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ANDA12-User\Documents\GitHub\DLR_scoring\"/>
    </mc:Choice>
  </mc:AlternateContent>
  <xr:revisionPtr revIDLastSave="0" documentId="13_ncr:1_{B3FAB034-CDBB-4CE4-ADAF-05582320FAA8}" xr6:coauthVersionLast="47" xr6:coauthVersionMax="47" xr10:uidLastSave="{00000000-0000-0000-0000-000000000000}"/>
  <bookViews>
    <workbookView xWindow="28680" yWindow="-120" windowWidth="29040" windowHeight="15840" xr2:uid="{4BFC2E1D-1860-45DC-BBD2-6E1340ADE30A}"/>
  </bookViews>
  <sheets>
    <sheet name="All data"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xlnm.Print_Titles" localSheetId="0">'All data'!$2:$2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3" i="1" l="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M709" i="1" s="1"/>
  <c r="AL710" i="1"/>
  <c r="AL711" i="1"/>
  <c r="AM711" i="1" s="1"/>
  <c r="AL712" i="1"/>
  <c r="AL713" i="1"/>
  <c r="AL714" i="1"/>
  <c r="AL715" i="1"/>
  <c r="AM715" i="1" s="1"/>
  <c r="AL716" i="1"/>
  <c r="AM716" i="1" s="1"/>
  <c r="AL717" i="1"/>
  <c r="AL718" i="1"/>
  <c r="AM718" i="1" s="1"/>
  <c r="AL719" i="1"/>
  <c r="AL720" i="1"/>
  <c r="AM720" i="1" s="1"/>
  <c r="AL721" i="1"/>
  <c r="AM721" i="1" s="1"/>
  <c r="AL722" i="1"/>
  <c r="AM722" i="1" s="1"/>
  <c r="AL723" i="1"/>
  <c r="AM723" i="1" s="1"/>
  <c r="AL724" i="1"/>
  <c r="AM724" i="1" s="1"/>
  <c r="AL725" i="1"/>
  <c r="AM725" i="1" s="1"/>
  <c r="AL726" i="1"/>
  <c r="AL727" i="1"/>
  <c r="AM727" i="1" s="1"/>
  <c r="AL728" i="1"/>
  <c r="AL729" i="1"/>
  <c r="AL730" i="1"/>
  <c r="AL731" i="1"/>
  <c r="AM731" i="1" s="1"/>
  <c r="AL732" i="1"/>
  <c r="AM732" i="1" s="1"/>
  <c r="AL733" i="1"/>
  <c r="AL734" i="1"/>
  <c r="AM734" i="1" s="1"/>
  <c r="AL735" i="1"/>
  <c r="AL736" i="1"/>
  <c r="AM736" i="1" s="1"/>
  <c r="AL737" i="1"/>
  <c r="AM737" i="1" s="1"/>
  <c r="AL738" i="1"/>
  <c r="AM738" i="1" s="1"/>
  <c r="AL739" i="1"/>
  <c r="AM739" i="1" s="1"/>
  <c r="AL740" i="1"/>
  <c r="AM740" i="1" s="1"/>
  <c r="AL741" i="1"/>
  <c r="AM741" i="1" s="1"/>
  <c r="AL742" i="1"/>
  <c r="AL743" i="1"/>
  <c r="AM743" i="1" s="1"/>
  <c r="AL744" i="1"/>
  <c r="AL745" i="1"/>
  <c r="AL746" i="1"/>
  <c r="AL747" i="1"/>
  <c r="AM747" i="1" s="1"/>
  <c r="AL748" i="1"/>
  <c r="AM748" i="1" s="1"/>
  <c r="AL749" i="1"/>
  <c r="AL750" i="1"/>
  <c r="AM750" i="1" s="1"/>
  <c r="AL751" i="1"/>
  <c r="AL752" i="1"/>
  <c r="AM752" i="1" s="1"/>
  <c r="AL753" i="1"/>
  <c r="AM753" i="1" s="1"/>
  <c r="AL754" i="1"/>
  <c r="AM754" i="1" s="1"/>
  <c r="AL755" i="1"/>
  <c r="AM755" i="1" s="1"/>
  <c r="AL756" i="1"/>
  <c r="AM756" i="1" s="1"/>
  <c r="AL757" i="1"/>
  <c r="AM757" i="1" s="1"/>
  <c r="AL758" i="1"/>
  <c r="AL759" i="1"/>
  <c r="AM759" i="1" s="1"/>
  <c r="AL760" i="1"/>
  <c r="AL761" i="1"/>
  <c r="AL762" i="1"/>
  <c r="AL763" i="1"/>
  <c r="AM763" i="1" s="1"/>
  <c r="AL764" i="1"/>
  <c r="AM764" i="1" s="1"/>
  <c r="AL765" i="1"/>
  <c r="AL766" i="1"/>
  <c r="AM766" i="1" s="1"/>
  <c r="AL767" i="1"/>
  <c r="AL768" i="1"/>
  <c r="AM768" i="1" s="1"/>
  <c r="AL769" i="1"/>
  <c r="AM769" i="1" s="1"/>
  <c r="AL770" i="1"/>
  <c r="AM770" i="1" s="1"/>
  <c r="AL771" i="1"/>
  <c r="AM771" i="1" s="1"/>
  <c r="AL772" i="1"/>
  <c r="AM772" i="1" s="1"/>
  <c r="AL773" i="1"/>
  <c r="AM773" i="1" s="1"/>
  <c r="AL774" i="1"/>
  <c r="AL775" i="1"/>
  <c r="AM775" i="1" s="1"/>
  <c r="AL776" i="1"/>
  <c r="AL777" i="1"/>
  <c r="AL778" i="1"/>
  <c r="AL779" i="1"/>
  <c r="AM779" i="1" s="1"/>
  <c r="AL780" i="1"/>
  <c r="AM780" i="1" s="1"/>
  <c r="AL781" i="1"/>
  <c r="AL782" i="1"/>
  <c r="AM782" i="1" s="1"/>
  <c r="AL783" i="1"/>
  <c r="AL784" i="1"/>
  <c r="AM784" i="1" s="1"/>
  <c r="AL785" i="1"/>
  <c r="AM785" i="1" s="1"/>
  <c r="AL786" i="1"/>
  <c r="AM786" i="1" s="1"/>
  <c r="AL787" i="1"/>
  <c r="AM787" i="1" s="1"/>
  <c r="AL788" i="1"/>
  <c r="AM788" i="1" s="1"/>
  <c r="AL789" i="1"/>
  <c r="AM789" i="1" s="1"/>
  <c r="AL790" i="1"/>
  <c r="AL791" i="1"/>
  <c r="AM791" i="1" s="1"/>
  <c r="AL792" i="1"/>
  <c r="AL793" i="1"/>
  <c r="AL794" i="1"/>
  <c r="AL795" i="1"/>
  <c r="AM795" i="1" s="1"/>
  <c r="AL796" i="1"/>
  <c r="AM796" i="1" s="1"/>
  <c r="AL797" i="1"/>
  <c r="AL798" i="1"/>
  <c r="AM798" i="1" s="1"/>
  <c r="AL799" i="1"/>
  <c r="AL800" i="1"/>
  <c r="AM800" i="1" s="1"/>
  <c r="AL801" i="1"/>
  <c r="AM801" i="1" s="1"/>
  <c r="AL802" i="1"/>
  <c r="AM802" i="1" s="1"/>
  <c r="AL803" i="1"/>
  <c r="AM803" i="1" s="1"/>
  <c r="AL804" i="1"/>
  <c r="AM804" i="1" s="1"/>
  <c r="AL805" i="1"/>
  <c r="AM805" i="1" s="1"/>
  <c r="AL806" i="1"/>
  <c r="AL807" i="1"/>
  <c r="AM807" i="1" s="1"/>
  <c r="AL808" i="1"/>
  <c r="AL809" i="1"/>
  <c r="AL810" i="1"/>
  <c r="AL811" i="1"/>
  <c r="AM811" i="1" s="1"/>
  <c r="AL812" i="1"/>
  <c r="AM812" i="1" s="1"/>
  <c r="AL813" i="1"/>
  <c r="AL814" i="1"/>
  <c r="AM814" i="1" s="1"/>
  <c r="AL815" i="1"/>
  <c r="AL816" i="1"/>
  <c r="AM816" i="1" s="1"/>
  <c r="AL817" i="1"/>
  <c r="AM817" i="1" s="1"/>
  <c r="AL818" i="1"/>
  <c r="AM818" i="1" s="1"/>
  <c r="AL819" i="1"/>
  <c r="AM819" i="1" s="1"/>
  <c r="AL820" i="1"/>
  <c r="AM820" i="1" s="1"/>
  <c r="AL821" i="1"/>
  <c r="AM821" i="1" s="1"/>
  <c r="AL822" i="1"/>
  <c r="AL823" i="1"/>
  <c r="AM823" i="1" s="1"/>
  <c r="AL824" i="1"/>
  <c r="AL825" i="1"/>
  <c r="AL826" i="1"/>
  <c r="AL827" i="1"/>
  <c r="AM827" i="1" s="1"/>
  <c r="AL828" i="1"/>
  <c r="AM828" i="1" s="1"/>
  <c r="AL829" i="1"/>
  <c r="AL830" i="1"/>
  <c r="AM830" i="1" s="1"/>
  <c r="AL831" i="1"/>
  <c r="AL832" i="1"/>
  <c r="AM832" i="1" s="1"/>
  <c r="AL833" i="1"/>
  <c r="AM833" i="1" s="1"/>
  <c r="AL834" i="1"/>
  <c r="AM834" i="1" s="1"/>
  <c r="AL835" i="1"/>
  <c r="AM835" i="1" s="1"/>
  <c r="AL836" i="1"/>
  <c r="AM836" i="1" s="1"/>
  <c r="AL837" i="1"/>
  <c r="AM837" i="1" s="1"/>
  <c r="AL838" i="1"/>
  <c r="AL839" i="1"/>
  <c r="AM839" i="1" s="1"/>
  <c r="AL840" i="1"/>
  <c r="AM840" i="1" s="1"/>
  <c r="AL841" i="1"/>
  <c r="AM841" i="1" s="1"/>
  <c r="AL842" i="1"/>
  <c r="AL843" i="1"/>
  <c r="AM843" i="1" s="1"/>
  <c r="AL844" i="1"/>
  <c r="AM844" i="1" s="1"/>
  <c r="AL845" i="1"/>
  <c r="AM845" i="1" s="1"/>
  <c r="AL846" i="1"/>
  <c r="AM846" i="1" s="1"/>
  <c r="AL847" i="1"/>
  <c r="AM847" i="1" s="1"/>
  <c r="AL848" i="1"/>
  <c r="AM848" i="1" s="1"/>
  <c r="AL849" i="1"/>
  <c r="AM849" i="1" s="1"/>
  <c r="AL850" i="1"/>
  <c r="AM850" i="1" s="1"/>
  <c r="AL851" i="1"/>
  <c r="AM851" i="1" s="1"/>
  <c r="AL852" i="1"/>
  <c r="AM852" i="1" s="1"/>
  <c r="AL853" i="1"/>
  <c r="AM853" i="1" s="1"/>
  <c r="AL854" i="1"/>
  <c r="AL855" i="1"/>
  <c r="BT855" i="1"/>
  <c r="BS855" i="1"/>
  <c r="BM855" i="1"/>
  <c r="BL855" i="1"/>
  <c r="BK855" i="1"/>
  <c r="BH855" i="1"/>
  <c r="AU855" i="1"/>
  <c r="AT855" i="1"/>
  <c r="AS855" i="1"/>
  <c r="AP855" i="1"/>
  <c r="AQ855" i="1" s="1"/>
  <c r="AM855" i="1"/>
  <c r="AI855" i="1"/>
  <c r="AH855" i="1"/>
  <c r="AG855" i="1"/>
  <c r="AF855" i="1"/>
  <c r="AE855" i="1"/>
  <c r="BT854" i="1"/>
  <c r="BS854" i="1"/>
  <c r="BM854" i="1"/>
  <c r="BL854" i="1"/>
  <c r="BK854" i="1"/>
  <c r="BH854" i="1"/>
  <c r="AU854" i="1"/>
  <c r="AT854" i="1"/>
  <c r="AS854" i="1"/>
  <c r="AP854" i="1"/>
  <c r="AQ854" i="1" s="1"/>
  <c r="AM854" i="1"/>
  <c r="AI854" i="1"/>
  <c r="AH854" i="1"/>
  <c r="AG854" i="1"/>
  <c r="AF854" i="1"/>
  <c r="AE854" i="1"/>
  <c r="BT853" i="1"/>
  <c r="BS853" i="1"/>
  <c r="BM853" i="1"/>
  <c r="BL853" i="1"/>
  <c r="BK853" i="1"/>
  <c r="BH853" i="1"/>
  <c r="AU853" i="1"/>
  <c r="AT853" i="1"/>
  <c r="AS853" i="1"/>
  <c r="AP853" i="1"/>
  <c r="AQ853" i="1" s="1"/>
  <c r="AI853" i="1"/>
  <c r="AH853" i="1"/>
  <c r="AG853" i="1"/>
  <c r="AF853" i="1"/>
  <c r="AE853" i="1"/>
  <c r="BT852" i="1"/>
  <c r="BS852" i="1"/>
  <c r="BM852" i="1"/>
  <c r="BL852" i="1"/>
  <c r="BK852" i="1"/>
  <c r="BH852" i="1"/>
  <c r="AU852" i="1"/>
  <c r="AT852" i="1"/>
  <c r="AS852" i="1"/>
  <c r="AP852" i="1"/>
  <c r="AQ852" i="1" s="1"/>
  <c r="AI852" i="1"/>
  <c r="AH852" i="1"/>
  <c r="AG852" i="1"/>
  <c r="AF852" i="1"/>
  <c r="AE852" i="1"/>
  <c r="BT851" i="1"/>
  <c r="BS851" i="1"/>
  <c r="BM851" i="1"/>
  <c r="BL851" i="1"/>
  <c r="BK851" i="1"/>
  <c r="BH851" i="1"/>
  <c r="AU851" i="1"/>
  <c r="AT851" i="1"/>
  <c r="AS851" i="1"/>
  <c r="AP851" i="1"/>
  <c r="AQ851" i="1" s="1"/>
  <c r="AI851" i="1"/>
  <c r="AH851" i="1"/>
  <c r="AG851" i="1"/>
  <c r="AF851" i="1"/>
  <c r="AE851" i="1"/>
  <c r="BT850" i="1"/>
  <c r="BS850" i="1"/>
  <c r="BM850" i="1"/>
  <c r="BL850" i="1"/>
  <c r="BK850" i="1"/>
  <c r="BH850" i="1"/>
  <c r="AU850" i="1"/>
  <c r="AT850" i="1"/>
  <c r="AS850" i="1"/>
  <c r="AP850" i="1"/>
  <c r="AQ850" i="1" s="1"/>
  <c r="AI850" i="1"/>
  <c r="AH850" i="1"/>
  <c r="AG850" i="1"/>
  <c r="AF850" i="1"/>
  <c r="AE850" i="1"/>
  <c r="BT849" i="1"/>
  <c r="BS849" i="1"/>
  <c r="BM849" i="1"/>
  <c r="BL849" i="1"/>
  <c r="BK849" i="1"/>
  <c r="BH849" i="1"/>
  <c r="AU849" i="1"/>
  <c r="AT849" i="1"/>
  <c r="AS849" i="1"/>
  <c r="AP849" i="1"/>
  <c r="AQ849" i="1" s="1"/>
  <c r="AI849" i="1"/>
  <c r="AH849" i="1"/>
  <c r="AG849" i="1"/>
  <c r="AF849" i="1"/>
  <c r="AE849" i="1"/>
  <c r="BT848" i="1"/>
  <c r="BS848" i="1"/>
  <c r="BM848" i="1"/>
  <c r="BL848" i="1"/>
  <c r="BK848" i="1"/>
  <c r="BH848" i="1"/>
  <c r="AU848" i="1"/>
  <c r="AT848" i="1"/>
  <c r="AS848" i="1"/>
  <c r="AP848" i="1"/>
  <c r="AQ848" i="1" s="1"/>
  <c r="AI848" i="1"/>
  <c r="AH848" i="1"/>
  <c r="AG848" i="1"/>
  <c r="AF848" i="1"/>
  <c r="AE848" i="1"/>
  <c r="BT847" i="1"/>
  <c r="BS847" i="1"/>
  <c r="BM847" i="1"/>
  <c r="BL847" i="1"/>
  <c r="BK847" i="1"/>
  <c r="BH847" i="1"/>
  <c r="AU847" i="1"/>
  <c r="AT847" i="1"/>
  <c r="AS847" i="1"/>
  <c r="AP847" i="1"/>
  <c r="AQ847" i="1" s="1"/>
  <c r="AI847" i="1"/>
  <c r="AH847" i="1"/>
  <c r="AG847" i="1"/>
  <c r="AF847" i="1"/>
  <c r="AE847" i="1"/>
  <c r="BT846" i="1"/>
  <c r="BS846" i="1"/>
  <c r="BM846" i="1"/>
  <c r="BL846" i="1"/>
  <c r="BK846" i="1"/>
  <c r="BH846" i="1"/>
  <c r="AU846" i="1"/>
  <c r="AT846" i="1"/>
  <c r="AS846" i="1"/>
  <c r="AP846" i="1"/>
  <c r="AQ846" i="1" s="1"/>
  <c r="AI846" i="1"/>
  <c r="AH846" i="1"/>
  <c r="AG846" i="1"/>
  <c r="AF846" i="1"/>
  <c r="AE846" i="1"/>
  <c r="BT845" i="1"/>
  <c r="BS845" i="1"/>
  <c r="BM845" i="1"/>
  <c r="BL845" i="1"/>
  <c r="BK845" i="1"/>
  <c r="BH845" i="1"/>
  <c r="AU845" i="1"/>
  <c r="AT845" i="1"/>
  <c r="AS845" i="1"/>
  <c r="AP845" i="1"/>
  <c r="AQ845" i="1" s="1"/>
  <c r="AI845" i="1"/>
  <c r="AH845" i="1"/>
  <c r="AG845" i="1"/>
  <c r="AF845" i="1"/>
  <c r="AE845" i="1"/>
  <c r="BT844" i="1"/>
  <c r="BS844" i="1"/>
  <c r="BM844" i="1"/>
  <c r="BL844" i="1"/>
  <c r="BK844" i="1"/>
  <c r="BH844" i="1"/>
  <c r="AU844" i="1"/>
  <c r="AT844" i="1"/>
  <c r="AS844" i="1"/>
  <c r="AP844" i="1"/>
  <c r="AQ844" i="1" s="1"/>
  <c r="AI844" i="1"/>
  <c r="AH844" i="1"/>
  <c r="AG844" i="1"/>
  <c r="AF844" i="1"/>
  <c r="AE844" i="1"/>
  <c r="BT843" i="1"/>
  <c r="BS843" i="1"/>
  <c r="BM843" i="1"/>
  <c r="BL843" i="1"/>
  <c r="BK843" i="1"/>
  <c r="BH843" i="1"/>
  <c r="AU843" i="1"/>
  <c r="AT843" i="1"/>
  <c r="AS843" i="1"/>
  <c r="AP843" i="1"/>
  <c r="AQ843" i="1" s="1"/>
  <c r="AI843" i="1"/>
  <c r="AH843" i="1"/>
  <c r="AG843" i="1"/>
  <c r="AF843" i="1"/>
  <c r="AE843" i="1"/>
  <c r="BT842" i="1"/>
  <c r="BS842" i="1"/>
  <c r="BM842" i="1"/>
  <c r="BL842" i="1"/>
  <c r="BK842" i="1"/>
  <c r="BH842" i="1"/>
  <c r="AU842" i="1"/>
  <c r="AT842" i="1"/>
  <c r="AS842" i="1"/>
  <c r="AP842" i="1"/>
  <c r="AQ842" i="1" s="1"/>
  <c r="AM842" i="1"/>
  <c r="AI842" i="1"/>
  <c r="AH842" i="1"/>
  <c r="AG842" i="1"/>
  <c r="AF842" i="1"/>
  <c r="AE842" i="1"/>
  <c r="BT841" i="1"/>
  <c r="BS841" i="1"/>
  <c r="BM841" i="1"/>
  <c r="BL841" i="1"/>
  <c r="BK841" i="1"/>
  <c r="BH841" i="1"/>
  <c r="AU841" i="1"/>
  <c r="AT841" i="1"/>
  <c r="AS841" i="1"/>
  <c r="AP841" i="1"/>
  <c r="AQ841" i="1" s="1"/>
  <c r="AI841" i="1"/>
  <c r="AH841" i="1"/>
  <c r="AG841" i="1"/>
  <c r="AF841" i="1"/>
  <c r="AE841" i="1"/>
  <c r="BT840" i="1"/>
  <c r="BS840" i="1"/>
  <c r="BM840" i="1"/>
  <c r="BL840" i="1"/>
  <c r="BK840" i="1"/>
  <c r="BH840" i="1"/>
  <c r="AU840" i="1"/>
  <c r="AT840" i="1"/>
  <c r="AS840" i="1"/>
  <c r="AP840" i="1"/>
  <c r="AQ840" i="1" s="1"/>
  <c r="AI840" i="1"/>
  <c r="AH840" i="1"/>
  <c r="AG840" i="1"/>
  <c r="AF840" i="1"/>
  <c r="AE840" i="1"/>
  <c r="BT839" i="1"/>
  <c r="BS839" i="1"/>
  <c r="BM839" i="1"/>
  <c r="BL839" i="1"/>
  <c r="BK839" i="1"/>
  <c r="BH839" i="1"/>
  <c r="AU839" i="1"/>
  <c r="AT839" i="1"/>
  <c r="AS839" i="1"/>
  <c r="AP839" i="1"/>
  <c r="AQ839" i="1" s="1"/>
  <c r="AI839" i="1"/>
  <c r="AH839" i="1"/>
  <c r="AG839" i="1"/>
  <c r="AF839" i="1"/>
  <c r="AE839" i="1"/>
  <c r="BT838" i="1"/>
  <c r="BS838" i="1"/>
  <c r="BM838" i="1"/>
  <c r="BL838" i="1"/>
  <c r="BK838" i="1"/>
  <c r="BH838" i="1"/>
  <c r="AU838" i="1"/>
  <c r="AT838" i="1"/>
  <c r="AS838" i="1"/>
  <c r="AP838" i="1"/>
  <c r="AQ838" i="1" s="1"/>
  <c r="AM838" i="1"/>
  <c r="AI838" i="1"/>
  <c r="AH838" i="1"/>
  <c r="AG838" i="1"/>
  <c r="AF838" i="1"/>
  <c r="AE838" i="1"/>
  <c r="BT837" i="1"/>
  <c r="BS837" i="1"/>
  <c r="BM837" i="1"/>
  <c r="BL837" i="1"/>
  <c r="BK837" i="1"/>
  <c r="BH837" i="1"/>
  <c r="AU837" i="1"/>
  <c r="AT837" i="1"/>
  <c r="AS837" i="1"/>
  <c r="AP837" i="1"/>
  <c r="AQ837" i="1" s="1"/>
  <c r="AI837" i="1"/>
  <c r="AH837" i="1"/>
  <c r="AG837" i="1"/>
  <c r="AF837" i="1"/>
  <c r="AE837" i="1"/>
  <c r="BT836" i="1"/>
  <c r="BS836" i="1"/>
  <c r="BM836" i="1"/>
  <c r="BL836" i="1"/>
  <c r="BK836" i="1"/>
  <c r="BH836" i="1"/>
  <c r="AU836" i="1"/>
  <c r="AT836" i="1"/>
  <c r="AS836" i="1"/>
  <c r="AP836" i="1"/>
  <c r="AQ836" i="1" s="1"/>
  <c r="AI836" i="1"/>
  <c r="AH836" i="1"/>
  <c r="AG836" i="1"/>
  <c r="AF836" i="1"/>
  <c r="AE836" i="1"/>
  <c r="BT835" i="1"/>
  <c r="BS835" i="1"/>
  <c r="BM835" i="1"/>
  <c r="BL835" i="1"/>
  <c r="BK835" i="1"/>
  <c r="BH835" i="1"/>
  <c r="AU835" i="1"/>
  <c r="AT835" i="1"/>
  <c r="AS835" i="1"/>
  <c r="AP835" i="1"/>
  <c r="AQ835" i="1" s="1"/>
  <c r="AI835" i="1"/>
  <c r="AH835" i="1"/>
  <c r="AG835" i="1"/>
  <c r="AF835" i="1"/>
  <c r="AE835" i="1"/>
  <c r="BT834" i="1"/>
  <c r="BS834" i="1"/>
  <c r="BM834" i="1"/>
  <c r="BL834" i="1"/>
  <c r="BK834" i="1"/>
  <c r="BH834" i="1"/>
  <c r="AU834" i="1"/>
  <c r="AT834" i="1"/>
  <c r="AS834" i="1"/>
  <c r="AP834" i="1"/>
  <c r="AQ834" i="1" s="1"/>
  <c r="AI834" i="1"/>
  <c r="AH834" i="1"/>
  <c r="AG834" i="1"/>
  <c r="AF834" i="1"/>
  <c r="AE834" i="1"/>
  <c r="BT833" i="1"/>
  <c r="BS833" i="1"/>
  <c r="BM833" i="1"/>
  <c r="BL833" i="1"/>
  <c r="BK833" i="1"/>
  <c r="BH833" i="1"/>
  <c r="AU833" i="1"/>
  <c r="AT833" i="1"/>
  <c r="AS833" i="1"/>
  <c r="AP833" i="1"/>
  <c r="AQ833" i="1" s="1"/>
  <c r="AI833" i="1"/>
  <c r="AH833" i="1"/>
  <c r="AG833" i="1"/>
  <c r="AF833" i="1"/>
  <c r="AE833" i="1"/>
  <c r="BT832" i="1"/>
  <c r="BS832" i="1"/>
  <c r="BM832" i="1"/>
  <c r="BL832" i="1"/>
  <c r="BK832" i="1"/>
  <c r="BH832" i="1"/>
  <c r="AU832" i="1"/>
  <c r="AT832" i="1"/>
  <c r="AS832" i="1"/>
  <c r="AP832" i="1"/>
  <c r="AQ832" i="1" s="1"/>
  <c r="AI832" i="1"/>
  <c r="AH832" i="1"/>
  <c r="AG832" i="1"/>
  <c r="AF832" i="1"/>
  <c r="AE832" i="1"/>
  <c r="BT831" i="1"/>
  <c r="BS831" i="1"/>
  <c r="BM831" i="1"/>
  <c r="BL831" i="1"/>
  <c r="BK831" i="1"/>
  <c r="BH831" i="1"/>
  <c r="AU831" i="1"/>
  <c r="AT831" i="1"/>
  <c r="AS831" i="1"/>
  <c r="AP831" i="1"/>
  <c r="AQ831" i="1" s="1"/>
  <c r="AM831" i="1"/>
  <c r="AI831" i="1"/>
  <c r="AH831" i="1"/>
  <c r="AG831" i="1"/>
  <c r="AF831" i="1"/>
  <c r="AE831" i="1"/>
  <c r="BT830" i="1"/>
  <c r="BS830" i="1"/>
  <c r="BM830" i="1"/>
  <c r="BL830" i="1"/>
  <c r="BK830" i="1"/>
  <c r="BH830" i="1"/>
  <c r="AU830" i="1"/>
  <c r="AT830" i="1"/>
  <c r="AS830" i="1"/>
  <c r="AP830" i="1"/>
  <c r="AQ830" i="1" s="1"/>
  <c r="AI830" i="1"/>
  <c r="AH830" i="1"/>
  <c r="AG830" i="1"/>
  <c r="AF830" i="1"/>
  <c r="AE830" i="1"/>
  <c r="BT829" i="1"/>
  <c r="BS829" i="1"/>
  <c r="BM829" i="1"/>
  <c r="BL829" i="1"/>
  <c r="BK829" i="1"/>
  <c r="BH829" i="1"/>
  <c r="AU829" i="1"/>
  <c r="AT829" i="1"/>
  <c r="AS829" i="1"/>
  <c r="AP829" i="1"/>
  <c r="AQ829" i="1" s="1"/>
  <c r="AM829" i="1"/>
  <c r="AI829" i="1"/>
  <c r="AH829" i="1"/>
  <c r="AG829" i="1"/>
  <c r="AF829" i="1"/>
  <c r="AE829" i="1"/>
  <c r="BT828" i="1"/>
  <c r="BS828" i="1"/>
  <c r="BM828" i="1"/>
  <c r="BL828" i="1"/>
  <c r="BK828" i="1"/>
  <c r="BH828" i="1"/>
  <c r="AU828" i="1"/>
  <c r="AT828" i="1"/>
  <c r="AS828" i="1"/>
  <c r="AP828" i="1"/>
  <c r="AQ828" i="1" s="1"/>
  <c r="AI828" i="1"/>
  <c r="AH828" i="1"/>
  <c r="AG828" i="1"/>
  <c r="AF828" i="1"/>
  <c r="AE828" i="1"/>
  <c r="BT827" i="1"/>
  <c r="BS827" i="1"/>
  <c r="BM827" i="1"/>
  <c r="BL827" i="1"/>
  <c r="BK827" i="1"/>
  <c r="BH827" i="1"/>
  <c r="AU827" i="1"/>
  <c r="AT827" i="1"/>
  <c r="AS827" i="1"/>
  <c r="AP827" i="1"/>
  <c r="AQ827" i="1" s="1"/>
  <c r="AI827" i="1"/>
  <c r="AH827" i="1"/>
  <c r="AG827" i="1"/>
  <c r="AF827" i="1"/>
  <c r="AE827" i="1"/>
  <c r="BT826" i="1"/>
  <c r="BS826" i="1"/>
  <c r="BM826" i="1"/>
  <c r="BL826" i="1"/>
  <c r="BK826" i="1"/>
  <c r="BH826" i="1"/>
  <c r="AU826" i="1"/>
  <c r="AT826" i="1"/>
  <c r="AS826" i="1"/>
  <c r="AP826" i="1"/>
  <c r="AQ826" i="1" s="1"/>
  <c r="AM826" i="1"/>
  <c r="AI826" i="1"/>
  <c r="AH826" i="1"/>
  <c r="AG826" i="1"/>
  <c r="AF826" i="1"/>
  <c r="AE826" i="1"/>
  <c r="BT825" i="1"/>
  <c r="BS825" i="1"/>
  <c r="BM825" i="1"/>
  <c r="BL825" i="1"/>
  <c r="BK825" i="1"/>
  <c r="BH825" i="1"/>
  <c r="AU825" i="1"/>
  <c r="AT825" i="1"/>
  <c r="AS825" i="1"/>
  <c r="AP825" i="1"/>
  <c r="AQ825" i="1" s="1"/>
  <c r="AM825" i="1"/>
  <c r="AI825" i="1"/>
  <c r="AH825" i="1"/>
  <c r="AG825" i="1"/>
  <c r="AF825" i="1"/>
  <c r="AE825" i="1"/>
  <c r="BT824" i="1"/>
  <c r="BS824" i="1"/>
  <c r="BM824" i="1"/>
  <c r="BL824" i="1"/>
  <c r="BK824" i="1"/>
  <c r="BH824" i="1"/>
  <c r="AU824" i="1"/>
  <c r="AT824" i="1"/>
  <c r="AS824" i="1"/>
  <c r="AP824" i="1"/>
  <c r="AQ824" i="1" s="1"/>
  <c r="AM824" i="1"/>
  <c r="AI824" i="1"/>
  <c r="AH824" i="1"/>
  <c r="AG824" i="1"/>
  <c r="AF824" i="1"/>
  <c r="AE824" i="1"/>
  <c r="BT823" i="1"/>
  <c r="BS823" i="1"/>
  <c r="BM823" i="1"/>
  <c r="BL823" i="1"/>
  <c r="BK823" i="1"/>
  <c r="BH823" i="1"/>
  <c r="AU823" i="1"/>
  <c r="AT823" i="1"/>
  <c r="AS823" i="1"/>
  <c r="AP823" i="1"/>
  <c r="AQ823" i="1" s="1"/>
  <c r="AI823" i="1"/>
  <c r="AH823" i="1"/>
  <c r="AG823" i="1"/>
  <c r="AF823" i="1"/>
  <c r="AE823" i="1"/>
  <c r="BT822" i="1"/>
  <c r="BS822" i="1"/>
  <c r="BM822" i="1"/>
  <c r="BL822" i="1"/>
  <c r="BK822" i="1"/>
  <c r="BH822" i="1"/>
  <c r="AU822" i="1"/>
  <c r="AT822" i="1"/>
  <c r="AS822" i="1"/>
  <c r="AP822" i="1"/>
  <c r="AQ822" i="1" s="1"/>
  <c r="AM822" i="1"/>
  <c r="AI822" i="1"/>
  <c r="AH822" i="1"/>
  <c r="AG822" i="1"/>
  <c r="AF822" i="1"/>
  <c r="AE822" i="1"/>
  <c r="BT821" i="1"/>
  <c r="BS821" i="1"/>
  <c r="BM821" i="1"/>
  <c r="BL821" i="1"/>
  <c r="BK821" i="1"/>
  <c r="BH821" i="1"/>
  <c r="AU821" i="1"/>
  <c r="AT821" i="1"/>
  <c r="AS821" i="1"/>
  <c r="AP821" i="1"/>
  <c r="AQ821" i="1" s="1"/>
  <c r="AI821" i="1"/>
  <c r="AH821" i="1"/>
  <c r="AG821" i="1"/>
  <c r="AF821" i="1"/>
  <c r="AE821" i="1"/>
  <c r="BT820" i="1"/>
  <c r="BS820" i="1"/>
  <c r="BM820" i="1"/>
  <c r="BL820" i="1"/>
  <c r="BK820" i="1"/>
  <c r="BH820" i="1"/>
  <c r="AU820" i="1"/>
  <c r="AT820" i="1"/>
  <c r="AS820" i="1"/>
  <c r="AP820" i="1"/>
  <c r="AQ820" i="1" s="1"/>
  <c r="AI820" i="1"/>
  <c r="AH820" i="1"/>
  <c r="AG820" i="1"/>
  <c r="AF820" i="1"/>
  <c r="AE820" i="1"/>
  <c r="BT819" i="1"/>
  <c r="BS819" i="1"/>
  <c r="BM819" i="1"/>
  <c r="BL819" i="1"/>
  <c r="BK819" i="1"/>
  <c r="BH819" i="1"/>
  <c r="AU819" i="1"/>
  <c r="AT819" i="1"/>
  <c r="AS819" i="1"/>
  <c r="AP819" i="1"/>
  <c r="AQ819" i="1" s="1"/>
  <c r="AI819" i="1"/>
  <c r="AH819" i="1"/>
  <c r="AG819" i="1"/>
  <c r="AF819" i="1"/>
  <c r="AE819" i="1"/>
  <c r="BT818" i="1"/>
  <c r="BS818" i="1"/>
  <c r="BM818" i="1"/>
  <c r="BL818" i="1"/>
  <c r="BK818" i="1"/>
  <c r="BH818" i="1"/>
  <c r="AU818" i="1"/>
  <c r="AT818" i="1"/>
  <c r="AS818" i="1"/>
  <c r="AP818" i="1"/>
  <c r="AQ818" i="1" s="1"/>
  <c r="AI818" i="1"/>
  <c r="AH818" i="1"/>
  <c r="AG818" i="1"/>
  <c r="AF818" i="1"/>
  <c r="AE818" i="1"/>
  <c r="BT817" i="1"/>
  <c r="BS817" i="1"/>
  <c r="BM817" i="1"/>
  <c r="BL817" i="1"/>
  <c r="BK817" i="1"/>
  <c r="BH817" i="1"/>
  <c r="AU817" i="1"/>
  <c r="AT817" i="1"/>
  <c r="AS817" i="1"/>
  <c r="AP817" i="1"/>
  <c r="AQ817" i="1" s="1"/>
  <c r="AI817" i="1"/>
  <c r="AH817" i="1"/>
  <c r="AG817" i="1"/>
  <c r="AF817" i="1"/>
  <c r="AE817" i="1"/>
  <c r="BT816" i="1"/>
  <c r="BS816" i="1"/>
  <c r="BM816" i="1"/>
  <c r="BL816" i="1"/>
  <c r="BK816" i="1"/>
  <c r="BH816" i="1"/>
  <c r="AU816" i="1"/>
  <c r="AT816" i="1"/>
  <c r="AS816" i="1"/>
  <c r="AP816" i="1"/>
  <c r="AQ816" i="1" s="1"/>
  <c r="AI816" i="1"/>
  <c r="AH816" i="1"/>
  <c r="AG816" i="1"/>
  <c r="AF816" i="1"/>
  <c r="AE816" i="1"/>
  <c r="BT815" i="1"/>
  <c r="BS815" i="1"/>
  <c r="BM815" i="1"/>
  <c r="BL815" i="1"/>
  <c r="BK815" i="1"/>
  <c r="BH815" i="1"/>
  <c r="AU815" i="1"/>
  <c r="AT815" i="1"/>
  <c r="AS815" i="1"/>
  <c r="AP815" i="1"/>
  <c r="AQ815" i="1" s="1"/>
  <c r="AM815" i="1"/>
  <c r="AI815" i="1"/>
  <c r="AH815" i="1"/>
  <c r="AG815" i="1"/>
  <c r="AF815" i="1"/>
  <c r="AE815" i="1"/>
  <c r="BT814" i="1"/>
  <c r="BS814" i="1"/>
  <c r="BM814" i="1"/>
  <c r="BL814" i="1"/>
  <c r="BK814" i="1"/>
  <c r="BH814" i="1"/>
  <c r="AU814" i="1"/>
  <c r="AT814" i="1"/>
  <c r="AS814" i="1"/>
  <c r="AP814" i="1"/>
  <c r="AQ814" i="1" s="1"/>
  <c r="AI814" i="1"/>
  <c r="AH814" i="1"/>
  <c r="AG814" i="1"/>
  <c r="AF814" i="1"/>
  <c r="AE814" i="1"/>
  <c r="BT813" i="1"/>
  <c r="BS813" i="1"/>
  <c r="BM813" i="1"/>
  <c r="BL813" i="1"/>
  <c r="BK813" i="1"/>
  <c r="BH813" i="1"/>
  <c r="AU813" i="1"/>
  <c r="AT813" i="1"/>
  <c r="AS813" i="1"/>
  <c r="AP813" i="1"/>
  <c r="AQ813" i="1" s="1"/>
  <c r="AM813" i="1"/>
  <c r="AI813" i="1"/>
  <c r="AH813" i="1"/>
  <c r="AG813" i="1"/>
  <c r="AF813" i="1"/>
  <c r="AE813" i="1"/>
  <c r="BT812" i="1"/>
  <c r="BS812" i="1"/>
  <c r="BM812" i="1"/>
  <c r="BL812" i="1"/>
  <c r="BK812" i="1"/>
  <c r="BH812" i="1"/>
  <c r="AU812" i="1"/>
  <c r="AT812" i="1"/>
  <c r="AS812" i="1"/>
  <c r="AP812" i="1"/>
  <c r="AQ812" i="1" s="1"/>
  <c r="AI812" i="1"/>
  <c r="AH812" i="1"/>
  <c r="AG812" i="1"/>
  <c r="AF812" i="1"/>
  <c r="AE812" i="1"/>
  <c r="BT811" i="1"/>
  <c r="BS811" i="1"/>
  <c r="BM811" i="1"/>
  <c r="BL811" i="1"/>
  <c r="BK811" i="1"/>
  <c r="BH811" i="1"/>
  <c r="AU811" i="1"/>
  <c r="AT811" i="1"/>
  <c r="AS811" i="1"/>
  <c r="AP811" i="1"/>
  <c r="AQ811" i="1" s="1"/>
  <c r="AI811" i="1"/>
  <c r="AH811" i="1"/>
  <c r="AG811" i="1"/>
  <c r="AF811" i="1"/>
  <c r="AE811" i="1"/>
  <c r="BT810" i="1"/>
  <c r="BS810" i="1"/>
  <c r="BM810" i="1"/>
  <c r="BL810" i="1"/>
  <c r="BK810" i="1"/>
  <c r="BH810" i="1"/>
  <c r="AU810" i="1"/>
  <c r="AT810" i="1"/>
  <c r="AS810" i="1"/>
  <c r="AP810" i="1"/>
  <c r="AQ810" i="1" s="1"/>
  <c r="AM810" i="1"/>
  <c r="AI810" i="1"/>
  <c r="AH810" i="1"/>
  <c r="AG810" i="1"/>
  <c r="AF810" i="1"/>
  <c r="AE810" i="1"/>
  <c r="BT809" i="1"/>
  <c r="BS809" i="1"/>
  <c r="BM809" i="1"/>
  <c r="BL809" i="1"/>
  <c r="BK809" i="1"/>
  <c r="BH809" i="1"/>
  <c r="AU809" i="1"/>
  <c r="AT809" i="1"/>
  <c r="AS809" i="1"/>
  <c r="AP809" i="1"/>
  <c r="AQ809" i="1" s="1"/>
  <c r="AM809" i="1"/>
  <c r="AI809" i="1"/>
  <c r="AH809" i="1"/>
  <c r="AG809" i="1"/>
  <c r="AF809" i="1"/>
  <c r="AE809" i="1"/>
  <c r="BT808" i="1"/>
  <c r="BS808" i="1"/>
  <c r="BM808" i="1"/>
  <c r="BL808" i="1"/>
  <c r="BK808" i="1"/>
  <c r="BH808" i="1"/>
  <c r="AU808" i="1"/>
  <c r="AT808" i="1"/>
  <c r="AS808" i="1"/>
  <c r="AP808" i="1"/>
  <c r="AQ808" i="1" s="1"/>
  <c r="AM808" i="1"/>
  <c r="AI808" i="1"/>
  <c r="AH808" i="1"/>
  <c r="AG808" i="1"/>
  <c r="AF808" i="1"/>
  <c r="AE808" i="1"/>
  <c r="BT807" i="1"/>
  <c r="BS807" i="1"/>
  <c r="BM807" i="1"/>
  <c r="BL807" i="1"/>
  <c r="BK807" i="1"/>
  <c r="BH807" i="1"/>
  <c r="AU807" i="1"/>
  <c r="AT807" i="1"/>
  <c r="AS807" i="1"/>
  <c r="AP807" i="1"/>
  <c r="AQ807" i="1" s="1"/>
  <c r="AI807" i="1"/>
  <c r="AH807" i="1"/>
  <c r="AG807" i="1"/>
  <c r="AF807" i="1"/>
  <c r="AE807" i="1"/>
  <c r="BT806" i="1"/>
  <c r="BS806" i="1"/>
  <c r="BM806" i="1"/>
  <c r="BL806" i="1"/>
  <c r="BK806" i="1"/>
  <c r="BH806" i="1"/>
  <c r="AU806" i="1"/>
  <c r="AT806" i="1"/>
  <c r="AS806" i="1"/>
  <c r="AP806" i="1"/>
  <c r="AQ806" i="1" s="1"/>
  <c r="AM806" i="1"/>
  <c r="AI806" i="1"/>
  <c r="AH806" i="1"/>
  <c r="AG806" i="1"/>
  <c r="AF806" i="1"/>
  <c r="AE806" i="1"/>
  <c r="BT805" i="1"/>
  <c r="BS805" i="1"/>
  <c r="BM805" i="1"/>
  <c r="BL805" i="1"/>
  <c r="BK805" i="1"/>
  <c r="BH805" i="1"/>
  <c r="AU805" i="1"/>
  <c r="AT805" i="1"/>
  <c r="AS805" i="1"/>
  <c r="AP805" i="1"/>
  <c r="AQ805" i="1" s="1"/>
  <c r="AI805" i="1"/>
  <c r="AH805" i="1"/>
  <c r="AG805" i="1"/>
  <c r="AF805" i="1"/>
  <c r="AE805" i="1"/>
  <c r="BT804" i="1"/>
  <c r="BS804" i="1"/>
  <c r="BM804" i="1"/>
  <c r="BL804" i="1"/>
  <c r="BK804" i="1"/>
  <c r="BH804" i="1"/>
  <c r="AU804" i="1"/>
  <c r="AT804" i="1"/>
  <c r="AS804" i="1"/>
  <c r="AP804" i="1"/>
  <c r="AQ804" i="1" s="1"/>
  <c r="AI804" i="1"/>
  <c r="AH804" i="1"/>
  <c r="AG804" i="1"/>
  <c r="AF804" i="1"/>
  <c r="AE804" i="1"/>
  <c r="BT803" i="1"/>
  <c r="BS803" i="1"/>
  <c r="BM803" i="1"/>
  <c r="BL803" i="1"/>
  <c r="BK803" i="1"/>
  <c r="BH803" i="1"/>
  <c r="AU803" i="1"/>
  <c r="AT803" i="1"/>
  <c r="AS803" i="1"/>
  <c r="AP803" i="1"/>
  <c r="AQ803" i="1" s="1"/>
  <c r="AI803" i="1"/>
  <c r="AH803" i="1"/>
  <c r="AG803" i="1"/>
  <c r="AF803" i="1"/>
  <c r="AE803" i="1"/>
  <c r="BT802" i="1"/>
  <c r="BS802" i="1"/>
  <c r="BM802" i="1"/>
  <c r="BL802" i="1"/>
  <c r="BK802" i="1"/>
  <c r="BH802" i="1"/>
  <c r="AU802" i="1"/>
  <c r="AT802" i="1"/>
  <c r="AS802" i="1"/>
  <c r="AP802" i="1"/>
  <c r="AQ802" i="1" s="1"/>
  <c r="AI802" i="1"/>
  <c r="AH802" i="1"/>
  <c r="AG802" i="1"/>
  <c r="AF802" i="1"/>
  <c r="AE802" i="1"/>
  <c r="BT801" i="1"/>
  <c r="BS801" i="1"/>
  <c r="BM801" i="1"/>
  <c r="BL801" i="1"/>
  <c r="BK801" i="1"/>
  <c r="BH801" i="1"/>
  <c r="AU801" i="1"/>
  <c r="AT801" i="1"/>
  <c r="AS801" i="1"/>
  <c r="AP801" i="1"/>
  <c r="AQ801" i="1" s="1"/>
  <c r="AI801" i="1"/>
  <c r="AH801" i="1"/>
  <c r="AG801" i="1"/>
  <c r="AF801" i="1"/>
  <c r="AE801" i="1"/>
  <c r="BT800" i="1"/>
  <c r="BS800" i="1"/>
  <c r="BM800" i="1"/>
  <c r="BL800" i="1"/>
  <c r="BK800" i="1"/>
  <c r="BH800" i="1"/>
  <c r="AU800" i="1"/>
  <c r="AT800" i="1"/>
  <c r="AS800" i="1"/>
  <c r="AP800" i="1"/>
  <c r="AQ800" i="1" s="1"/>
  <c r="AI800" i="1"/>
  <c r="AH800" i="1"/>
  <c r="AG800" i="1"/>
  <c r="AF800" i="1"/>
  <c r="AE800" i="1"/>
  <c r="BT799" i="1"/>
  <c r="BS799" i="1"/>
  <c r="BM799" i="1"/>
  <c r="BL799" i="1"/>
  <c r="BK799" i="1"/>
  <c r="BH799" i="1"/>
  <c r="AU799" i="1"/>
  <c r="AT799" i="1"/>
  <c r="AS799" i="1"/>
  <c r="AP799" i="1"/>
  <c r="AQ799" i="1" s="1"/>
  <c r="AM799" i="1"/>
  <c r="AI799" i="1"/>
  <c r="AH799" i="1"/>
  <c r="AG799" i="1"/>
  <c r="AF799" i="1"/>
  <c r="AE799" i="1"/>
  <c r="BT798" i="1"/>
  <c r="BS798" i="1"/>
  <c r="BM798" i="1"/>
  <c r="BL798" i="1"/>
  <c r="BK798" i="1"/>
  <c r="BH798" i="1"/>
  <c r="AU798" i="1"/>
  <c r="AT798" i="1"/>
  <c r="AS798" i="1"/>
  <c r="AP798" i="1"/>
  <c r="AQ798" i="1" s="1"/>
  <c r="AI798" i="1"/>
  <c r="AH798" i="1"/>
  <c r="AG798" i="1"/>
  <c r="AF798" i="1"/>
  <c r="AE798" i="1"/>
  <c r="BT797" i="1"/>
  <c r="BS797" i="1"/>
  <c r="BM797" i="1"/>
  <c r="BL797" i="1"/>
  <c r="BK797" i="1"/>
  <c r="BH797" i="1"/>
  <c r="AU797" i="1"/>
  <c r="AT797" i="1"/>
  <c r="AS797" i="1"/>
  <c r="AP797" i="1"/>
  <c r="AQ797" i="1" s="1"/>
  <c r="AM797" i="1"/>
  <c r="AI797" i="1"/>
  <c r="AH797" i="1"/>
  <c r="AG797" i="1"/>
  <c r="AF797" i="1"/>
  <c r="AE797" i="1"/>
  <c r="BT796" i="1"/>
  <c r="BS796" i="1"/>
  <c r="BM796" i="1"/>
  <c r="BL796" i="1"/>
  <c r="BK796" i="1"/>
  <c r="BH796" i="1"/>
  <c r="AU796" i="1"/>
  <c r="AT796" i="1"/>
  <c r="AS796" i="1"/>
  <c r="AP796" i="1"/>
  <c r="AQ796" i="1" s="1"/>
  <c r="AI796" i="1"/>
  <c r="AH796" i="1"/>
  <c r="AG796" i="1"/>
  <c r="AF796" i="1"/>
  <c r="AE796" i="1"/>
  <c r="BT795" i="1"/>
  <c r="BS795" i="1"/>
  <c r="BM795" i="1"/>
  <c r="BL795" i="1"/>
  <c r="BK795" i="1"/>
  <c r="BH795" i="1"/>
  <c r="AU795" i="1"/>
  <c r="AT795" i="1"/>
  <c r="AS795" i="1"/>
  <c r="AP795" i="1"/>
  <c r="AQ795" i="1" s="1"/>
  <c r="AI795" i="1"/>
  <c r="AH795" i="1"/>
  <c r="AG795" i="1"/>
  <c r="AF795" i="1"/>
  <c r="AE795" i="1"/>
  <c r="BT794" i="1"/>
  <c r="BS794" i="1"/>
  <c r="BM794" i="1"/>
  <c r="BL794" i="1"/>
  <c r="BK794" i="1"/>
  <c r="BH794" i="1"/>
  <c r="AU794" i="1"/>
  <c r="AT794" i="1"/>
  <c r="AS794" i="1"/>
  <c r="AP794" i="1"/>
  <c r="AQ794" i="1" s="1"/>
  <c r="AM794" i="1"/>
  <c r="AI794" i="1"/>
  <c r="AH794" i="1"/>
  <c r="AG794" i="1"/>
  <c r="AF794" i="1"/>
  <c r="AE794" i="1"/>
  <c r="BT793" i="1"/>
  <c r="BS793" i="1"/>
  <c r="BM793" i="1"/>
  <c r="BL793" i="1"/>
  <c r="BK793" i="1"/>
  <c r="BH793" i="1"/>
  <c r="AU793" i="1"/>
  <c r="AT793" i="1"/>
  <c r="AS793" i="1"/>
  <c r="AP793" i="1"/>
  <c r="AQ793" i="1" s="1"/>
  <c r="AM793" i="1"/>
  <c r="AI793" i="1"/>
  <c r="AH793" i="1"/>
  <c r="AG793" i="1"/>
  <c r="AF793" i="1"/>
  <c r="AE793" i="1"/>
  <c r="BT792" i="1"/>
  <c r="BS792" i="1"/>
  <c r="BM792" i="1"/>
  <c r="BL792" i="1"/>
  <c r="BK792" i="1"/>
  <c r="BH792" i="1"/>
  <c r="AU792" i="1"/>
  <c r="AT792" i="1"/>
  <c r="AS792" i="1"/>
  <c r="AP792" i="1"/>
  <c r="AQ792" i="1" s="1"/>
  <c r="AM792" i="1"/>
  <c r="AI792" i="1"/>
  <c r="AH792" i="1"/>
  <c r="AG792" i="1"/>
  <c r="AF792" i="1"/>
  <c r="AE792" i="1"/>
  <c r="BT791" i="1"/>
  <c r="BS791" i="1"/>
  <c r="BM791" i="1"/>
  <c r="BL791" i="1"/>
  <c r="BK791" i="1"/>
  <c r="BH791" i="1"/>
  <c r="AU791" i="1"/>
  <c r="AT791" i="1"/>
  <c r="AS791" i="1"/>
  <c r="AP791" i="1"/>
  <c r="AQ791" i="1" s="1"/>
  <c r="AI791" i="1"/>
  <c r="AH791" i="1"/>
  <c r="AG791" i="1"/>
  <c r="AF791" i="1"/>
  <c r="AE791" i="1"/>
  <c r="BT790" i="1"/>
  <c r="BS790" i="1"/>
  <c r="BM790" i="1"/>
  <c r="BL790" i="1"/>
  <c r="BK790" i="1"/>
  <c r="BH790" i="1"/>
  <c r="AU790" i="1"/>
  <c r="AT790" i="1"/>
  <c r="AS790" i="1"/>
  <c r="AP790" i="1"/>
  <c r="AQ790" i="1" s="1"/>
  <c r="AM790" i="1"/>
  <c r="AI790" i="1"/>
  <c r="AH790" i="1"/>
  <c r="AG790" i="1"/>
  <c r="AF790" i="1"/>
  <c r="AE790" i="1"/>
  <c r="BT789" i="1"/>
  <c r="BS789" i="1"/>
  <c r="BM789" i="1"/>
  <c r="BL789" i="1"/>
  <c r="BK789" i="1"/>
  <c r="BH789" i="1"/>
  <c r="AU789" i="1"/>
  <c r="AT789" i="1"/>
  <c r="AS789" i="1"/>
  <c r="AP789" i="1"/>
  <c r="AQ789" i="1" s="1"/>
  <c r="AI789" i="1"/>
  <c r="AH789" i="1"/>
  <c r="AG789" i="1"/>
  <c r="AF789" i="1"/>
  <c r="AE789" i="1"/>
  <c r="BT788" i="1"/>
  <c r="BS788" i="1"/>
  <c r="BM788" i="1"/>
  <c r="BL788" i="1"/>
  <c r="BK788" i="1"/>
  <c r="BH788" i="1"/>
  <c r="AU788" i="1"/>
  <c r="AT788" i="1"/>
  <c r="AS788" i="1"/>
  <c r="AP788" i="1"/>
  <c r="AQ788" i="1" s="1"/>
  <c r="AI788" i="1"/>
  <c r="AH788" i="1"/>
  <c r="AG788" i="1"/>
  <c r="AF788" i="1"/>
  <c r="AE788" i="1"/>
  <c r="BT787" i="1"/>
  <c r="BS787" i="1"/>
  <c r="BM787" i="1"/>
  <c r="BL787" i="1"/>
  <c r="BK787" i="1"/>
  <c r="BH787" i="1"/>
  <c r="AU787" i="1"/>
  <c r="AT787" i="1"/>
  <c r="AS787" i="1"/>
  <c r="AP787" i="1"/>
  <c r="AQ787" i="1" s="1"/>
  <c r="AI787" i="1"/>
  <c r="AH787" i="1"/>
  <c r="AG787" i="1"/>
  <c r="AF787" i="1"/>
  <c r="AE787" i="1"/>
  <c r="BT786" i="1"/>
  <c r="BS786" i="1"/>
  <c r="BM786" i="1"/>
  <c r="BL786" i="1"/>
  <c r="BK786" i="1"/>
  <c r="BH786" i="1"/>
  <c r="AU786" i="1"/>
  <c r="AT786" i="1"/>
  <c r="AS786" i="1"/>
  <c r="AP786" i="1"/>
  <c r="AQ786" i="1" s="1"/>
  <c r="AI786" i="1"/>
  <c r="AH786" i="1"/>
  <c r="AG786" i="1"/>
  <c r="AF786" i="1"/>
  <c r="AE786" i="1"/>
  <c r="BT785" i="1"/>
  <c r="BS785" i="1"/>
  <c r="BM785" i="1"/>
  <c r="BL785" i="1"/>
  <c r="BK785" i="1"/>
  <c r="BH785" i="1"/>
  <c r="AU785" i="1"/>
  <c r="AT785" i="1"/>
  <c r="AS785" i="1"/>
  <c r="AP785" i="1"/>
  <c r="AQ785" i="1" s="1"/>
  <c r="AI785" i="1"/>
  <c r="AH785" i="1"/>
  <c r="AG785" i="1"/>
  <c r="AF785" i="1"/>
  <c r="AE785" i="1"/>
  <c r="BT784" i="1"/>
  <c r="BS784" i="1"/>
  <c r="BM784" i="1"/>
  <c r="BL784" i="1"/>
  <c r="BK784" i="1"/>
  <c r="BH784" i="1"/>
  <c r="AU784" i="1"/>
  <c r="AT784" i="1"/>
  <c r="AS784" i="1"/>
  <c r="AP784" i="1"/>
  <c r="AQ784" i="1" s="1"/>
  <c r="AI784" i="1"/>
  <c r="AH784" i="1"/>
  <c r="AG784" i="1"/>
  <c r="AF784" i="1"/>
  <c r="AE784" i="1"/>
  <c r="BT783" i="1"/>
  <c r="BS783" i="1"/>
  <c r="BM783" i="1"/>
  <c r="BL783" i="1"/>
  <c r="BK783" i="1"/>
  <c r="BH783" i="1"/>
  <c r="AU783" i="1"/>
  <c r="AT783" i="1"/>
  <c r="AS783" i="1"/>
  <c r="AP783" i="1"/>
  <c r="AQ783" i="1" s="1"/>
  <c r="AM783" i="1"/>
  <c r="AI783" i="1"/>
  <c r="AH783" i="1"/>
  <c r="AG783" i="1"/>
  <c r="AF783" i="1"/>
  <c r="AE783" i="1"/>
  <c r="BT782" i="1"/>
  <c r="BS782" i="1"/>
  <c r="BM782" i="1"/>
  <c r="BL782" i="1"/>
  <c r="BK782" i="1"/>
  <c r="BH782" i="1"/>
  <c r="AU782" i="1"/>
  <c r="AT782" i="1"/>
  <c r="AS782" i="1"/>
  <c r="AP782" i="1"/>
  <c r="AQ782" i="1" s="1"/>
  <c r="AI782" i="1"/>
  <c r="AH782" i="1"/>
  <c r="AG782" i="1"/>
  <c r="AF782" i="1"/>
  <c r="AE782" i="1"/>
  <c r="BT781" i="1"/>
  <c r="BS781" i="1"/>
  <c r="BM781" i="1"/>
  <c r="BL781" i="1"/>
  <c r="BK781" i="1"/>
  <c r="BH781" i="1"/>
  <c r="AU781" i="1"/>
  <c r="AT781" i="1"/>
  <c r="AS781" i="1"/>
  <c r="AP781" i="1"/>
  <c r="AQ781" i="1" s="1"/>
  <c r="AM781" i="1"/>
  <c r="AI781" i="1"/>
  <c r="AH781" i="1"/>
  <c r="AG781" i="1"/>
  <c r="AF781" i="1"/>
  <c r="AE781" i="1"/>
  <c r="BT780" i="1"/>
  <c r="BS780" i="1"/>
  <c r="BM780" i="1"/>
  <c r="BL780" i="1"/>
  <c r="BK780" i="1"/>
  <c r="BH780" i="1"/>
  <c r="AU780" i="1"/>
  <c r="AT780" i="1"/>
  <c r="AS780" i="1"/>
  <c r="AP780" i="1"/>
  <c r="AQ780" i="1" s="1"/>
  <c r="AI780" i="1"/>
  <c r="AH780" i="1"/>
  <c r="AG780" i="1"/>
  <c r="AF780" i="1"/>
  <c r="AE780" i="1"/>
  <c r="BT779" i="1"/>
  <c r="BS779" i="1"/>
  <c r="BM779" i="1"/>
  <c r="BL779" i="1"/>
  <c r="BK779" i="1"/>
  <c r="BH779" i="1"/>
  <c r="AU779" i="1"/>
  <c r="AT779" i="1"/>
  <c r="AS779" i="1"/>
  <c r="AP779" i="1"/>
  <c r="AQ779" i="1" s="1"/>
  <c r="AI779" i="1"/>
  <c r="AH779" i="1"/>
  <c r="AG779" i="1"/>
  <c r="AF779" i="1"/>
  <c r="AE779" i="1"/>
  <c r="BT778" i="1"/>
  <c r="BS778" i="1"/>
  <c r="BM778" i="1"/>
  <c r="BL778" i="1"/>
  <c r="BK778" i="1"/>
  <c r="BH778" i="1"/>
  <c r="AU778" i="1"/>
  <c r="AT778" i="1"/>
  <c r="AS778" i="1"/>
  <c r="AP778" i="1"/>
  <c r="AQ778" i="1" s="1"/>
  <c r="AM778" i="1"/>
  <c r="AI778" i="1"/>
  <c r="AH778" i="1"/>
  <c r="AG778" i="1"/>
  <c r="AF778" i="1"/>
  <c r="AE778" i="1"/>
  <c r="BT777" i="1"/>
  <c r="BS777" i="1"/>
  <c r="BM777" i="1"/>
  <c r="BL777" i="1"/>
  <c r="BK777" i="1"/>
  <c r="BH777" i="1"/>
  <c r="AU777" i="1"/>
  <c r="AT777" i="1"/>
  <c r="AS777" i="1"/>
  <c r="AP777" i="1"/>
  <c r="AQ777" i="1" s="1"/>
  <c r="AM777" i="1"/>
  <c r="AI777" i="1"/>
  <c r="AH777" i="1"/>
  <c r="AG777" i="1"/>
  <c r="AF777" i="1"/>
  <c r="AE777" i="1"/>
  <c r="BT776" i="1"/>
  <c r="BS776" i="1"/>
  <c r="BM776" i="1"/>
  <c r="BL776" i="1"/>
  <c r="BK776" i="1"/>
  <c r="BH776" i="1"/>
  <c r="AU776" i="1"/>
  <c r="AT776" i="1"/>
  <c r="AS776" i="1"/>
  <c r="AP776" i="1"/>
  <c r="AQ776" i="1" s="1"/>
  <c r="AM776" i="1"/>
  <c r="AI776" i="1"/>
  <c r="AH776" i="1"/>
  <c r="AG776" i="1"/>
  <c r="AF776" i="1"/>
  <c r="AE776" i="1"/>
  <c r="BT775" i="1"/>
  <c r="BS775" i="1"/>
  <c r="BM775" i="1"/>
  <c r="BL775" i="1"/>
  <c r="BK775" i="1"/>
  <c r="BH775" i="1"/>
  <c r="AU775" i="1"/>
  <c r="AT775" i="1"/>
  <c r="AS775" i="1"/>
  <c r="AP775" i="1"/>
  <c r="AQ775" i="1" s="1"/>
  <c r="AI775" i="1"/>
  <c r="AH775" i="1"/>
  <c r="AG775" i="1"/>
  <c r="AF775" i="1"/>
  <c r="AE775" i="1"/>
  <c r="BT774" i="1"/>
  <c r="BS774" i="1"/>
  <c r="BM774" i="1"/>
  <c r="BL774" i="1"/>
  <c r="BK774" i="1"/>
  <c r="BH774" i="1"/>
  <c r="AU774" i="1"/>
  <c r="AT774" i="1"/>
  <c r="AS774" i="1"/>
  <c r="AP774" i="1"/>
  <c r="AQ774" i="1" s="1"/>
  <c r="AM774" i="1"/>
  <c r="AI774" i="1"/>
  <c r="AH774" i="1"/>
  <c r="AG774" i="1"/>
  <c r="AF774" i="1"/>
  <c r="AE774" i="1"/>
  <c r="BT773" i="1"/>
  <c r="BS773" i="1"/>
  <c r="BM773" i="1"/>
  <c r="BL773" i="1"/>
  <c r="BK773" i="1"/>
  <c r="BH773" i="1"/>
  <c r="AU773" i="1"/>
  <c r="AT773" i="1"/>
  <c r="AS773" i="1"/>
  <c r="AP773" i="1"/>
  <c r="AQ773" i="1" s="1"/>
  <c r="AI773" i="1"/>
  <c r="AH773" i="1"/>
  <c r="AG773" i="1"/>
  <c r="AF773" i="1"/>
  <c r="AE773" i="1"/>
  <c r="BT772" i="1"/>
  <c r="BS772" i="1"/>
  <c r="BM772" i="1"/>
  <c r="BL772" i="1"/>
  <c r="BK772" i="1"/>
  <c r="BH772" i="1"/>
  <c r="AU772" i="1"/>
  <c r="AT772" i="1"/>
  <c r="AS772" i="1"/>
  <c r="AP772" i="1"/>
  <c r="AQ772" i="1" s="1"/>
  <c r="AI772" i="1"/>
  <c r="AH772" i="1"/>
  <c r="AG772" i="1"/>
  <c r="AF772" i="1"/>
  <c r="AE772" i="1"/>
  <c r="BT771" i="1"/>
  <c r="BS771" i="1"/>
  <c r="BM771" i="1"/>
  <c r="BL771" i="1"/>
  <c r="BK771" i="1"/>
  <c r="BH771" i="1"/>
  <c r="AU771" i="1"/>
  <c r="AT771" i="1"/>
  <c r="AS771" i="1"/>
  <c r="AP771" i="1"/>
  <c r="AQ771" i="1" s="1"/>
  <c r="AI771" i="1"/>
  <c r="AH771" i="1"/>
  <c r="AG771" i="1"/>
  <c r="AF771" i="1"/>
  <c r="AE771" i="1"/>
  <c r="BT770" i="1"/>
  <c r="BS770" i="1"/>
  <c r="BM770" i="1"/>
  <c r="BL770" i="1"/>
  <c r="BK770" i="1"/>
  <c r="BH770" i="1"/>
  <c r="AU770" i="1"/>
  <c r="AT770" i="1"/>
  <c r="AS770" i="1"/>
  <c r="AP770" i="1"/>
  <c r="AQ770" i="1" s="1"/>
  <c r="AI770" i="1"/>
  <c r="AH770" i="1"/>
  <c r="AG770" i="1"/>
  <c r="AF770" i="1"/>
  <c r="AE770" i="1"/>
  <c r="BT769" i="1"/>
  <c r="BS769" i="1"/>
  <c r="BM769" i="1"/>
  <c r="BL769" i="1"/>
  <c r="BK769" i="1"/>
  <c r="BH769" i="1"/>
  <c r="AU769" i="1"/>
  <c r="AT769" i="1"/>
  <c r="AS769" i="1"/>
  <c r="AP769" i="1"/>
  <c r="AQ769" i="1" s="1"/>
  <c r="AI769" i="1"/>
  <c r="AH769" i="1"/>
  <c r="AG769" i="1"/>
  <c r="AF769" i="1"/>
  <c r="AE769" i="1"/>
  <c r="BT768" i="1"/>
  <c r="BS768" i="1"/>
  <c r="BM768" i="1"/>
  <c r="BL768" i="1"/>
  <c r="BK768" i="1"/>
  <c r="BH768" i="1"/>
  <c r="AU768" i="1"/>
  <c r="AT768" i="1"/>
  <c r="AS768" i="1"/>
  <c r="AP768" i="1"/>
  <c r="AQ768" i="1" s="1"/>
  <c r="AI768" i="1"/>
  <c r="AH768" i="1"/>
  <c r="AG768" i="1"/>
  <c r="AF768" i="1"/>
  <c r="AE768" i="1"/>
  <c r="BT767" i="1"/>
  <c r="BS767" i="1"/>
  <c r="BM767" i="1"/>
  <c r="BL767" i="1"/>
  <c r="BK767" i="1"/>
  <c r="BH767" i="1"/>
  <c r="AU767" i="1"/>
  <c r="AT767" i="1"/>
  <c r="AS767" i="1"/>
  <c r="AP767" i="1"/>
  <c r="AQ767" i="1" s="1"/>
  <c r="AM767" i="1"/>
  <c r="AI767" i="1"/>
  <c r="AH767" i="1"/>
  <c r="AG767" i="1"/>
  <c r="AF767" i="1"/>
  <c r="AE767" i="1"/>
  <c r="BT766" i="1"/>
  <c r="BS766" i="1"/>
  <c r="BM766" i="1"/>
  <c r="BL766" i="1"/>
  <c r="BK766" i="1"/>
  <c r="BH766" i="1"/>
  <c r="AU766" i="1"/>
  <c r="AT766" i="1"/>
  <c r="AS766" i="1"/>
  <c r="AP766" i="1"/>
  <c r="AQ766" i="1" s="1"/>
  <c r="AI766" i="1"/>
  <c r="AH766" i="1"/>
  <c r="AG766" i="1"/>
  <c r="AF766" i="1"/>
  <c r="AE766" i="1"/>
  <c r="BT765" i="1"/>
  <c r="BS765" i="1"/>
  <c r="BM765" i="1"/>
  <c r="BL765" i="1"/>
  <c r="BK765" i="1"/>
  <c r="BH765" i="1"/>
  <c r="AU765" i="1"/>
  <c r="AT765" i="1"/>
  <c r="AS765" i="1"/>
  <c r="AP765" i="1"/>
  <c r="AQ765" i="1" s="1"/>
  <c r="AM765" i="1"/>
  <c r="AI765" i="1"/>
  <c r="AH765" i="1"/>
  <c r="AG765" i="1"/>
  <c r="AF765" i="1"/>
  <c r="AE765" i="1"/>
  <c r="BT764" i="1"/>
  <c r="BS764" i="1"/>
  <c r="BM764" i="1"/>
  <c r="BL764" i="1"/>
  <c r="BK764" i="1"/>
  <c r="BH764" i="1"/>
  <c r="AU764" i="1"/>
  <c r="AT764" i="1"/>
  <c r="AS764" i="1"/>
  <c r="AP764" i="1"/>
  <c r="AQ764" i="1" s="1"/>
  <c r="AI764" i="1"/>
  <c r="AH764" i="1"/>
  <c r="AG764" i="1"/>
  <c r="AF764" i="1"/>
  <c r="AE764" i="1"/>
  <c r="BT763" i="1"/>
  <c r="BS763" i="1"/>
  <c r="BM763" i="1"/>
  <c r="BL763" i="1"/>
  <c r="BK763" i="1"/>
  <c r="BH763" i="1"/>
  <c r="AU763" i="1"/>
  <c r="AT763" i="1"/>
  <c r="AS763" i="1"/>
  <c r="AP763" i="1"/>
  <c r="AQ763" i="1" s="1"/>
  <c r="AI763" i="1"/>
  <c r="AH763" i="1"/>
  <c r="AG763" i="1"/>
  <c r="AF763" i="1"/>
  <c r="AE763" i="1"/>
  <c r="BT762" i="1"/>
  <c r="BS762" i="1"/>
  <c r="BM762" i="1"/>
  <c r="BL762" i="1"/>
  <c r="BK762" i="1"/>
  <c r="BH762" i="1"/>
  <c r="AU762" i="1"/>
  <c r="AT762" i="1"/>
  <c r="AS762" i="1"/>
  <c r="AP762" i="1"/>
  <c r="AQ762" i="1" s="1"/>
  <c r="AM762" i="1"/>
  <c r="AI762" i="1"/>
  <c r="AH762" i="1"/>
  <c r="AG762" i="1"/>
  <c r="AF762" i="1"/>
  <c r="AE762" i="1"/>
  <c r="BT761" i="1"/>
  <c r="BS761" i="1"/>
  <c r="BM761" i="1"/>
  <c r="BL761" i="1"/>
  <c r="BK761" i="1"/>
  <c r="BH761" i="1"/>
  <c r="AU761" i="1"/>
  <c r="AT761" i="1"/>
  <c r="AS761" i="1"/>
  <c r="AP761" i="1"/>
  <c r="AQ761" i="1" s="1"/>
  <c r="AM761" i="1"/>
  <c r="AI761" i="1"/>
  <c r="AH761" i="1"/>
  <c r="AG761" i="1"/>
  <c r="AF761" i="1"/>
  <c r="AE761" i="1"/>
  <c r="BT760" i="1"/>
  <c r="BS760" i="1"/>
  <c r="BM760" i="1"/>
  <c r="BL760" i="1"/>
  <c r="BK760" i="1"/>
  <c r="BH760" i="1"/>
  <c r="AU760" i="1"/>
  <c r="AT760" i="1"/>
  <c r="AS760" i="1"/>
  <c r="AP760" i="1"/>
  <c r="AQ760" i="1" s="1"/>
  <c r="AM760" i="1"/>
  <c r="AI760" i="1"/>
  <c r="AH760" i="1"/>
  <c r="AG760" i="1"/>
  <c r="AF760" i="1"/>
  <c r="AE760" i="1"/>
  <c r="BT759" i="1"/>
  <c r="BS759" i="1"/>
  <c r="BM759" i="1"/>
  <c r="BL759" i="1"/>
  <c r="BK759" i="1"/>
  <c r="BH759" i="1"/>
  <c r="AU759" i="1"/>
  <c r="AT759" i="1"/>
  <c r="AS759" i="1"/>
  <c r="AP759" i="1"/>
  <c r="AQ759" i="1" s="1"/>
  <c r="AI759" i="1"/>
  <c r="AH759" i="1"/>
  <c r="AG759" i="1"/>
  <c r="AF759" i="1"/>
  <c r="AE759" i="1"/>
  <c r="BT758" i="1"/>
  <c r="BS758" i="1"/>
  <c r="BM758" i="1"/>
  <c r="BL758" i="1"/>
  <c r="BK758" i="1"/>
  <c r="BH758" i="1"/>
  <c r="AU758" i="1"/>
  <c r="AT758" i="1"/>
  <c r="AS758" i="1"/>
  <c r="AP758" i="1"/>
  <c r="AQ758" i="1" s="1"/>
  <c r="AM758" i="1"/>
  <c r="AI758" i="1"/>
  <c r="AH758" i="1"/>
  <c r="AG758" i="1"/>
  <c r="AF758" i="1"/>
  <c r="AE758" i="1"/>
  <c r="BT757" i="1"/>
  <c r="BS757" i="1"/>
  <c r="BM757" i="1"/>
  <c r="BL757" i="1"/>
  <c r="BK757" i="1"/>
  <c r="BH757" i="1"/>
  <c r="AU757" i="1"/>
  <c r="AT757" i="1"/>
  <c r="AS757" i="1"/>
  <c r="AP757" i="1"/>
  <c r="AQ757" i="1" s="1"/>
  <c r="AI757" i="1"/>
  <c r="AH757" i="1"/>
  <c r="AG757" i="1"/>
  <c r="AF757" i="1"/>
  <c r="AE757" i="1"/>
  <c r="BT756" i="1"/>
  <c r="BS756" i="1"/>
  <c r="BM756" i="1"/>
  <c r="BL756" i="1"/>
  <c r="BK756" i="1"/>
  <c r="BH756" i="1"/>
  <c r="AU756" i="1"/>
  <c r="AT756" i="1"/>
  <c r="AS756" i="1"/>
  <c r="AP756" i="1"/>
  <c r="AQ756" i="1" s="1"/>
  <c r="AI756" i="1"/>
  <c r="AH756" i="1"/>
  <c r="AG756" i="1"/>
  <c r="AF756" i="1"/>
  <c r="AE756" i="1"/>
  <c r="BT755" i="1"/>
  <c r="BS755" i="1"/>
  <c r="BM755" i="1"/>
  <c r="BL755" i="1"/>
  <c r="BK755" i="1"/>
  <c r="BH755" i="1"/>
  <c r="AU755" i="1"/>
  <c r="AT755" i="1"/>
  <c r="AS755" i="1"/>
  <c r="AP755" i="1"/>
  <c r="AQ755" i="1" s="1"/>
  <c r="AI755" i="1"/>
  <c r="AH755" i="1"/>
  <c r="AG755" i="1"/>
  <c r="AF755" i="1"/>
  <c r="AE755" i="1"/>
  <c r="BT754" i="1"/>
  <c r="BS754" i="1"/>
  <c r="BM754" i="1"/>
  <c r="BL754" i="1"/>
  <c r="BK754" i="1"/>
  <c r="BH754" i="1"/>
  <c r="AU754" i="1"/>
  <c r="AT754" i="1"/>
  <c r="AS754" i="1"/>
  <c r="AP754" i="1"/>
  <c r="AQ754" i="1" s="1"/>
  <c r="AI754" i="1"/>
  <c r="AH754" i="1"/>
  <c r="AG754" i="1"/>
  <c r="AF754" i="1"/>
  <c r="AE754" i="1"/>
  <c r="BT753" i="1"/>
  <c r="BS753" i="1"/>
  <c r="BM753" i="1"/>
  <c r="BL753" i="1"/>
  <c r="BK753" i="1"/>
  <c r="BH753" i="1"/>
  <c r="AU753" i="1"/>
  <c r="AT753" i="1"/>
  <c r="AS753" i="1"/>
  <c r="AP753" i="1"/>
  <c r="AQ753" i="1" s="1"/>
  <c r="AI753" i="1"/>
  <c r="AH753" i="1"/>
  <c r="AG753" i="1"/>
  <c r="AF753" i="1"/>
  <c r="AE753" i="1"/>
  <c r="BT752" i="1"/>
  <c r="BS752" i="1"/>
  <c r="BM752" i="1"/>
  <c r="BL752" i="1"/>
  <c r="BK752" i="1"/>
  <c r="BH752" i="1"/>
  <c r="AU752" i="1"/>
  <c r="AT752" i="1"/>
  <c r="AS752" i="1"/>
  <c r="AP752" i="1"/>
  <c r="AQ752" i="1" s="1"/>
  <c r="AI752" i="1"/>
  <c r="AH752" i="1"/>
  <c r="AG752" i="1"/>
  <c r="AF752" i="1"/>
  <c r="AE752" i="1"/>
  <c r="BT751" i="1"/>
  <c r="BS751" i="1"/>
  <c r="BM751" i="1"/>
  <c r="BL751" i="1"/>
  <c r="BK751" i="1"/>
  <c r="BH751" i="1"/>
  <c r="AU751" i="1"/>
  <c r="AT751" i="1"/>
  <c r="AS751" i="1"/>
  <c r="AP751" i="1"/>
  <c r="AQ751" i="1" s="1"/>
  <c r="AM751" i="1"/>
  <c r="AI751" i="1"/>
  <c r="AH751" i="1"/>
  <c r="AG751" i="1"/>
  <c r="AF751" i="1"/>
  <c r="AE751" i="1"/>
  <c r="BT750" i="1"/>
  <c r="BS750" i="1"/>
  <c r="BM750" i="1"/>
  <c r="BL750" i="1"/>
  <c r="BK750" i="1"/>
  <c r="BH750" i="1"/>
  <c r="AU750" i="1"/>
  <c r="AT750" i="1"/>
  <c r="AS750" i="1"/>
  <c r="AP750" i="1"/>
  <c r="AQ750" i="1" s="1"/>
  <c r="AI750" i="1"/>
  <c r="AH750" i="1"/>
  <c r="AG750" i="1"/>
  <c r="AF750" i="1"/>
  <c r="AE750" i="1"/>
  <c r="BT749" i="1"/>
  <c r="BS749" i="1"/>
  <c r="BM749" i="1"/>
  <c r="BL749" i="1"/>
  <c r="BK749" i="1"/>
  <c r="BH749" i="1"/>
  <c r="AU749" i="1"/>
  <c r="AT749" i="1"/>
  <c r="AS749" i="1"/>
  <c r="AP749" i="1"/>
  <c r="AQ749" i="1" s="1"/>
  <c r="AM749" i="1"/>
  <c r="AI749" i="1"/>
  <c r="AH749" i="1"/>
  <c r="AG749" i="1"/>
  <c r="AF749" i="1"/>
  <c r="AE749" i="1"/>
  <c r="BT748" i="1"/>
  <c r="BS748" i="1"/>
  <c r="BM748" i="1"/>
  <c r="BL748" i="1"/>
  <c r="BK748" i="1"/>
  <c r="BH748" i="1"/>
  <c r="AU748" i="1"/>
  <c r="AT748" i="1"/>
  <c r="AS748" i="1"/>
  <c r="AP748" i="1"/>
  <c r="AQ748" i="1" s="1"/>
  <c r="AI748" i="1"/>
  <c r="AH748" i="1"/>
  <c r="AG748" i="1"/>
  <c r="AF748" i="1"/>
  <c r="AE748" i="1"/>
  <c r="BT747" i="1"/>
  <c r="BS747" i="1"/>
  <c r="BM747" i="1"/>
  <c r="BL747" i="1"/>
  <c r="BK747" i="1"/>
  <c r="BH747" i="1"/>
  <c r="AU747" i="1"/>
  <c r="AT747" i="1"/>
  <c r="AS747" i="1"/>
  <c r="AP747" i="1"/>
  <c r="AQ747" i="1" s="1"/>
  <c r="AI747" i="1"/>
  <c r="AH747" i="1"/>
  <c r="AG747" i="1"/>
  <c r="AF747" i="1"/>
  <c r="AE747" i="1"/>
  <c r="BT746" i="1"/>
  <c r="BS746" i="1"/>
  <c r="BM746" i="1"/>
  <c r="BL746" i="1"/>
  <c r="BK746" i="1"/>
  <c r="BH746" i="1"/>
  <c r="AU746" i="1"/>
  <c r="AT746" i="1"/>
  <c r="AS746" i="1"/>
  <c r="AP746" i="1"/>
  <c r="AQ746" i="1" s="1"/>
  <c r="AM746" i="1"/>
  <c r="AI746" i="1"/>
  <c r="AH746" i="1"/>
  <c r="AG746" i="1"/>
  <c r="AF746" i="1"/>
  <c r="AE746" i="1"/>
  <c r="BT745" i="1"/>
  <c r="BS745" i="1"/>
  <c r="BM745" i="1"/>
  <c r="BL745" i="1"/>
  <c r="BK745" i="1"/>
  <c r="BH745" i="1"/>
  <c r="AU745" i="1"/>
  <c r="AT745" i="1"/>
  <c r="AS745" i="1"/>
  <c r="AP745" i="1"/>
  <c r="AQ745" i="1" s="1"/>
  <c r="AM745" i="1"/>
  <c r="AI745" i="1"/>
  <c r="AH745" i="1"/>
  <c r="AG745" i="1"/>
  <c r="AF745" i="1"/>
  <c r="AE745" i="1"/>
  <c r="BT744" i="1"/>
  <c r="BS744" i="1"/>
  <c r="BM744" i="1"/>
  <c r="BL744" i="1"/>
  <c r="BK744" i="1"/>
  <c r="BH744" i="1"/>
  <c r="AU744" i="1"/>
  <c r="AT744" i="1"/>
  <c r="AS744" i="1"/>
  <c r="AP744" i="1"/>
  <c r="AQ744" i="1" s="1"/>
  <c r="AM744" i="1"/>
  <c r="AI744" i="1"/>
  <c r="AH744" i="1"/>
  <c r="AG744" i="1"/>
  <c r="AF744" i="1"/>
  <c r="AE744" i="1"/>
  <c r="BT743" i="1"/>
  <c r="BS743" i="1"/>
  <c r="BM743" i="1"/>
  <c r="BL743" i="1"/>
  <c r="BK743" i="1"/>
  <c r="BH743" i="1"/>
  <c r="AU743" i="1"/>
  <c r="AT743" i="1"/>
  <c r="AS743" i="1"/>
  <c r="AP743" i="1"/>
  <c r="AQ743" i="1" s="1"/>
  <c r="AI743" i="1"/>
  <c r="AH743" i="1"/>
  <c r="AG743" i="1"/>
  <c r="AF743" i="1"/>
  <c r="AE743" i="1"/>
  <c r="BT742" i="1"/>
  <c r="BS742" i="1"/>
  <c r="BM742" i="1"/>
  <c r="BL742" i="1"/>
  <c r="BK742" i="1"/>
  <c r="BH742" i="1"/>
  <c r="AU742" i="1"/>
  <c r="AT742" i="1"/>
  <c r="AS742" i="1"/>
  <c r="AP742" i="1"/>
  <c r="AQ742" i="1" s="1"/>
  <c r="AM742" i="1"/>
  <c r="AI742" i="1"/>
  <c r="AH742" i="1"/>
  <c r="AG742" i="1"/>
  <c r="AF742" i="1"/>
  <c r="AE742" i="1"/>
  <c r="BT741" i="1"/>
  <c r="BS741" i="1"/>
  <c r="BM741" i="1"/>
  <c r="BL741" i="1"/>
  <c r="BK741" i="1"/>
  <c r="BH741" i="1"/>
  <c r="AU741" i="1"/>
  <c r="AT741" i="1"/>
  <c r="AS741" i="1"/>
  <c r="AP741" i="1"/>
  <c r="AQ741" i="1" s="1"/>
  <c r="AI741" i="1"/>
  <c r="AH741" i="1"/>
  <c r="AG741" i="1"/>
  <c r="AF741" i="1"/>
  <c r="AE741" i="1"/>
  <c r="BT740" i="1"/>
  <c r="BS740" i="1"/>
  <c r="BM740" i="1"/>
  <c r="BL740" i="1"/>
  <c r="BK740" i="1"/>
  <c r="BH740" i="1"/>
  <c r="AU740" i="1"/>
  <c r="AT740" i="1"/>
  <c r="AS740" i="1"/>
  <c r="AP740" i="1"/>
  <c r="AQ740" i="1" s="1"/>
  <c r="AI740" i="1"/>
  <c r="AH740" i="1"/>
  <c r="AG740" i="1"/>
  <c r="AF740" i="1"/>
  <c r="AE740" i="1"/>
  <c r="BT739" i="1"/>
  <c r="BS739" i="1"/>
  <c r="BM739" i="1"/>
  <c r="BL739" i="1"/>
  <c r="BK739" i="1"/>
  <c r="BH739" i="1"/>
  <c r="AU739" i="1"/>
  <c r="AT739" i="1"/>
  <c r="AS739" i="1"/>
  <c r="AP739" i="1"/>
  <c r="AQ739" i="1" s="1"/>
  <c r="AI739" i="1"/>
  <c r="AH739" i="1"/>
  <c r="AG739" i="1"/>
  <c r="AF739" i="1"/>
  <c r="AE739" i="1"/>
  <c r="BT738" i="1"/>
  <c r="BS738" i="1"/>
  <c r="BM738" i="1"/>
  <c r="BL738" i="1"/>
  <c r="BK738" i="1"/>
  <c r="BH738" i="1"/>
  <c r="AU738" i="1"/>
  <c r="AT738" i="1"/>
  <c r="AS738" i="1"/>
  <c r="AP738" i="1"/>
  <c r="AQ738" i="1" s="1"/>
  <c r="AI738" i="1"/>
  <c r="AH738" i="1"/>
  <c r="AG738" i="1"/>
  <c r="AF738" i="1"/>
  <c r="AE738" i="1"/>
  <c r="BT737" i="1"/>
  <c r="BS737" i="1"/>
  <c r="BM737" i="1"/>
  <c r="BL737" i="1"/>
  <c r="BK737" i="1"/>
  <c r="BH737" i="1"/>
  <c r="AU737" i="1"/>
  <c r="AT737" i="1"/>
  <c r="AS737" i="1"/>
  <c r="AP737" i="1"/>
  <c r="AQ737" i="1" s="1"/>
  <c r="AI737" i="1"/>
  <c r="AH737" i="1"/>
  <c r="AG737" i="1"/>
  <c r="AF737" i="1"/>
  <c r="AE737" i="1"/>
  <c r="BT736" i="1"/>
  <c r="BS736" i="1"/>
  <c r="BM736" i="1"/>
  <c r="BL736" i="1"/>
  <c r="BK736" i="1"/>
  <c r="BH736" i="1"/>
  <c r="AU736" i="1"/>
  <c r="AT736" i="1"/>
  <c r="AS736" i="1"/>
  <c r="AP736" i="1"/>
  <c r="AQ736" i="1" s="1"/>
  <c r="AI736" i="1"/>
  <c r="AH736" i="1"/>
  <c r="AG736" i="1"/>
  <c r="AF736" i="1"/>
  <c r="AE736" i="1"/>
  <c r="BT735" i="1"/>
  <c r="BS735" i="1"/>
  <c r="BM735" i="1"/>
  <c r="BL735" i="1"/>
  <c r="BK735" i="1"/>
  <c r="BH735" i="1"/>
  <c r="AU735" i="1"/>
  <c r="AT735" i="1"/>
  <c r="AS735" i="1"/>
  <c r="AP735" i="1"/>
  <c r="AQ735" i="1" s="1"/>
  <c r="AM735" i="1"/>
  <c r="AI735" i="1"/>
  <c r="AH735" i="1"/>
  <c r="AG735" i="1"/>
  <c r="AF735" i="1"/>
  <c r="AE735" i="1"/>
  <c r="BT734" i="1"/>
  <c r="BS734" i="1"/>
  <c r="BM734" i="1"/>
  <c r="BL734" i="1"/>
  <c r="BK734" i="1"/>
  <c r="BH734" i="1"/>
  <c r="AU734" i="1"/>
  <c r="AT734" i="1"/>
  <c r="AS734" i="1"/>
  <c r="AP734" i="1"/>
  <c r="AQ734" i="1" s="1"/>
  <c r="AI734" i="1"/>
  <c r="AH734" i="1"/>
  <c r="AG734" i="1"/>
  <c r="AF734" i="1"/>
  <c r="AE734" i="1"/>
  <c r="BT733" i="1"/>
  <c r="BS733" i="1"/>
  <c r="BM733" i="1"/>
  <c r="BL733" i="1"/>
  <c r="BK733" i="1"/>
  <c r="BH733" i="1"/>
  <c r="AU733" i="1"/>
  <c r="AT733" i="1"/>
  <c r="AS733" i="1"/>
  <c r="AP733" i="1"/>
  <c r="AQ733" i="1" s="1"/>
  <c r="AM733" i="1"/>
  <c r="AI733" i="1"/>
  <c r="AH733" i="1"/>
  <c r="AG733" i="1"/>
  <c r="AF733" i="1"/>
  <c r="AE733" i="1"/>
  <c r="BT732" i="1"/>
  <c r="BS732" i="1"/>
  <c r="BM732" i="1"/>
  <c r="BL732" i="1"/>
  <c r="BK732" i="1"/>
  <c r="BH732" i="1"/>
  <c r="AU732" i="1"/>
  <c r="AT732" i="1"/>
  <c r="AS732" i="1"/>
  <c r="AP732" i="1"/>
  <c r="AQ732" i="1" s="1"/>
  <c r="AI732" i="1"/>
  <c r="AH732" i="1"/>
  <c r="AG732" i="1"/>
  <c r="AF732" i="1"/>
  <c r="AE732" i="1"/>
  <c r="BT731" i="1"/>
  <c r="BS731" i="1"/>
  <c r="BM731" i="1"/>
  <c r="BL731" i="1"/>
  <c r="BK731" i="1"/>
  <c r="BH731" i="1"/>
  <c r="AU731" i="1"/>
  <c r="AT731" i="1"/>
  <c r="AS731" i="1"/>
  <c r="AP731" i="1"/>
  <c r="AQ731" i="1" s="1"/>
  <c r="AI731" i="1"/>
  <c r="AH731" i="1"/>
  <c r="AG731" i="1"/>
  <c r="AF731" i="1"/>
  <c r="AE731" i="1"/>
  <c r="BT730" i="1"/>
  <c r="BS730" i="1"/>
  <c r="BM730" i="1"/>
  <c r="BL730" i="1"/>
  <c r="BK730" i="1"/>
  <c r="BH730" i="1"/>
  <c r="AU730" i="1"/>
  <c r="AT730" i="1"/>
  <c r="AS730" i="1"/>
  <c r="AP730" i="1"/>
  <c r="AQ730" i="1" s="1"/>
  <c r="AM730" i="1"/>
  <c r="AI730" i="1"/>
  <c r="AH730" i="1"/>
  <c r="AG730" i="1"/>
  <c r="AF730" i="1"/>
  <c r="AE730" i="1"/>
  <c r="BT729" i="1"/>
  <c r="BS729" i="1"/>
  <c r="BM729" i="1"/>
  <c r="BL729" i="1"/>
  <c r="BK729" i="1"/>
  <c r="BH729" i="1"/>
  <c r="AU729" i="1"/>
  <c r="AT729" i="1"/>
  <c r="AS729" i="1"/>
  <c r="AP729" i="1"/>
  <c r="AQ729" i="1" s="1"/>
  <c r="AM729" i="1"/>
  <c r="AI729" i="1"/>
  <c r="AH729" i="1"/>
  <c r="AG729" i="1"/>
  <c r="AF729" i="1"/>
  <c r="AE729" i="1"/>
  <c r="BT728" i="1"/>
  <c r="BS728" i="1"/>
  <c r="BM728" i="1"/>
  <c r="BL728" i="1"/>
  <c r="BK728" i="1"/>
  <c r="BH728" i="1"/>
  <c r="AU728" i="1"/>
  <c r="AT728" i="1"/>
  <c r="AS728" i="1"/>
  <c r="AP728" i="1"/>
  <c r="AQ728" i="1" s="1"/>
  <c r="AM728" i="1"/>
  <c r="AI728" i="1"/>
  <c r="AH728" i="1"/>
  <c r="AG728" i="1"/>
  <c r="AF728" i="1"/>
  <c r="AE728" i="1"/>
  <c r="BT727" i="1"/>
  <c r="BS727" i="1"/>
  <c r="BM727" i="1"/>
  <c r="BL727" i="1"/>
  <c r="BK727" i="1"/>
  <c r="BH727" i="1"/>
  <c r="AU727" i="1"/>
  <c r="AT727" i="1"/>
  <c r="AS727" i="1"/>
  <c r="AP727" i="1"/>
  <c r="AQ727" i="1" s="1"/>
  <c r="AI727" i="1"/>
  <c r="AH727" i="1"/>
  <c r="AG727" i="1"/>
  <c r="AF727" i="1"/>
  <c r="AE727" i="1"/>
  <c r="BT726" i="1"/>
  <c r="BS726" i="1"/>
  <c r="BM726" i="1"/>
  <c r="BL726" i="1"/>
  <c r="BK726" i="1"/>
  <c r="BH726" i="1"/>
  <c r="AU726" i="1"/>
  <c r="AT726" i="1"/>
  <c r="AS726" i="1"/>
  <c r="AP726" i="1"/>
  <c r="AQ726" i="1" s="1"/>
  <c r="AM726" i="1"/>
  <c r="AI726" i="1"/>
  <c r="AH726" i="1"/>
  <c r="AG726" i="1"/>
  <c r="AF726" i="1"/>
  <c r="AE726" i="1"/>
  <c r="BT725" i="1"/>
  <c r="BS725" i="1"/>
  <c r="BM725" i="1"/>
  <c r="BL725" i="1"/>
  <c r="BK725" i="1"/>
  <c r="BH725" i="1"/>
  <c r="AU725" i="1"/>
  <c r="AT725" i="1"/>
  <c r="AS725" i="1"/>
  <c r="AP725" i="1"/>
  <c r="AQ725" i="1" s="1"/>
  <c r="AI725" i="1"/>
  <c r="AH725" i="1"/>
  <c r="AG725" i="1"/>
  <c r="AF725" i="1"/>
  <c r="AE725" i="1"/>
  <c r="BT724" i="1"/>
  <c r="BS724" i="1"/>
  <c r="BM724" i="1"/>
  <c r="BL724" i="1"/>
  <c r="BK724" i="1"/>
  <c r="BH724" i="1"/>
  <c r="AU724" i="1"/>
  <c r="AT724" i="1"/>
  <c r="AS724" i="1"/>
  <c r="AP724" i="1"/>
  <c r="AQ724" i="1" s="1"/>
  <c r="AI724" i="1"/>
  <c r="AH724" i="1"/>
  <c r="AG724" i="1"/>
  <c r="AF724" i="1"/>
  <c r="AE724" i="1"/>
  <c r="BT723" i="1"/>
  <c r="BS723" i="1"/>
  <c r="BM723" i="1"/>
  <c r="BL723" i="1"/>
  <c r="BK723" i="1"/>
  <c r="BH723" i="1"/>
  <c r="AU723" i="1"/>
  <c r="AT723" i="1"/>
  <c r="AS723" i="1"/>
  <c r="AP723" i="1"/>
  <c r="AQ723" i="1" s="1"/>
  <c r="AI723" i="1"/>
  <c r="AH723" i="1"/>
  <c r="AG723" i="1"/>
  <c r="AF723" i="1"/>
  <c r="AE723" i="1"/>
  <c r="BT722" i="1"/>
  <c r="BS722" i="1"/>
  <c r="BM722" i="1"/>
  <c r="BL722" i="1"/>
  <c r="BK722" i="1"/>
  <c r="BH722" i="1"/>
  <c r="AU722" i="1"/>
  <c r="AT722" i="1"/>
  <c r="AS722" i="1"/>
  <c r="AP722" i="1"/>
  <c r="AQ722" i="1" s="1"/>
  <c r="AI722" i="1"/>
  <c r="AH722" i="1"/>
  <c r="AG722" i="1"/>
  <c r="AF722" i="1"/>
  <c r="AE722" i="1"/>
  <c r="BT721" i="1"/>
  <c r="BS721" i="1"/>
  <c r="BM721" i="1"/>
  <c r="BL721" i="1"/>
  <c r="BK721" i="1"/>
  <c r="BH721" i="1"/>
  <c r="AU721" i="1"/>
  <c r="AT721" i="1"/>
  <c r="AS721" i="1"/>
  <c r="AP721" i="1"/>
  <c r="AQ721" i="1" s="1"/>
  <c r="AI721" i="1"/>
  <c r="AH721" i="1"/>
  <c r="AG721" i="1"/>
  <c r="AF721" i="1"/>
  <c r="AE721" i="1"/>
  <c r="BT720" i="1"/>
  <c r="BS720" i="1"/>
  <c r="BM720" i="1"/>
  <c r="BL720" i="1"/>
  <c r="BK720" i="1"/>
  <c r="BH720" i="1"/>
  <c r="AU720" i="1"/>
  <c r="AT720" i="1"/>
  <c r="AS720" i="1"/>
  <c r="AP720" i="1"/>
  <c r="AQ720" i="1" s="1"/>
  <c r="AI720" i="1"/>
  <c r="AH720" i="1"/>
  <c r="AG720" i="1"/>
  <c r="AF720" i="1"/>
  <c r="AE720" i="1"/>
  <c r="BT719" i="1"/>
  <c r="BS719" i="1"/>
  <c r="BM719" i="1"/>
  <c r="BL719" i="1"/>
  <c r="BK719" i="1"/>
  <c r="BH719" i="1"/>
  <c r="AU719" i="1"/>
  <c r="AT719" i="1"/>
  <c r="AS719" i="1"/>
  <c r="AP719" i="1"/>
  <c r="AQ719" i="1" s="1"/>
  <c r="AM719" i="1"/>
  <c r="AI719" i="1"/>
  <c r="AH719" i="1"/>
  <c r="AG719" i="1"/>
  <c r="AF719" i="1"/>
  <c r="AE719" i="1"/>
  <c r="BT718" i="1"/>
  <c r="BS718" i="1"/>
  <c r="BM718" i="1"/>
  <c r="BL718" i="1"/>
  <c r="BK718" i="1"/>
  <c r="BH718" i="1"/>
  <c r="AU718" i="1"/>
  <c r="AT718" i="1"/>
  <c r="AS718" i="1"/>
  <c r="AP718" i="1"/>
  <c r="AQ718" i="1" s="1"/>
  <c r="AI718" i="1"/>
  <c r="AH718" i="1"/>
  <c r="AG718" i="1"/>
  <c r="AF718" i="1"/>
  <c r="AE718" i="1"/>
  <c r="BT717" i="1"/>
  <c r="BS717" i="1"/>
  <c r="BM717" i="1"/>
  <c r="BL717" i="1"/>
  <c r="BK717" i="1"/>
  <c r="BH717" i="1"/>
  <c r="AU717" i="1"/>
  <c r="AT717" i="1"/>
  <c r="AS717" i="1"/>
  <c r="AP717" i="1"/>
  <c r="AQ717" i="1" s="1"/>
  <c r="AM717" i="1"/>
  <c r="AI717" i="1"/>
  <c r="AH717" i="1"/>
  <c r="AG717" i="1"/>
  <c r="AF717" i="1"/>
  <c r="AE717" i="1"/>
  <c r="BT716" i="1"/>
  <c r="BS716" i="1"/>
  <c r="BM716" i="1"/>
  <c r="BL716" i="1"/>
  <c r="BK716" i="1"/>
  <c r="BH716" i="1"/>
  <c r="AU716" i="1"/>
  <c r="AT716" i="1"/>
  <c r="AS716" i="1"/>
  <c r="AP716" i="1"/>
  <c r="AQ716" i="1" s="1"/>
  <c r="AI716" i="1"/>
  <c r="AH716" i="1"/>
  <c r="AG716" i="1"/>
  <c r="AF716" i="1"/>
  <c r="AE716" i="1"/>
  <c r="BT715" i="1"/>
  <c r="BS715" i="1"/>
  <c r="BM715" i="1"/>
  <c r="BL715" i="1"/>
  <c r="BK715" i="1"/>
  <c r="BH715" i="1"/>
  <c r="AU715" i="1"/>
  <c r="AT715" i="1"/>
  <c r="AS715" i="1"/>
  <c r="AP715" i="1"/>
  <c r="AQ715" i="1" s="1"/>
  <c r="AI715" i="1"/>
  <c r="AH715" i="1"/>
  <c r="AG715" i="1"/>
  <c r="AF715" i="1"/>
  <c r="AE715" i="1"/>
  <c r="BT714" i="1"/>
  <c r="BS714" i="1"/>
  <c r="BM714" i="1"/>
  <c r="BL714" i="1"/>
  <c r="BK714" i="1"/>
  <c r="BH714" i="1"/>
  <c r="AU714" i="1"/>
  <c r="AT714" i="1"/>
  <c r="AS714" i="1"/>
  <c r="AP714" i="1"/>
  <c r="AQ714" i="1" s="1"/>
  <c r="AM714" i="1"/>
  <c r="AI714" i="1"/>
  <c r="AH714" i="1"/>
  <c r="AG714" i="1"/>
  <c r="AF714" i="1"/>
  <c r="AE714" i="1"/>
  <c r="BT713" i="1"/>
  <c r="BS713" i="1"/>
  <c r="BM713" i="1"/>
  <c r="BL713" i="1"/>
  <c r="BK713" i="1"/>
  <c r="BH713" i="1"/>
  <c r="AU713" i="1"/>
  <c r="AT713" i="1"/>
  <c r="AS713" i="1"/>
  <c r="AP713" i="1"/>
  <c r="AQ713" i="1" s="1"/>
  <c r="AM713" i="1"/>
  <c r="AI713" i="1"/>
  <c r="AH713" i="1"/>
  <c r="AG713" i="1"/>
  <c r="AF713" i="1"/>
  <c r="AE713" i="1"/>
  <c r="BT712" i="1"/>
  <c r="BS712" i="1"/>
  <c r="BM712" i="1"/>
  <c r="BL712" i="1"/>
  <c r="BK712" i="1"/>
  <c r="BH712" i="1"/>
  <c r="AU712" i="1"/>
  <c r="AT712" i="1"/>
  <c r="AS712" i="1"/>
  <c r="AP712" i="1"/>
  <c r="AQ712" i="1" s="1"/>
  <c r="AM712" i="1"/>
  <c r="AI712" i="1"/>
  <c r="AH712" i="1"/>
  <c r="AG712" i="1"/>
  <c r="AF712" i="1"/>
  <c r="AE712" i="1"/>
  <c r="BT711" i="1"/>
  <c r="BS711" i="1"/>
  <c r="BM711" i="1"/>
  <c r="BL711" i="1"/>
  <c r="BK711" i="1"/>
  <c r="BH711" i="1"/>
  <c r="AU711" i="1"/>
  <c r="AT711" i="1"/>
  <c r="AS711" i="1"/>
  <c r="AP711" i="1"/>
  <c r="AQ711" i="1" s="1"/>
  <c r="AI711" i="1"/>
  <c r="AH711" i="1"/>
  <c r="AG711" i="1"/>
  <c r="AF711" i="1"/>
  <c r="AE711" i="1"/>
  <c r="BT710" i="1"/>
  <c r="BS710" i="1"/>
  <c r="BM710" i="1"/>
  <c r="BL710" i="1"/>
  <c r="BK710" i="1"/>
  <c r="BH710" i="1"/>
  <c r="AU710" i="1"/>
  <c r="AT710" i="1"/>
  <c r="AS710" i="1"/>
  <c r="AP710" i="1"/>
  <c r="AQ710" i="1" s="1"/>
  <c r="AM710" i="1"/>
  <c r="AI710" i="1"/>
  <c r="AH710" i="1"/>
  <c r="AG710" i="1"/>
  <c r="AF710" i="1"/>
  <c r="AE710" i="1"/>
  <c r="BT709" i="1"/>
  <c r="BS709" i="1"/>
  <c r="BM709" i="1"/>
  <c r="BL709" i="1"/>
  <c r="BK709" i="1"/>
  <c r="BH709" i="1"/>
  <c r="AU709" i="1"/>
  <c r="AT709" i="1"/>
  <c r="AS709" i="1"/>
  <c r="AP709" i="1"/>
  <c r="AQ709" i="1" s="1"/>
  <c r="AI709" i="1"/>
  <c r="AH709" i="1"/>
  <c r="AG709" i="1"/>
  <c r="AF709" i="1"/>
  <c r="AE709" i="1"/>
  <c r="BT708" i="1"/>
  <c r="BS708" i="1"/>
  <c r="BM708" i="1"/>
  <c r="BL708" i="1"/>
  <c r="BK708" i="1"/>
  <c r="BH708" i="1"/>
  <c r="AU708" i="1"/>
  <c r="AT708" i="1"/>
  <c r="AS708" i="1"/>
  <c r="AP708" i="1"/>
  <c r="AQ708" i="1" s="1"/>
  <c r="AM708" i="1"/>
  <c r="AI708" i="1"/>
  <c r="AH708" i="1"/>
  <c r="AG708" i="1"/>
  <c r="AF708" i="1"/>
  <c r="AE708" i="1"/>
  <c r="BT707" i="1"/>
  <c r="BS707" i="1"/>
  <c r="BM707" i="1"/>
  <c r="BL707" i="1"/>
  <c r="BK707" i="1"/>
  <c r="BH707" i="1"/>
  <c r="AU707" i="1"/>
  <c r="AT707" i="1"/>
  <c r="AS707" i="1"/>
  <c r="AP707" i="1"/>
  <c r="AQ707" i="1" s="1"/>
  <c r="AM707" i="1"/>
  <c r="AI707" i="1"/>
  <c r="AH707" i="1"/>
  <c r="AG707" i="1"/>
  <c r="AF707" i="1"/>
  <c r="AE707" i="1"/>
  <c r="BT706" i="1"/>
  <c r="BS706" i="1"/>
  <c r="BM706" i="1"/>
  <c r="BL706" i="1"/>
  <c r="BK706" i="1"/>
  <c r="BH706" i="1"/>
  <c r="AU706" i="1"/>
  <c r="AT706" i="1"/>
  <c r="AS706" i="1"/>
  <c r="AP706" i="1"/>
  <c r="AQ706" i="1" s="1"/>
  <c r="AM706" i="1"/>
  <c r="AI706" i="1"/>
  <c r="AH706" i="1"/>
  <c r="AG706" i="1"/>
  <c r="AF706" i="1"/>
  <c r="AE706" i="1"/>
  <c r="BT705" i="1"/>
  <c r="BS705" i="1"/>
  <c r="BM705" i="1"/>
  <c r="BL705" i="1"/>
  <c r="BK705" i="1"/>
  <c r="BH705" i="1"/>
  <c r="AU705" i="1"/>
  <c r="AT705" i="1"/>
  <c r="AS705" i="1"/>
  <c r="AP705" i="1"/>
  <c r="AQ705" i="1" s="1"/>
  <c r="AM705" i="1"/>
  <c r="AI705" i="1"/>
  <c r="AH705" i="1"/>
  <c r="AG705" i="1"/>
  <c r="AF705" i="1"/>
  <c r="AE705" i="1"/>
  <c r="BT704" i="1"/>
  <c r="BS704" i="1"/>
  <c r="BM704" i="1"/>
  <c r="BL704" i="1"/>
  <c r="BK704" i="1"/>
  <c r="BH704" i="1"/>
  <c r="AU704" i="1"/>
  <c r="AT704" i="1"/>
  <c r="AS704" i="1"/>
  <c r="AP704" i="1"/>
  <c r="AQ704" i="1" s="1"/>
  <c r="AM704" i="1"/>
  <c r="AI704" i="1"/>
  <c r="AH704" i="1"/>
  <c r="AG704" i="1"/>
  <c r="AF704" i="1"/>
  <c r="AE704" i="1"/>
  <c r="BT703" i="1"/>
  <c r="BS703" i="1"/>
  <c r="BM703" i="1"/>
  <c r="BL703" i="1"/>
  <c r="BK703" i="1"/>
  <c r="BH703" i="1"/>
  <c r="AU703" i="1"/>
  <c r="AT703" i="1"/>
  <c r="AS703" i="1"/>
  <c r="AP703" i="1"/>
  <c r="AQ703" i="1" s="1"/>
  <c r="AM703" i="1"/>
  <c r="AI703" i="1"/>
  <c r="AH703" i="1"/>
  <c r="AG703" i="1"/>
  <c r="AF703" i="1"/>
  <c r="AE703" i="1"/>
  <c r="BT702" i="1"/>
  <c r="BS702" i="1"/>
  <c r="BM702" i="1"/>
  <c r="BL702" i="1"/>
  <c r="BK702" i="1"/>
  <c r="BH702" i="1"/>
  <c r="AU702" i="1"/>
  <c r="AT702" i="1"/>
  <c r="AS702" i="1"/>
  <c r="AP702" i="1"/>
  <c r="AQ702" i="1" s="1"/>
  <c r="AM702" i="1"/>
  <c r="AI702" i="1"/>
  <c r="AH702" i="1"/>
  <c r="AG702" i="1"/>
  <c r="AF702" i="1"/>
  <c r="AE702" i="1"/>
  <c r="BT701" i="1"/>
  <c r="BS701" i="1"/>
  <c r="BM701" i="1"/>
  <c r="BL701" i="1"/>
  <c r="BK701" i="1"/>
  <c r="BH701" i="1"/>
  <c r="AU701" i="1"/>
  <c r="AT701" i="1"/>
  <c r="AS701" i="1"/>
  <c r="AP701" i="1"/>
  <c r="AQ701" i="1" s="1"/>
  <c r="AM701" i="1"/>
  <c r="AI701" i="1"/>
  <c r="AH701" i="1"/>
  <c r="AG701" i="1"/>
  <c r="AF701" i="1"/>
  <c r="AE701" i="1"/>
  <c r="BT700" i="1"/>
  <c r="BS700" i="1"/>
  <c r="BM700" i="1"/>
  <c r="BL700" i="1"/>
  <c r="BK700" i="1"/>
  <c r="BH700" i="1"/>
  <c r="AU700" i="1"/>
  <c r="AT700" i="1"/>
  <c r="AS700" i="1"/>
  <c r="AP700" i="1"/>
  <c r="AQ700" i="1" s="1"/>
  <c r="AM700" i="1"/>
  <c r="AI700" i="1"/>
  <c r="AH700" i="1"/>
  <c r="AG700" i="1"/>
  <c r="AF700" i="1"/>
  <c r="AE700" i="1"/>
  <c r="BT699" i="1"/>
  <c r="BS699" i="1"/>
  <c r="BM699" i="1"/>
  <c r="BL699" i="1"/>
  <c r="BK699" i="1"/>
  <c r="BH699" i="1"/>
  <c r="AU699" i="1"/>
  <c r="AT699" i="1"/>
  <c r="AS699" i="1"/>
  <c r="AP699" i="1"/>
  <c r="AQ699" i="1" s="1"/>
  <c r="AM699" i="1"/>
  <c r="AI699" i="1"/>
  <c r="AH699" i="1"/>
  <c r="AG699" i="1"/>
  <c r="AF699" i="1"/>
  <c r="AE699" i="1"/>
  <c r="BT698" i="1"/>
  <c r="BS698" i="1"/>
  <c r="BM698" i="1"/>
  <c r="BL698" i="1"/>
  <c r="BK698" i="1"/>
  <c r="BH698" i="1"/>
  <c r="AU698" i="1"/>
  <c r="AT698" i="1"/>
  <c r="AS698" i="1"/>
  <c r="AP698" i="1"/>
  <c r="AQ698" i="1" s="1"/>
  <c r="AM698" i="1"/>
  <c r="AI698" i="1"/>
  <c r="AH698" i="1"/>
  <c r="AG698" i="1"/>
  <c r="AF698" i="1"/>
  <c r="AE698" i="1"/>
  <c r="BT697" i="1"/>
  <c r="BS697" i="1"/>
  <c r="BM697" i="1"/>
  <c r="BL697" i="1"/>
  <c r="BK697" i="1"/>
  <c r="BH697" i="1"/>
  <c r="AU697" i="1"/>
  <c r="AT697" i="1"/>
  <c r="AS697" i="1"/>
  <c r="AP697" i="1"/>
  <c r="AQ697" i="1" s="1"/>
  <c r="AM697" i="1"/>
  <c r="AI697" i="1"/>
  <c r="AH697" i="1"/>
  <c r="AG697" i="1"/>
  <c r="AF697" i="1"/>
  <c r="AE697" i="1"/>
  <c r="BT696" i="1"/>
  <c r="BS696" i="1"/>
  <c r="BM696" i="1"/>
  <c r="BL696" i="1"/>
  <c r="BK696" i="1"/>
  <c r="BH696" i="1"/>
  <c r="AU696" i="1"/>
  <c r="AT696" i="1"/>
  <c r="AS696" i="1"/>
  <c r="AP696" i="1"/>
  <c r="AQ696" i="1" s="1"/>
  <c r="AM696" i="1"/>
  <c r="AI696" i="1"/>
  <c r="AH696" i="1"/>
  <c r="AG696" i="1"/>
  <c r="AF696" i="1"/>
  <c r="AE696" i="1"/>
  <c r="BT695" i="1"/>
  <c r="BS695" i="1"/>
  <c r="BM695" i="1"/>
  <c r="BL695" i="1"/>
  <c r="BK695" i="1"/>
  <c r="BH695" i="1"/>
  <c r="AU695" i="1"/>
  <c r="AT695" i="1"/>
  <c r="AS695" i="1"/>
  <c r="AP695" i="1"/>
  <c r="AQ695" i="1" s="1"/>
  <c r="AM695" i="1"/>
  <c r="AI695" i="1"/>
  <c r="AH695" i="1"/>
  <c r="AG695" i="1"/>
  <c r="AF695" i="1"/>
  <c r="AE695" i="1"/>
  <c r="BT694" i="1"/>
  <c r="BS694" i="1"/>
  <c r="BM694" i="1"/>
  <c r="BL694" i="1"/>
  <c r="BK694" i="1"/>
  <c r="BH694" i="1"/>
  <c r="AU694" i="1"/>
  <c r="AT694" i="1"/>
  <c r="AS694" i="1"/>
  <c r="AP694" i="1"/>
  <c r="AQ694" i="1" s="1"/>
  <c r="AM694" i="1"/>
  <c r="AI694" i="1"/>
  <c r="AH694" i="1"/>
  <c r="AG694" i="1"/>
  <c r="AF694" i="1"/>
  <c r="AE694" i="1"/>
  <c r="BT693" i="1"/>
  <c r="BS693" i="1"/>
  <c r="BM693" i="1"/>
  <c r="BL693" i="1"/>
  <c r="BK693" i="1"/>
  <c r="BH693" i="1"/>
  <c r="AU693" i="1"/>
  <c r="AT693" i="1"/>
  <c r="AS693" i="1"/>
  <c r="AP693" i="1"/>
  <c r="AQ693" i="1" s="1"/>
  <c r="AM693" i="1"/>
  <c r="AI693" i="1"/>
  <c r="AH693" i="1"/>
  <c r="AG693" i="1"/>
  <c r="AF693" i="1"/>
  <c r="AE693" i="1"/>
  <c r="BT692" i="1"/>
  <c r="BS692" i="1"/>
  <c r="BM692" i="1"/>
  <c r="BL692" i="1"/>
  <c r="BK692" i="1"/>
  <c r="BH692" i="1"/>
  <c r="AU692" i="1"/>
  <c r="AT692" i="1"/>
  <c r="AS692" i="1"/>
  <c r="AP692" i="1"/>
  <c r="AQ692" i="1" s="1"/>
  <c r="AM692" i="1"/>
  <c r="AI692" i="1"/>
  <c r="AH692" i="1"/>
  <c r="AG692" i="1"/>
  <c r="AF692" i="1"/>
  <c r="AE692" i="1"/>
  <c r="BT691" i="1"/>
  <c r="BS691" i="1"/>
  <c r="BM691" i="1"/>
  <c r="BL691" i="1"/>
  <c r="BK691" i="1"/>
  <c r="BH691" i="1"/>
  <c r="AU691" i="1"/>
  <c r="AT691" i="1"/>
  <c r="AS691" i="1"/>
  <c r="AP691" i="1"/>
  <c r="AQ691" i="1" s="1"/>
  <c r="AM691" i="1"/>
  <c r="AI691" i="1"/>
  <c r="AH691" i="1"/>
  <c r="AG691" i="1"/>
  <c r="AF691" i="1"/>
  <c r="AE691" i="1"/>
  <c r="BT690" i="1"/>
  <c r="BS690" i="1"/>
  <c r="BM690" i="1"/>
  <c r="BL690" i="1"/>
  <c r="BK690" i="1"/>
  <c r="BH690" i="1"/>
  <c r="AU690" i="1"/>
  <c r="AT690" i="1"/>
  <c r="AS690" i="1"/>
  <c r="AP690" i="1"/>
  <c r="AQ690" i="1" s="1"/>
  <c r="AM690" i="1"/>
  <c r="AI690" i="1"/>
  <c r="AH690" i="1"/>
  <c r="AG690" i="1"/>
  <c r="AF690" i="1"/>
  <c r="AE690" i="1"/>
  <c r="BT689" i="1"/>
  <c r="BS689" i="1"/>
  <c r="BM689" i="1"/>
  <c r="BL689" i="1"/>
  <c r="BK689" i="1"/>
  <c r="BH689" i="1"/>
  <c r="AU689" i="1"/>
  <c r="AT689" i="1"/>
  <c r="AS689" i="1"/>
  <c r="AP689" i="1"/>
  <c r="AQ689" i="1" s="1"/>
  <c r="AM689" i="1"/>
  <c r="AI689" i="1"/>
  <c r="AH689" i="1"/>
  <c r="AG689" i="1"/>
  <c r="AF689" i="1"/>
  <c r="AE689" i="1"/>
  <c r="BT688" i="1"/>
  <c r="BS688" i="1"/>
  <c r="BM688" i="1"/>
  <c r="BL688" i="1"/>
  <c r="BK688" i="1"/>
  <c r="BH688" i="1"/>
  <c r="AU688" i="1"/>
  <c r="AT688" i="1"/>
  <c r="AS688" i="1"/>
  <c r="AP688" i="1"/>
  <c r="AQ688" i="1" s="1"/>
  <c r="AM688" i="1"/>
  <c r="AI688" i="1"/>
  <c r="AH688" i="1"/>
  <c r="AG688" i="1"/>
  <c r="AF688" i="1"/>
  <c r="AE688" i="1"/>
  <c r="BT687" i="1"/>
  <c r="BS687" i="1"/>
  <c r="BM687" i="1"/>
  <c r="BL687" i="1"/>
  <c r="BK687" i="1"/>
  <c r="BH687" i="1"/>
  <c r="AU687" i="1"/>
  <c r="AT687" i="1"/>
  <c r="AS687" i="1"/>
  <c r="AP687" i="1"/>
  <c r="AQ687" i="1" s="1"/>
  <c r="AM687" i="1"/>
  <c r="AI687" i="1"/>
  <c r="AH687" i="1"/>
  <c r="AG687" i="1"/>
  <c r="AF687" i="1"/>
  <c r="AE687" i="1"/>
  <c r="BT686" i="1"/>
  <c r="BS686" i="1"/>
  <c r="BM686" i="1"/>
  <c r="BL686" i="1"/>
  <c r="BK686" i="1"/>
  <c r="BH686" i="1"/>
  <c r="AU686" i="1"/>
  <c r="AT686" i="1"/>
  <c r="AS686" i="1"/>
  <c r="AP686" i="1"/>
  <c r="AQ686" i="1" s="1"/>
  <c r="AM686" i="1"/>
  <c r="AI686" i="1"/>
  <c r="AH686" i="1"/>
  <c r="AG686" i="1"/>
  <c r="AF686" i="1"/>
  <c r="AE686" i="1"/>
  <c r="BT685" i="1"/>
  <c r="BS685" i="1"/>
  <c r="BM685" i="1"/>
  <c r="BL685" i="1"/>
  <c r="BK685" i="1"/>
  <c r="BH685" i="1"/>
  <c r="AU685" i="1"/>
  <c r="AT685" i="1"/>
  <c r="AS685" i="1"/>
  <c r="AP685" i="1"/>
  <c r="AQ685" i="1" s="1"/>
  <c r="AM685" i="1"/>
  <c r="AI685" i="1"/>
  <c r="AH685" i="1"/>
  <c r="AG685" i="1"/>
  <c r="AF685" i="1"/>
  <c r="AE685" i="1"/>
  <c r="BT684" i="1"/>
  <c r="BS684" i="1"/>
  <c r="BM684" i="1"/>
  <c r="BL684" i="1"/>
  <c r="BK684" i="1"/>
  <c r="BH684" i="1"/>
  <c r="AU684" i="1"/>
  <c r="AT684" i="1"/>
  <c r="AS684" i="1"/>
  <c r="AP684" i="1"/>
  <c r="AQ684" i="1" s="1"/>
  <c r="AM684" i="1"/>
  <c r="AI684" i="1"/>
  <c r="AH684" i="1"/>
  <c r="AG684" i="1"/>
  <c r="AF684" i="1"/>
  <c r="AE684" i="1"/>
  <c r="BT683" i="1"/>
  <c r="BS683" i="1"/>
  <c r="BM683" i="1"/>
  <c r="BL683" i="1"/>
  <c r="BK683" i="1"/>
  <c r="BH683" i="1"/>
  <c r="AU683" i="1"/>
  <c r="AT683" i="1"/>
  <c r="AS683" i="1"/>
  <c r="AP683" i="1"/>
  <c r="AQ683" i="1" s="1"/>
  <c r="AM683" i="1"/>
  <c r="AI683" i="1"/>
  <c r="AH683" i="1"/>
  <c r="AG683" i="1"/>
  <c r="AF683" i="1"/>
  <c r="AE683" i="1"/>
  <c r="BT682" i="1"/>
  <c r="BS682" i="1"/>
  <c r="BM682" i="1"/>
  <c r="BL682" i="1"/>
  <c r="BK682" i="1"/>
  <c r="BH682" i="1"/>
  <c r="AU682" i="1"/>
  <c r="AT682" i="1"/>
  <c r="AS682" i="1"/>
  <c r="AP682" i="1"/>
  <c r="AQ682" i="1" s="1"/>
  <c r="AM682" i="1"/>
  <c r="AI682" i="1"/>
  <c r="AH682" i="1"/>
  <c r="AG682" i="1"/>
  <c r="AF682" i="1"/>
  <c r="AE682" i="1"/>
  <c r="BT681" i="1"/>
  <c r="BS681" i="1"/>
  <c r="BM681" i="1"/>
  <c r="BL681" i="1"/>
  <c r="BK681" i="1"/>
  <c r="BH681" i="1"/>
  <c r="AU681" i="1"/>
  <c r="AT681" i="1"/>
  <c r="AS681" i="1"/>
  <c r="AP681" i="1"/>
  <c r="AQ681" i="1" s="1"/>
  <c r="AM681" i="1"/>
  <c r="AI681" i="1"/>
  <c r="AH681" i="1"/>
  <c r="AG681" i="1"/>
  <c r="AF681" i="1"/>
  <c r="AE681" i="1"/>
  <c r="BT680" i="1"/>
  <c r="BS680" i="1"/>
  <c r="BM680" i="1"/>
  <c r="BL680" i="1"/>
  <c r="BK680" i="1"/>
  <c r="BH680" i="1"/>
  <c r="AU680" i="1"/>
  <c r="AT680" i="1"/>
  <c r="AS680" i="1"/>
  <c r="AP680" i="1"/>
  <c r="AQ680" i="1" s="1"/>
  <c r="AM680" i="1"/>
  <c r="AI680" i="1"/>
  <c r="AH680" i="1"/>
  <c r="AG680" i="1"/>
  <c r="AF680" i="1"/>
  <c r="AE680" i="1"/>
  <c r="BT679" i="1"/>
  <c r="BS679" i="1"/>
  <c r="BM679" i="1"/>
  <c r="BL679" i="1"/>
  <c r="BK679" i="1"/>
  <c r="BH679" i="1"/>
  <c r="AU679" i="1"/>
  <c r="AT679" i="1"/>
  <c r="AS679" i="1"/>
  <c r="AP679" i="1"/>
  <c r="AQ679" i="1" s="1"/>
  <c r="AM679" i="1"/>
  <c r="AI679" i="1"/>
  <c r="AH679" i="1"/>
  <c r="AG679" i="1"/>
  <c r="AF679" i="1"/>
  <c r="AE679" i="1"/>
  <c r="BT678" i="1"/>
  <c r="BS678" i="1"/>
  <c r="BM678" i="1"/>
  <c r="BL678" i="1"/>
  <c r="BK678" i="1"/>
  <c r="BH678" i="1"/>
  <c r="AU678" i="1"/>
  <c r="AT678" i="1"/>
  <c r="AS678" i="1"/>
  <c r="AP678" i="1"/>
  <c r="AQ678" i="1" s="1"/>
  <c r="AM678" i="1"/>
  <c r="AI678" i="1"/>
  <c r="AH678" i="1"/>
  <c r="AG678" i="1"/>
  <c r="AF678" i="1"/>
  <c r="AE678" i="1"/>
  <c r="BT677" i="1"/>
  <c r="BS677" i="1"/>
  <c r="BM677" i="1"/>
  <c r="BL677" i="1"/>
  <c r="BK677" i="1"/>
  <c r="BH677" i="1"/>
  <c r="AU677" i="1"/>
  <c r="AT677" i="1"/>
  <c r="AS677" i="1"/>
  <c r="AP677" i="1"/>
  <c r="AQ677" i="1" s="1"/>
  <c r="AM677" i="1"/>
  <c r="AI677" i="1"/>
  <c r="AH677" i="1"/>
  <c r="AG677" i="1"/>
  <c r="AF677" i="1"/>
  <c r="AE677" i="1"/>
  <c r="BT676" i="1"/>
  <c r="BS676" i="1"/>
  <c r="BM676" i="1"/>
  <c r="BL676" i="1"/>
  <c r="BK676" i="1"/>
  <c r="BH676" i="1"/>
  <c r="AU676" i="1"/>
  <c r="AT676" i="1"/>
  <c r="AS676" i="1"/>
  <c r="AP676" i="1"/>
  <c r="AQ676" i="1" s="1"/>
  <c r="AM676" i="1"/>
  <c r="AI676" i="1"/>
  <c r="AH676" i="1"/>
  <c r="AG676" i="1"/>
  <c r="AF676" i="1"/>
  <c r="AE676" i="1"/>
  <c r="BT675" i="1"/>
  <c r="BS675" i="1"/>
  <c r="BM675" i="1"/>
  <c r="BL675" i="1"/>
  <c r="BK675" i="1"/>
  <c r="BH675" i="1"/>
  <c r="AU675" i="1"/>
  <c r="AT675" i="1"/>
  <c r="AS675" i="1"/>
  <c r="AP675" i="1"/>
  <c r="AQ675" i="1" s="1"/>
  <c r="AM675" i="1"/>
  <c r="AI675" i="1"/>
  <c r="AH675" i="1"/>
  <c r="AG675" i="1"/>
  <c r="AF675" i="1"/>
  <c r="AE675" i="1"/>
  <c r="BT674" i="1"/>
  <c r="BS674" i="1"/>
  <c r="BM674" i="1"/>
  <c r="BL674" i="1"/>
  <c r="BK674" i="1"/>
  <c r="BH674" i="1"/>
  <c r="AU674" i="1"/>
  <c r="AT674" i="1"/>
  <c r="AS674" i="1"/>
  <c r="AP674" i="1"/>
  <c r="AQ674" i="1" s="1"/>
  <c r="AM674" i="1"/>
  <c r="AI674" i="1"/>
  <c r="AH674" i="1"/>
  <c r="AG674" i="1"/>
  <c r="AF674" i="1"/>
  <c r="AE674" i="1"/>
  <c r="BT673" i="1"/>
  <c r="BS673" i="1"/>
  <c r="BM673" i="1"/>
  <c r="BL673" i="1"/>
  <c r="BK673" i="1"/>
  <c r="BH673" i="1"/>
  <c r="AU673" i="1"/>
  <c r="AT673" i="1"/>
  <c r="AS673" i="1"/>
  <c r="AP673" i="1"/>
  <c r="AQ673" i="1" s="1"/>
  <c r="AM673" i="1"/>
  <c r="AI673" i="1"/>
  <c r="AH673" i="1"/>
  <c r="AG673" i="1"/>
  <c r="AF673" i="1"/>
  <c r="AE673" i="1"/>
  <c r="BT672" i="1"/>
  <c r="BS672" i="1"/>
  <c r="BM672" i="1"/>
  <c r="BL672" i="1"/>
  <c r="BK672" i="1"/>
  <c r="BH672" i="1"/>
  <c r="AU672" i="1"/>
  <c r="AT672" i="1"/>
  <c r="AS672" i="1"/>
  <c r="AP672" i="1"/>
  <c r="AQ672" i="1" s="1"/>
  <c r="AM672" i="1"/>
  <c r="AI672" i="1"/>
  <c r="AH672" i="1"/>
  <c r="AG672" i="1"/>
  <c r="AF672" i="1"/>
  <c r="AE672" i="1"/>
  <c r="BT671" i="1"/>
  <c r="BS671" i="1"/>
  <c r="BM671" i="1"/>
  <c r="BL671" i="1"/>
  <c r="BK671" i="1"/>
  <c r="BH671" i="1"/>
  <c r="AU671" i="1"/>
  <c r="AT671" i="1"/>
  <c r="AS671" i="1"/>
  <c r="AP671" i="1"/>
  <c r="AQ671" i="1" s="1"/>
  <c r="AM671" i="1"/>
  <c r="AI671" i="1"/>
  <c r="AH671" i="1"/>
  <c r="AG671" i="1"/>
  <c r="AF671" i="1"/>
  <c r="AE671" i="1"/>
  <c r="BT670" i="1"/>
  <c r="BS670" i="1"/>
  <c r="BM670" i="1"/>
  <c r="BL670" i="1"/>
  <c r="BK670" i="1"/>
  <c r="BH670" i="1"/>
  <c r="AU670" i="1"/>
  <c r="AT670" i="1"/>
  <c r="AS670" i="1"/>
  <c r="AP670" i="1"/>
  <c r="AQ670" i="1" s="1"/>
  <c r="AM670" i="1"/>
  <c r="AI670" i="1"/>
  <c r="AH670" i="1"/>
  <c r="AG670" i="1"/>
  <c r="AF670" i="1"/>
  <c r="AE670" i="1"/>
  <c r="BT669" i="1"/>
  <c r="BS669" i="1"/>
  <c r="BM669" i="1"/>
  <c r="BL669" i="1"/>
  <c r="BK669" i="1"/>
  <c r="BH669" i="1"/>
  <c r="AU669" i="1"/>
  <c r="AT669" i="1"/>
  <c r="AS669" i="1"/>
  <c r="AP669" i="1"/>
  <c r="AQ669" i="1" s="1"/>
  <c r="AM669" i="1"/>
  <c r="AI669" i="1"/>
  <c r="AH669" i="1"/>
  <c r="AG669" i="1"/>
  <c r="AF669" i="1"/>
  <c r="AE669" i="1"/>
  <c r="BT668" i="1"/>
  <c r="BS668" i="1"/>
  <c r="BM668" i="1"/>
  <c r="BL668" i="1"/>
  <c r="BK668" i="1"/>
  <c r="BH668" i="1"/>
  <c r="AU668" i="1"/>
  <c r="AT668" i="1"/>
  <c r="AS668" i="1"/>
  <c r="AP668" i="1"/>
  <c r="AQ668" i="1" s="1"/>
  <c r="AM668" i="1"/>
  <c r="AI668" i="1"/>
  <c r="AH668" i="1"/>
  <c r="AG668" i="1"/>
  <c r="AF668" i="1"/>
  <c r="AE668" i="1"/>
  <c r="BT667" i="1"/>
  <c r="BS667" i="1"/>
  <c r="BM667" i="1"/>
  <c r="BL667" i="1"/>
  <c r="BK667" i="1"/>
  <c r="BH667" i="1"/>
  <c r="AU667" i="1"/>
  <c r="AT667" i="1"/>
  <c r="AS667" i="1"/>
  <c r="AP667" i="1"/>
  <c r="AQ667" i="1" s="1"/>
  <c r="AM667" i="1"/>
  <c r="AI667" i="1"/>
  <c r="AH667" i="1"/>
  <c r="AG667" i="1"/>
  <c r="AF667" i="1"/>
  <c r="AE667" i="1"/>
  <c r="BT666" i="1"/>
  <c r="BS666" i="1"/>
  <c r="BM666" i="1"/>
  <c r="BL666" i="1"/>
  <c r="BK666" i="1"/>
  <c r="BH666" i="1"/>
  <c r="AU666" i="1"/>
  <c r="AT666" i="1"/>
  <c r="AS666" i="1"/>
  <c r="AP666" i="1"/>
  <c r="AQ666" i="1" s="1"/>
  <c r="AM666" i="1"/>
  <c r="AI666" i="1"/>
  <c r="AH666" i="1"/>
  <c r="AG666" i="1"/>
  <c r="AF666" i="1"/>
  <c r="AE666" i="1"/>
  <c r="BT665" i="1"/>
  <c r="BS665" i="1"/>
  <c r="BM665" i="1"/>
  <c r="BL665" i="1"/>
  <c r="BK665" i="1"/>
  <c r="BH665" i="1"/>
  <c r="AU665" i="1"/>
  <c r="AT665" i="1"/>
  <c r="AS665" i="1"/>
  <c r="AP665" i="1"/>
  <c r="AQ665" i="1" s="1"/>
  <c r="AM665" i="1"/>
  <c r="AI665" i="1"/>
  <c r="AH665" i="1"/>
  <c r="AG665" i="1"/>
  <c r="AF665" i="1"/>
  <c r="AE665" i="1"/>
  <c r="BT664" i="1"/>
  <c r="BS664" i="1"/>
  <c r="BM664" i="1"/>
  <c r="BL664" i="1"/>
  <c r="BK664" i="1"/>
  <c r="BH664" i="1"/>
  <c r="AU664" i="1"/>
  <c r="AT664" i="1"/>
  <c r="AS664" i="1"/>
  <c r="AP664" i="1"/>
  <c r="AQ664" i="1" s="1"/>
  <c r="AM664" i="1"/>
  <c r="AI664" i="1"/>
  <c r="AH664" i="1"/>
  <c r="AG664" i="1"/>
  <c r="AF664" i="1"/>
  <c r="AE664" i="1"/>
  <c r="BT663" i="1"/>
  <c r="BS663" i="1"/>
  <c r="BM663" i="1"/>
  <c r="BL663" i="1"/>
  <c r="BK663" i="1"/>
  <c r="BH663" i="1"/>
  <c r="AU663" i="1"/>
  <c r="AT663" i="1"/>
  <c r="AS663" i="1"/>
  <c r="AP663" i="1"/>
  <c r="AQ663" i="1" s="1"/>
  <c r="AM663" i="1"/>
  <c r="AI663" i="1"/>
  <c r="AH663" i="1"/>
  <c r="AG663" i="1"/>
  <c r="AF663" i="1"/>
  <c r="AE663" i="1"/>
  <c r="BT662" i="1"/>
  <c r="BS662" i="1"/>
  <c r="BM662" i="1"/>
  <c r="BL662" i="1"/>
  <c r="BK662" i="1"/>
  <c r="BH662" i="1"/>
  <c r="AU662" i="1"/>
  <c r="AT662" i="1"/>
  <c r="AS662" i="1"/>
  <c r="AP662" i="1"/>
  <c r="AQ662" i="1" s="1"/>
  <c r="AM662" i="1"/>
  <c r="AI662" i="1"/>
  <c r="AH662" i="1"/>
  <c r="AG662" i="1"/>
  <c r="AF662" i="1"/>
  <c r="AE662" i="1"/>
  <c r="BT661" i="1"/>
  <c r="BS661" i="1"/>
  <c r="BM661" i="1"/>
  <c r="BL661" i="1"/>
  <c r="BK661" i="1"/>
  <c r="BH661" i="1"/>
  <c r="AU661" i="1"/>
  <c r="AT661" i="1"/>
  <c r="AS661" i="1"/>
  <c r="AP661" i="1"/>
  <c r="AQ661" i="1" s="1"/>
  <c r="AM661" i="1"/>
  <c r="AI661" i="1"/>
  <c r="AH661" i="1"/>
  <c r="AG661" i="1"/>
  <c r="AF661" i="1"/>
  <c r="AE661" i="1"/>
  <c r="BT660" i="1"/>
  <c r="BS660" i="1"/>
  <c r="BM660" i="1"/>
  <c r="BL660" i="1"/>
  <c r="BK660" i="1"/>
  <c r="BH660" i="1"/>
  <c r="AU660" i="1"/>
  <c r="AT660" i="1"/>
  <c r="AS660" i="1"/>
  <c r="AP660" i="1"/>
  <c r="AQ660" i="1" s="1"/>
  <c r="AM660" i="1"/>
  <c r="AI660" i="1"/>
  <c r="AH660" i="1"/>
  <c r="AG660" i="1"/>
  <c r="AF660" i="1"/>
  <c r="AE660" i="1"/>
  <c r="BT659" i="1"/>
  <c r="BS659" i="1"/>
  <c r="BM659" i="1"/>
  <c r="BL659" i="1"/>
  <c r="BK659" i="1"/>
  <c r="BH659" i="1"/>
  <c r="AU659" i="1"/>
  <c r="AT659" i="1"/>
  <c r="AS659" i="1"/>
  <c r="AP659" i="1"/>
  <c r="AQ659" i="1" s="1"/>
  <c r="AM659" i="1"/>
  <c r="AI659" i="1"/>
  <c r="AH659" i="1"/>
  <c r="AG659" i="1"/>
  <c r="AF659" i="1"/>
  <c r="AE659" i="1"/>
  <c r="BT658" i="1"/>
  <c r="BS658" i="1"/>
  <c r="BM658" i="1"/>
  <c r="BL658" i="1"/>
  <c r="BK658" i="1"/>
  <c r="BH658" i="1"/>
  <c r="AU658" i="1"/>
  <c r="AT658" i="1"/>
  <c r="AS658" i="1"/>
  <c r="AP658" i="1"/>
  <c r="AQ658" i="1" s="1"/>
  <c r="AM658" i="1"/>
  <c r="AI658" i="1"/>
  <c r="AH658" i="1"/>
  <c r="AG658" i="1"/>
  <c r="AF658" i="1"/>
  <c r="AE658" i="1"/>
  <c r="BT657" i="1"/>
  <c r="BS657" i="1"/>
  <c r="BM657" i="1"/>
  <c r="BL657" i="1"/>
  <c r="BK657" i="1"/>
  <c r="BH657" i="1"/>
  <c r="AU657" i="1"/>
  <c r="AT657" i="1"/>
  <c r="AS657" i="1"/>
  <c r="AP657" i="1"/>
  <c r="AQ657" i="1" s="1"/>
  <c r="AM657" i="1"/>
  <c r="AI657" i="1"/>
  <c r="AH657" i="1"/>
  <c r="AG657" i="1"/>
  <c r="AF657" i="1"/>
  <c r="AE657" i="1"/>
  <c r="BT656" i="1"/>
  <c r="BS656" i="1"/>
  <c r="BM656" i="1"/>
  <c r="BL656" i="1"/>
  <c r="BK656" i="1"/>
  <c r="BH656" i="1"/>
  <c r="AU656" i="1"/>
  <c r="AT656" i="1"/>
  <c r="AS656" i="1"/>
  <c r="AP656" i="1"/>
  <c r="AQ656" i="1" s="1"/>
  <c r="AM656" i="1"/>
  <c r="AI656" i="1"/>
  <c r="AH656" i="1"/>
  <c r="AG656" i="1"/>
  <c r="AF656" i="1"/>
  <c r="AE656" i="1"/>
  <c r="BT655" i="1"/>
  <c r="BS655" i="1"/>
  <c r="BM655" i="1"/>
  <c r="BL655" i="1"/>
  <c r="BK655" i="1"/>
  <c r="BH655" i="1"/>
  <c r="AU655" i="1"/>
  <c r="AT655" i="1"/>
  <c r="AS655" i="1"/>
  <c r="AP655" i="1"/>
  <c r="AQ655" i="1" s="1"/>
  <c r="AM655" i="1"/>
  <c r="AI655" i="1"/>
  <c r="AH655" i="1"/>
  <c r="AG655" i="1"/>
  <c r="AF655" i="1"/>
  <c r="AE655" i="1"/>
  <c r="BT654" i="1"/>
  <c r="BS654" i="1"/>
  <c r="BM654" i="1"/>
  <c r="BL654" i="1"/>
  <c r="BK654" i="1"/>
  <c r="BH654" i="1"/>
  <c r="AU654" i="1"/>
  <c r="AT654" i="1"/>
  <c r="AS654" i="1"/>
  <c r="AP654" i="1"/>
  <c r="AQ654" i="1" s="1"/>
  <c r="AM654" i="1"/>
  <c r="AI654" i="1"/>
  <c r="AH654" i="1"/>
  <c r="AG654" i="1"/>
  <c r="AF654" i="1"/>
  <c r="AE654" i="1"/>
  <c r="BT653" i="1"/>
  <c r="BS653" i="1"/>
  <c r="BM653" i="1"/>
  <c r="BL653" i="1"/>
  <c r="BK653" i="1"/>
  <c r="BH653" i="1"/>
  <c r="AU653" i="1"/>
  <c r="AT653" i="1"/>
  <c r="AS653" i="1"/>
  <c r="AP653" i="1"/>
  <c r="AQ653" i="1" s="1"/>
  <c r="AM653" i="1"/>
  <c r="AI653" i="1"/>
  <c r="AH653" i="1"/>
  <c r="AG653" i="1"/>
  <c r="AF653" i="1"/>
  <c r="AE653" i="1"/>
  <c r="BT652" i="1"/>
  <c r="BS652" i="1"/>
  <c r="BM652" i="1"/>
  <c r="BL652" i="1"/>
  <c r="BK652" i="1"/>
  <c r="BH652" i="1"/>
  <c r="AU652" i="1"/>
  <c r="AT652" i="1"/>
  <c r="AS652" i="1"/>
  <c r="AP652" i="1"/>
  <c r="AQ652" i="1" s="1"/>
  <c r="AM652" i="1"/>
  <c r="AI652" i="1"/>
  <c r="AH652" i="1"/>
  <c r="AG652" i="1"/>
  <c r="AF652" i="1"/>
  <c r="AE652" i="1"/>
  <c r="BT651" i="1"/>
  <c r="BS651" i="1"/>
  <c r="BM651" i="1"/>
  <c r="BL651" i="1"/>
  <c r="BK651" i="1"/>
  <c r="BH651" i="1"/>
  <c r="AU651" i="1"/>
  <c r="AT651" i="1"/>
  <c r="AS651" i="1"/>
  <c r="AP651" i="1"/>
  <c r="AQ651" i="1" s="1"/>
  <c r="AM651" i="1"/>
  <c r="AI651" i="1"/>
  <c r="AH651" i="1"/>
  <c r="AG651" i="1"/>
  <c r="AF651" i="1"/>
  <c r="AE651" i="1"/>
  <c r="BT650" i="1"/>
  <c r="BS650" i="1"/>
  <c r="BM650" i="1"/>
  <c r="BL650" i="1"/>
  <c r="BK650" i="1"/>
  <c r="BH650" i="1"/>
  <c r="AU650" i="1"/>
  <c r="AT650" i="1"/>
  <c r="AS650" i="1"/>
  <c r="AP650" i="1"/>
  <c r="AQ650" i="1" s="1"/>
  <c r="AM650" i="1"/>
  <c r="AI650" i="1"/>
  <c r="AH650" i="1"/>
  <c r="AG650" i="1"/>
  <c r="AF650" i="1"/>
  <c r="AE650" i="1"/>
  <c r="BT649" i="1"/>
  <c r="BS649" i="1"/>
  <c r="BM649" i="1"/>
  <c r="BL649" i="1"/>
  <c r="BK649" i="1"/>
  <c r="BH649" i="1"/>
  <c r="AU649" i="1"/>
  <c r="AT649" i="1"/>
  <c r="AS649" i="1"/>
  <c r="AP649" i="1"/>
  <c r="AQ649" i="1" s="1"/>
  <c r="AM649" i="1"/>
  <c r="AI649" i="1"/>
  <c r="AH649" i="1"/>
  <c r="AG649" i="1"/>
  <c r="AF649" i="1"/>
  <c r="AE649" i="1"/>
  <c r="BT648" i="1"/>
  <c r="BS648" i="1"/>
  <c r="BM648" i="1"/>
  <c r="BL648" i="1"/>
  <c r="BK648" i="1"/>
  <c r="BH648" i="1"/>
  <c r="AU648" i="1"/>
  <c r="AT648" i="1"/>
  <c r="AS648" i="1"/>
  <c r="AP648" i="1"/>
  <c r="AQ648" i="1" s="1"/>
  <c r="AM648" i="1"/>
  <c r="AI648" i="1"/>
  <c r="AH648" i="1"/>
  <c r="AG648" i="1"/>
  <c r="AF648" i="1"/>
  <c r="AE648" i="1"/>
  <c r="BT647" i="1"/>
  <c r="BS647" i="1"/>
  <c r="BM647" i="1"/>
  <c r="BL647" i="1"/>
  <c r="BK647" i="1"/>
  <c r="BH647" i="1"/>
  <c r="AU647" i="1"/>
  <c r="AT647" i="1"/>
  <c r="AS647" i="1"/>
  <c r="AP647" i="1"/>
  <c r="AQ647" i="1" s="1"/>
  <c r="AM647" i="1"/>
  <c r="AI647" i="1"/>
  <c r="AH647" i="1"/>
  <c r="AG647" i="1"/>
  <c r="AF647" i="1"/>
  <c r="AE647" i="1"/>
  <c r="BT646" i="1"/>
  <c r="BS646" i="1"/>
  <c r="BM646" i="1"/>
  <c r="BL646" i="1"/>
  <c r="BK646" i="1"/>
  <c r="BH646" i="1"/>
  <c r="AU646" i="1"/>
  <c r="AT646" i="1"/>
  <c r="AS646" i="1"/>
  <c r="AP646" i="1"/>
  <c r="AQ646" i="1" s="1"/>
  <c r="AM646" i="1"/>
  <c r="AI646" i="1"/>
  <c r="AH646" i="1"/>
  <c r="AG646" i="1"/>
  <c r="AF646" i="1"/>
  <c r="AE646" i="1"/>
  <c r="BT645" i="1"/>
  <c r="BS645" i="1"/>
  <c r="BM645" i="1"/>
  <c r="BL645" i="1"/>
  <c r="BK645" i="1"/>
  <c r="BH645" i="1"/>
  <c r="AU645" i="1"/>
  <c r="AT645" i="1"/>
  <c r="AS645" i="1"/>
  <c r="AP645" i="1"/>
  <c r="AQ645" i="1" s="1"/>
  <c r="AM645" i="1"/>
  <c r="AI645" i="1"/>
  <c r="AH645" i="1"/>
  <c r="AG645" i="1"/>
  <c r="AF645" i="1"/>
  <c r="AE645" i="1"/>
  <c r="BT644" i="1"/>
  <c r="BS644" i="1"/>
  <c r="BM644" i="1"/>
  <c r="BL644" i="1"/>
  <c r="BK644" i="1"/>
  <c r="BH644" i="1"/>
  <c r="AU644" i="1"/>
  <c r="AT644" i="1"/>
  <c r="AS644" i="1"/>
  <c r="AP644" i="1"/>
  <c r="AQ644" i="1" s="1"/>
  <c r="AM644" i="1"/>
  <c r="AI644" i="1"/>
  <c r="AH644" i="1"/>
  <c r="AG644" i="1"/>
  <c r="AF644" i="1"/>
  <c r="AE644" i="1"/>
  <c r="BT643" i="1"/>
  <c r="BS643" i="1"/>
  <c r="BM643" i="1"/>
  <c r="BL643" i="1"/>
  <c r="BK643" i="1"/>
  <c r="BH643" i="1"/>
  <c r="AU643" i="1"/>
  <c r="AT643" i="1"/>
  <c r="AS643" i="1"/>
  <c r="AP643" i="1"/>
  <c r="AQ643" i="1" s="1"/>
  <c r="AM643" i="1"/>
  <c r="AI643" i="1"/>
  <c r="AH643" i="1"/>
  <c r="AG643" i="1"/>
  <c r="AF643" i="1"/>
  <c r="AE643" i="1"/>
  <c r="BT642" i="1"/>
  <c r="BS642" i="1"/>
  <c r="BM642" i="1"/>
  <c r="BL642" i="1"/>
  <c r="BK642" i="1"/>
  <c r="BH642" i="1"/>
  <c r="AU642" i="1"/>
  <c r="AT642" i="1"/>
  <c r="AS642" i="1"/>
  <c r="AP642" i="1"/>
  <c r="AQ642" i="1" s="1"/>
  <c r="AM642" i="1"/>
  <c r="AI642" i="1"/>
  <c r="AH642" i="1"/>
  <c r="AG642" i="1"/>
  <c r="AF642" i="1"/>
  <c r="AE642" i="1"/>
  <c r="BT641" i="1"/>
  <c r="BS641" i="1"/>
  <c r="BM641" i="1"/>
  <c r="BL641" i="1"/>
  <c r="BK641" i="1"/>
  <c r="BH641" i="1"/>
  <c r="AU641" i="1"/>
  <c r="AT641" i="1"/>
  <c r="AS641" i="1"/>
  <c r="AP641" i="1"/>
  <c r="AQ641" i="1" s="1"/>
  <c r="AM641" i="1"/>
  <c r="AI641" i="1"/>
  <c r="AH641" i="1"/>
  <c r="AG641" i="1"/>
  <c r="AF641" i="1"/>
  <c r="AE641" i="1"/>
  <c r="BT640" i="1"/>
  <c r="BS640" i="1"/>
  <c r="BM640" i="1"/>
  <c r="BL640" i="1"/>
  <c r="BK640" i="1"/>
  <c r="BH640" i="1"/>
  <c r="AU640" i="1"/>
  <c r="AT640" i="1"/>
  <c r="AS640" i="1"/>
  <c r="AP640" i="1"/>
  <c r="AQ640" i="1" s="1"/>
  <c r="AM640" i="1"/>
  <c r="AI640" i="1"/>
  <c r="AH640" i="1"/>
  <c r="AG640" i="1"/>
  <c r="AF640" i="1"/>
  <c r="AE640" i="1"/>
  <c r="BT639" i="1"/>
  <c r="BS639" i="1"/>
  <c r="BM639" i="1"/>
  <c r="BL639" i="1"/>
  <c r="BK639" i="1"/>
  <c r="BH639" i="1"/>
  <c r="AU639" i="1"/>
  <c r="AT639" i="1"/>
  <c r="AS639" i="1"/>
  <c r="AP639" i="1"/>
  <c r="AQ639" i="1" s="1"/>
  <c r="AM639" i="1"/>
  <c r="AI639" i="1"/>
  <c r="AH639" i="1"/>
  <c r="AG639" i="1"/>
  <c r="AF639" i="1"/>
  <c r="AE639" i="1"/>
  <c r="BT638" i="1"/>
  <c r="BS638" i="1"/>
  <c r="BM638" i="1"/>
  <c r="BL638" i="1"/>
  <c r="BK638" i="1"/>
  <c r="BH638" i="1"/>
  <c r="AU638" i="1"/>
  <c r="AT638" i="1"/>
  <c r="AS638" i="1"/>
  <c r="AP638" i="1"/>
  <c r="AQ638" i="1" s="1"/>
  <c r="AM638" i="1"/>
  <c r="AI638" i="1"/>
  <c r="AH638" i="1"/>
  <c r="AG638" i="1"/>
  <c r="AF638" i="1"/>
  <c r="AE638" i="1"/>
  <c r="BT637" i="1"/>
  <c r="BS637" i="1"/>
  <c r="BM637" i="1"/>
  <c r="BL637" i="1"/>
  <c r="BK637" i="1"/>
  <c r="BH637" i="1"/>
  <c r="AU637" i="1"/>
  <c r="AT637" i="1"/>
  <c r="AS637" i="1"/>
  <c r="AP637" i="1"/>
  <c r="AQ637" i="1" s="1"/>
  <c r="AM637" i="1"/>
  <c r="AI637" i="1"/>
  <c r="AH637" i="1"/>
  <c r="AG637" i="1"/>
  <c r="AF637" i="1"/>
  <c r="AE637" i="1"/>
  <c r="BT636" i="1"/>
  <c r="BS636" i="1"/>
  <c r="BM636" i="1"/>
  <c r="BL636" i="1"/>
  <c r="BK636" i="1"/>
  <c r="BH636" i="1"/>
  <c r="AU636" i="1"/>
  <c r="AT636" i="1"/>
  <c r="AS636" i="1"/>
  <c r="AP636" i="1"/>
  <c r="AQ636" i="1" s="1"/>
  <c r="AM636" i="1"/>
  <c r="AI636" i="1"/>
  <c r="AH636" i="1"/>
  <c r="AG636" i="1"/>
  <c r="AF636" i="1"/>
  <c r="AE636" i="1"/>
  <c r="BT635" i="1"/>
  <c r="BS635" i="1"/>
  <c r="BM635" i="1"/>
  <c r="BL635" i="1"/>
  <c r="BK635" i="1"/>
  <c r="BH635" i="1"/>
  <c r="AU635" i="1"/>
  <c r="AT635" i="1"/>
  <c r="AS635" i="1"/>
  <c r="AP635" i="1"/>
  <c r="AQ635" i="1" s="1"/>
  <c r="AM635" i="1"/>
  <c r="AI635" i="1"/>
  <c r="AH635" i="1"/>
  <c r="AG635" i="1"/>
  <c r="AF635" i="1"/>
  <c r="AE635" i="1"/>
  <c r="BT634" i="1"/>
  <c r="BS634" i="1"/>
  <c r="BM634" i="1"/>
  <c r="BL634" i="1"/>
  <c r="BK634" i="1"/>
  <c r="BH634" i="1"/>
  <c r="AU634" i="1"/>
  <c r="AT634" i="1"/>
  <c r="AS634" i="1"/>
  <c r="AP634" i="1"/>
  <c r="AQ634" i="1" s="1"/>
  <c r="AM634" i="1"/>
  <c r="AI634" i="1"/>
  <c r="AH634" i="1"/>
  <c r="AG634" i="1"/>
  <c r="AF634" i="1"/>
  <c r="AE634" i="1"/>
  <c r="BT633" i="1"/>
  <c r="BS633" i="1"/>
  <c r="BM633" i="1"/>
  <c r="BL633" i="1"/>
  <c r="BK633" i="1"/>
  <c r="BH633" i="1"/>
  <c r="AU633" i="1"/>
  <c r="AT633" i="1"/>
  <c r="AS633" i="1"/>
  <c r="AP633" i="1"/>
  <c r="AQ633" i="1" s="1"/>
  <c r="AM633" i="1"/>
  <c r="AI633" i="1"/>
  <c r="AH633" i="1"/>
  <c r="AG633" i="1"/>
  <c r="AF633" i="1"/>
  <c r="AE633" i="1"/>
  <c r="BT632" i="1"/>
  <c r="BS632" i="1"/>
  <c r="BM632" i="1"/>
  <c r="BL632" i="1"/>
  <c r="BK632" i="1"/>
  <c r="BH632" i="1"/>
  <c r="AU632" i="1"/>
  <c r="AT632" i="1"/>
  <c r="AS632" i="1"/>
  <c r="AP632" i="1"/>
  <c r="AQ632" i="1" s="1"/>
  <c r="AM632" i="1"/>
  <c r="AI632" i="1"/>
  <c r="AH632" i="1"/>
  <c r="AG632" i="1"/>
  <c r="AF632" i="1"/>
  <c r="AE632" i="1"/>
  <c r="BT631" i="1"/>
  <c r="BS631" i="1"/>
  <c r="BM631" i="1"/>
  <c r="BL631" i="1"/>
  <c r="BK631" i="1"/>
  <c r="BH631" i="1"/>
  <c r="AU631" i="1"/>
  <c r="AT631" i="1"/>
  <c r="AS631" i="1"/>
  <c r="AP631" i="1"/>
  <c r="AQ631" i="1" s="1"/>
  <c r="AM631" i="1"/>
  <c r="AI631" i="1"/>
  <c r="AH631" i="1"/>
  <c r="AG631" i="1"/>
  <c r="AF631" i="1"/>
  <c r="AE631" i="1"/>
  <c r="BT630" i="1"/>
  <c r="BS630" i="1"/>
  <c r="BM630" i="1"/>
  <c r="BL630" i="1"/>
  <c r="BK630" i="1"/>
  <c r="BH630" i="1"/>
  <c r="AU630" i="1"/>
  <c r="AT630" i="1"/>
  <c r="AS630" i="1"/>
  <c r="AP630" i="1"/>
  <c r="AQ630" i="1" s="1"/>
  <c r="AM630" i="1"/>
  <c r="AI630" i="1"/>
  <c r="AH630" i="1"/>
  <c r="AG630" i="1"/>
  <c r="AF630" i="1"/>
  <c r="AE630" i="1"/>
  <c r="BT629" i="1"/>
  <c r="BS629" i="1"/>
  <c r="BM629" i="1"/>
  <c r="BL629" i="1"/>
  <c r="BK629" i="1"/>
  <c r="BH629" i="1"/>
  <c r="AU629" i="1"/>
  <c r="AT629" i="1"/>
  <c r="AS629" i="1"/>
  <c r="AP629" i="1"/>
  <c r="AQ629" i="1" s="1"/>
  <c r="AM629" i="1"/>
  <c r="AI629" i="1"/>
  <c r="AH629" i="1"/>
  <c r="AG629" i="1"/>
  <c r="AF629" i="1"/>
  <c r="AE629" i="1"/>
  <c r="BT628" i="1"/>
  <c r="BS628" i="1"/>
  <c r="BM628" i="1"/>
  <c r="BL628" i="1"/>
  <c r="BK628" i="1"/>
  <c r="BH628" i="1"/>
  <c r="AU628" i="1"/>
  <c r="AT628" i="1"/>
  <c r="AS628" i="1"/>
  <c r="AP628" i="1"/>
  <c r="AQ628" i="1" s="1"/>
  <c r="AM628" i="1"/>
  <c r="AI628" i="1"/>
  <c r="AH628" i="1"/>
  <c r="AG628" i="1"/>
  <c r="AF628" i="1"/>
  <c r="AE628" i="1"/>
  <c r="BT627" i="1"/>
  <c r="BS627" i="1"/>
  <c r="BM627" i="1"/>
  <c r="BL627" i="1"/>
  <c r="BK627" i="1"/>
  <c r="BH627" i="1"/>
  <c r="AU627" i="1"/>
  <c r="AT627" i="1"/>
  <c r="AS627" i="1"/>
  <c r="AP627" i="1"/>
  <c r="AQ627" i="1" s="1"/>
  <c r="AM627" i="1"/>
  <c r="AI627" i="1"/>
  <c r="AH627" i="1"/>
  <c r="AG627" i="1"/>
  <c r="AF627" i="1"/>
  <c r="AE627" i="1"/>
  <c r="BT626" i="1"/>
  <c r="BS626" i="1"/>
  <c r="BM626" i="1"/>
  <c r="BL626" i="1"/>
  <c r="BK626" i="1"/>
  <c r="BH626" i="1"/>
  <c r="AU626" i="1"/>
  <c r="AT626" i="1"/>
  <c r="AS626" i="1"/>
  <c r="AP626" i="1"/>
  <c r="AQ626" i="1" s="1"/>
  <c r="AM626" i="1"/>
  <c r="AI626" i="1"/>
  <c r="AH626" i="1"/>
  <c r="AG626" i="1"/>
  <c r="AF626" i="1"/>
  <c r="AE626" i="1"/>
  <c r="BT625" i="1"/>
  <c r="BS625" i="1"/>
  <c r="BM625" i="1"/>
  <c r="BL625" i="1"/>
  <c r="BK625" i="1"/>
  <c r="BH625" i="1"/>
  <c r="AU625" i="1"/>
  <c r="AT625" i="1"/>
  <c r="AS625" i="1"/>
  <c r="AP625" i="1"/>
  <c r="AQ625" i="1" s="1"/>
  <c r="AM625" i="1"/>
  <c r="AI625" i="1"/>
  <c r="AH625" i="1"/>
  <c r="AG625" i="1"/>
  <c r="AF625" i="1"/>
  <c r="AE625" i="1"/>
  <c r="BT624" i="1"/>
  <c r="BS624" i="1"/>
  <c r="BM624" i="1"/>
  <c r="BL624" i="1"/>
  <c r="BK624" i="1"/>
  <c r="BH624" i="1"/>
  <c r="AU624" i="1"/>
  <c r="AT624" i="1"/>
  <c r="AS624" i="1"/>
  <c r="AP624" i="1"/>
  <c r="AQ624" i="1" s="1"/>
  <c r="AM624" i="1"/>
  <c r="AI624" i="1"/>
  <c r="AH624" i="1"/>
  <c r="AG624" i="1"/>
  <c r="AF624" i="1"/>
  <c r="AE624" i="1"/>
  <c r="BT623" i="1"/>
  <c r="BS623" i="1"/>
  <c r="BM623" i="1"/>
  <c r="BL623" i="1"/>
  <c r="BK623" i="1"/>
  <c r="BH623" i="1"/>
  <c r="AU623" i="1"/>
  <c r="AT623" i="1"/>
  <c r="AS623" i="1"/>
  <c r="AP623" i="1"/>
  <c r="AQ623" i="1" s="1"/>
  <c r="AM623" i="1"/>
  <c r="AI623" i="1"/>
  <c r="AH623" i="1"/>
  <c r="AG623" i="1"/>
  <c r="AF623" i="1"/>
  <c r="AE623" i="1"/>
  <c r="BT622" i="1"/>
  <c r="BS622" i="1"/>
  <c r="BM622" i="1"/>
  <c r="BL622" i="1"/>
  <c r="BK622" i="1"/>
  <c r="BH622" i="1"/>
  <c r="AU622" i="1"/>
  <c r="AT622" i="1"/>
  <c r="AS622" i="1"/>
  <c r="AP622" i="1"/>
  <c r="AQ622" i="1" s="1"/>
  <c r="AM622" i="1"/>
  <c r="AI622" i="1"/>
  <c r="AH622" i="1"/>
  <c r="AG622" i="1"/>
  <c r="AF622" i="1"/>
  <c r="AE622" i="1"/>
  <c r="BT621" i="1"/>
  <c r="BS621" i="1"/>
  <c r="BM621" i="1"/>
  <c r="BL621" i="1"/>
  <c r="BK621" i="1"/>
  <c r="BH621" i="1"/>
  <c r="AU621" i="1"/>
  <c r="AT621" i="1"/>
  <c r="AS621" i="1"/>
  <c r="AP621" i="1"/>
  <c r="AQ621" i="1" s="1"/>
  <c r="AM621" i="1"/>
  <c r="AI621" i="1"/>
  <c r="AH621" i="1"/>
  <c r="AG621" i="1"/>
  <c r="AF621" i="1"/>
  <c r="AE621" i="1"/>
  <c r="BT620" i="1"/>
  <c r="BS620" i="1"/>
  <c r="BM620" i="1"/>
  <c r="BL620" i="1"/>
  <c r="BK620" i="1"/>
  <c r="BH620" i="1"/>
  <c r="AU620" i="1"/>
  <c r="AT620" i="1"/>
  <c r="AS620" i="1"/>
  <c r="AP620" i="1"/>
  <c r="AQ620" i="1" s="1"/>
  <c r="AM620" i="1"/>
  <c r="AI620" i="1"/>
  <c r="AH620" i="1"/>
  <c r="AG620" i="1"/>
  <c r="AF620" i="1"/>
  <c r="AE620" i="1"/>
  <c r="BT619" i="1"/>
  <c r="BS619" i="1"/>
  <c r="BM619" i="1"/>
  <c r="BL619" i="1"/>
  <c r="BK619" i="1"/>
  <c r="BH619" i="1"/>
  <c r="AU619" i="1"/>
  <c r="AT619" i="1"/>
  <c r="AS619" i="1"/>
  <c r="AP619" i="1"/>
  <c r="AQ619" i="1" s="1"/>
  <c r="AM619" i="1"/>
  <c r="AI619" i="1"/>
  <c r="AH619" i="1"/>
  <c r="AG619" i="1"/>
  <c r="AF619" i="1"/>
  <c r="AE619" i="1"/>
  <c r="BT618" i="1"/>
  <c r="BS618" i="1"/>
  <c r="BM618" i="1"/>
  <c r="BL618" i="1"/>
  <c r="BK618" i="1"/>
  <c r="BH618" i="1"/>
  <c r="AU618" i="1"/>
  <c r="AT618" i="1"/>
  <c r="AS618" i="1"/>
  <c r="AP618" i="1"/>
  <c r="AQ618" i="1" s="1"/>
  <c r="AM618" i="1"/>
  <c r="AI618" i="1"/>
  <c r="AH618" i="1"/>
  <c r="AG618" i="1"/>
  <c r="AF618" i="1"/>
  <c r="AE618" i="1"/>
  <c r="BT617" i="1"/>
  <c r="BS617" i="1"/>
  <c r="BM617" i="1"/>
  <c r="BL617" i="1"/>
  <c r="BK617" i="1"/>
  <c r="BH617" i="1"/>
  <c r="AU617" i="1"/>
  <c r="AT617" i="1"/>
  <c r="AS617" i="1"/>
  <c r="AP617" i="1"/>
  <c r="AQ617" i="1" s="1"/>
  <c r="AM617" i="1"/>
  <c r="AI617" i="1"/>
  <c r="AH617" i="1"/>
  <c r="AG617" i="1"/>
  <c r="AF617" i="1"/>
  <c r="AE617" i="1"/>
  <c r="BT616" i="1"/>
  <c r="BS616" i="1"/>
  <c r="BM616" i="1"/>
  <c r="BL616" i="1"/>
  <c r="BK616" i="1"/>
  <c r="BH616" i="1"/>
  <c r="AU616" i="1"/>
  <c r="AT616" i="1"/>
  <c r="AS616" i="1"/>
  <c r="AP616" i="1"/>
  <c r="AQ616" i="1" s="1"/>
  <c r="AM616" i="1"/>
  <c r="AI616" i="1"/>
  <c r="AH616" i="1"/>
  <c r="AG616" i="1"/>
  <c r="AF616" i="1"/>
  <c r="AE616" i="1"/>
  <c r="BT615" i="1"/>
  <c r="BS615" i="1"/>
  <c r="BM615" i="1"/>
  <c r="BL615" i="1"/>
  <c r="BK615" i="1"/>
  <c r="BH615" i="1"/>
  <c r="AU615" i="1"/>
  <c r="AT615" i="1"/>
  <c r="AS615" i="1"/>
  <c r="AP615" i="1"/>
  <c r="AQ615" i="1" s="1"/>
  <c r="AM615" i="1"/>
  <c r="AI615" i="1"/>
  <c r="AH615" i="1"/>
  <c r="AG615" i="1"/>
  <c r="AF615" i="1"/>
  <c r="AE615" i="1"/>
  <c r="BT614" i="1"/>
  <c r="BS614" i="1"/>
  <c r="BM614" i="1"/>
  <c r="BL614" i="1"/>
  <c r="BK614" i="1"/>
  <c r="BH614" i="1"/>
  <c r="AU614" i="1"/>
  <c r="AT614" i="1"/>
  <c r="AS614" i="1"/>
  <c r="AP614" i="1"/>
  <c r="AQ614" i="1" s="1"/>
  <c r="AM614" i="1"/>
  <c r="AI614" i="1"/>
  <c r="AH614" i="1"/>
  <c r="AG614" i="1"/>
  <c r="AF614" i="1"/>
  <c r="AE614" i="1"/>
  <c r="BT613" i="1"/>
  <c r="BS613" i="1"/>
  <c r="BM613" i="1"/>
  <c r="BL613" i="1"/>
  <c r="BK613" i="1"/>
  <c r="BH613" i="1"/>
  <c r="AU613" i="1"/>
  <c r="AT613" i="1"/>
  <c r="AS613" i="1"/>
  <c r="AP613" i="1"/>
  <c r="AQ613" i="1" s="1"/>
  <c r="AM613" i="1"/>
  <c r="AI613" i="1"/>
  <c r="AH613" i="1"/>
  <c r="AG613" i="1"/>
  <c r="AF613" i="1"/>
  <c r="AE613" i="1"/>
  <c r="BT612" i="1"/>
  <c r="BS612" i="1"/>
  <c r="BM612" i="1"/>
  <c r="BL612" i="1"/>
  <c r="BK612" i="1"/>
  <c r="BH612" i="1"/>
  <c r="AU612" i="1"/>
  <c r="AT612" i="1"/>
  <c r="AS612" i="1"/>
  <c r="AP612" i="1"/>
  <c r="AQ612" i="1" s="1"/>
  <c r="AM612" i="1"/>
  <c r="AI612" i="1"/>
  <c r="AH612" i="1"/>
  <c r="AG612" i="1"/>
  <c r="AF612" i="1"/>
  <c r="AE612" i="1"/>
  <c r="BT611" i="1"/>
  <c r="BS611" i="1"/>
  <c r="BM611" i="1"/>
  <c r="BL611" i="1"/>
  <c r="BK611" i="1"/>
  <c r="BH611" i="1"/>
  <c r="AU611" i="1"/>
  <c r="AT611" i="1"/>
  <c r="AS611" i="1"/>
  <c r="AP611" i="1"/>
  <c r="AQ611" i="1" s="1"/>
  <c r="AM611" i="1"/>
  <c r="AI611" i="1"/>
  <c r="AH611" i="1"/>
  <c r="AG611" i="1"/>
  <c r="AF611" i="1"/>
  <c r="AE611" i="1"/>
  <c r="BT610" i="1"/>
  <c r="BS610" i="1"/>
  <c r="BM610" i="1"/>
  <c r="BL610" i="1"/>
  <c r="BK610" i="1"/>
  <c r="BH610" i="1"/>
  <c r="AU610" i="1"/>
  <c r="AT610" i="1"/>
  <c r="AS610" i="1"/>
  <c r="AP610" i="1"/>
  <c r="AQ610" i="1" s="1"/>
  <c r="AM610" i="1"/>
  <c r="AI610" i="1"/>
  <c r="AH610" i="1"/>
  <c r="AG610" i="1"/>
  <c r="AF610" i="1"/>
  <c r="AE610" i="1"/>
  <c r="BT609" i="1"/>
  <c r="BS609" i="1"/>
  <c r="BM609" i="1"/>
  <c r="BL609" i="1"/>
  <c r="BK609" i="1"/>
  <c r="BH609" i="1"/>
  <c r="AU609" i="1"/>
  <c r="AT609" i="1"/>
  <c r="AS609" i="1"/>
  <c r="AP609" i="1"/>
  <c r="AQ609" i="1" s="1"/>
  <c r="AM609" i="1"/>
  <c r="AI609" i="1"/>
  <c r="AH609" i="1"/>
  <c r="AG609" i="1"/>
  <c r="AF609" i="1"/>
  <c r="AE609" i="1"/>
  <c r="BT608" i="1"/>
  <c r="BS608" i="1"/>
  <c r="BM608" i="1"/>
  <c r="BL608" i="1"/>
  <c r="BK608" i="1"/>
  <c r="BH608" i="1"/>
  <c r="AU608" i="1"/>
  <c r="AT608" i="1"/>
  <c r="AS608" i="1"/>
  <c r="AP608" i="1"/>
  <c r="AQ608" i="1" s="1"/>
  <c r="AM608" i="1"/>
  <c r="AI608" i="1"/>
  <c r="AH608" i="1"/>
  <c r="AG608" i="1"/>
  <c r="AF608" i="1"/>
  <c r="AE608" i="1"/>
  <c r="BT607" i="1"/>
  <c r="BS607" i="1"/>
  <c r="BM607" i="1"/>
  <c r="BL607" i="1"/>
  <c r="BK607" i="1"/>
  <c r="BH607" i="1"/>
  <c r="AU607" i="1"/>
  <c r="AT607" i="1"/>
  <c r="AS607" i="1"/>
  <c r="AP607" i="1"/>
  <c r="AQ607" i="1" s="1"/>
  <c r="AM607" i="1"/>
  <c r="AI607" i="1"/>
  <c r="AH607" i="1"/>
  <c r="AG607" i="1"/>
  <c r="AF607" i="1"/>
  <c r="AE607" i="1"/>
  <c r="BT606" i="1"/>
  <c r="BS606" i="1"/>
  <c r="BM606" i="1"/>
  <c r="BL606" i="1"/>
  <c r="BK606" i="1"/>
  <c r="BH606" i="1"/>
  <c r="AU606" i="1"/>
  <c r="AT606" i="1"/>
  <c r="AS606" i="1"/>
  <c r="AP606" i="1"/>
  <c r="AQ606" i="1" s="1"/>
  <c r="AM606" i="1"/>
  <c r="AI606" i="1"/>
  <c r="AH606" i="1"/>
  <c r="AG606" i="1"/>
  <c r="AF606" i="1"/>
  <c r="AE606" i="1"/>
  <c r="BT605" i="1"/>
  <c r="BS605" i="1"/>
  <c r="BM605" i="1"/>
  <c r="BL605" i="1"/>
  <c r="BK605" i="1"/>
  <c r="BH605" i="1"/>
  <c r="AU605" i="1"/>
  <c r="AT605" i="1"/>
  <c r="AS605" i="1"/>
  <c r="AP605" i="1"/>
  <c r="AQ605" i="1" s="1"/>
  <c r="AM605" i="1"/>
  <c r="AI605" i="1"/>
  <c r="AH605" i="1"/>
  <c r="AG605" i="1"/>
  <c r="AF605" i="1"/>
  <c r="AE605" i="1"/>
  <c r="BT604" i="1"/>
  <c r="BS604" i="1"/>
  <c r="BM604" i="1"/>
  <c r="BL604" i="1"/>
  <c r="BK604" i="1"/>
  <c r="BH604" i="1"/>
  <c r="AU604" i="1"/>
  <c r="AT604" i="1"/>
  <c r="AS604" i="1"/>
  <c r="AP604" i="1"/>
  <c r="AQ604" i="1" s="1"/>
  <c r="AM604" i="1"/>
  <c r="AI604" i="1"/>
  <c r="AH604" i="1"/>
  <c r="AG604" i="1"/>
  <c r="AF604" i="1"/>
  <c r="AE604" i="1"/>
  <c r="BT603" i="1"/>
  <c r="BS603" i="1"/>
  <c r="BM603" i="1"/>
  <c r="BL603" i="1"/>
  <c r="BK603" i="1"/>
  <c r="BH603" i="1"/>
  <c r="AU603" i="1"/>
  <c r="AT603" i="1"/>
  <c r="AS603" i="1"/>
  <c r="AP603" i="1"/>
  <c r="AQ603" i="1" s="1"/>
  <c r="AM603" i="1"/>
  <c r="AI603" i="1"/>
  <c r="AH603" i="1"/>
  <c r="AG603" i="1"/>
  <c r="AF603" i="1"/>
  <c r="AE603" i="1"/>
  <c r="BT602" i="1"/>
  <c r="BS602" i="1"/>
  <c r="BM602" i="1"/>
  <c r="BL602" i="1"/>
  <c r="BK602" i="1"/>
  <c r="BH602" i="1"/>
  <c r="AU602" i="1"/>
  <c r="AT602" i="1"/>
  <c r="AS602" i="1"/>
  <c r="AP602" i="1"/>
  <c r="AQ602" i="1" s="1"/>
  <c r="AM602" i="1"/>
  <c r="AI602" i="1"/>
  <c r="AH602" i="1"/>
  <c r="AG602" i="1"/>
  <c r="AF602" i="1"/>
  <c r="BT601" i="1"/>
  <c r="BS601" i="1"/>
  <c r="BM601" i="1"/>
  <c r="BL601" i="1"/>
  <c r="BK601" i="1"/>
  <c r="BH601" i="1"/>
  <c r="AU601" i="1"/>
  <c r="AT601" i="1"/>
  <c r="AS601" i="1"/>
  <c r="AP601" i="1"/>
  <c r="AQ601" i="1" s="1"/>
  <c r="AM601" i="1"/>
  <c r="AI601" i="1"/>
  <c r="AH601" i="1"/>
  <c r="AG601" i="1"/>
  <c r="AF601" i="1"/>
  <c r="AE601" i="1"/>
  <c r="BT600" i="1"/>
  <c r="BS600" i="1"/>
  <c r="BM600" i="1"/>
  <c r="BL600" i="1"/>
  <c r="BK600" i="1"/>
  <c r="BH600" i="1"/>
  <c r="AU600" i="1"/>
  <c r="AT600" i="1"/>
  <c r="AS600" i="1"/>
  <c r="AP600" i="1"/>
  <c r="AQ600" i="1" s="1"/>
  <c r="AM600" i="1"/>
  <c r="AI600" i="1"/>
  <c r="AH600" i="1"/>
  <c r="AG600" i="1"/>
  <c r="AF600" i="1"/>
  <c r="AE600" i="1"/>
  <c r="BT599" i="1"/>
  <c r="BS599" i="1"/>
  <c r="BM599" i="1"/>
  <c r="BL599" i="1"/>
  <c r="BK599" i="1"/>
  <c r="BH599" i="1"/>
  <c r="AU599" i="1"/>
  <c r="AT599" i="1"/>
  <c r="AS599" i="1"/>
  <c r="AP599" i="1"/>
  <c r="AQ599" i="1" s="1"/>
  <c r="AM599" i="1"/>
  <c r="AI599" i="1"/>
  <c r="AH599" i="1"/>
  <c r="AG599" i="1"/>
  <c r="AF599" i="1"/>
  <c r="AE599" i="1"/>
  <c r="BT598" i="1"/>
  <c r="BS598" i="1"/>
  <c r="BM598" i="1"/>
  <c r="BL598" i="1"/>
  <c r="BK598" i="1"/>
  <c r="BH598" i="1"/>
  <c r="AU598" i="1"/>
  <c r="AT598" i="1"/>
  <c r="AS598" i="1"/>
  <c r="AP598" i="1"/>
  <c r="AQ598" i="1" s="1"/>
  <c r="AM598" i="1"/>
  <c r="AI598" i="1"/>
  <c r="AH598" i="1"/>
  <c r="AG598" i="1"/>
  <c r="AF598" i="1"/>
  <c r="AE598" i="1"/>
  <c r="BT597" i="1"/>
  <c r="BS597" i="1"/>
  <c r="BM597" i="1"/>
  <c r="BL597" i="1"/>
  <c r="BK597" i="1"/>
  <c r="BH597" i="1"/>
  <c r="AU597" i="1"/>
  <c r="AT597" i="1"/>
  <c r="AS597" i="1"/>
  <c r="AP597" i="1"/>
  <c r="AQ597" i="1" s="1"/>
  <c r="AM597" i="1"/>
  <c r="AI597" i="1"/>
  <c r="AH597" i="1"/>
  <c r="AG597" i="1"/>
  <c r="AF597" i="1"/>
  <c r="AE597" i="1"/>
  <c r="BT596" i="1"/>
  <c r="BS596" i="1"/>
  <c r="BM596" i="1"/>
  <c r="BL596" i="1"/>
  <c r="BK596" i="1"/>
  <c r="BH596" i="1"/>
  <c r="AU596" i="1"/>
  <c r="AT596" i="1"/>
  <c r="AS596" i="1"/>
  <c r="AP596" i="1"/>
  <c r="AQ596" i="1" s="1"/>
  <c r="AM596" i="1"/>
  <c r="AI596" i="1"/>
  <c r="AH596" i="1"/>
  <c r="AG596" i="1"/>
  <c r="AF596" i="1"/>
  <c r="AE596" i="1"/>
  <c r="BT595" i="1"/>
  <c r="BS595" i="1"/>
  <c r="BM595" i="1"/>
  <c r="BL595" i="1"/>
  <c r="BK595" i="1"/>
  <c r="BH595" i="1"/>
  <c r="AU595" i="1"/>
  <c r="AT595" i="1"/>
  <c r="AS595" i="1"/>
  <c r="AP595" i="1"/>
  <c r="AQ595" i="1" s="1"/>
  <c r="AM595" i="1"/>
  <c r="AI595" i="1"/>
  <c r="AH595" i="1"/>
  <c r="AG595" i="1"/>
  <c r="AF595" i="1"/>
  <c r="AE595" i="1"/>
  <c r="BT594" i="1"/>
  <c r="BS594" i="1"/>
  <c r="BM594" i="1"/>
  <c r="BL594" i="1"/>
  <c r="BK594" i="1"/>
  <c r="BH594" i="1"/>
  <c r="AU594" i="1"/>
  <c r="AT594" i="1"/>
  <c r="AS594" i="1"/>
  <c r="AP594" i="1"/>
  <c r="AQ594" i="1" s="1"/>
  <c r="AM594" i="1"/>
  <c r="AI594" i="1"/>
  <c r="AH594" i="1"/>
  <c r="AG594" i="1"/>
  <c r="AF594" i="1"/>
  <c r="AE594" i="1"/>
  <c r="BT593" i="1"/>
  <c r="BS593" i="1"/>
  <c r="BM593" i="1"/>
  <c r="BL593" i="1"/>
  <c r="BK593" i="1"/>
  <c r="BH593" i="1"/>
  <c r="AU593" i="1"/>
  <c r="AT593" i="1"/>
  <c r="AS593" i="1"/>
  <c r="AP593" i="1"/>
  <c r="AQ593" i="1" s="1"/>
  <c r="AM593" i="1"/>
  <c r="AI593" i="1"/>
  <c r="AH593" i="1"/>
  <c r="AG593" i="1"/>
  <c r="AF593" i="1"/>
  <c r="AE593" i="1"/>
  <c r="BT592" i="1"/>
  <c r="BS592" i="1"/>
  <c r="BM592" i="1"/>
  <c r="BL592" i="1"/>
  <c r="BK592" i="1"/>
  <c r="BH592" i="1"/>
  <c r="AU592" i="1"/>
  <c r="AT592" i="1"/>
  <c r="AS592" i="1"/>
  <c r="AP592" i="1"/>
  <c r="AQ592" i="1" s="1"/>
  <c r="AM592" i="1"/>
  <c r="AI592" i="1"/>
  <c r="AH592" i="1"/>
  <c r="AG592" i="1"/>
  <c r="AF592" i="1"/>
  <c r="AE592" i="1"/>
  <c r="BT591" i="1"/>
  <c r="BS591" i="1"/>
  <c r="BM591" i="1"/>
  <c r="BL591" i="1"/>
  <c r="BK591" i="1"/>
  <c r="BH591" i="1"/>
  <c r="AU591" i="1"/>
  <c r="AT591" i="1"/>
  <c r="AS591" i="1"/>
  <c r="AP591" i="1"/>
  <c r="AQ591" i="1" s="1"/>
  <c r="AM591" i="1"/>
  <c r="AI591" i="1"/>
  <c r="AH591" i="1"/>
  <c r="AG591" i="1"/>
  <c r="AF591" i="1"/>
  <c r="AE591" i="1"/>
  <c r="BT590" i="1"/>
  <c r="BS590" i="1"/>
  <c r="BM590" i="1"/>
  <c r="BL590" i="1"/>
  <c r="BK590" i="1"/>
  <c r="BH590" i="1"/>
  <c r="AU590" i="1"/>
  <c r="AT590" i="1"/>
  <c r="AS590" i="1"/>
  <c r="AP590" i="1"/>
  <c r="AQ590" i="1" s="1"/>
  <c r="AM590" i="1"/>
  <c r="AI590" i="1"/>
  <c r="AH590" i="1"/>
  <c r="AG590" i="1"/>
  <c r="AF590" i="1"/>
  <c r="AE590" i="1"/>
  <c r="BT589" i="1"/>
  <c r="BS589" i="1"/>
  <c r="BM589" i="1"/>
  <c r="BL589" i="1"/>
  <c r="BK589" i="1"/>
  <c r="BH589" i="1"/>
  <c r="AU589" i="1"/>
  <c r="AT589" i="1"/>
  <c r="AS589" i="1"/>
  <c r="AP589" i="1"/>
  <c r="AQ589" i="1" s="1"/>
  <c r="AM589" i="1"/>
  <c r="AI589" i="1"/>
  <c r="AH589" i="1"/>
  <c r="AG589" i="1"/>
  <c r="AF589" i="1"/>
  <c r="AE589" i="1"/>
  <c r="BT588" i="1"/>
  <c r="BS588" i="1"/>
  <c r="BM588" i="1"/>
  <c r="BL588" i="1"/>
  <c r="BK588" i="1"/>
  <c r="BH588" i="1"/>
  <c r="AU588" i="1"/>
  <c r="AT588" i="1"/>
  <c r="AS588" i="1"/>
  <c r="AP588" i="1"/>
  <c r="AQ588" i="1" s="1"/>
  <c r="AM588" i="1"/>
  <c r="AI588" i="1"/>
  <c r="AH588" i="1"/>
  <c r="AG588" i="1"/>
  <c r="AF588" i="1"/>
  <c r="AE588" i="1"/>
  <c r="BT587" i="1"/>
  <c r="BS587" i="1"/>
  <c r="BM587" i="1"/>
  <c r="BL587" i="1"/>
  <c r="BK587" i="1"/>
  <c r="BH587" i="1"/>
  <c r="AU587" i="1"/>
  <c r="AT587" i="1"/>
  <c r="AS587" i="1"/>
  <c r="AP587" i="1"/>
  <c r="AQ587" i="1" s="1"/>
  <c r="AM587" i="1"/>
  <c r="AI587" i="1"/>
  <c r="AH587" i="1"/>
  <c r="AG587" i="1"/>
  <c r="AF587" i="1"/>
  <c r="AE587" i="1"/>
  <c r="BT586" i="1"/>
  <c r="BS586" i="1"/>
  <c r="BM586" i="1"/>
  <c r="BL586" i="1"/>
  <c r="BK586" i="1"/>
  <c r="BH586" i="1"/>
  <c r="AU586" i="1"/>
  <c r="AT586" i="1"/>
  <c r="AS586" i="1"/>
  <c r="AP586" i="1"/>
  <c r="AQ586" i="1" s="1"/>
  <c r="AM586" i="1"/>
  <c r="AI586" i="1"/>
  <c r="AH586" i="1"/>
  <c r="AG586" i="1"/>
  <c r="AF586" i="1"/>
  <c r="AE586" i="1"/>
  <c r="BT585" i="1"/>
  <c r="BS585" i="1"/>
  <c r="BM585" i="1"/>
  <c r="BL585" i="1"/>
  <c r="BK585" i="1"/>
  <c r="BH585" i="1"/>
  <c r="AU585" i="1"/>
  <c r="AT585" i="1"/>
  <c r="AS585" i="1"/>
  <c r="AP585" i="1"/>
  <c r="AQ585" i="1" s="1"/>
  <c r="AM585" i="1"/>
  <c r="AI585" i="1"/>
  <c r="AH585" i="1"/>
  <c r="AG585" i="1"/>
  <c r="AF585" i="1"/>
  <c r="AE585" i="1"/>
  <c r="BT584" i="1"/>
  <c r="BS584" i="1"/>
  <c r="BM584" i="1"/>
  <c r="BL584" i="1"/>
  <c r="BK584" i="1"/>
  <c r="BH584" i="1"/>
  <c r="AU584" i="1"/>
  <c r="AT584" i="1"/>
  <c r="AS584" i="1"/>
  <c r="AP584" i="1"/>
  <c r="AQ584" i="1" s="1"/>
  <c r="AM584" i="1"/>
  <c r="AI584" i="1"/>
  <c r="AH584" i="1"/>
  <c r="AG584" i="1"/>
  <c r="AF584" i="1"/>
  <c r="AE584" i="1"/>
  <c r="BT583" i="1"/>
  <c r="BS583" i="1"/>
  <c r="BM583" i="1"/>
  <c r="BL583" i="1"/>
  <c r="BK583" i="1"/>
  <c r="BH583" i="1"/>
  <c r="AU583" i="1"/>
  <c r="AT583" i="1"/>
  <c r="AS583" i="1"/>
  <c r="AP583" i="1"/>
  <c r="AQ583" i="1" s="1"/>
  <c r="AM583" i="1"/>
  <c r="AI583" i="1"/>
  <c r="AH583" i="1"/>
  <c r="AG583" i="1"/>
  <c r="AF583" i="1"/>
  <c r="AE583" i="1"/>
  <c r="BT582" i="1"/>
  <c r="BS582" i="1"/>
  <c r="BM582" i="1"/>
  <c r="BL582" i="1"/>
  <c r="BK582" i="1"/>
  <c r="BH582" i="1"/>
  <c r="AU582" i="1"/>
  <c r="AT582" i="1"/>
  <c r="AS582" i="1"/>
  <c r="AP582" i="1"/>
  <c r="AQ582" i="1" s="1"/>
  <c r="AM582" i="1"/>
  <c r="AI582" i="1"/>
  <c r="AH582" i="1"/>
  <c r="AG582" i="1"/>
  <c r="AF582" i="1"/>
  <c r="AE582" i="1"/>
  <c r="BT581" i="1"/>
  <c r="BS581" i="1"/>
  <c r="BM581" i="1"/>
  <c r="BL581" i="1"/>
  <c r="BK581" i="1"/>
  <c r="BH581" i="1"/>
  <c r="AU581" i="1"/>
  <c r="AT581" i="1"/>
  <c r="AS581" i="1"/>
  <c r="AP581" i="1"/>
  <c r="AQ581" i="1" s="1"/>
  <c r="AM581" i="1"/>
  <c r="AI581" i="1"/>
  <c r="AH581" i="1"/>
  <c r="AG581" i="1"/>
  <c r="AF581" i="1"/>
  <c r="AE581" i="1"/>
  <c r="BT580" i="1"/>
  <c r="BS580" i="1"/>
  <c r="BM580" i="1"/>
  <c r="BL580" i="1"/>
  <c r="BK580" i="1"/>
  <c r="BH580" i="1"/>
  <c r="AU580" i="1"/>
  <c r="AT580" i="1"/>
  <c r="AS580" i="1"/>
  <c r="AP580" i="1"/>
  <c r="AQ580" i="1" s="1"/>
  <c r="AM580" i="1"/>
  <c r="AI580" i="1"/>
  <c r="AH580" i="1"/>
  <c r="AG580" i="1"/>
  <c r="AF580" i="1"/>
  <c r="AE580" i="1"/>
  <c r="BT579" i="1"/>
  <c r="BS579" i="1"/>
  <c r="BM579" i="1"/>
  <c r="BL579" i="1"/>
  <c r="BK579" i="1"/>
  <c r="BH579" i="1"/>
  <c r="AU579" i="1"/>
  <c r="AT579" i="1"/>
  <c r="AS579" i="1"/>
  <c r="AP579" i="1"/>
  <c r="AQ579" i="1" s="1"/>
  <c r="AM579" i="1"/>
  <c r="AI579" i="1"/>
  <c r="AH579" i="1"/>
  <c r="AG579" i="1"/>
  <c r="AF579" i="1"/>
  <c r="AE579" i="1"/>
  <c r="BT578" i="1"/>
  <c r="BS578" i="1"/>
  <c r="BM578" i="1"/>
  <c r="BL578" i="1"/>
  <c r="BK578" i="1"/>
  <c r="BH578" i="1"/>
  <c r="AU578" i="1"/>
  <c r="AT578" i="1"/>
  <c r="AS578" i="1"/>
  <c r="AP578" i="1"/>
  <c r="AQ578" i="1" s="1"/>
  <c r="AM578" i="1"/>
  <c r="AI578" i="1"/>
  <c r="AH578" i="1"/>
  <c r="AG578" i="1"/>
  <c r="AF578" i="1"/>
  <c r="AE578" i="1"/>
  <c r="BT577" i="1"/>
  <c r="BS577" i="1"/>
  <c r="BM577" i="1"/>
  <c r="BL577" i="1"/>
  <c r="BK577" i="1"/>
  <c r="BH577" i="1"/>
  <c r="AU577" i="1"/>
  <c r="AT577" i="1"/>
  <c r="AS577" i="1"/>
  <c r="AP577" i="1"/>
  <c r="AQ577" i="1" s="1"/>
  <c r="AM577" i="1"/>
  <c r="AI577" i="1"/>
  <c r="AH577" i="1"/>
  <c r="AG577" i="1"/>
  <c r="AF577" i="1"/>
  <c r="AE577" i="1"/>
  <c r="BT576" i="1"/>
  <c r="BS576" i="1"/>
  <c r="BM576" i="1"/>
  <c r="BL576" i="1"/>
  <c r="BK576" i="1"/>
  <c r="BH576" i="1"/>
  <c r="AU576" i="1"/>
  <c r="AT576" i="1"/>
  <c r="AS576" i="1"/>
  <c r="AP576" i="1"/>
  <c r="AQ576" i="1" s="1"/>
  <c r="AM576" i="1"/>
  <c r="AI576" i="1"/>
  <c r="AH576" i="1"/>
  <c r="AG576" i="1"/>
  <c r="AF576" i="1"/>
  <c r="AE576" i="1"/>
  <c r="BT575" i="1"/>
  <c r="BS575" i="1"/>
  <c r="BM575" i="1"/>
  <c r="BL575" i="1"/>
  <c r="BK575" i="1"/>
  <c r="BH575" i="1"/>
  <c r="AU575" i="1"/>
  <c r="AT575" i="1"/>
  <c r="AS575" i="1"/>
  <c r="AP575" i="1"/>
  <c r="AQ575" i="1" s="1"/>
  <c r="AM575" i="1"/>
  <c r="AI575" i="1"/>
  <c r="AH575" i="1"/>
  <c r="AG575" i="1"/>
  <c r="AF575" i="1"/>
  <c r="AE575" i="1"/>
  <c r="BT574" i="1"/>
  <c r="BS574" i="1"/>
  <c r="BM574" i="1"/>
  <c r="BL574" i="1"/>
  <c r="BK574" i="1"/>
  <c r="BH574" i="1"/>
  <c r="AU574" i="1"/>
  <c r="AT574" i="1"/>
  <c r="AS574" i="1"/>
  <c r="AP574" i="1"/>
  <c r="AQ574" i="1" s="1"/>
  <c r="AM574" i="1"/>
  <c r="AI574" i="1"/>
  <c r="AH574" i="1"/>
  <c r="AG574" i="1"/>
  <c r="AF574" i="1"/>
  <c r="AE574" i="1"/>
  <c r="BT573" i="1"/>
  <c r="BS573" i="1"/>
  <c r="BM573" i="1"/>
  <c r="BL573" i="1"/>
  <c r="BK573" i="1"/>
  <c r="BH573" i="1"/>
  <c r="AU573" i="1"/>
  <c r="AT573" i="1"/>
  <c r="AS573" i="1"/>
  <c r="AP573" i="1"/>
  <c r="AQ573" i="1" s="1"/>
  <c r="AM573" i="1"/>
  <c r="AI573" i="1"/>
  <c r="AH573" i="1"/>
  <c r="AG573" i="1"/>
  <c r="AF573" i="1"/>
  <c r="AE573" i="1"/>
  <c r="BT572" i="1"/>
  <c r="BS572" i="1"/>
  <c r="BM572" i="1"/>
  <c r="BL572" i="1"/>
  <c r="BK572" i="1"/>
  <c r="BH572" i="1"/>
  <c r="AU572" i="1"/>
  <c r="AT572" i="1"/>
  <c r="AS572" i="1"/>
  <c r="AP572" i="1"/>
  <c r="AQ572" i="1" s="1"/>
  <c r="AM572" i="1"/>
  <c r="AI572" i="1"/>
  <c r="AH572" i="1"/>
  <c r="AG572" i="1"/>
  <c r="AF572" i="1"/>
  <c r="AE572" i="1"/>
  <c r="BT571" i="1"/>
  <c r="BS571" i="1"/>
  <c r="BM571" i="1"/>
  <c r="BL571" i="1"/>
  <c r="BK571" i="1"/>
  <c r="BH571" i="1"/>
  <c r="AU571" i="1"/>
  <c r="AT571" i="1"/>
  <c r="AS571" i="1"/>
  <c r="AP571" i="1"/>
  <c r="AQ571" i="1" s="1"/>
  <c r="AM571" i="1"/>
  <c r="AI571" i="1"/>
  <c r="AH571" i="1"/>
  <c r="AG571" i="1"/>
  <c r="AF571" i="1"/>
  <c r="AE571" i="1"/>
  <c r="BT570" i="1"/>
  <c r="BS570" i="1"/>
  <c r="BM570" i="1"/>
  <c r="BL570" i="1"/>
  <c r="BK570" i="1"/>
  <c r="BH570" i="1"/>
  <c r="AU570" i="1"/>
  <c r="AT570" i="1"/>
  <c r="AS570" i="1"/>
  <c r="AP570" i="1"/>
  <c r="AQ570" i="1" s="1"/>
  <c r="AM570" i="1"/>
  <c r="AI570" i="1"/>
  <c r="AH570" i="1"/>
  <c r="AG570" i="1"/>
  <c r="AF570" i="1"/>
  <c r="AE570" i="1"/>
  <c r="BT569" i="1"/>
  <c r="BS569" i="1"/>
  <c r="BM569" i="1"/>
  <c r="BL569" i="1"/>
  <c r="BK569" i="1"/>
  <c r="BH569" i="1"/>
  <c r="AU569" i="1"/>
  <c r="AT569" i="1"/>
  <c r="AS569" i="1"/>
  <c r="AP569" i="1"/>
  <c r="AQ569" i="1" s="1"/>
  <c r="AM569" i="1"/>
  <c r="AI569" i="1"/>
  <c r="AH569" i="1"/>
  <c r="AG569" i="1"/>
  <c r="AF569" i="1"/>
  <c r="AE569" i="1"/>
  <c r="BT568" i="1"/>
  <c r="BS568" i="1"/>
  <c r="BM568" i="1"/>
  <c r="BL568" i="1"/>
  <c r="BK568" i="1"/>
  <c r="BH568" i="1"/>
  <c r="AU568" i="1"/>
  <c r="AT568" i="1"/>
  <c r="AS568" i="1"/>
  <c r="AP568" i="1"/>
  <c r="AQ568" i="1" s="1"/>
  <c r="AM568" i="1"/>
  <c r="AI568" i="1"/>
  <c r="AH568" i="1"/>
  <c r="AG568" i="1"/>
  <c r="AF568" i="1"/>
  <c r="AE568" i="1"/>
  <c r="BT567" i="1"/>
  <c r="BS567" i="1"/>
  <c r="BM567" i="1"/>
  <c r="BL567" i="1"/>
  <c r="BK567" i="1"/>
  <c r="BH567" i="1"/>
  <c r="AU567" i="1"/>
  <c r="AT567" i="1"/>
  <c r="AS567" i="1"/>
  <c r="AP567" i="1"/>
  <c r="AQ567" i="1" s="1"/>
  <c r="AM567" i="1"/>
  <c r="AI567" i="1"/>
  <c r="AH567" i="1"/>
  <c r="AG567" i="1"/>
  <c r="AF567" i="1"/>
  <c r="AE567" i="1"/>
  <c r="BT566" i="1"/>
  <c r="BS566" i="1"/>
  <c r="BM566" i="1"/>
  <c r="BL566" i="1"/>
  <c r="BK566" i="1"/>
  <c r="BH566" i="1"/>
  <c r="AU566" i="1"/>
  <c r="AT566" i="1"/>
  <c r="AS566" i="1"/>
  <c r="AP566" i="1"/>
  <c r="AQ566" i="1" s="1"/>
  <c r="AM566" i="1"/>
  <c r="AI566" i="1"/>
  <c r="AH566" i="1"/>
  <c r="AG566" i="1"/>
  <c r="AF566" i="1"/>
  <c r="AE566" i="1"/>
  <c r="BT565" i="1"/>
  <c r="BS565" i="1"/>
  <c r="BM565" i="1"/>
  <c r="BL565" i="1"/>
  <c r="BK565" i="1"/>
  <c r="BH565" i="1"/>
  <c r="AU565" i="1"/>
  <c r="AT565" i="1"/>
  <c r="AS565" i="1"/>
  <c r="AP565" i="1"/>
  <c r="AQ565" i="1" s="1"/>
  <c r="AM565" i="1"/>
  <c r="AI565" i="1"/>
  <c r="AH565" i="1"/>
  <c r="AG565" i="1"/>
  <c r="AF565" i="1"/>
  <c r="AE565" i="1"/>
  <c r="BT564" i="1"/>
  <c r="BS564" i="1"/>
  <c r="BM564" i="1"/>
  <c r="BL564" i="1"/>
  <c r="BK564" i="1"/>
  <c r="BH564" i="1"/>
  <c r="AU564" i="1"/>
  <c r="AT564" i="1"/>
  <c r="AS564" i="1"/>
  <c r="AP564" i="1"/>
  <c r="AQ564" i="1" s="1"/>
  <c r="AM564" i="1"/>
  <c r="AI564" i="1"/>
  <c r="AH564" i="1"/>
  <c r="AG564" i="1"/>
  <c r="AF564" i="1"/>
  <c r="AE564" i="1"/>
  <c r="BT563" i="1"/>
  <c r="BS563" i="1"/>
  <c r="BM563" i="1"/>
  <c r="BL563" i="1"/>
  <c r="BK563" i="1"/>
  <c r="BH563" i="1"/>
  <c r="AU563" i="1"/>
  <c r="AT563" i="1"/>
  <c r="AS563" i="1"/>
  <c r="AP563" i="1"/>
  <c r="AQ563" i="1" s="1"/>
  <c r="AM563" i="1"/>
  <c r="AI563" i="1"/>
  <c r="AH563" i="1"/>
  <c r="AG563" i="1"/>
  <c r="AF563" i="1"/>
  <c r="AE563" i="1"/>
  <c r="BT562" i="1"/>
  <c r="BS562" i="1"/>
  <c r="BM562" i="1"/>
  <c r="BL562" i="1"/>
  <c r="BK562" i="1"/>
  <c r="BH562" i="1"/>
  <c r="AU562" i="1"/>
  <c r="AT562" i="1"/>
  <c r="AS562" i="1"/>
  <c r="AP562" i="1"/>
  <c r="AQ562" i="1" s="1"/>
  <c r="AM562" i="1"/>
  <c r="AI562" i="1"/>
  <c r="AH562" i="1"/>
  <c r="AG562" i="1"/>
  <c r="AF562" i="1"/>
  <c r="AE562" i="1"/>
  <c r="BT561" i="1"/>
  <c r="BS561" i="1"/>
  <c r="BM561" i="1"/>
  <c r="BL561" i="1"/>
  <c r="BK561" i="1"/>
  <c r="BH561" i="1"/>
  <c r="AU561" i="1"/>
  <c r="AT561" i="1"/>
  <c r="AS561" i="1"/>
  <c r="AP561" i="1"/>
  <c r="AQ561" i="1" s="1"/>
  <c r="AM561" i="1"/>
  <c r="AI561" i="1"/>
  <c r="AH561" i="1"/>
  <c r="AG561" i="1"/>
  <c r="AF561" i="1"/>
  <c r="AE561" i="1"/>
  <c r="BT560" i="1"/>
  <c r="BS560" i="1"/>
  <c r="BM560" i="1"/>
  <c r="BL560" i="1"/>
  <c r="BK560" i="1"/>
  <c r="BH560" i="1"/>
  <c r="AU560" i="1"/>
  <c r="AT560" i="1"/>
  <c r="AS560" i="1"/>
  <c r="AP560" i="1"/>
  <c r="AQ560" i="1" s="1"/>
  <c r="AM560" i="1"/>
  <c r="AI560" i="1"/>
  <c r="AH560" i="1"/>
  <c r="AG560" i="1"/>
  <c r="AF560" i="1"/>
  <c r="AE560" i="1"/>
  <c r="BT559" i="1"/>
  <c r="BS559" i="1"/>
  <c r="BM559" i="1"/>
  <c r="BL559" i="1"/>
  <c r="BK559" i="1"/>
  <c r="BH559" i="1"/>
  <c r="AU559" i="1"/>
  <c r="AT559" i="1"/>
  <c r="AS559" i="1"/>
  <c r="AP559" i="1"/>
  <c r="AQ559" i="1" s="1"/>
  <c r="AM559" i="1"/>
  <c r="AI559" i="1"/>
  <c r="AH559" i="1"/>
  <c r="AG559" i="1"/>
  <c r="AF559" i="1"/>
  <c r="AE559" i="1"/>
  <c r="BT558" i="1"/>
  <c r="BS558" i="1"/>
  <c r="BM558" i="1"/>
  <c r="BL558" i="1"/>
  <c r="BK558" i="1"/>
  <c r="BH558" i="1"/>
  <c r="AU558" i="1"/>
  <c r="AT558" i="1"/>
  <c r="AS558" i="1"/>
  <c r="AP558" i="1"/>
  <c r="AQ558" i="1" s="1"/>
  <c r="AM558" i="1"/>
  <c r="AI558" i="1"/>
  <c r="AH558" i="1"/>
  <c r="AG558" i="1"/>
  <c r="AF558" i="1"/>
  <c r="AE558" i="1"/>
  <c r="BT557" i="1"/>
  <c r="BS557" i="1"/>
  <c r="BM557" i="1"/>
  <c r="BL557" i="1"/>
  <c r="BK557" i="1"/>
  <c r="BH557" i="1"/>
  <c r="AU557" i="1"/>
  <c r="AT557" i="1"/>
  <c r="AS557" i="1"/>
  <c r="AP557" i="1"/>
  <c r="AQ557" i="1" s="1"/>
  <c r="AM557" i="1"/>
  <c r="AI557" i="1"/>
  <c r="AH557" i="1"/>
  <c r="AG557" i="1"/>
  <c r="AF557" i="1"/>
  <c r="AE557" i="1"/>
  <c r="BT556" i="1"/>
  <c r="BS556" i="1"/>
  <c r="BM556" i="1"/>
  <c r="BL556" i="1"/>
  <c r="BK556" i="1"/>
  <c r="BH556" i="1"/>
  <c r="AU556" i="1"/>
  <c r="AT556" i="1"/>
  <c r="AS556" i="1"/>
  <c r="AP556" i="1"/>
  <c r="AQ556" i="1" s="1"/>
  <c r="AM556" i="1"/>
  <c r="AI556" i="1"/>
  <c r="AH556" i="1"/>
  <c r="AG556" i="1"/>
  <c r="AF556" i="1"/>
  <c r="AE556" i="1"/>
  <c r="BT555" i="1"/>
  <c r="BS555" i="1"/>
  <c r="BM555" i="1"/>
  <c r="BL555" i="1"/>
  <c r="BK555" i="1"/>
  <c r="BH555" i="1"/>
  <c r="AU555" i="1"/>
  <c r="AT555" i="1"/>
  <c r="AS555" i="1"/>
  <c r="AP555" i="1"/>
  <c r="AQ555" i="1" s="1"/>
  <c r="AM555" i="1"/>
  <c r="AI555" i="1"/>
  <c r="AH555" i="1"/>
  <c r="AG555" i="1"/>
  <c r="AF555" i="1"/>
  <c r="AE555" i="1"/>
  <c r="BT554" i="1"/>
  <c r="BS554" i="1"/>
  <c r="BM554" i="1"/>
  <c r="BL554" i="1"/>
  <c r="BK554" i="1"/>
  <c r="BH554" i="1"/>
  <c r="AU554" i="1"/>
  <c r="AT554" i="1"/>
  <c r="AS554" i="1"/>
  <c r="AP554" i="1"/>
  <c r="AQ554" i="1" s="1"/>
  <c r="AM554" i="1"/>
  <c r="AI554" i="1"/>
  <c r="AH554" i="1"/>
  <c r="AG554" i="1"/>
  <c r="AF554" i="1"/>
  <c r="AE554" i="1"/>
  <c r="BT553" i="1"/>
  <c r="BS553" i="1"/>
  <c r="BM553" i="1"/>
  <c r="BL553" i="1"/>
  <c r="BK553" i="1"/>
  <c r="BH553" i="1"/>
  <c r="AU553" i="1"/>
  <c r="AT553" i="1"/>
  <c r="AS553" i="1"/>
  <c r="AP553" i="1"/>
  <c r="AQ553" i="1" s="1"/>
  <c r="AM553" i="1"/>
  <c r="AI553" i="1"/>
  <c r="AH553" i="1"/>
  <c r="AG553" i="1"/>
  <c r="AF553" i="1"/>
  <c r="AE553" i="1"/>
  <c r="BT552" i="1"/>
  <c r="BS552" i="1"/>
  <c r="BM552" i="1"/>
  <c r="BL552" i="1"/>
  <c r="BK552" i="1"/>
  <c r="BH552" i="1"/>
  <c r="AU552" i="1"/>
  <c r="AT552" i="1"/>
  <c r="AS552" i="1"/>
  <c r="AP552" i="1"/>
  <c r="AQ552" i="1" s="1"/>
  <c r="AM552" i="1"/>
  <c r="AI552" i="1"/>
  <c r="AH552" i="1"/>
  <c r="AG552" i="1"/>
  <c r="AF552" i="1"/>
  <c r="AE552" i="1"/>
  <c r="BT551" i="1"/>
  <c r="BS551" i="1"/>
  <c r="BM551" i="1"/>
  <c r="BL551" i="1"/>
  <c r="BK551" i="1"/>
  <c r="BH551" i="1"/>
  <c r="AU551" i="1"/>
  <c r="AT551" i="1"/>
  <c r="AS551" i="1"/>
  <c r="AP551" i="1"/>
  <c r="AQ551" i="1" s="1"/>
  <c r="AM551" i="1"/>
  <c r="AI551" i="1"/>
  <c r="AH551" i="1"/>
  <c r="AG551" i="1"/>
  <c r="AF551" i="1"/>
  <c r="AE551" i="1"/>
  <c r="BT550" i="1"/>
  <c r="BS550" i="1"/>
  <c r="BM550" i="1"/>
  <c r="BL550" i="1"/>
  <c r="BK550" i="1"/>
  <c r="BH550" i="1"/>
  <c r="AU550" i="1"/>
  <c r="AT550" i="1"/>
  <c r="AS550" i="1"/>
  <c r="AP550" i="1"/>
  <c r="AQ550" i="1" s="1"/>
  <c r="AM550" i="1"/>
  <c r="AI550" i="1"/>
  <c r="AH550" i="1"/>
  <c r="AG550" i="1"/>
  <c r="AF550" i="1"/>
  <c r="AE550" i="1"/>
  <c r="BT549" i="1"/>
  <c r="BS549" i="1"/>
  <c r="BM549" i="1"/>
  <c r="BL549" i="1"/>
  <c r="BK549" i="1"/>
  <c r="BH549" i="1"/>
  <c r="AU549" i="1"/>
  <c r="AT549" i="1"/>
  <c r="AS549" i="1"/>
  <c r="AP549" i="1"/>
  <c r="AQ549" i="1" s="1"/>
  <c r="AM549" i="1"/>
  <c r="AI549" i="1"/>
  <c r="AH549" i="1"/>
  <c r="AG549" i="1"/>
  <c r="AF549" i="1"/>
  <c r="AE549" i="1"/>
  <c r="BT548" i="1"/>
  <c r="BS548" i="1"/>
  <c r="BM548" i="1"/>
  <c r="BL548" i="1"/>
  <c r="BK548" i="1"/>
  <c r="BH548" i="1"/>
  <c r="AU548" i="1"/>
  <c r="AT548" i="1"/>
  <c r="AS548" i="1"/>
  <c r="AP548" i="1"/>
  <c r="AQ548" i="1" s="1"/>
  <c r="AM548" i="1"/>
  <c r="AI548" i="1"/>
  <c r="AH548" i="1"/>
  <c r="AG548" i="1"/>
  <c r="AF548" i="1"/>
  <c r="AE548" i="1"/>
  <c r="BT547" i="1"/>
  <c r="BS547" i="1"/>
  <c r="BM547" i="1"/>
  <c r="BL547" i="1"/>
  <c r="BK547" i="1"/>
  <c r="BH547" i="1"/>
  <c r="AU547" i="1"/>
  <c r="AT547" i="1"/>
  <c r="AS547" i="1"/>
  <c r="AP547" i="1"/>
  <c r="AQ547" i="1" s="1"/>
  <c r="AM547" i="1"/>
  <c r="AI547" i="1"/>
  <c r="AH547" i="1"/>
  <c r="AG547" i="1"/>
  <c r="AF547" i="1"/>
  <c r="AE547" i="1"/>
  <c r="BT546" i="1"/>
  <c r="BS546" i="1"/>
  <c r="BM546" i="1"/>
  <c r="BL546" i="1"/>
  <c r="BK546" i="1"/>
  <c r="BH546" i="1"/>
  <c r="AU546" i="1"/>
  <c r="AT546" i="1"/>
  <c r="AS546" i="1"/>
  <c r="AP546" i="1"/>
  <c r="AQ546" i="1" s="1"/>
  <c r="AM546" i="1"/>
  <c r="AI546" i="1"/>
  <c r="AH546" i="1"/>
  <c r="AG546" i="1"/>
  <c r="AF546" i="1"/>
  <c r="AE546" i="1"/>
  <c r="BT545" i="1"/>
  <c r="BS545" i="1"/>
  <c r="BM545" i="1"/>
  <c r="BL545" i="1"/>
  <c r="BK545" i="1"/>
  <c r="BH545" i="1"/>
  <c r="AU545" i="1"/>
  <c r="AT545" i="1"/>
  <c r="AS545" i="1"/>
  <c r="AP545" i="1"/>
  <c r="AQ545" i="1" s="1"/>
  <c r="AM545" i="1"/>
  <c r="AI545" i="1"/>
  <c r="AH545" i="1"/>
  <c r="AG545" i="1"/>
  <c r="AF545" i="1"/>
  <c r="AE545" i="1"/>
  <c r="BT544" i="1"/>
  <c r="BS544" i="1"/>
  <c r="BM544" i="1"/>
  <c r="BL544" i="1"/>
  <c r="BK544" i="1"/>
  <c r="BH544" i="1"/>
  <c r="AU544" i="1"/>
  <c r="AT544" i="1"/>
  <c r="AS544" i="1"/>
  <c r="AP544" i="1"/>
  <c r="AQ544" i="1" s="1"/>
  <c r="AM544" i="1"/>
  <c r="AI544" i="1"/>
  <c r="AH544" i="1"/>
  <c r="AG544" i="1"/>
  <c r="AF544" i="1"/>
  <c r="AE544" i="1"/>
  <c r="BT543" i="1"/>
  <c r="BS543" i="1"/>
  <c r="BM543" i="1"/>
  <c r="BL543" i="1"/>
  <c r="BK543" i="1"/>
  <c r="BH543" i="1"/>
  <c r="AU543" i="1"/>
  <c r="AT543" i="1"/>
  <c r="AS543" i="1"/>
  <c r="AP543" i="1"/>
  <c r="AQ543" i="1" s="1"/>
  <c r="AM543" i="1"/>
  <c r="AI543" i="1"/>
  <c r="AH543" i="1"/>
  <c r="AG543" i="1"/>
  <c r="AF543" i="1"/>
  <c r="AE543" i="1"/>
  <c r="BT542" i="1"/>
  <c r="BS542" i="1"/>
  <c r="BM542" i="1"/>
  <c r="BL542" i="1"/>
  <c r="BK542" i="1"/>
  <c r="BH542" i="1"/>
  <c r="AU542" i="1"/>
  <c r="AT542" i="1"/>
  <c r="AS542" i="1"/>
  <c r="AP542" i="1"/>
  <c r="AQ542" i="1" s="1"/>
  <c r="AM542" i="1"/>
  <c r="AI542" i="1"/>
  <c r="AH542" i="1"/>
  <c r="AG542" i="1"/>
  <c r="AF542" i="1"/>
  <c r="AE542" i="1"/>
  <c r="BT541" i="1"/>
  <c r="BS541" i="1"/>
  <c r="BM541" i="1"/>
  <c r="BL541" i="1"/>
  <c r="BK541" i="1"/>
  <c r="BH541" i="1"/>
  <c r="AU541" i="1"/>
  <c r="AT541" i="1"/>
  <c r="AS541" i="1"/>
  <c r="AP541" i="1"/>
  <c r="AQ541" i="1" s="1"/>
  <c r="AM541" i="1"/>
  <c r="AI541" i="1"/>
  <c r="AH541" i="1"/>
  <c r="AG541" i="1"/>
  <c r="AF541" i="1"/>
  <c r="AE541" i="1"/>
  <c r="BT540" i="1"/>
  <c r="BS540" i="1"/>
  <c r="BM540" i="1"/>
  <c r="BL540" i="1"/>
  <c r="BK540" i="1"/>
  <c r="BH540" i="1"/>
  <c r="AU540" i="1"/>
  <c r="AT540" i="1"/>
  <c r="AS540" i="1"/>
  <c r="AP540" i="1"/>
  <c r="AQ540" i="1" s="1"/>
  <c r="AM540" i="1"/>
  <c r="AI540" i="1"/>
  <c r="AH540" i="1"/>
  <c r="AG540" i="1"/>
  <c r="AF540" i="1"/>
  <c r="AE540" i="1"/>
  <c r="BT539" i="1"/>
  <c r="BS539" i="1"/>
  <c r="BM539" i="1"/>
  <c r="BL539" i="1"/>
  <c r="BK539" i="1"/>
  <c r="BH539" i="1"/>
  <c r="AU539" i="1"/>
  <c r="AT539" i="1"/>
  <c r="AS539" i="1"/>
  <c r="AP539" i="1"/>
  <c r="AQ539" i="1" s="1"/>
  <c r="AM539" i="1"/>
  <c r="AI539" i="1"/>
  <c r="AH539" i="1"/>
  <c r="AG539" i="1"/>
  <c r="AF539" i="1"/>
  <c r="AE539" i="1"/>
  <c r="BT538" i="1"/>
  <c r="BS538" i="1"/>
  <c r="BM538" i="1"/>
  <c r="BL538" i="1"/>
  <c r="BK538" i="1"/>
  <c r="BH538" i="1"/>
  <c r="AU538" i="1"/>
  <c r="AT538" i="1"/>
  <c r="AS538" i="1"/>
  <c r="AP538" i="1"/>
  <c r="AQ538" i="1" s="1"/>
  <c r="AM538" i="1"/>
  <c r="AI538" i="1"/>
  <c r="AH538" i="1"/>
  <c r="AG538" i="1"/>
  <c r="AF538" i="1"/>
  <c r="AE538" i="1"/>
  <c r="BT537" i="1"/>
  <c r="BS537" i="1"/>
  <c r="BM537" i="1"/>
  <c r="BL537" i="1"/>
  <c r="BK537" i="1"/>
  <c r="BH537" i="1"/>
  <c r="AU537" i="1"/>
  <c r="AT537" i="1"/>
  <c r="AS537" i="1"/>
  <c r="AP537" i="1"/>
  <c r="AQ537" i="1" s="1"/>
  <c r="AM537" i="1"/>
  <c r="AI537" i="1"/>
  <c r="AH537" i="1"/>
  <c r="AG537" i="1"/>
  <c r="AF537" i="1"/>
  <c r="AE537" i="1"/>
  <c r="BT536" i="1"/>
  <c r="BS536" i="1"/>
  <c r="BM536" i="1"/>
  <c r="BL536" i="1"/>
  <c r="BK536" i="1"/>
  <c r="BH536" i="1"/>
  <c r="AU536" i="1"/>
  <c r="AT536" i="1"/>
  <c r="AS536" i="1"/>
  <c r="AP536" i="1"/>
  <c r="AQ536" i="1" s="1"/>
  <c r="AM536" i="1"/>
  <c r="AI536" i="1"/>
  <c r="AH536" i="1"/>
  <c r="AG536" i="1"/>
  <c r="AF536" i="1"/>
  <c r="AE536" i="1"/>
  <c r="BT535" i="1"/>
  <c r="BS535" i="1"/>
  <c r="BM535" i="1"/>
  <c r="BL535" i="1"/>
  <c r="BK535" i="1"/>
  <c r="BH535" i="1"/>
  <c r="AU535" i="1"/>
  <c r="AT535" i="1"/>
  <c r="AS535" i="1"/>
  <c r="AP535" i="1"/>
  <c r="AQ535" i="1" s="1"/>
  <c r="AM535" i="1"/>
  <c r="AI535" i="1"/>
  <c r="AH535" i="1"/>
  <c r="AG535" i="1"/>
  <c r="AF535" i="1"/>
  <c r="AE535" i="1"/>
  <c r="BT534" i="1"/>
  <c r="BS534" i="1"/>
  <c r="BM534" i="1"/>
  <c r="BL534" i="1"/>
  <c r="BK534" i="1"/>
  <c r="BH534" i="1"/>
  <c r="AU534" i="1"/>
  <c r="AT534" i="1"/>
  <c r="AS534" i="1"/>
  <c r="AP534" i="1"/>
  <c r="AQ534" i="1" s="1"/>
  <c r="AM534" i="1"/>
  <c r="AI534" i="1"/>
  <c r="AH534" i="1"/>
  <c r="AG534" i="1"/>
  <c r="AF534" i="1"/>
  <c r="AE534" i="1"/>
  <c r="BT533" i="1"/>
  <c r="BS533" i="1"/>
  <c r="BM533" i="1"/>
  <c r="BL533" i="1"/>
  <c r="BK533" i="1"/>
  <c r="BH533" i="1"/>
  <c r="AU533" i="1"/>
  <c r="AT533" i="1"/>
  <c r="AS533" i="1"/>
  <c r="AP533" i="1"/>
  <c r="AQ533" i="1" s="1"/>
  <c r="AM533" i="1"/>
  <c r="AI533" i="1"/>
  <c r="AH533" i="1"/>
  <c r="AG533" i="1"/>
  <c r="AF533" i="1"/>
  <c r="AE533" i="1"/>
  <c r="BT532" i="1"/>
  <c r="BS532" i="1"/>
  <c r="BM532" i="1"/>
  <c r="BL532" i="1"/>
  <c r="BK532" i="1"/>
  <c r="BH532" i="1"/>
  <c r="AU532" i="1"/>
  <c r="AT532" i="1"/>
  <c r="AS532" i="1"/>
  <c r="AP532" i="1"/>
  <c r="AQ532" i="1" s="1"/>
  <c r="AM532" i="1"/>
  <c r="AI532" i="1"/>
  <c r="AH532" i="1"/>
  <c r="AG532" i="1"/>
  <c r="AF532" i="1"/>
  <c r="AE532" i="1"/>
  <c r="BT531" i="1"/>
  <c r="BS531" i="1"/>
  <c r="BM531" i="1"/>
  <c r="BL531" i="1"/>
  <c r="BK531" i="1"/>
  <c r="BH531" i="1"/>
  <c r="AU531" i="1"/>
  <c r="AT531" i="1"/>
  <c r="AS531" i="1"/>
  <c r="AP531" i="1"/>
  <c r="AQ531" i="1" s="1"/>
  <c r="AM531" i="1"/>
  <c r="AI531" i="1"/>
  <c r="AH531" i="1"/>
  <c r="AG531" i="1"/>
  <c r="AF531" i="1"/>
  <c r="AE531" i="1"/>
  <c r="BT530" i="1"/>
  <c r="BS530" i="1"/>
  <c r="BM530" i="1"/>
  <c r="BL530" i="1"/>
  <c r="BK530" i="1"/>
  <c r="BH530" i="1"/>
  <c r="AU530" i="1"/>
  <c r="AT530" i="1"/>
  <c r="AS530" i="1"/>
  <c r="AP530" i="1"/>
  <c r="AQ530" i="1" s="1"/>
  <c r="AM530" i="1"/>
  <c r="AI530" i="1"/>
  <c r="AH530" i="1"/>
  <c r="AG530" i="1"/>
  <c r="AF530" i="1"/>
  <c r="AE530" i="1"/>
  <c r="BT529" i="1"/>
  <c r="BS529" i="1"/>
  <c r="BM529" i="1"/>
  <c r="BL529" i="1"/>
  <c r="BK529" i="1"/>
  <c r="BH529" i="1"/>
  <c r="AU529" i="1"/>
  <c r="AT529" i="1"/>
  <c r="AS529" i="1"/>
  <c r="AP529" i="1"/>
  <c r="AQ529" i="1" s="1"/>
  <c r="AM529" i="1"/>
  <c r="AI529" i="1"/>
  <c r="AH529" i="1"/>
  <c r="AG529" i="1"/>
  <c r="AF529" i="1"/>
  <c r="AE529" i="1"/>
  <c r="BT528" i="1"/>
  <c r="BS528" i="1"/>
  <c r="BM528" i="1"/>
  <c r="BL528" i="1"/>
  <c r="BK528" i="1"/>
  <c r="BH528" i="1"/>
  <c r="AU528" i="1"/>
  <c r="AT528" i="1"/>
  <c r="AS528" i="1"/>
  <c r="AP528" i="1"/>
  <c r="AQ528" i="1" s="1"/>
  <c r="AM528" i="1"/>
  <c r="AI528" i="1"/>
  <c r="AH528" i="1"/>
  <c r="AG528" i="1"/>
  <c r="AF528" i="1"/>
  <c r="AE528" i="1"/>
  <c r="BT527" i="1"/>
  <c r="BS527" i="1"/>
  <c r="BM527" i="1"/>
  <c r="BL527" i="1"/>
  <c r="BK527" i="1"/>
  <c r="BH527" i="1"/>
  <c r="AU527" i="1"/>
  <c r="AT527" i="1"/>
  <c r="AS527" i="1"/>
  <c r="AP527" i="1"/>
  <c r="AQ527" i="1" s="1"/>
  <c r="AM527" i="1"/>
  <c r="AI527" i="1"/>
  <c r="AH527" i="1"/>
  <c r="AG527" i="1"/>
  <c r="AF527" i="1"/>
  <c r="AE527" i="1"/>
  <c r="BT526" i="1"/>
  <c r="BS526" i="1"/>
  <c r="BM526" i="1"/>
  <c r="BL526" i="1"/>
  <c r="BK526" i="1"/>
  <c r="BH526" i="1"/>
  <c r="AU526" i="1"/>
  <c r="AT526" i="1"/>
  <c r="AS526" i="1"/>
  <c r="AP526" i="1"/>
  <c r="AQ526" i="1" s="1"/>
  <c r="AM526" i="1"/>
  <c r="AI526" i="1"/>
  <c r="AH526" i="1"/>
  <c r="AG526" i="1"/>
  <c r="AF526" i="1"/>
  <c r="AE526" i="1"/>
  <c r="BT525" i="1"/>
  <c r="BS525" i="1"/>
  <c r="BM525" i="1"/>
  <c r="BL525" i="1"/>
  <c r="BK525" i="1"/>
  <c r="BH525" i="1"/>
  <c r="AU525" i="1"/>
  <c r="AT525" i="1"/>
  <c r="AS525" i="1"/>
  <c r="AP525" i="1"/>
  <c r="AQ525" i="1" s="1"/>
  <c r="AM525" i="1"/>
  <c r="AI525" i="1"/>
  <c r="AH525" i="1"/>
  <c r="AG525" i="1"/>
  <c r="AF525" i="1"/>
  <c r="AE525" i="1"/>
  <c r="BT524" i="1"/>
  <c r="BS524" i="1"/>
  <c r="BM524" i="1"/>
  <c r="BL524" i="1"/>
  <c r="BK524" i="1"/>
  <c r="BH524" i="1"/>
  <c r="AU524" i="1"/>
  <c r="AT524" i="1"/>
  <c r="AS524" i="1"/>
  <c r="AP524" i="1"/>
  <c r="AQ524" i="1" s="1"/>
  <c r="AM524" i="1"/>
  <c r="AI524" i="1"/>
  <c r="AH524" i="1"/>
  <c r="AG524" i="1"/>
  <c r="AF524" i="1"/>
  <c r="AE524" i="1"/>
  <c r="BT523" i="1"/>
  <c r="BS523" i="1"/>
  <c r="BM523" i="1"/>
  <c r="BL523" i="1"/>
  <c r="BK523" i="1"/>
  <c r="BH523" i="1"/>
  <c r="AU523" i="1"/>
  <c r="AT523" i="1"/>
  <c r="AS523" i="1"/>
  <c r="AP523" i="1"/>
  <c r="AQ523" i="1" s="1"/>
  <c r="AM523" i="1"/>
  <c r="AI523" i="1"/>
  <c r="AH523" i="1"/>
  <c r="AG523" i="1"/>
  <c r="AF523" i="1"/>
  <c r="AE523" i="1"/>
  <c r="BT522" i="1"/>
  <c r="BS522" i="1"/>
  <c r="BM522" i="1"/>
  <c r="BL522" i="1"/>
  <c r="BK522" i="1"/>
  <c r="BH522" i="1"/>
  <c r="AU522" i="1"/>
  <c r="AT522" i="1"/>
  <c r="AS522" i="1"/>
  <c r="AP522" i="1"/>
  <c r="AQ522" i="1" s="1"/>
  <c r="AM522" i="1"/>
  <c r="AI522" i="1"/>
  <c r="AH522" i="1"/>
  <c r="AG522" i="1"/>
  <c r="AF522" i="1"/>
  <c r="AE522" i="1"/>
  <c r="BT521" i="1"/>
  <c r="BS521" i="1"/>
  <c r="BM521" i="1"/>
  <c r="BL521" i="1"/>
  <c r="BK521" i="1"/>
  <c r="BH521" i="1"/>
  <c r="AU521" i="1"/>
  <c r="AT521" i="1"/>
  <c r="AS521" i="1"/>
  <c r="AP521" i="1"/>
  <c r="AQ521" i="1" s="1"/>
  <c r="AM521" i="1"/>
  <c r="AI521" i="1"/>
  <c r="AH521" i="1"/>
  <c r="AG521" i="1"/>
  <c r="AF521" i="1"/>
  <c r="AE521" i="1"/>
  <c r="BT520" i="1"/>
  <c r="BS520" i="1"/>
  <c r="BM520" i="1"/>
  <c r="BL520" i="1"/>
  <c r="BK520" i="1"/>
  <c r="BH520" i="1"/>
  <c r="AU520" i="1"/>
  <c r="AT520" i="1"/>
  <c r="AS520" i="1"/>
  <c r="AP520" i="1"/>
  <c r="AQ520" i="1" s="1"/>
  <c r="AM520" i="1"/>
  <c r="AI520" i="1"/>
  <c r="AH520" i="1"/>
  <c r="AG520" i="1"/>
  <c r="AF520" i="1"/>
  <c r="AE520" i="1"/>
  <c r="BT519" i="1"/>
  <c r="BS519" i="1"/>
  <c r="BM519" i="1"/>
  <c r="BL519" i="1"/>
  <c r="BK519" i="1"/>
  <c r="BH519" i="1"/>
  <c r="AU519" i="1"/>
  <c r="AT519" i="1"/>
  <c r="AS519" i="1"/>
  <c r="AP519" i="1"/>
  <c r="AQ519" i="1" s="1"/>
  <c r="AM519" i="1"/>
  <c r="AI519" i="1"/>
  <c r="AH519" i="1"/>
  <c r="AG519" i="1"/>
  <c r="AF519" i="1"/>
  <c r="AE519" i="1"/>
  <c r="BT518" i="1"/>
  <c r="BS518" i="1"/>
  <c r="BM518" i="1"/>
  <c r="BL518" i="1"/>
  <c r="BK518" i="1"/>
  <c r="BH518" i="1"/>
  <c r="AU518" i="1"/>
  <c r="AT518" i="1"/>
  <c r="AS518" i="1"/>
  <c r="AP518" i="1"/>
  <c r="AQ518" i="1" s="1"/>
  <c r="AM518" i="1"/>
  <c r="AI518" i="1"/>
  <c r="AH518" i="1"/>
  <c r="AG518" i="1"/>
  <c r="AF518" i="1"/>
  <c r="AE518" i="1"/>
  <c r="BT517" i="1"/>
  <c r="BS517" i="1"/>
  <c r="BM517" i="1"/>
  <c r="BL517" i="1"/>
  <c r="BK517" i="1"/>
  <c r="BH517" i="1"/>
  <c r="AU517" i="1"/>
  <c r="AT517" i="1"/>
  <c r="AS517" i="1"/>
  <c r="AP517" i="1"/>
  <c r="AQ517" i="1" s="1"/>
  <c r="AM517" i="1"/>
  <c r="AI517" i="1"/>
  <c r="AH517" i="1"/>
  <c r="AG517" i="1"/>
  <c r="AF517" i="1"/>
  <c r="AE517" i="1"/>
  <c r="BT516" i="1"/>
  <c r="BS516" i="1"/>
  <c r="BM516" i="1"/>
  <c r="BL516" i="1"/>
  <c r="BK516" i="1"/>
  <c r="BH516" i="1"/>
  <c r="AU516" i="1"/>
  <c r="AT516" i="1"/>
  <c r="AS516" i="1"/>
  <c r="AP516" i="1"/>
  <c r="AQ516" i="1" s="1"/>
  <c r="AM516" i="1"/>
  <c r="AI516" i="1"/>
  <c r="AH516" i="1"/>
  <c r="AG516" i="1"/>
  <c r="AF516" i="1"/>
  <c r="AE516" i="1"/>
  <c r="BT515" i="1"/>
  <c r="BS515" i="1"/>
  <c r="BM515" i="1"/>
  <c r="BL515" i="1"/>
  <c r="BK515" i="1"/>
  <c r="BH515" i="1"/>
  <c r="AU515" i="1"/>
  <c r="AT515" i="1"/>
  <c r="AS515" i="1"/>
  <c r="AP515" i="1"/>
  <c r="AQ515" i="1" s="1"/>
  <c r="AM515" i="1"/>
  <c r="AI515" i="1"/>
  <c r="AH515" i="1"/>
  <c r="AG515" i="1"/>
  <c r="AF515" i="1"/>
  <c r="AE515" i="1"/>
  <c r="BT514" i="1"/>
  <c r="BS514" i="1"/>
  <c r="BM514" i="1"/>
  <c r="BL514" i="1"/>
  <c r="BK514" i="1"/>
  <c r="BH514" i="1"/>
  <c r="AU514" i="1"/>
  <c r="AT514" i="1"/>
  <c r="AS514" i="1"/>
  <c r="AP514" i="1"/>
  <c r="AQ514" i="1" s="1"/>
  <c r="AM514" i="1"/>
  <c r="AI514" i="1"/>
  <c r="AH514" i="1"/>
  <c r="AG514" i="1"/>
  <c r="AF514" i="1"/>
  <c r="AE514" i="1"/>
  <c r="BT513" i="1"/>
  <c r="BS513" i="1"/>
  <c r="BM513" i="1"/>
  <c r="BL513" i="1"/>
  <c r="BK513" i="1"/>
  <c r="BH513" i="1"/>
  <c r="AU513" i="1"/>
  <c r="AT513" i="1"/>
  <c r="AS513" i="1"/>
  <c r="AP513" i="1"/>
  <c r="AQ513" i="1" s="1"/>
  <c r="AM513" i="1"/>
  <c r="AI513" i="1"/>
  <c r="AH513" i="1"/>
  <c r="AG513" i="1"/>
  <c r="AF513" i="1"/>
  <c r="AE513" i="1"/>
  <c r="BT512" i="1"/>
  <c r="BS512" i="1"/>
  <c r="BM512" i="1"/>
  <c r="BL512" i="1"/>
  <c r="BK512" i="1"/>
  <c r="BH512" i="1"/>
  <c r="AU512" i="1"/>
  <c r="AT512" i="1"/>
  <c r="AS512" i="1"/>
  <c r="AP512" i="1"/>
  <c r="AQ512" i="1" s="1"/>
  <c r="AM512" i="1"/>
  <c r="AI512" i="1"/>
  <c r="AH512" i="1"/>
  <c r="AG512" i="1"/>
  <c r="AF512" i="1"/>
  <c r="AE512" i="1"/>
  <c r="BT511" i="1"/>
  <c r="BS511" i="1"/>
  <c r="BM511" i="1"/>
  <c r="BL511" i="1"/>
  <c r="BK511" i="1"/>
  <c r="BH511" i="1"/>
  <c r="AU511" i="1"/>
  <c r="AT511" i="1"/>
  <c r="AS511" i="1"/>
  <c r="AP511" i="1"/>
  <c r="AQ511" i="1" s="1"/>
  <c r="AM511" i="1"/>
  <c r="AI511" i="1"/>
  <c r="AH511" i="1"/>
  <c r="AG511" i="1"/>
  <c r="AF511" i="1"/>
  <c r="AE511" i="1"/>
  <c r="BT510" i="1"/>
  <c r="BS510" i="1"/>
  <c r="BM510" i="1"/>
  <c r="BL510" i="1"/>
  <c r="BK510" i="1"/>
  <c r="BH510" i="1"/>
  <c r="AU510" i="1"/>
  <c r="AT510" i="1"/>
  <c r="AS510" i="1"/>
  <c r="AP510" i="1"/>
  <c r="AQ510" i="1" s="1"/>
  <c r="AM510" i="1"/>
  <c r="AI510" i="1"/>
  <c r="AH510" i="1"/>
  <c r="AG510" i="1"/>
  <c r="AF510" i="1"/>
  <c r="AE510" i="1"/>
  <c r="BT509" i="1"/>
  <c r="BS509" i="1"/>
  <c r="BM509" i="1"/>
  <c r="BL509" i="1"/>
  <c r="BK509" i="1"/>
  <c r="BH509" i="1"/>
  <c r="AU509" i="1"/>
  <c r="AT509" i="1"/>
  <c r="AS509" i="1"/>
  <c r="AP509" i="1"/>
  <c r="AQ509" i="1" s="1"/>
  <c r="AM509" i="1"/>
  <c r="AI509" i="1"/>
  <c r="AH509" i="1"/>
  <c r="AG509" i="1"/>
  <c r="AF509" i="1"/>
  <c r="AE509" i="1"/>
  <c r="BT508" i="1"/>
  <c r="BS508" i="1"/>
  <c r="BM508" i="1"/>
  <c r="BL508" i="1"/>
  <c r="BK508" i="1"/>
  <c r="BH508" i="1"/>
  <c r="AU508" i="1"/>
  <c r="AT508" i="1"/>
  <c r="AS508" i="1"/>
  <c r="AP508" i="1"/>
  <c r="AQ508" i="1" s="1"/>
  <c r="AM508" i="1"/>
  <c r="AI508" i="1"/>
  <c r="AH508" i="1"/>
  <c r="AG508" i="1"/>
  <c r="AF508" i="1"/>
  <c r="AE508" i="1"/>
  <c r="BT507" i="1"/>
  <c r="BS507" i="1"/>
  <c r="BM507" i="1"/>
  <c r="BL507" i="1"/>
  <c r="BK507" i="1"/>
  <c r="BH507" i="1"/>
  <c r="AU507" i="1"/>
  <c r="AT507" i="1"/>
  <c r="AS507" i="1"/>
  <c r="AP507" i="1"/>
  <c r="AQ507" i="1" s="1"/>
  <c r="AM507" i="1"/>
  <c r="AI507" i="1"/>
  <c r="AH507" i="1"/>
  <c r="AG507" i="1"/>
  <c r="AF507" i="1"/>
  <c r="AE507" i="1"/>
  <c r="BT506" i="1"/>
  <c r="BS506" i="1"/>
  <c r="BM506" i="1"/>
  <c r="BL506" i="1"/>
  <c r="BK506" i="1"/>
  <c r="BH506" i="1"/>
  <c r="AU506" i="1"/>
  <c r="AT506" i="1"/>
  <c r="AS506" i="1"/>
  <c r="AP506" i="1"/>
  <c r="AQ506" i="1" s="1"/>
  <c r="AM506" i="1"/>
  <c r="AI506" i="1"/>
  <c r="AH506" i="1"/>
  <c r="AG506" i="1"/>
  <c r="AF506" i="1"/>
  <c r="AE506" i="1"/>
  <c r="BT505" i="1"/>
  <c r="BS505" i="1"/>
  <c r="BM505" i="1"/>
  <c r="BL505" i="1"/>
  <c r="BK505" i="1"/>
  <c r="BH505" i="1"/>
  <c r="AU505" i="1"/>
  <c r="AT505" i="1"/>
  <c r="AS505" i="1"/>
  <c r="AP505" i="1"/>
  <c r="AQ505" i="1" s="1"/>
  <c r="AM505" i="1"/>
  <c r="AI505" i="1"/>
  <c r="AH505" i="1"/>
  <c r="AG505" i="1"/>
  <c r="AF505" i="1"/>
  <c r="AE505" i="1"/>
  <c r="BT504" i="1"/>
  <c r="BS504" i="1"/>
  <c r="BM504" i="1"/>
  <c r="BL504" i="1"/>
  <c r="BK504" i="1"/>
  <c r="BH504" i="1"/>
  <c r="AU504" i="1"/>
  <c r="AT504" i="1"/>
  <c r="AS504" i="1"/>
  <c r="AP504" i="1"/>
  <c r="AQ504" i="1" s="1"/>
  <c r="AM504" i="1"/>
  <c r="AI504" i="1"/>
  <c r="AH504" i="1"/>
  <c r="AG504" i="1"/>
  <c r="AF504" i="1"/>
  <c r="AE504" i="1"/>
  <c r="BT503" i="1"/>
  <c r="BS503" i="1"/>
  <c r="BM503" i="1"/>
  <c r="BL503" i="1"/>
  <c r="BK503" i="1"/>
  <c r="BH503" i="1"/>
  <c r="AU503" i="1"/>
  <c r="AT503" i="1"/>
  <c r="AS503" i="1"/>
  <c r="AP503" i="1"/>
  <c r="AQ503" i="1" s="1"/>
  <c r="AM503" i="1"/>
  <c r="AI503" i="1"/>
  <c r="AH503" i="1"/>
  <c r="AG503" i="1"/>
  <c r="AF503" i="1"/>
  <c r="AE503" i="1"/>
  <c r="BT502" i="1"/>
  <c r="BS502" i="1"/>
  <c r="BM502" i="1"/>
  <c r="BL502" i="1"/>
  <c r="BK502" i="1"/>
  <c r="BH502" i="1"/>
  <c r="AU502" i="1"/>
  <c r="AT502" i="1"/>
  <c r="AS502" i="1"/>
  <c r="AP502" i="1"/>
  <c r="AQ502" i="1" s="1"/>
  <c r="AM502" i="1"/>
  <c r="AI502" i="1"/>
  <c r="AH502" i="1"/>
  <c r="AG502" i="1"/>
  <c r="AF502" i="1"/>
  <c r="AE502" i="1"/>
  <c r="BT501" i="1"/>
  <c r="BS501" i="1"/>
  <c r="BM501" i="1"/>
  <c r="BL501" i="1"/>
  <c r="BK501" i="1"/>
  <c r="BH501" i="1"/>
  <c r="AU501" i="1"/>
  <c r="AT501" i="1"/>
  <c r="AS501" i="1"/>
  <c r="AP501" i="1"/>
  <c r="AQ501" i="1" s="1"/>
  <c r="AM501" i="1"/>
  <c r="AI501" i="1"/>
  <c r="AH501" i="1"/>
  <c r="AG501" i="1"/>
  <c r="AF501" i="1"/>
  <c r="AE501" i="1"/>
  <c r="BT500" i="1"/>
  <c r="BS500" i="1"/>
  <c r="BM500" i="1"/>
  <c r="BL500" i="1"/>
  <c r="BK500" i="1"/>
  <c r="BH500" i="1"/>
  <c r="AU500" i="1"/>
  <c r="AT500" i="1"/>
  <c r="AS500" i="1"/>
  <c r="AP500" i="1"/>
  <c r="AQ500" i="1" s="1"/>
  <c r="AM500" i="1"/>
  <c r="AI500" i="1"/>
  <c r="AH500" i="1"/>
  <c r="AG500" i="1"/>
  <c r="AF500" i="1"/>
  <c r="AE500" i="1"/>
  <c r="BT499" i="1"/>
  <c r="BS499" i="1"/>
  <c r="BM499" i="1"/>
  <c r="BL499" i="1"/>
  <c r="BK499" i="1"/>
  <c r="BH499" i="1"/>
  <c r="AU499" i="1"/>
  <c r="AT499" i="1"/>
  <c r="AS499" i="1"/>
  <c r="AP499" i="1"/>
  <c r="AQ499" i="1" s="1"/>
  <c r="AM499" i="1"/>
  <c r="AI499" i="1"/>
  <c r="AH499" i="1"/>
  <c r="AG499" i="1"/>
  <c r="AF499" i="1"/>
  <c r="AE499" i="1"/>
  <c r="BT498" i="1"/>
  <c r="BS498" i="1"/>
  <c r="BM498" i="1"/>
  <c r="BL498" i="1"/>
  <c r="BK498" i="1"/>
  <c r="BH498" i="1"/>
  <c r="AU498" i="1"/>
  <c r="AT498" i="1"/>
  <c r="AS498" i="1"/>
  <c r="AP498" i="1"/>
  <c r="AQ498" i="1" s="1"/>
  <c r="AM498" i="1"/>
  <c r="AI498" i="1"/>
  <c r="AH498" i="1"/>
  <c r="AG498" i="1"/>
  <c r="AF498" i="1"/>
  <c r="AE498" i="1"/>
  <c r="BT497" i="1"/>
  <c r="BS497" i="1"/>
  <c r="BM497" i="1"/>
  <c r="BL497" i="1"/>
  <c r="BK497" i="1"/>
  <c r="BH497" i="1"/>
  <c r="AU497" i="1"/>
  <c r="AT497" i="1"/>
  <c r="AS497" i="1"/>
  <c r="AP497" i="1"/>
  <c r="AQ497" i="1" s="1"/>
  <c r="AM497" i="1"/>
  <c r="AI497" i="1"/>
  <c r="AH497" i="1"/>
  <c r="AG497" i="1"/>
  <c r="AF497" i="1"/>
  <c r="AE497" i="1"/>
  <c r="BT496" i="1"/>
  <c r="BS496" i="1"/>
  <c r="BM496" i="1"/>
  <c r="BL496" i="1"/>
  <c r="BK496" i="1"/>
  <c r="BH496" i="1"/>
  <c r="AU496" i="1"/>
  <c r="AT496" i="1"/>
  <c r="AS496" i="1"/>
  <c r="AP496" i="1"/>
  <c r="AQ496" i="1" s="1"/>
  <c r="AM496" i="1"/>
  <c r="AI496" i="1"/>
  <c r="AH496" i="1"/>
  <c r="AG496" i="1"/>
  <c r="AF496" i="1"/>
  <c r="AE496" i="1"/>
  <c r="BT495" i="1"/>
  <c r="BS495" i="1"/>
  <c r="BM495" i="1"/>
  <c r="BL495" i="1"/>
  <c r="BK495" i="1"/>
  <c r="BH495" i="1"/>
  <c r="AU495" i="1"/>
  <c r="AT495" i="1"/>
  <c r="AS495" i="1"/>
  <c r="AP495" i="1"/>
  <c r="AQ495" i="1" s="1"/>
  <c r="AM495" i="1"/>
  <c r="AI495" i="1"/>
  <c r="AH495" i="1"/>
  <c r="AG495" i="1"/>
  <c r="AF495" i="1"/>
  <c r="AE495" i="1"/>
  <c r="BT494" i="1"/>
  <c r="BS494" i="1"/>
  <c r="BM494" i="1"/>
  <c r="BL494" i="1"/>
  <c r="BK494" i="1"/>
  <c r="BH494" i="1"/>
  <c r="AU494" i="1"/>
  <c r="AT494" i="1"/>
  <c r="AS494" i="1"/>
  <c r="AP494" i="1"/>
  <c r="AQ494" i="1" s="1"/>
  <c r="AM494" i="1"/>
  <c r="AI494" i="1"/>
  <c r="AH494" i="1"/>
  <c r="AG494" i="1"/>
  <c r="AF494" i="1"/>
  <c r="AE494" i="1"/>
  <c r="BT493" i="1"/>
  <c r="BS493" i="1"/>
  <c r="BM493" i="1"/>
  <c r="BL493" i="1"/>
  <c r="BK493" i="1"/>
  <c r="BH493" i="1"/>
  <c r="AU493" i="1"/>
  <c r="AT493" i="1"/>
  <c r="AS493" i="1"/>
  <c r="AP493" i="1"/>
  <c r="AQ493" i="1" s="1"/>
  <c r="AM493" i="1"/>
  <c r="AI493" i="1"/>
  <c r="AH493" i="1"/>
  <c r="AG493" i="1"/>
  <c r="AF493" i="1"/>
  <c r="AE493" i="1"/>
  <c r="BT492" i="1"/>
  <c r="BS492" i="1"/>
  <c r="BM492" i="1"/>
  <c r="BL492" i="1"/>
  <c r="BK492" i="1"/>
  <c r="BH492" i="1"/>
  <c r="AU492" i="1"/>
  <c r="AT492" i="1"/>
  <c r="AS492" i="1"/>
  <c r="AP492" i="1"/>
  <c r="AQ492" i="1" s="1"/>
  <c r="AM492" i="1"/>
  <c r="AI492" i="1"/>
  <c r="AH492" i="1"/>
  <c r="AG492" i="1"/>
  <c r="AF492" i="1"/>
  <c r="AE492" i="1"/>
  <c r="BT491" i="1"/>
  <c r="BS491" i="1"/>
  <c r="BM491" i="1"/>
  <c r="BL491" i="1"/>
  <c r="BK491" i="1"/>
  <c r="BH491" i="1"/>
  <c r="AU491" i="1"/>
  <c r="AT491" i="1"/>
  <c r="AS491" i="1"/>
  <c r="AP491" i="1"/>
  <c r="AQ491" i="1" s="1"/>
  <c r="AM491" i="1"/>
  <c r="AI491" i="1"/>
  <c r="AH491" i="1"/>
  <c r="AG491" i="1"/>
  <c r="AF491" i="1"/>
  <c r="AE491" i="1"/>
  <c r="BT490" i="1"/>
  <c r="BS490" i="1"/>
  <c r="BM490" i="1"/>
  <c r="BL490" i="1"/>
  <c r="BK490" i="1"/>
  <c r="BH490" i="1"/>
  <c r="AU490" i="1"/>
  <c r="AT490" i="1"/>
  <c r="AS490" i="1"/>
  <c r="AP490" i="1"/>
  <c r="AQ490" i="1" s="1"/>
  <c r="AM490" i="1"/>
  <c r="AI490" i="1"/>
  <c r="AH490" i="1"/>
  <c r="AG490" i="1"/>
  <c r="AF490" i="1"/>
  <c r="AE490" i="1"/>
  <c r="BT489" i="1"/>
  <c r="BS489" i="1"/>
  <c r="BM489" i="1"/>
  <c r="BL489" i="1"/>
  <c r="BK489" i="1"/>
  <c r="BH489" i="1"/>
  <c r="AU489" i="1"/>
  <c r="AT489" i="1"/>
  <c r="AS489" i="1"/>
  <c r="AP489" i="1"/>
  <c r="AQ489" i="1" s="1"/>
  <c r="AM489" i="1"/>
  <c r="AI489" i="1"/>
  <c r="AH489" i="1"/>
  <c r="AG489" i="1"/>
  <c r="AF489" i="1"/>
  <c r="AE489" i="1"/>
  <c r="BT488" i="1"/>
  <c r="BS488" i="1"/>
  <c r="BM488" i="1"/>
  <c r="BL488" i="1"/>
  <c r="BK488" i="1"/>
  <c r="BH488" i="1"/>
  <c r="AU488" i="1"/>
  <c r="AT488" i="1"/>
  <c r="AS488" i="1"/>
  <c r="AP488" i="1"/>
  <c r="AQ488" i="1" s="1"/>
  <c r="AM488" i="1"/>
  <c r="AI488" i="1"/>
  <c r="AH488" i="1"/>
  <c r="AG488" i="1"/>
  <c r="AF488" i="1"/>
  <c r="AE488" i="1"/>
  <c r="BT487" i="1"/>
  <c r="BS487" i="1"/>
  <c r="BM487" i="1"/>
  <c r="BL487" i="1"/>
  <c r="BK487" i="1"/>
  <c r="BH487" i="1"/>
  <c r="AU487" i="1"/>
  <c r="AT487" i="1"/>
  <c r="AS487" i="1"/>
  <c r="AP487" i="1"/>
  <c r="AQ487" i="1" s="1"/>
  <c r="AM487" i="1"/>
  <c r="AI487" i="1"/>
  <c r="AH487" i="1"/>
  <c r="AG487" i="1"/>
  <c r="AF487" i="1"/>
  <c r="AE487" i="1"/>
  <c r="BT486" i="1"/>
  <c r="BS486" i="1"/>
  <c r="BM486" i="1"/>
  <c r="BL486" i="1"/>
  <c r="BK486" i="1"/>
  <c r="BH486" i="1"/>
  <c r="AU486" i="1"/>
  <c r="AT486" i="1"/>
  <c r="AS486" i="1"/>
  <c r="AP486" i="1"/>
  <c r="AQ486" i="1" s="1"/>
  <c r="AM486" i="1"/>
  <c r="AI486" i="1"/>
  <c r="AH486" i="1"/>
  <c r="AG486" i="1"/>
  <c r="AF486" i="1"/>
  <c r="AE486" i="1"/>
  <c r="BT485" i="1"/>
  <c r="BS485" i="1"/>
  <c r="BM485" i="1"/>
  <c r="BL485" i="1"/>
  <c r="BK485" i="1"/>
  <c r="BH485" i="1"/>
  <c r="AU485" i="1"/>
  <c r="AT485" i="1"/>
  <c r="AS485" i="1"/>
  <c r="AP485" i="1"/>
  <c r="AQ485" i="1" s="1"/>
  <c r="AM485" i="1"/>
  <c r="AI485" i="1"/>
  <c r="AH485" i="1"/>
  <c r="AG485" i="1"/>
  <c r="AF485" i="1"/>
  <c r="AE485" i="1"/>
  <c r="BT484" i="1"/>
  <c r="BS484" i="1"/>
  <c r="BM484" i="1"/>
  <c r="BL484" i="1"/>
  <c r="BK484" i="1"/>
  <c r="BH484" i="1"/>
  <c r="AU484" i="1"/>
  <c r="AT484" i="1"/>
  <c r="AS484" i="1"/>
  <c r="AP484" i="1"/>
  <c r="AQ484" i="1" s="1"/>
  <c r="AM484" i="1"/>
  <c r="AI484" i="1"/>
  <c r="AH484" i="1"/>
  <c r="AG484" i="1"/>
  <c r="AF484" i="1"/>
  <c r="AE484" i="1"/>
  <c r="BT483" i="1"/>
  <c r="BS483" i="1"/>
  <c r="BM483" i="1"/>
  <c r="BL483" i="1"/>
  <c r="BK483" i="1"/>
  <c r="BH483" i="1"/>
  <c r="AU483" i="1"/>
  <c r="AT483" i="1"/>
  <c r="AS483" i="1"/>
  <c r="AP483" i="1"/>
  <c r="AQ483" i="1" s="1"/>
  <c r="AM483" i="1"/>
  <c r="AI483" i="1"/>
  <c r="AH483" i="1"/>
  <c r="AG483" i="1"/>
  <c r="AF483" i="1"/>
  <c r="AE483" i="1"/>
  <c r="BT482" i="1"/>
  <c r="BS482" i="1"/>
  <c r="BM482" i="1"/>
  <c r="BL482" i="1"/>
  <c r="BK482" i="1"/>
  <c r="BH482" i="1"/>
  <c r="AU482" i="1"/>
  <c r="AT482" i="1"/>
  <c r="AS482" i="1"/>
  <c r="AP482" i="1"/>
  <c r="AQ482" i="1" s="1"/>
  <c r="AM482" i="1"/>
  <c r="AI482" i="1"/>
  <c r="AH482" i="1"/>
  <c r="AG482" i="1"/>
  <c r="AF482" i="1"/>
  <c r="AE482" i="1"/>
  <c r="BT481" i="1"/>
  <c r="BS481" i="1"/>
  <c r="BM481" i="1"/>
  <c r="BL481" i="1"/>
  <c r="BK481" i="1"/>
  <c r="BH481" i="1"/>
  <c r="AU481" i="1"/>
  <c r="AT481" i="1"/>
  <c r="AS481" i="1"/>
  <c r="AP481" i="1"/>
  <c r="AQ481" i="1" s="1"/>
  <c r="AM481" i="1"/>
  <c r="AI481" i="1"/>
  <c r="AH481" i="1"/>
  <c r="AG481" i="1"/>
  <c r="AF481" i="1"/>
  <c r="AE481" i="1"/>
  <c r="BT480" i="1"/>
  <c r="BS480" i="1"/>
  <c r="BM480" i="1"/>
  <c r="BL480" i="1"/>
  <c r="BK480" i="1"/>
  <c r="BH480" i="1"/>
  <c r="AU480" i="1"/>
  <c r="AT480" i="1"/>
  <c r="AS480" i="1"/>
  <c r="AP480" i="1"/>
  <c r="AQ480" i="1" s="1"/>
  <c r="AM480" i="1"/>
  <c r="AI480" i="1"/>
  <c r="AH480" i="1"/>
  <c r="AG480" i="1"/>
  <c r="AF480" i="1"/>
  <c r="AE480" i="1"/>
  <c r="H480" i="1"/>
  <c r="BT479" i="1"/>
  <c r="BS479" i="1"/>
  <c r="BM479" i="1"/>
  <c r="BL479" i="1"/>
  <c r="BK479" i="1"/>
  <c r="BH479" i="1"/>
  <c r="AU479" i="1"/>
  <c r="AT479" i="1"/>
  <c r="AS479" i="1"/>
  <c r="AP479" i="1"/>
  <c r="AQ479" i="1" s="1"/>
  <c r="AM479" i="1"/>
  <c r="AI479" i="1"/>
  <c r="AH479" i="1"/>
  <c r="AG479" i="1"/>
  <c r="AF479" i="1"/>
  <c r="AE479" i="1"/>
  <c r="BT478" i="1"/>
  <c r="BS478" i="1"/>
  <c r="BM478" i="1"/>
  <c r="BL478" i="1"/>
  <c r="BK478" i="1"/>
  <c r="BH478" i="1"/>
  <c r="AU478" i="1"/>
  <c r="AT478" i="1"/>
  <c r="AS478" i="1"/>
  <c r="AP478" i="1"/>
  <c r="AQ478" i="1" s="1"/>
  <c r="AM478" i="1"/>
  <c r="AI478" i="1"/>
  <c r="AH478" i="1"/>
  <c r="AG478" i="1"/>
  <c r="AF478" i="1"/>
  <c r="AE478" i="1"/>
  <c r="BT477" i="1"/>
  <c r="BS477" i="1"/>
  <c r="BM477" i="1"/>
  <c r="BL477" i="1"/>
  <c r="BK477" i="1"/>
  <c r="BH477" i="1"/>
  <c r="AU477" i="1"/>
  <c r="AT477" i="1"/>
  <c r="AS477" i="1"/>
  <c r="AP477" i="1"/>
  <c r="AQ477" i="1" s="1"/>
  <c r="AM477" i="1"/>
  <c r="AI477" i="1"/>
  <c r="AH477" i="1"/>
  <c r="AG477" i="1"/>
  <c r="AF477" i="1"/>
  <c r="AE477" i="1"/>
  <c r="BT476" i="1"/>
  <c r="BS476" i="1"/>
  <c r="BM476" i="1"/>
  <c r="BL476" i="1"/>
  <c r="BK476" i="1"/>
  <c r="BH476" i="1"/>
  <c r="AU476" i="1"/>
  <c r="AT476" i="1"/>
  <c r="AS476" i="1"/>
  <c r="AP476" i="1"/>
  <c r="AQ476" i="1" s="1"/>
  <c r="AM476" i="1"/>
  <c r="AI476" i="1"/>
  <c r="AH476" i="1"/>
  <c r="AG476" i="1"/>
  <c r="AF476" i="1"/>
  <c r="AE476" i="1"/>
  <c r="BT475" i="1"/>
  <c r="BS475" i="1"/>
  <c r="BM475" i="1"/>
  <c r="BL475" i="1"/>
  <c r="BK475" i="1"/>
  <c r="BH475" i="1"/>
  <c r="AU475" i="1"/>
  <c r="AT475" i="1"/>
  <c r="AS475" i="1"/>
  <c r="AP475" i="1"/>
  <c r="AQ475" i="1" s="1"/>
  <c r="AM475" i="1"/>
  <c r="AI475" i="1"/>
  <c r="AH475" i="1"/>
  <c r="AG475" i="1"/>
  <c r="AF475" i="1"/>
  <c r="AE475" i="1"/>
  <c r="BT474" i="1"/>
  <c r="BS474" i="1"/>
  <c r="BM474" i="1"/>
  <c r="BL474" i="1"/>
  <c r="BK474" i="1"/>
  <c r="BH474" i="1"/>
  <c r="AU474" i="1"/>
  <c r="AT474" i="1"/>
  <c r="AS474" i="1"/>
  <c r="AP474" i="1"/>
  <c r="AQ474" i="1" s="1"/>
  <c r="AM474" i="1"/>
  <c r="AI474" i="1"/>
  <c r="AH474" i="1"/>
  <c r="AG474" i="1"/>
  <c r="AF474" i="1"/>
  <c r="AE474" i="1"/>
  <c r="BT473" i="1"/>
  <c r="BS473" i="1"/>
  <c r="BM473" i="1"/>
  <c r="BL473" i="1"/>
  <c r="BK473" i="1"/>
  <c r="BH473" i="1"/>
  <c r="AU473" i="1"/>
  <c r="AT473" i="1"/>
  <c r="AS473" i="1"/>
  <c r="AP473" i="1"/>
  <c r="AQ473" i="1" s="1"/>
  <c r="AM473" i="1"/>
  <c r="AI473" i="1"/>
  <c r="AH473" i="1"/>
  <c r="AG473" i="1"/>
  <c r="AF473" i="1"/>
  <c r="AE473" i="1"/>
  <c r="BT472" i="1"/>
  <c r="BS472" i="1"/>
  <c r="BM472" i="1"/>
  <c r="BL472" i="1"/>
  <c r="BK472" i="1"/>
  <c r="BH472" i="1"/>
  <c r="AU472" i="1"/>
  <c r="AT472" i="1"/>
  <c r="AS472" i="1"/>
  <c r="AP472" i="1"/>
  <c r="AQ472" i="1" s="1"/>
  <c r="AM472" i="1"/>
  <c r="AI472" i="1"/>
  <c r="AH472" i="1"/>
  <c r="AG472" i="1"/>
  <c r="AF472" i="1"/>
  <c r="AE472" i="1"/>
  <c r="BT471" i="1"/>
  <c r="BS471" i="1"/>
  <c r="BM471" i="1"/>
  <c r="BL471" i="1"/>
  <c r="BK471" i="1"/>
  <c r="BH471" i="1"/>
  <c r="AU471" i="1"/>
  <c r="AT471" i="1"/>
  <c r="AS471" i="1"/>
  <c r="AP471" i="1"/>
  <c r="AQ471" i="1" s="1"/>
  <c r="AM471" i="1"/>
  <c r="AI471" i="1"/>
  <c r="AH471" i="1"/>
  <c r="AG471" i="1"/>
  <c r="AF471" i="1"/>
  <c r="AE471" i="1"/>
  <c r="BT470" i="1"/>
  <c r="BS470" i="1"/>
  <c r="BM470" i="1"/>
  <c r="BL470" i="1"/>
  <c r="BK470" i="1"/>
  <c r="BH470" i="1"/>
  <c r="AU470" i="1"/>
  <c r="AT470" i="1"/>
  <c r="AS470" i="1"/>
  <c r="AP470" i="1"/>
  <c r="AQ470" i="1" s="1"/>
  <c r="AM470" i="1"/>
  <c r="AI470" i="1"/>
  <c r="AH470" i="1"/>
  <c r="AG470" i="1"/>
  <c r="AF470" i="1"/>
  <c r="AE470" i="1"/>
  <c r="BT469" i="1"/>
  <c r="BS469" i="1"/>
  <c r="BM469" i="1"/>
  <c r="BL469" i="1"/>
  <c r="BK469" i="1"/>
  <c r="BH469" i="1"/>
  <c r="AU469" i="1"/>
  <c r="AT469" i="1"/>
  <c r="AS469" i="1"/>
  <c r="AP469" i="1"/>
  <c r="AQ469" i="1" s="1"/>
  <c r="AM469" i="1"/>
  <c r="AI469" i="1"/>
  <c r="AH469" i="1"/>
  <c r="AG469" i="1"/>
  <c r="AF469" i="1"/>
  <c r="AE469" i="1"/>
  <c r="BT468" i="1"/>
  <c r="BS468" i="1"/>
  <c r="BM468" i="1"/>
  <c r="BL468" i="1"/>
  <c r="BK468" i="1"/>
  <c r="BH468" i="1"/>
  <c r="AU468" i="1"/>
  <c r="AT468" i="1"/>
  <c r="AS468" i="1"/>
  <c r="AP468" i="1"/>
  <c r="AQ468" i="1" s="1"/>
  <c r="AM468" i="1"/>
  <c r="AI468" i="1"/>
  <c r="AH468" i="1"/>
  <c r="AG468" i="1"/>
  <c r="AF468" i="1"/>
  <c r="AE468" i="1"/>
  <c r="BT467" i="1"/>
  <c r="BS467" i="1"/>
  <c r="BM467" i="1"/>
  <c r="BL467" i="1"/>
  <c r="BK467" i="1"/>
  <c r="BH467" i="1"/>
  <c r="AU467" i="1"/>
  <c r="AT467" i="1"/>
  <c r="AS467" i="1"/>
  <c r="AP467" i="1"/>
  <c r="AQ467" i="1" s="1"/>
  <c r="AM467" i="1"/>
  <c r="AI467" i="1"/>
  <c r="AH467" i="1"/>
  <c r="AG467" i="1"/>
  <c r="AF467" i="1"/>
  <c r="AE467" i="1"/>
  <c r="BT466" i="1"/>
  <c r="BS466" i="1"/>
  <c r="BM466" i="1"/>
  <c r="BL466" i="1"/>
  <c r="BK466" i="1"/>
  <c r="BH466" i="1"/>
  <c r="AU466" i="1"/>
  <c r="AT466" i="1"/>
  <c r="AS466" i="1"/>
  <c r="AP466" i="1"/>
  <c r="AQ466" i="1" s="1"/>
  <c r="AM466" i="1"/>
  <c r="AI466" i="1"/>
  <c r="AH466" i="1"/>
  <c r="AG466" i="1"/>
  <c r="AF466" i="1"/>
  <c r="AE466" i="1"/>
  <c r="BT465" i="1"/>
  <c r="BS465" i="1"/>
  <c r="BM465" i="1"/>
  <c r="BL465" i="1"/>
  <c r="BK465" i="1"/>
  <c r="BH465" i="1"/>
  <c r="AU465" i="1"/>
  <c r="AT465" i="1"/>
  <c r="AS465" i="1"/>
  <c r="AP465" i="1"/>
  <c r="AQ465" i="1" s="1"/>
  <c r="AM465" i="1"/>
  <c r="AI465" i="1"/>
  <c r="AH465" i="1"/>
  <c r="AG465" i="1"/>
  <c r="AF465" i="1"/>
  <c r="AE465" i="1"/>
  <c r="BT464" i="1"/>
  <c r="BS464" i="1"/>
  <c r="BM464" i="1"/>
  <c r="BL464" i="1"/>
  <c r="BK464" i="1"/>
  <c r="BH464" i="1"/>
  <c r="AU464" i="1"/>
  <c r="AT464" i="1"/>
  <c r="AS464" i="1"/>
  <c r="AP464" i="1"/>
  <c r="AQ464" i="1" s="1"/>
  <c r="AM464" i="1"/>
  <c r="AI464" i="1"/>
  <c r="AH464" i="1"/>
  <c r="AG464" i="1"/>
  <c r="AF464" i="1"/>
  <c r="AE464" i="1"/>
  <c r="BT463" i="1"/>
  <c r="BS463" i="1"/>
  <c r="BM463" i="1"/>
  <c r="BL463" i="1"/>
  <c r="BK463" i="1"/>
  <c r="BH463" i="1"/>
  <c r="AU463" i="1"/>
  <c r="AT463" i="1"/>
  <c r="AS463" i="1"/>
  <c r="AP463" i="1"/>
  <c r="AQ463" i="1" s="1"/>
  <c r="AM463" i="1"/>
  <c r="AI463" i="1"/>
  <c r="AH463" i="1"/>
  <c r="AG463" i="1"/>
  <c r="AF463" i="1"/>
  <c r="AE463" i="1"/>
  <c r="BT462" i="1"/>
  <c r="BS462" i="1"/>
  <c r="BM462" i="1"/>
  <c r="BL462" i="1"/>
  <c r="BK462" i="1"/>
  <c r="BH462" i="1"/>
  <c r="AU462" i="1"/>
  <c r="AT462" i="1"/>
  <c r="AS462" i="1"/>
  <c r="AP462" i="1"/>
  <c r="AQ462" i="1" s="1"/>
  <c r="AM462" i="1"/>
  <c r="AI462" i="1"/>
  <c r="AH462" i="1"/>
  <c r="AG462" i="1"/>
  <c r="AF462" i="1"/>
  <c r="AE462" i="1"/>
  <c r="BT461" i="1"/>
  <c r="BS461" i="1"/>
  <c r="BM461" i="1"/>
  <c r="BL461" i="1"/>
  <c r="BK461" i="1"/>
  <c r="BH461" i="1"/>
  <c r="AU461" i="1"/>
  <c r="AT461" i="1"/>
  <c r="AS461" i="1"/>
  <c r="AP461" i="1"/>
  <c r="AQ461" i="1" s="1"/>
  <c r="AM461" i="1"/>
  <c r="AI461" i="1"/>
  <c r="AH461" i="1"/>
  <c r="AG461" i="1"/>
  <c r="AF461" i="1"/>
  <c r="AE461" i="1"/>
  <c r="BT460" i="1"/>
  <c r="BS460" i="1"/>
  <c r="BM460" i="1"/>
  <c r="BL460" i="1"/>
  <c r="BK460" i="1"/>
  <c r="BH460" i="1"/>
  <c r="AU460" i="1"/>
  <c r="AT460" i="1"/>
  <c r="AS460" i="1"/>
  <c r="AP460" i="1"/>
  <c r="AQ460" i="1" s="1"/>
  <c r="AM460" i="1"/>
  <c r="AI460" i="1"/>
  <c r="AH460" i="1"/>
  <c r="AG460" i="1"/>
  <c r="AF460" i="1"/>
  <c r="AE460" i="1"/>
  <c r="BT459" i="1"/>
  <c r="BS459" i="1"/>
  <c r="BM459" i="1"/>
  <c r="BL459" i="1"/>
  <c r="BK459" i="1"/>
  <c r="BH459" i="1"/>
  <c r="AU459" i="1"/>
  <c r="AT459" i="1"/>
  <c r="AS459" i="1"/>
  <c r="AP459" i="1"/>
  <c r="AQ459" i="1" s="1"/>
  <c r="AM459" i="1"/>
  <c r="AI459" i="1"/>
  <c r="AH459" i="1"/>
  <c r="AG459" i="1"/>
  <c r="AF459" i="1"/>
  <c r="AE459" i="1"/>
  <c r="BT458" i="1"/>
  <c r="BS458" i="1"/>
  <c r="BM458" i="1"/>
  <c r="BL458" i="1"/>
  <c r="BK458" i="1"/>
  <c r="BH458" i="1"/>
  <c r="AU458" i="1"/>
  <c r="AT458" i="1"/>
  <c r="AS458" i="1"/>
  <c r="AP458" i="1"/>
  <c r="AQ458" i="1" s="1"/>
  <c r="AM458" i="1"/>
  <c r="AI458" i="1"/>
  <c r="AH458" i="1"/>
  <c r="AG458" i="1"/>
  <c r="AF458" i="1"/>
  <c r="AE458" i="1"/>
  <c r="BT457" i="1"/>
  <c r="BS457" i="1"/>
  <c r="BM457" i="1"/>
  <c r="BL457" i="1"/>
  <c r="BK457" i="1"/>
  <c r="BH457" i="1"/>
  <c r="AU457" i="1"/>
  <c r="AT457" i="1"/>
  <c r="AS457" i="1"/>
  <c r="AP457" i="1"/>
  <c r="AQ457" i="1" s="1"/>
  <c r="AM457" i="1"/>
  <c r="AI457" i="1"/>
  <c r="AH457" i="1"/>
  <c r="AG457" i="1"/>
  <c r="AF457" i="1"/>
  <c r="AE457" i="1"/>
  <c r="BT456" i="1"/>
  <c r="BS456" i="1"/>
  <c r="BM456" i="1"/>
  <c r="BL456" i="1"/>
  <c r="BK456" i="1"/>
  <c r="BH456" i="1"/>
  <c r="AU456" i="1"/>
  <c r="AT456" i="1"/>
  <c r="AS456" i="1"/>
  <c r="AP456" i="1"/>
  <c r="AQ456" i="1" s="1"/>
  <c r="AM456" i="1"/>
  <c r="AI456" i="1"/>
  <c r="AH456" i="1"/>
  <c r="AG456" i="1"/>
  <c r="AF456" i="1"/>
  <c r="AE456" i="1"/>
  <c r="BT455" i="1"/>
  <c r="BS455" i="1"/>
  <c r="BM455" i="1"/>
  <c r="BL455" i="1"/>
  <c r="BK455" i="1"/>
  <c r="BH455" i="1"/>
  <c r="AU455" i="1"/>
  <c r="AT455" i="1"/>
  <c r="AS455" i="1"/>
  <c r="AP455" i="1"/>
  <c r="AQ455" i="1" s="1"/>
  <c r="AM455" i="1"/>
  <c r="AI455" i="1"/>
  <c r="AH455" i="1"/>
  <c r="AG455" i="1"/>
  <c r="AF455" i="1"/>
  <c r="AE455" i="1"/>
  <c r="BT454" i="1"/>
  <c r="BS454" i="1"/>
  <c r="BM454" i="1"/>
  <c r="BL454" i="1"/>
  <c r="BK454" i="1"/>
  <c r="BH454" i="1"/>
  <c r="AU454" i="1"/>
  <c r="AT454" i="1"/>
  <c r="AS454" i="1"/>
  <c r="AP454" i="1"/>
  <c r="AQ454" i="1" s="1"/>
  <c r="AM454" i="1"/>
  <c r="AI454" i="1"/>
  <c r="AH454" i="1"/>
  <c r="AG454" i="1"/>
  <c r="AF454" i="1"/>
  <c r="AE454" i="1"/>
  <c r="BT453" i="1"/>
  <c r="BS453" i="1"/>
  <c r="BM453" i="1"/>
  <c r="BL453" i="1"/>
  <c r="BK453" i="1"/>
  <c r="BH453" i="1"/>
  <c r="AU453" i="1"/>
  <c r="AT453" i="1"/>
  <c r="AS453" i="1"/>
  <c r="AP453" i="1"/>
  <c r="AQ453" i="1" s="1"/>
  <c r="AM453" i="1"/>
  <c r="AI453" i="1"/>
  <c r="AH453" i="1"/>
  <c r="AG453" i="1"/>
  <c r="AF453" i="1"/>
  <c r="AE453" i="1"/>
  <c r="BT452" i="1"/>
  <c r="BS452" i="1"/>
  <c r="BM452" i="1"/>
  <c r="BL452" i="1"/>
  <c r="BK452" i="1"/>
  <c r="BH452" i="1"/>
  <c r="AU452" i="1"/>
  <c r="AT452" i="1"/>
  <c r="AS452" i="1"/>
  <c r="AP452" i="1"/>
  <c r="AQ452" i="1" s="1"/>
  <c r="AM452" i="1"/>
  <c r="AI452" i="1"/>
  <c r="AH452" i="1"/>
  <c r="AG452" i="1"/>
  <c r="AF452" i="1"/>
  <c r="AE452" i="1"/>
  <c r="BT451" i="1"/>
  <c r="BS451" i="1"/>
  <c r="BM451" i="1"/>
  <c r="BL451" i="1"/>
  <c r="BK451" i="1"/>
  <c r="BH451" i="1"/>
  <c r="AU451" i="1"/>
  <c r="AT451" i="1"/>
  <c r="AS451" i="1"/>
  <c r="AP451" i="1"/>
  <c r="AQ451" i="1" s="1"/>
  <c r="AM451" i="1"/>
  <c r="AI451" i="1"/>
  <c r="AH451" i="1"/>
  <c r="AG451" i="1"/>
  <c r="AF451" i="1"/>
  <c r="AE451" i="1"/>
  <c r="BT450" i="1"/>
  <c r="BS450" i="1"/>
  <c r="BM450" i="1"/>
  <c r="BL450" i="1"/>
  <c r="BK450" i="1"/>
  <c r="BH450" i="1"/>
  <c r="AU450" i="1"/>
  <c r="AT450" i="1"/>
  <c r="AS450" i="1"/>
  <c r="AP450" i="1"/>
  <c r="AQ450" i="1" s="1"/>
  <c r="AM450" i="1"/>
  <c r="AI450" i="1"/>
  <c r="AH450" i="1"/>
  <c r="AG450" i="1"/>
  <c r="AF450" i="1"/>
  <c r="AE450" i="1"/>
  <c r="BT449" i="1"/>
  <c r="BS449" i="1"/>
  <c r="BM449" i="1"/>
  <c r="BL449" i="1"/>
  <c r="BK449" i="1"/>
  <c r="BH449" i="1"/>
  <c r="AU449" i="1"/>
  <c r="AT449" i="1"/>
  <c r="AS449" i="1"/>
  <c r="AP449" i="1"/>
  <c r="AQ449" i="1" s="1"/>
  <c r="AM449" i="1"/>
  <c r="AI449" i="1"/>
  <c r="AH449" i="1"/>
  <c r="AG449" i="1"/>
  <c r="AF449" i="1"/>
  <c r="AE449" i="1"/>
  <c r="BT448" i="1"/>
  <c r="BS448" i="1"/>
  <c r="BM448" i="1"/>
  <c r="BL448" i="1"/>
  <c r="BK448" i="1"/>
  <c r="BH448" i="1"/>
  <c r="AU448" i="1"/>
  <c r="AT448" i="1"/>
  <c r="AS448" i="1"/>
  <c r="AP448" i="1"/>
  <c r="AQ448" i="1" s="1"/>
  <c r="AM448" i="1"/>
  <c r="AI448" i="1"/>
  <c r="AH448" i="1"/>
  <c r="AG448" i="1"/>
  <c r="AF448" i="1"/>
  <c r="AE448" i="1"/>
  <c r="BT447" i="1"/>
  <c r="BS447" i="1"/>
  <c r="BM447" i="1"/>
  <c r="BL447" i="1"/>
  <c r="BK447" i="1"/>
  <c r="BH447" i="1"/>
  <c r="AU447" i="1"/>
  <c r="AT447" i="1"/>
  <c r="AS447" i="1"/>
  <c r="AP447" i="1"/>
  <c r="AQ447" i="1" s="1"/>
  <c r="AM447" i="1"/>
  <c r="AI447" i="1"/>
  <c r="AH447" i="1"/>
  <c r="AG447" i="1"/>
  <c r="AF447" i="1"/>
  <c r="AE447" i="1"/>
  <c r="BT446" i="1"/>
  <c r="BS446" i="1"/>
  <c r="BM446" i="1"/>
  <c r="BL446" i="1"/>
  <c r="BK446" i="1"/>
  <c r="BH446" i="1"/>
  <c r="AU446" i="1"/>
  <c r="AT446" i="1"/>
  <c r="AS446" i="1"/>
  <c r="AP446" i="1"/>
  <c r="AQ446" i="1" s="1"/>
  <c r="AM446" i="1"/>
  <c r="AI446" i="1"/>
  <c r="AH446" i="1"/>
  <c r="AG446" i="1"/>
  <c r="AF446" i="1"/>
  <c r="AE446" i="1"/>
  <c r="BT445" i="1"/>
  <c r="BS445" i="1"/>
  <c r="BM445" i="1"/>
  <c r="BL445" i="1"/>
  <c r="BK445" i="1"/>
  <c r="BH445" i="1"/>
  <c r="AU445" i="1"/>
  <c r="AT445" i="1"/>
  <c r="AS445" i="1"/>
  <c r="AP445" i="1"/>
  <c r="AQ445" i="1" s="1"/>
  <c r="AM445" i="1"/>
  <c r="AI445" i="1"/>
  <c r="AH445" i="1"/>
  <c r="AG445" i="1"/>
  <c r="AF445" i="1"/>
  <c r="AE445" i="1"/>
  <c r="BT444" i="1"/>
  <c r="BS444" i="1"/>
  <c r="BM444" i="1"/>
  <c r="BL444" i="1"/>
  <c r="BK444" i="1"/>
  <c r="BH444" i="1"/>
  <c r="AU444" i="1"/>
  <c r="AT444" i="1"/>
  <c r="AS444" i="1"/>
  <c r="AP444" i="1"/>
  <c r="AQ444" i="1" s="1"/>
  <c r="AM444" i="1"/>
  <c r="AI444" i="1"/>
  <c r="AH444" i="1"/>
  <c r="AG444" i="1"/>
  <c r="AF444" i="1"/>
  <c r="AE444" i="1"/>
  <c r="BT443" i="1"/>
  <c r="BS443" i="1"/>
  <c r="BM443" i="1"/>
  <c r="BL443" i="1"/>
  <c r="BK443" i="1"/>
  <c r="BH443" i="1"/>
  <c r="AU443" i="1"/>
  <c r="AT443" i="1"/>
  <c r="AS443" i="1"/>
  <c r="AP443" i="1"/>
  <c r="AQ443" i="1" s="1"/>
  <c r="AM443" i="1"/>
  <c r="AI443" i="1"/>
  <c r="AH443" i="1"/>
  <c r="AG443" i="1"/>
  <c r="AF443" i="1"/>
  <c r="AE443" i="1"/>
  <c r="BT442" i="1"/>
  <c r="BS442" i="1"/>
  <c r="BM442" i="1"/>
  <c r="BL442" i="1"/>
  <c r="BK442" i="1"/>
  <c r="BH442" i="1"/>
  <c r="AU442" i="1"/>
  <c r="AT442" i="1"/>
  <c r="AS442" i="1"/>
  <c r="AP442" i="1"/>
  <c r="AQ442" i="1" s="1"/>
  <c r="AM442" i="1"/>
  <c r="AI442" i="1"/>
  <c r="AH442" i="1"/>
  <c r="AG442" i="1"/>
  <c r="AF442" i="1"/>
  <c r="AE442" i="1"/>
  <c r="BT441" i="1"/>
  <c r="BS441" i="1"/>
  <c r="BM441" i="1"/>
  <c r="BL441" i="1"/>
  <c r="BK441" i="1"/>
  <c r="BH441" i="1"/>
  <c r="AU441" i="1"/>
  <c r="AT441" i="1"/>
  <c r="AS441" i="1"/>
  <c r="AP441" i="1"/>
  <c r="AQ441" i="1" s="1"/>
  <c r="AM441" i="1"/>
  <c r="AI441" i="1"/>
  <c r="AH441" i="1"/>
  <c r="AG441" i="1"/>
  <c r="AF441" i="1"/>
  <c r="AE441" i="1"/>
  <c r="BT440" i="1"/>
  <c r="BS440" i="1"/>
  <c r="BM440" i="1"/>
  <c r="BL440" i="1"/>
  <c r="BK440" i="1"/>
  <c r="BH440" i="1"/>
  <c r="AU440" i="1"/>
  <c r="AT440" i="1"/>
  <c r="AS440" i="1"/>
  <c r="AP440" i="1"/>
  <c r="AQ440" i="1" s="1"/>
  <c r="AM440" i="1"/>
  <c r="AI440" i="1"/>
  <c r="AH440" i="1"/>
  <c r="AG440" i="1"/>
  <c r="AF440" i="1"/>
  <c r="AE440" i="1"/>
  <c r="BT439" i="1"/>
  <c r="BS439" i="1"/>
  <c r="BM439" i="1"/>
  <c r="BL439" i="1"/>
  <c r="BK439" i="1"/>
  <c r="BH439" i="1"/>
  <c r="AU439" i="1"/>
  <c r="AT439" i="1"/>
  <c r="AS439" i="1"/>
  <c r="AP439" i="1"/>
  <c r="AQ439" i="1" s="1"/>
  <c r="AM439" i="1"/>
  <c r="AI439" i="1"/>
  <c r="AH439" i="1"/>
  <c r="AG439" i="1"/>
  <c r="AF439" i="1"/>
  <c r="AE439" i="1"/>
  <c r="BT438" i="1"/>
  <c r="BS438" i="1"/>
  <c r="BM438" i="1"/>
  <c r="BL438" i="1"/>
  <c r="BK438" i="1"/>
  <c r="BH438" i="1"/>
  <c r="AU438" i="1"/>
  <c r="AT438" i="1"/>
  <c r="AS438" i="1"/>
  <c r="AP438" i="1"/>
  <c r="AQ438" i="1" s="1"/>
  <c r="AM438" i="1"/>
  <c r="AI438" i="1"/>
  <c r="AH438" i="1"/>
  <c r="AG438" i="1"/>
  <c r="AF438" i="1"/>
  <c r="AE438" i="1"/>
  <c r="BT437" i="1"/>
  <c r="BS437" i="1"/>
  <c r="BM437" i="1"/>
  <c r="BL437" i="1"/>
  <c r="BK437" i="1"/>
  <c r="BH437" i="1"/>
  <c r="AU437" i="1"/>
  <c r="AT437" i="1"/>
  <c r="AS437" i="1"/>
  <c r="AP437" i="1"/>
  <c r="AQ437" i="1" s="1"/>
  <c r="AM437" i="1"/>
  <c r="AI437" i="1"/>
  <c r="AH437" i="1"/>
  <c r="AG437" i="1"/>
  <c r="AF437" i="1"/>
  <c r="AE437" i="1"/>
  <c r="BT436" i="1"/>
  <c r="BS436" i="1"/>
  <c r="BM436" i="1"/>
  <c r="BL436" i="1"/>
  <c r="BK436" i="1"/>
  <c r="BH436" i="1"/>
  <c r="AU436" i="1"/>
  <c r="AT436" i="1"/>
  <c r="AS436" i="1"/>
  <c r="AP436" i="1"/>
  <c r="AQ436" i="1" s="1"/>
  <c r="AM436" i="1"/>
  <c r="AI436" i="1"/>
  <c r="AH436" i="1"/>
  <c r="AG436" i="1"/>
  <c r="AF436" i="1"/>
  <c r="AE436" i="1"/>
  <c r="BT435" i="1"/>
  <c r="BS435" i="1"/>
  <c r="BM435" i="1"/>
  <c r="BL435" i="1"/>
  <c r="BK435" i="1"/>
  <c r="BH435" i="1"/>
  <c r="AU435" i="1"/>
  <c r="AT435" i="1"/>
  <c r="AS435" i="1"/>
  <c r="AP435" i="1"/>
  <c r="AQ435" i="1" s="1"/>
  <c r="AM435" i="1"/>
  <c r="AI435" i="1"/>
  <c r="AH435" i="1"/>
  <c r="AG435" i="1"/>
  <c r="AF435" i="1"/>
  <c r="AE435" i="1"/>
  <c r="BT434" i="1"/>
  <c r="BS434" i="1"/>
  <c r="BM434" i="1"/>
  <c r="BL434" i="1"/>
  <c r="BK434" i="1"/>
  <c r="BH434" i="1"/>
  <c r="AU434" i="1"/>
  <c r="AT434" i="1"/>
  <c r="AS434" i="1"/>
  <c r="AP434" i="1"/>
  <c r="AQ434" i="1" s="1"/>
  <c r="AM434" i="1"/>
  <c r="AI434" i="1"/>
  <c r="AH434" i="1"/>
  <c r="AG434" i="1"/>
  <c r="AF434" i="1"/>
  <c r="AE434" i="1"/>
  <c r="BT433" i="1"/>
  <c r="BS433" i="1"/>
  <c r="BM433" i="1"/>
  <c r="BL433" i="1"/>
  <c r="BK433" i="1"/>
  <c r="BH433" i="1"/>
  <c r="AU433" i="1"/>
  <c r="AT433" i="1"/>
  <c r="AS433" i="1"/>
  <c r="AP433" i="1"/>
  <c r="AQ433" i="1" s="1"/>
  <c r="AM433" i="1"/>
  <c r="AI433" i="1"/>
  <c r="AH433" i="1"/>
  <c r="AG433" i="1"/>
  <c r="AF433" i="1"/>
  <c r="AE433" i="1"/>
  <c r="BT432" i="1"/>
  <c r="BS432" i="1"/>
  <c r="BM432" i="1"/>
  <c r="BL432" i="1"/>
  <c r="BK432" i="1"/>
  <c r="BH432" i="1"/>
  <c r="AU432" i="1"/>
  <c r="AT432" i="1"/>
  <c r="AS432" i="1"/>
  <c r="AP432" i="1"/>
  <c r="AQ432" i="1" s="1"/>
  <c r="AM432" i="1"/>
  <c r="AI432" i="1"/>
  <c r="AH432" i="1"/>
  <c r="AG432" i="1"/>
  <c r="AF432" i="1"/>
  <c r="AE432" i="1"/>
  <c r="BT431" i="1"/>
  <c r="BS431" i="1"/>
  <c r="BM431" i="1"/>
  <c r="BL431" i="1"/>
  <c r="BK431" i="1"/>
  <c r="BH431" i="1"/>
  <c r="AU431" i="1"/>
  <c r="AT431" i="1"/>
  <c r="AS431" i="1"/>
  <c r="AP431" i="1"/>
  <c r="AQ431" i="1" s="1"/>
  <c r="AM431" i="1"/>
  <c r="AI431" i="1"/>
  <c r="AH431" i="1"/>
  <c r="AG431" i="1"/>
  <c r="AF431" i="1"/>
  <c r="AE431" i="1"/>
  <c r="BT430" i="1"/>
  <c r="BS430" i="1"/>
  <c r="BM430" i="1"/>
  <c r="BL430" i="1"/>
  <c r="BK430" i="1"/>
  <c r="BH430" i="1"/>
  <c r="AU430" i="1"/>
  <c r="AT430" i="1"/>
  <c r="AS430" i="1"/>
  <c r="AP430" i="1"/>
  <c r="AQ430" i="1" s="1"/>
  <c r="AM430" i="1"/>
  <c r="AI430" i="1"/>
  <c r="AH430" i="1"/>
  <c r="AG430" i="1"/>
  <c r="AF430" i="1"/>
  <c r="AE430" i="1"/>
  <c r="BT429" i="1"/>
  <c r="BS429" i="1"/>
  <c r="BM429" i="1"/>
  <c r="BL429" i="1"/>
  <c r="BK429" i="1"/>
  <c r="BH429" i="1"/>
  <c r="AU429" i="1"/>
  <c r="AT429" i="1"/>
  <c r="AS429" i="1"/>
  <c r="AP429" i="1"/>
  <c r="AQ429" i="1" s="1"/>
  <c r="AM429" i="1"/>
  <c r="AI429" i="1"/>
  <c r="AH429" i="1"/>
  <c r="AG429" i="1"/>
  <c r="AF429" i="1"/>
  <c r="AE429" i="1"/>
  <c r="BT428" i="1"/>
  <c r="BS428" i="1"/>
  <c r="BM428" i="1"/>
  <c r="BL428" i="1"/>
  <c r="BK428" i="1"/>
  <c r="BH428" i="1"/>
  <c r="AU428" i="1"/>
  <c r="AT428" i="1"/>
  <c r="AS428" i="1"/>
  <c r="AP428" i="1"/>
  <c r="AQ428" i="1" s="1"/>
  <c r="AM428" i="1"/>
  <c r="AI428" i="1"/>
  <c r="AH428" i="1"/>
  <c r="AG428" i="1"/>
  <c r="AF428" i="1"/>
  <c r="AE428" i="1"/>
  <c r="BT427" i="1"/>
  <c r="BS427" i="1"/>
  <c r="BM427" i="1"/>
  <c r="BL427" i="1"/>
  <c r="BK427" i="1"/>
  <c r="BH427" i="1"/>
  <c r="AU427" i="1"/>
  <c r="AT427" i="1"/>
  <c r="AS427" i="1"/>
  <c r="AP427" i="1"/>
  <c r="AQ427" i="1" s="1"/>
  <c r="AM427" i="1"/>
  <c r="AI427" i="1"/>
  <c r="AH427" i="1"/>
  <c r="AG427" i="1"/>
  <c r="AF427" i="1"/>
  <c r="AE427" i="1"/>
  <c r="BT426" i="1"/>
  <c r="BS426" i="1"/>
  <c r="BM426" i="1"/>
  <c r="BL426" i="1"/>
  <c r="BK426" i="1"/>
  <c r="BH426" i="1"/>
  <c r="AU426" i="1"/>
  <c r="AT426" i="1"/>
  <c r="AS426" i="1"/>
  <c r="AP426" i="1"/>
  <c r="AQ426" i="1" s="1"/>
  <c r="AM426" i="1"/>
  <c r="AI426" i="1"/>
  <c r="AH426" i="1"/>
  <c r="AG426" i="1"/>
  <c r="AF426" i="1"/>
  <c r="AE426" i="1"/>
  <c r="BT425" i="1"/>
  <c r="BS425" i="1"/>
  <c r="BM425" i="1"/>
  <c r="BL425" i="1"/>
  <c r="BK425" i="1"/>
  <c r="BH425" i="1"/>
  <c r="AU425" i="1"/>
  <c r="AT425" i="1"/>
  <c r="AS425" i="1"/>
  <c r="AP425" i="1"/>
  <c r="AQ425" i="1" s="1"/>
  <c r="AM425" i="1"/>
  <c r="AI425" i="1"/>
  <c r="AH425" i="1"/>
  <c r="AG425" i="1"/>
  <c r="AF425" i="1"/>
  <c r="AE425" i="1"/>
  <c r="BT424" i="1"/>
  <c r="BS424" i="1"/>
  <c r="BM424" i="1"/>
  <c r="BL424" i="1"/>
  <c r="BK424" i="1"/>
  <c r="BH424" i="1"/>
  <c r="AU424" i="1"/>
  <c r="AT424" i="1"/>
  <c r="AS424" i="1"/>
  <c r="AP424" i="1"/>
  <c r="AQ424" i="1" s="1"/>
  <c r="AM424" i="1"/>
  <c r="AI424" i="1"/>
  <c r="AH424" i="1"/>
  <c r="AG424" i="1"/>
  <c r="AF424" i="1"/>
  <c r="AE424" i="1"/>
  <c r="BT423" i="1"/>
  <c r="BS423" i="1"/>
  <c r="BM423" i="1"/>
  <c r="BL423" i="1"/>
  <c r="BK423" i="1"/>
  <c r="BH423" i="1"/>
  <c r="AU423" i="1"/>
  <c r="AT423" i="1"/>
  <c r="AS423" i="1"/>
  <c r="AP423" i="1"/>
  <c r="AQ423" i="1" s="1"/>
  <c r="AM423" i="1"/>
  <c r="AI423" i="1"/>
  <c r="AH423" i="1"/>
  <c r="AG423" i="1"/>
  <c r="AF423" i="1"/>
  <c r="AE423" i="1"/>
  <c r="BT422" i="1"/>
  <c r="BS422" i="1"/>
  <c r="BM422" i="1"/>
  <c r="BL422" i="1"/>
  <c r="BK422" i="1"/>
  <c r="BH422" i="1"/>
  <c r="AU422" i="1"/>
  <c r="AT422" i="1"/>
  <c r="AS422" i="1"/>
  <c r="AP422" i="1"/>
  <c r="AQ422" i="1" s="1"/>
  <c r="AM422" i="1"/>
  <c r="AI422" i="1"/>
  <c r="AH422" i="1"/>
  <c r="AG422" i="1"/>
  <c r="AF422" i="1"/>
  <c r="AE422" i="1"/>
  <c r="BT421" i="1"/>
  <c r="BS421" i="1"/>
  <c r="BM421" i="1"/>
  <c r="BL421" i="1"/>
  <c r="BK421" i="1"/>
  <c r="BH421" i="1"/>
  <c r="AU421" i="1"/>
  <c r="AT421" i="1"/>
  <c r="AS421" i="1"/>
  <c r="AP421" i="1"/>
  <c r="AQ421" i="1" s="1"/>
  <c r="AM421" i="1"/>
  <c r="AI421" i="1"/>
  <c r="AH421" i="1"/>
  <c r="AG421" i="1"/>
  <c r="AF421" i="1"/>
  <c r="AE421" i="1"/>
  <c r="BT420" i="1"/>
  <c r="BS420" i="1"/>
  <c r="BM420" i="1"/>
  <c r="BL420" i="1"/>
  <c r="BK420" i="1"/>
  <c r="BH420" i="1"/>
  <c r="AU420" i="1"/>
  <c r="AT420" i="1"/>
  <c r="AS420" i="1"/>
  <c r="AP420" i="1"/>
  <c r="AQ420" i="1" s="1"/>
  <c r="AM420" i="1"/>
  <c r="AI420" i="1"/>
  <c r="AH420" i="1"/>
  <c r="AG420" i="1"/>
  <c r="AF420" i="1"/>
  <c r="AE420" i="1"/>
  <c r="BT419" i="1"/>
  <c r="BS419" i="1"/>
  <c r="BM419" i="1"/>
  <c r="BL419" i="1"/>
  <c r="BK419" i="1"/>
  <c r="BH419" i="1"/>
  <c r="AU419" i="1"/>
  <c r="AT419" i="1"/>
  <c r="AS419" i="1"/>
  <c r="AP419" i="1"/>
  <c r="AQ419" i="1" s="1"/>
  <c r="AM419" i="1"/>
  <c r="AI419" i="1"/>
  <c r="AH419" i="1"/>
  <c r="AG419" i="1"/>
  <c r="AF419" i="1"/>
  <c r="AE419" i="1"/>
  <c r="BT418" i="1"/>
  <c r="BS418" i="1"/>
  <c r="BM418" i="1"/>
  <c r="BL418" i="1"/>
  <c r="BK418" i="1"/>
  <c r="BH418" i="1"/>
  <c r="AU418" i="1"/>
  <c r="AT418" i="1"/>
  <c r="AS418" i="1"/>
  <c r="AP418" i="1"/>
  <c r="AQ418" i="1" s="1"/>
  <c r="AM418" i="1"/>
  <c r="AI418" i="1"/>
  <c r="AH418" i="1"/>
  <c r="AG418" i="1"/>
  <c r="AF418" i="1"/>
  <c r="AE418" i="1"/>
  <c r="BT417" i="1"/>
  <c r="BS417" i="1"/>
  <c r="BM417" i="1"/>
  <c r="BL417" i="1"/>
  <c r="BK417" i="1"/>
  <c r="BH417" i="1"/>
  <c r="AU417" i="1"/>
  <c r="AT417" i="1"/>
  <c r="AS417" i="1"/>
  <c r="AP417" i="1"/>
  <c r="AQ417" i="1" s="1"/>
  <c r="AM417" i="1"/>
  <c r="AI417" i="1"/>
  <c r="AH417" i="1"/>
  <c r="AG417" i="1"/>
  <c r="AF417" i="1"/>
  <c r="AE417" i="1"/>
  <c r="BT416" i="1"/>
  <c r="BS416" i="1"/>
  <c r="BM416" i="1"/>
  <c r="BL416" i="1"/>
  <c r="BK416" i="1"/>
  <c r="BH416" i="1"/>
  <c r="AU416" i="1"/>
  <c r="AT416" i="1"/>
  <c r="AS416" i="1"/>
  <c r="AP416" i="1"/>
  <c r="AQ416" i="1" s="1"/>
  <c r="AM416" i="1"/>
  <c r="AI416" i="1"/>
  <c r="AH416" i="1"/>
  <c r="AG416" i="1"/>
  <c r="AF416" i="1"/>
  <c r="AE416" i="1"/>
  <c r="BT415" i="1"/>
  <c r="BS415" i="1"/>
  <c r="BM415" i="1"/>
  <c r="BL415" i="1"/>
  <c r="BK415" i="1"/>
  <c r="BH415" i="1"/>
  <c r="AU415" i="1"/>
  <c r="AT415" i="1"/>
  <c r="AS415" i="1"/>
  <c r="AP415" i="1"/>
  <c r="AQ415" i="1" s="1"/>
  <c r="AM415" i="1"/>
  <c r="AI415" i="1"/>
  <c r="AH415" i="1"/>
  <c r="AG415" i="1"/>
  <c r="AF415" i="1"/>
  <c r="AE415" i="1"/>
  <c r="BT414" i="1"/>
  <c r="BS414" i="1"/>
  <c r="BM414" i="1"/>
  <c r="BL414" i="1"/>
  <c r="BK414" i="1"/>
  <c r="BH414" i="1"/>
  <c r="AU414" i="1"/>
  <c r="AT414" i="1"/>
  <c r="AS414" i="1"/>
  <c r="AP414" i="1"/>
  <c r="AQ414" i="1" s="1"/>
  <c r="AM414" i="1"/>
  <c r="AI414" i="1"/>
  <c r="AH414" i="1"/>
  <c r="AG414" i="1"/>
  <c r="AF414" i="1"/>
  <c r="AE414" i="1"/>
  <c r="BT413" i="1"/>
  <c r="BS413" i="1"/>
  <c r="BM413" i="1"/>
  <c r="BL413" i="1"/>
  <c r="BK413" i="1"/>
  <c r="BH413" i="1"/>
  <c r="AU413" i="1"/>
  <c r="AT413" i="1"/>
  <c r="AS413" i="1"/>
  <c r="AP413" i="1"/>
  <c r="AQ413" i="1" s="1"/>
  <c r="AM413" i="1"/>
  <c r="AI413" i="1"/>
  <c r="AH413" i="1"/>
  <c r="AG413" i="1"/>
  <c r="AF413" i="1"/>
  <c r="AE413" i="1"/>
  <c r="BT412" i="1"/>
  <c r="BS412" i="1"/>
  <c r="BM412" i="1"/>
  <c r="BL412" i="1"/>
  <c r="BK412" i="1"/>
  <c r="BH412" i="1"/>
  <c r="AU412" i="1"/>
  <c r="AT412" i="1"/>
  <c r="AS412" i="1"/>
  <c r="AP412" i="1"/>
  <c r="AQ412" i="1" s="1"/>
  <c r="AM412" i="1"/>
  <c r="AI412" i="1"/>
  <c r="AH412" i="1"/>
  <c r="AG412" i="1"/>
  <c r="AF412" i="1"/>
  <c r="AE412" i="1"/>
  <c r="BT411" i="1"/>
  <c r="BS411" i="1"/>
  <c r="BM411" i="1"/>
  <c r="BL411" i="1"/>
  <c r="BK411" i="1"/>
  <c r="BH411" i="1"/>
  <c r="AU411" i="1"/>
  <c r="AT411" i="1"/>
  <c r="AS411" i="1"/>
  <c r="AP411" i="1"/>
  <c r="AQ411" i="1" s="1"/>
  <c r="AM411" i="1"/>
  <c r="AI411" i="1"/>
  <c r="AH411" i="1"/>
  <c r="AG411" i="1"/>
  <c r="AF411" i="1"/>
  <c r="AE411" i="1"/>
  <c r="BT410" i="1"/>
  <c r="BS410" i="1"/>
  <c r="BM410" i="1"/>
  <c r="BL410" i="1"/>
  <c r="BK410" i="1"/>
  <c r="BH410" i="1"/>
  <c r="AU410" i="1"/>
  <c r="AT410" i="1"/>
  <c r="AS410" i="1"/>
  <c r="AP410" i="1"/>
  <c r="AQ410" i="1" s="1"/>
  <c r="AM410" i="1"/>
  <c r="AI410" i="1"/>
  <c r="AH410" i="1"/>
  <c r="AG410" i="1"/>
  <c r="AF410" i="1"/>
  <c r="AE410" i="1"/>
  <c r="BT409" i="1"/>
  <c r="BS409" i="1"/>
  <c r="BM409" i="1"/>
  <c r="BL409" i="1"/>
  <c r="BK409" i="1"/>
  <c r="BH409" i="1"/>
  <c r="AU409" i="1"/>
  <c r="AT409" i="1"/>
  <c r="AS409" i="1"/>
  <c r="AP409" i="1"/>
  <c r="AQ409" i="1" s="1"/>
  <c r="AM409" i="1"/>
  <c r="AI409" i="1"/>
  <c r="AH409" i="1"/>
  <c r="AG409" i="1"/>
  <c r="AF409" i="1"/>
  <c r="AE409" i="1"/>
  <c r="BT408" i="1"/>
  <c r="BS408" i="1"/>
  <c r="BM408" i="1"/>
  <c r="BL408" i="1"/>
  <c r="BK408" i="1"/>
  <c r="BH408" i="1"/>
  <c r="AU408" i="1"/>
  <c r="AT408" i="1"/>
  <c r="AS408" i="1"/>
  <c r="AP408" i="1"/>
  <c r="AQ408" i="1" s="1"/>
  <c r="AM408" i="1"/>
  <c r="AI408" i="1"/>
  <c r="AH408" i="1"/>
  <c r="AG408" i="1"/>
  <c r="AF408" i="1"/>
  <c r="AE408" i="1"/>
  <c r="BT407" i="1"/>
  <c r="BS407" i="1"/>
  <c r="BM407" i="1"/>
  <c r="BL407" i="1"/>
  <c r="BK407" i="1"/>
  <c r="BH407" i="1"/>
  <c r="AU407" i="1"/>
  <c r="AT407" i="1"/>
  <c r="AS407" i="1"/>
  <c r="AP407" i="1"/>
  <c r="AQ407" i="1" s="1"/>
  <c r="AM407" i="1"/>
  <c r="AI407" i="1"/>
  <c r="AH407" i="1"/>
  <c r="AG407" i="1"/>
  <c r="AF407" i="1"/>
  <c r="AE407" i="1"/>
  <c r="BT406" i="1"/>
  <c r="BS406" i="1"/>
  <c r="BM406" i="1"/>
  <c r="BL406" i="1"/>
  <c r="BK406" i="1"/>
  <c r="BH406" i="1"/>
  <c r="AU406" i="1"/>
  <c r="AT406" i="1"/>
  <c r="AS406" i="1"/>
  <c r="AP406" i="1"/>
  <c r="AQ406" i="1" s="1"/>
  <c r="AM406" i="1"/>
  <c r="AI406" i="1"/>
  <c r="AH406" i="1"/>
  <c r="AG406" i="1"/>
  <c r="AF406" i="1"/>
  <c r="AE406" i="1"/>
  <c r="BT405" i="1"/>
  <c r="BS405" i="1"/>
  <c r="BM405" i="1"/>
  <c r="BL405" i="1"/>
  <c r="BK405" i="1"/>
  <c r="BH405" i="1"/>
  <c r="AU405" i="1"/>
  <c r="AT405" i="1"/>
  <c r="AS405" i="1"/>
  <c r="AP405" i="1"/>
  <c r="AQ405" i="1" s="1"/>
  <c r="AM405" i="1"/>
  <c r="AI405" i="1"/>
  <c r="AH405" i="1"/>
  <c r="AG405" i="1"/>
  <c r="AF405" i="1"/>
  <c r="AE405" i="1"/>
  <c r="BT404" i="1"/>
  <c r="BS404" i="1"/>
  <c r="BM404" i="1"/>
  <c r="BL404" i="1"/>
  <c r="BK404" i="1"/>
  <c r="BH404" i="1"/>
  <c r="AU404" i="1"/>
  <c r="AT404" i="1"/>
  <c r="AS404" i="1"/>
  <c r="AP404" i="1"/>
  <c r="AQ404" i="1" s="1"/>
  <c r="AM404" i="1"/>
  <c r="AI404" i="1"/>
  <c r="AH404" i="1"/>
  <c r="AG404" i="1"/>
  <c r="AF404" i="1"/>
  <c r="AE404" i="1"/>
  <c r="BT403" i="1"/>
  <c r="BS403" i="1"/>
  <c r="BM403" i="1"/>
  <c r="BL403" i="1"/>
  <c r="BK403" i="1"/>
  <c r="BH403" i="1"/>
  <c r="AU403" i="1"/>
  <c r="AT403" i="1"/>
  <c r="AS403" i="1"/>
  <c r="AP403" i="1"/>
  <c r="AQ403" i="1" s="1"/>
  <c r="AM403" i="1"/>
  <c r="AI403" i="1"/>
  <c r="AH403" i="1"/>
  <c r="AG403" i="1"/>
  <c r="AF403" i="1"/>
  <c r="AE403" i="1"/>
  <c r="BT402" i="1"/>
  <c r="BS402" i="1"/>
  <c r="BM402" i="1"/>
  <c r="BL402" i="1"/>
  <c r="BK402" i="1"/>
  <c r="BH402" i="1"/>
  <c r="AU402" i="1"/>
  <c r="AT402" i="1"/>
  <c r="AS402" i="1"/>
  <c r="AP402" i="1"/>
  <c r="AQ402" i="1" s="1"/>
  <c r="AM402" i="1"/>
  <c r="AI402" i="1"/>
  <c r="AH402" i="1"/>
  <c r="AG402" i="1"/>
  <c r="AF402" i="1"/>
  <c r="AE402" i="1"/>
  <c r="BT401" i="1"/>
  <c r="BS401" i="1"/>
  <c r="BM401" i="1"/>
  <c r="BL401" i="1"/>
  <c r="BK401" i="1"/>
  <c r="BH401" i="1"/>
  <c r="AU401" i="1"/>
  <c r="AT401" i="1"/>
  <c r="AS401" i="1"/>
  <c r="AP401" i="1"/>
  <c r="AQ401" i="1" s="1"/>
  <c r="AM401" i="1"/>
  <c r="AI401" i="1"/>
  <c r="AH401" i="1"/>
  <c r="AG401" i="1"/>
  <c r="AF401" i="1"/>
  <c r="AE401" i="1"/>
  <c r="BT400" i="1"/>
  <c r="BS400" i="1"/>
  <c r="BM400" i="1"/>
  <c r="BL400" i="1"/>
  <c r="BK400" i="1"/>
  <c r="BH400" i="1"/>
  <c r="AU400" i="1"/>
  <c r="AT400" i="1"/>
  <c r="AS400" i="1"/>
  <c r="AP400" i="1"/>
  <c r="AQ400" i="1" s="1"/>
  <c r="AM400" i="1"/>
  <c r="AI400" i="1"/>
  <c r="AH400" i="1"/>
  <c r="AG400" i="1"/>
  <c r="AF400" i="1"/>
  <c r="AE400" i="1"/>
  <c r="BT399" i="1"/>
  <c r="BS399" i="1"/>
  <c r="BM399" i="1"/>
  <c r="BL399" i="1"/>
  <c r="BK399" i="1"/>
  <c r="BH399" i="1"/>
  <c r="AU399" i="1"/>
  <c r="AT399" i="1"/>
  <c r="AS399" i="1"/>
  <c r="AP399" i="1"/>
  <c r="AQ399" i="1" s="1"/>
  <c r="AM399" i="1"/>
  <c r="AI399" i="1"/>
  <c r="AH399" i="1"/>
  <c r="AG399" i="1"/>
  <c r="AF399" i="1"/>
  <c r="AE399" i="1"/>
  <c r="BT398" i="1"/>
  <c r="BS398" i="1"/>
  <c r="BM398" i="1"/>
  <c r="BL398" i="1"/>
  <c r="BK398" i="1"/>
  <c r="BH398" i="1"/>
  <c r="AU398" i="1"/>
  <c r="AT398" i="1"/>
  <c r="AS398" i="1"/>
  <c r="AP398" i="1"/>
  <c r="AQ398" i="1" s="1"/>
  <c r="AM398" i="1"/>
  <c r="AI398" i="1"/>
  <c r="AH398" i="1"/>
  <c r="AG398" i="1"/>
  <c r="AF398" i="1"/>
  <c r="AE398" i="1"/>
  <c r="BT397" i="1"/>
  <c r="BS397" i="1"/>
  <c r="BM397" i="1"/>
  <c r="BL397" i="1"/>
  <c r="BK397" i="1"/>
  <c r="BH397" i="1"/>
  <c r="AU397" i="1"/>
  <c r="AT397" i="1"/>
  <c r="AS397" i="1"/>
  <c r="AP397" i="1"/>
  <c r="AQ397" i="1" s="1"/>
  <c r="AM397" i="1"/>
  <c r="AI397" i="1"/>
  <c r="AH397" i="1"/>
  <c r="AG397" i="1"/>
  <c r="AF397" i="1"/>
  <c r="AE397" i="1"/>
  <c r="BT396" i="1"/>
  <c r="BS396" i="1"/>
  <c r="BM396" i="1"/>
  <c r="BL396" i="1"/>
  <c r="BK396" i="1"/>
  <c r="BH396" i="1"/>
  <c r="AU396" i="1"/>
  <c r="AT396" i="1"/>
  <c r="AS396" i="1"/>
  <c r="AP396" i="1"/>
  <c r="AQ396" i="1" s="1"/>
  <c r="AM396" i="1"/>
  <c r="AI396" i="1"/>
  <c r="AH396" i="1"/>
  <c r="AG396" i="1"/>
  <c r="AF396" i="1"/>
  <c r="AE396" i="1"/>
  <c r="BT395" i="1"/>
  <c r="BS395" i="1"/>
  <c r="BM395" i="1"/>
  <c r="BL395" i="1"/>
  <c r="BK395" i="1"/>
  <c r="BH395" i="1"/>
  <c r="AU395" i="1"/>
  <c r="AT395" i="1"/>
  <c r="AS395" i="1"/>
  <c r="AP395" i="1"/>
  <c r="AQ395" i="1" s="1"/>
  <c r="AM395" i="1"/>
  <c r="AI395" i="1"/>
  <c r="AH395" i="1"/>
  <c r="AG395" i="1"/>
  <c r="AF395" i="1"/>
  <c r="AE395" i="1"/>
  <c r="BT394" i="1"/>
  <c r="BS394" i="1"/>
  <c r="BM394" i="1"/>
  <c r="BL394" i="1"/>
  <c r="BK394" i="1"/>
  <c r="BH394" i="1"/>
  <c r="AU394" i="1"/>
  <c r="AT394" i="1"/>
  <c r="AS394" i="1"/>
  <c r="AP394" i="1"/>
  <c r="AQ394" i="1" s="1"/>
  <c r="AM394" i="1"/>
  <c r="AI394" i="1"/>
  <c r="AH394" i="1"/>
  <c r="AG394" i="1"/>
  <c r="AF394" i="1"/>
  <c r="AE394" i="1"/>
  <c r="BT393" i="1"/>
  <c r="BS393" i="1"/>
  <c r="BM393" i="1"/>
  <c r="BL393" i="1"/>
  <c r="BK393" i="1"/>
  <c r="BH393" i="1"/>
  <c r="AU393" i="1"/>
  <c r="AT393" i="1"/>
  <c r="AS393" i="1"/>
  <c r="AP393" i="1"/>
  <c r="AQ393" i="1" s="1"/>
  <c r="AM393" i="1"/>
  <c r="AI393" i="1"/>
  <c r="AH393" i="1"/>
  <c r="AG393" i="1"/>
  <c r="AF393" i="1"/>
  <c r="AE393" i="1"/>
  <c r="BT392" i="1"/>
  <c r="BS392" i="1"/>
  <c r="BM392" i="1"/>
  <c r="BL392" i="1"/>
  <c r="BK392" i="1"/>
  <c r="BH392" i="1"/>
  <c r="AU392" i="1"/>
  <c r="AT392" i="1"/>
  <c r="AS392" i="1"/>
  <c r="AP392" i="1"/>
  <c r="AQ392" i="1" s="1"/>
  <c r="AM392" i="1"/>
  <c r="AI392" i="1"/>
  <c r="AH392" i="1"/>
  <c r="AG392" i="1"/>
  <c r="AF392" i="1"/>
  <c r="AE392" i="1"/>
  <c r="BT391" i="1"/>
  <c r="BS391" i="1"/>
  <c r="BM391" i="1"/>
  <c r="BL391" i="1"/>
  <c r="BK391" i="1"/>
  <c r="BH391" i="1"/>
  <c r="AU391" i="1"/>
  <c r="AT391" i="1"/>
  <c r="AS391" i="1"/>
  <c r="AP391" i="1"/>
  <c r="AQ391" i="1" s="1"/>
  <c r="AM391" i="1"/>
  <c r="AI391" i="1"/>
  <c r="AH391" i="1"/>
  <c r="AG391" i="1"/>
  <c r="AF391" i="1"/>
  <c r="AE391" i="1"/>
  <c r="BT390" i="1"/>
  <c r="BS390" i="1"/>
  <c r="BM390" i="1"/>
  <c r="BL390" i="1"/>
  <c r="BK390" i="1"/>
  <c r="BH390" i="1"/>
  <c r="AU390" i="1"/>
  <c r="AT390" i="1"/>
  <c r="AS390" i="1"/>
  <c r="AP390" i="1"/>
  <c r="AQ390" i="1" s="1"/>
  <c r="AM390" i="1"/>
  <c r="AI390" i="1"/>
  <c r="AH390" i="1"/>
  <c r="AG390" i="1"/>
  <c r="AF390" i="1"/>
  <c r="AE390" i="1"/>
  <c r="BT389" i="1"/>
  <c r="BS389" i="1"/>
  <c r="BM389" i="1"/>
  <c r="BL389" i="1"/>
  <c r="BK389" i="1"/>
  <c r="BH389" i="1"/>
  <c r="AU389" i="1"/>
  <c r="AT389" i="1"/>
  <c r="AS389" i="1"/>
  <c r="AP389" i="1"/>
  <c r="AQ389" i="1" s="1"/>
  <c r="AM389" i="1"/>
  <c r="AI389" i="1"/>
  <c r="AH389" i="1"/>
  <c r="AG389" i="1"/>
  <c r="AF389" i="1"/>
  <c r="AE389" i="1"/>
  <c r="BT388" i="1"/>
  <c r="BS388" i="1"/>
  <c r="BM388" i="1"/>
  <c r="BL388" i="1"/>
  <c r="BK388" i="1"/>
  <c r="BH388" i="1"/>
  <c r="AU388" i="1"/>
  <c r="AT388" i="1"/>
  <c r="AS388" i="1"/>
  <c r="AP388" i="1"/>
  <c r="AQ388" i="1" s="1"/>
  <c r="AM388" i="1"/>
  <c r="AI388" i="1"/>
  <c r="AH388" i="1"/>
  <c r="AG388" i="1"/>
  <c r="AF388" i="1"/>
  <c r="AE388" i="1"/>
  <c r="BT387" i="1"/>
  <c r="BS387" i="1"/>
  <c r="BM387" i="1"/>
  <c r="BL387" i="1"/>
  <c r="BK387" i="1"/>
  <c r="BH387" i="1"/>
  <c r="AU387" i="1"/>
  <c r="AT387" i="1"/>
  <c r="AS387" i="1"/>
  <c r="AP387" i="1"/>
  <c r="AQ387" i="1" s="1"/>
  <c r="AM387" i="1"/>
  <c r="AI387" i="1"/>
  <c r="AH387" i="1"/>
  <c r="AG387" i="1"/>
  <c r="AF387" i="1"/>
  <c r="AE387" i="1"/>
  <c r="BT386" i="1"/>
  <c r="BS386" i="1"/>
  <c r="BM386" i="1"/>
  <c r="BL386" i="1"/>
  <c r="BK386" i="1"/>
  <c r="BH386" i="1"/>
  <c r="AU386" i="1"/>
  <c r="AT386" i="1"/>
  <c r="AS386" i="1"/>
  <c r="AP386" i="1"/>
  <c r="AQ386" i="1" s="1"/>
  <c r="AM386" i="1"/>
  <c r="AI386" i="1"/>
  <c r="AH386" i="1"/>
  <c r="AG386" i="1"/>
  <c r="AF386" i="1"/>
  <c r="AE386" i="1"/>
  <c r="BT385" i="1"/>
  <c r="BS385" i="1"/>
  <c r="BM385" i="1"/>
  <c r="BL385" i="1"/>
  <c r="BK385" i="1"/>
  <c r="BH385" i="1"/>
  <c r="AU385" i="1"/>
  <c r="AT385" i="1"/>
  <c r="AS385" i="1"/>
  <c r="AP385" i="1"/>
  <c r="AQ385" i="1" s="1"/>
  <c r="AM385" i="1"/>
  <c r="AI385" i="1"/>
  <c r="AH385" i="1"/>
  <c r="AG385" i="1"/>
  <c r="AF385" i="1"/>
  <c r="AE385" i="1"/>
  <c r="BT384" i="1"/>
  <c r="BS384" i="1"/>
  <c r="BM384" i="1"/>
  <c r="BL384" i="1"/>
  <c r="BK384" i="1"/>
  <c r="BH384" i="1"/>
  <c r="AU384" i="1"/>
  <c r="AT384" i="1"/>
  <c r="AS384" i="1"/>
  <c r="AP384" i="1"/>
  <c r="AQ384" i="1" s="1"/>
  <c r="AM384" i="1"/>
  <c r="AI384" i="1"/>
  <c r="AH384" i="1"/>
  <c r="AG384" i="1"/>
  <c r="AF384" i="1"/>
  <c r="AE384" i="1"/>
  <c r="BT383" i="1"/>
  <c r="BS383" i="1"/>
  <c r="BM383" i="1"/>
  <c r="BL383" i="1"/>
  <c r="BK383" i="1"/>
  <c r="BH383" i="1"/>
  <c r="AU383" i="1"/>
  <c r="AT383" i="1"/>
  <c r="AS383" i="1"/>
  <c r="AP383" i="1"/>
  <c r="AQ383" i="1" s="1"/>
  <c r="AM383" i="1"/>
  <c r="AI383" i="1"/>
  <c r="AH383" i="1"/>
  <c r="AG383" i="1"/>
  <c r="AF383" i="1"/>
  <c r="AE383" i="1"/>
  <c r="BT382" i="1"/>
  <c r="BS382" i="1"/>
  <c r="BM382" i="1"/>
  <c r="BL382" i="1"/>
  <c r="BK382" i="1"/>
  <c r="BH382" i="1"/>
  <c r="AU382" i="1"/>
  <c r="AT382" i="1"/>
  <c r="AS382" i="1"/>
  <c r="AP382" i="1"/>
  <c r="AQ382" i="1" s="1"/>
  <c r="AM382" i="1"/>
  <c r="AI382" i="1"/>
  <c r="AH382" i="1"/>
  <c r="AG382" i="1"/>
  <c r="AF382" i="1"/>
  <c r="AE382" i="1"/>
  <c r="BT381" i="1"/>
  <c r="BS381" i="1"/>
  <c r="BM381" i="1"/>
  <c r="BL381" i="1"/>
  <c r="BK381" i="1"/>
  <c r="BH381" i="1"/>
  <c r="AU381" i="1"/>
  <c r="AT381" i="1"/>
  <c r="AS381" i="1"/>
  <c r="AP381" i="1"/>
  <c r="AQ381" i="1" s="1"/>
  <c r="AM381" i="1"/>
  <c r="AI381" i="1"/>
  <c r="AH381" i="1"/>
  <c r="AG381" i="1"/>
  <c r="AF381" i="1"/>
  <c r="AE381" i="1"/>
  <c r="BT380" i="1"/>
  <c r="BS380" i="1"/>
  <c r="BM380" i="1"/>
  <c r="BL380" i="1"/>
  <c r="BK380" i="1"/>
  <c r="BH380" i="1"/>
  <c r="AU380" i="1"/>
  <c r="AT380" i="1"/>
  <c r="AS380" i="1"/>
  <c r="AP380" i="1"/>
  <c r="AQ380" i="1" s="1"/>
  <c r="AM380" i="1"/>
  <c r="AI380" i="1"/>
  <c r="AH380" i="1"/>
  <c r="AG380" i="1"/>
  <c r="AF380" i="1"/>
  <c r="AE380" i="1"/>
  <c r="BT379" i="1"/>
  <c r="BS379" i="1"/>
  <c r="BM379" i="1"/>
  <c r="BL379" i="1"/>
  <c r="BK379" i="1"/>
  <c r="BH379" i="1"/>
  <c r="AU379" i="1"/>
  <c r="AT379" i="1"/>
  <c r="AS379" i="1"/>
  <c r="AP379" i="1"/>
  <c r="AQ379" i="1" s="1"/>
  <c r="AM379" i="1"/>
  <c r="AI379" i="1"/>
  <c r="AH379" i="1"/>
  <c r="AG379" i="1"/>
  <c r="AF379" i="1"/>
  <c r="AE379" i="1"/>
  <c r="BT378" i="1"/>
  <c r="BS378" i="1"/>
  <c r="BM378" i="1"/>
  <c r="BL378" i="1"/>
  <c r="BK378" i="1"/>
  <c r="BH378" i="1"/>
  <c r="AU378" i="1"/>
  <c r="AT378" i="1"/>
  <c r="AS378" i="1"/>
  <c r="AP378" i="1"/>
  <c r="AQ378" i="1" s="1"/>
  <c r="AM378" i="1"/>
  <c r="AI378" i="1"/>
  <c r="AH378" i="1"/>
  <c r="AG378" i="1"/>
  <c r="AF378" i="1"/>
  <c r="AE378" i="1"/>
  <c r="BT377" i="1"/>
  <c r="BS377" i="1"/>
  <c r="BM377" i="1"/>
  <c r="BL377" i="1"/>
  <c r="BK377" i="1"/>
  <c r="BH377" i="1"/>
  <c r="AU377" i="1"/>
  <c r="AT377" i="1"/>
  <c r="AS377" i="1"/>
  <c r="AP377" i="1"/>
  <c r="AQ377" i="1" s="1"/>
  <c r="AM377" i="1"/>
  <c r="AI377" i="1"/>
  <c r="AH377" i="1"/>
  <c r="AG377" i="1"/>
  <c r="AF377" i="1"/>
  <c r="AE377" i="1"/>
  <c r="BT376" i="1"/>
  <c r="BS376" i="1"/>
  <c r="BM376" i="1"/>
  <c r="BL376" i="1"/>
  <c r="BK376" i="1"/>
  <c r="BH376" i="1"/>
  <c r="AU376" i="1"/>
  <c r="AT376" i="1"/>
  <c r="AS376" i="1"/>
  <c r="AP376" i="1"/>
  <c r="AQ376" i="1" s="1"/>
  <c r="AM376" i="1"/>
  <c r="AI376" i="1"/>
  <c r="AH376" i="1"/>
  <c r="AG376" i="1"/>
  <c r="AF376" i="1"/>
  <c r="AE376" i="1"/>
  <c r="BT375" i="1"/>
  <c r="BS375" i="1"/>
  <c r="BM375" i="1"/>
  <c r="BL375" i="1"/>
  <c r="BK375" i="1"/>
  <c r="BH375" i="1"/>
  <c r="AU375" i="1"/>
  <c r="AT375" i="1"/>
  <c r="AS375" i="1"/>
  <c r="AP375" i="1"/>
  <c r="AQ375" i="1" s="1"/>
  <c r="AM375" i="1"/>
  <c r="AI375" i="1"/>
  <c r="AH375" i="1"/>
  <c r="AG375" i="1"/>
  <c r="AF375" i="1"/>
  <c r="AE375" i="1"/>
  <c r="BT374" i="1"/>
  <c r="BS374" i="1"/>
  <c r="BM374" i="1"/>
  <c r="BL374" i="1"/>
  <c r="BK374" i="1"/>
  <c r="BH374" i="1"/>
  <c r="AU374" i="1"/>
  <c r="AT374" i="1"/>
  <c r="AS374" i="1"/>
  <c r="AP374" i="1"/>
  <c r="AQ374" i="1" s="1"/>
  <c r="AM374" i="1"/>
  <c r="AI374" i="1"/>
  <c r="AH374" i="1"/>
  <c r="AG374" i="1"/>
  <c r="AF374" i="1"/>
  <c r="AE374" i="1"/>
  <c r="BT373" i="1"/>
  <c r="BS373" i="1"/>
  <c r="BM373" i="1"/>
  <c r="BL373" i="1"/>
  <c r="BK373" i="1"/>
  <c r="BH373" i="1"/>
  <c r="AU373" i="1"/>
  <c r="AT373" i="1"/>
  <c r="AS373" i="1"/>
  <c r="AP373" i="1"/>
  <c r="AQ373" i="1" s="1"/>
  <c r="AM373" i="1"/>
  <c r="AI373" i="1"/>
  <c r="AH373" i="1"/>
  <c r="AG373" i="1"/>
  <c r="AF373" i="1"/>
  <c r="AE373" i="1"/>
  <c r="BT372" i="1"/>
  <c r="BS372" i="1"/>
  <c r="BM372" i="1"/>
  <c r="BL372" i="1"/>
  <c r="BK372" i="1"/>
  <c r="BH372" i="1"/>
  <c r="AU372" i="1"/>
  <c r="AT372" i="1"/>
  <c r="AS372" i="1"/>
  <c r="AP372" i="1"/>
  <c r="AQ372" i="1" s="1"/>
  <c r="AM372" i="1"/>
  <c r="AI372" i="1"/>
  <c r="AH372" i="1"/>
  <c r="AG372" i="1"/>
  <c r="AF372" i="1"/>
  <c r="AE372" i="1"/>
  <c r="BT371" i="1"/>
  <c r="BS371" i="1"/>
  <c r="BM371" i="1"/>
  <c r="BL371" i="1"/>
  <c r="BK371" i="1"/>
  <c r="BH371" i="1"/>
  <c r="AU371" i="1"/>
  <c r="AT371" i="1"/>
  <c r="AS371" i="1"/>
  <c r="AP371" i="1"/>
  <c r="AQ371" i="1" s="1"/>
  <c r="AM371" i="1"/>
  <c r="AI371" i="1"/>
  <c r="AH371" i="1"/>
  <c r="AG371" i="1"/>
  <c r="AF371" i="1"/>
  <c r="AE371" i="1"/>
  <c r="BT370" i="1"/>
  <c r="BS370" i="1"/>
  <c r="BM370" i="1"/>
  <c r="BL370" i="1"/>
  <c r="BK370" i="1"/>
  <c r="BH370" i="1"/>
  <c r="AU370" i="1"/>
  <c r="AT370" i="1"/>
  <c r="AS370" i="1"/>
  <c r="AP370" i="1"/>
  <c r="AQ370" i="1" s="1"/>
  <c r="AM370" i="1"/>
  <c r="AI370" i="1"/>
  <c r="AH370" i="1"/>
  <c r="AG370" i="1"/>
  <c r="AF370" i="1"/>
  <c r="AE370" i="1"/>
  <c r="BT369" i="1"/>
  <c r="BS369" i="1"/>
  <c r="BM369" i="1"/>
  <c r="BL369" i="1"/>
  <c r="BK369" i="1"/>
  <c r="BH369" i="1"/>
  <c r="AU369" i="1"/>
  <c r="AT369" i="1"/>
  <c r="AS369" i="1"/>
  <c r="AP369" i="1"/>
  <c r="AQ369" i="1" s="1"/>
  <c r="AM369" i="1"/>
  <c r="AI369" i="1"/>
  <c r="AH369" i="1"/>
  <c r="AG369" i="1"/>
  <c r="AF369" i="1"/>
  <c r="AE369" i="1"/>
  <c r="BT368" i="1"/>
  <c r="BS368" i="1"/>
  <c r="BM368" i="1"/>
  <c r="BL368" i="1"/>
  <c r="BK368" i="1"/>
  <c r="BH368" i="1"/>
  <c r="AU368" i="1"/>
  <c r="AT368" i="1"/>
  <c r="AS368" i="1"/>
  <c r="AP368" i="1"/>
  <c r="AQ368" i="1" s="1"/>
  <c r="AM368" i="1"/>
  <c r="AI368" i="1"/>
  <c r="AH368" i="1"/>
  <c r="AG368" i="1"/>
  <c r="AF368" i="1"/>
  <c r="AE368" i="1"/>
  <c r="BT367" i="1"/>
  <c r="BS367" i="1"/>
  <c r="BM367" i="1"/>
  <c r="BL367" i="1"/>
  <c r="BK367" i="1"/>
  <c r="BH367" i="1"/>
  <c r="AU367" i="1"/>
  <c r="AT367" i="1"/>
  <c r="AS367" i="1"/>
  <c r="AP367" i="1"/>
  <c r="AQ367" i="1" s="1"/>
  <c r="AM367" i="1"/>
  <c r="AI367" i="1"/>
  <c r="AH367" i="1"/>
  <c r="AG367" i="1"/>
  <c r="AF367" i="1"/>
  <c r="AE367" i="1"/>
  <c r="BT366" i="1"/>
  <c r="BS366" i="1"/>
  <c r="BM366" i="1"/>
  <c r="BL366" i="1"/>
  <c r="BK366" i="1"/>
  <c r="BH366" i="1"/>
  <c r="AU366" i="1"/>
  <c r="AT366" i="1"/>
  <c r="AS366" i="1"/>
  <c r="AP366" i="1"/>
  <c r="AQ366" i="1" s="1"/>
  <c r="AM366" i="1"/>
  <c r="AI366" i="1"/>
  <c r="AH366" i="1"/>
  <c r="AG366" i="1"/>
  <c r="AF366" i="1"/>
  <c r="AE366" i="1"/>
  <c r="BT365" i="1"/>
  <c r="BS365" i="1"/>
  <c r="BM365" i="1"/>
  <c r="BL365" i="1"/>
  <c r="BK365" i="1"/>
  <c r="BH365" i="1"/>
  <c r="AU365" i="1"/>
  <c r="AT365" i="1"/>
  <c r="AS365" i="1"/>
  <c r="AP365" i="1"/>
  <c r="AQ365" i="1" s="1"/>
  <c r="AM365" i="1"/>
  <c r="AI365" i="1"/>
  <c r="AH365" i="1"/>
  <c r="AG365" i="1"/>
  <c r="AF365" i="1"/>
  <c r="AE365" i="1"/>
  <c r="BT364" i="1"/>
  <c r="BS364" i="1"/>
  <c r="BM364" i="1"/>
  <c r="BL364" i="1"/>
  <c r="BK364" i="1"/>
  <c r="BH364" i="1"/>
  <c r="AU364" i="1"/>
  <c r="AT364" i="1"/>
  <c r="AS364" i="1"/>
  <c r="AP364" i="1"/>
  <c r="AQ364" i="1" s="1"/>
  <c r="AM364" i="1"/>
  <c r="AI364" i="1"/>
  <c r="AH364" i="1"/>
  <c r="AG364" i="1"/>
  <c r="AF364" i="1"/>
  <c r="AE364" i="1"/>
  <c r="BT363" i="1"/>
  <c r="BS363" i="1"/>
  <c r="BM363" i="1"/>
  <c r="BL363" i="1"/>
  <c r="BK363" i="1"/>
  <c r="BH363" i="1"/>
  <c r="AU363" i="1"/>
  <c r="AT363" i="1"/>
  <c r="AS363" i="1"/>
  <c r="AP363" i="1"/>
  <c r="AQ363" i="1" s="1"/>
  <c r="AM363" i="1"/>
  <c r="AI363" i="1"/>
  <c r="AH363" i="1"/>
  <c r="AG363" i="1"/>
  <c r="AF363" i="1"/>
  <c r="AE363" i="1"/>
  <c r="BT362" i="1"/>
  <c r="BS362" i="1"/>
  <c r="BM362" i="1"/>
  <c r="BL362" i="1"/>
  <c r="BK362" i="1"/>
  <c r="BH362" i="1"/>
  <c r="AU362" i="1"/>
  <c r="AT362" i="1"/>
  <c r="AS362" i="1"/>
  <c r="AP362" i="1"/>
  <c r="AQ362" i="1" s="1"/>
  <c r="AM362" i="1"/>
  <c r="AI362" i="1"/>
  <c r="AH362" i="1"/>
  <c r="AG362" i="1"/>
  <c r="AF362" i="1"/>
  <c r="AE362" i="1"/>
  <c r="BT361" i="1"/>
  <c r="BS361" i="1"/>
  <c r="BM361" i="1"/>
  <c r="BL361" i="1"/>
  <c r="BK361" i="1"/>
  <c r="BH361" i="1"/>
  <c r="AU361" i="1"/>
  <c r="AT361" i="1"/>
  <c r="AS361" i="1"/>
  <c r="AP361" i="1"/>
  <c r="AQ361" i="1" s="1"/>
  <c r="AM361" i="1"/>
  <c r="AI361" i="1"/>
  <c r="AH361" i="1"/>
  <c r="AG361" i="1"/>
  <c r="AF361" i="1"/>
  <c r="AE361" i="1"/>
  <c r="BT360" i="1"/>
  <c r="BS360" i="1"/>
  <c r="BM360" i="1"/>
  <c r="BL360" i="1"/>
  <c r="BK360" i="1"/>
  <c r="BH360" i="1"/>
  <c r="AU360" i="1"/>
  <c r="AT360" i="1"/>
  <c r="AS360" i="1"/>
  <c r="AP360" i="1"/>
  <c r="AQ360" i="1" s="1"/>
  <c r="AM360" i="1"/>
  <c r="AI360" i="1"/>
  <c r="AH360" i="1"/>
  <c r="AG360" i="1"/>
  <c r="AF360" i="1"/>
  <c r="AE360" i="1"/>
  <c r="BT359" i="1"/>
  <c r="BS359" i="1"/>
  <c r="BM359" i="1"/>
  <c r="BL359" i="1"/>
  <c r="BK359" i="1"/>
  <c r="BH359" i="1"/>
  <c r="AU359" i="1"/>
  <c r="AT359" i="1"/>
  <c r="AS359" i="1"/>
  <c r="AP359" i="1"/>
  <c r="AQ359" i="1" s="1"/>
  <c r="AM359" i="1"/>
  <c r="AI359" i="1"/>
  <c r="AH359" i="1"/>
  <c r="AG359" i="1"/>
  <c r="AF359" i="1"/>
  <c r="AE359" i="1"/>
  <c r="BT358" i="1"/>
  <c r="BS358" i="1"/>
  <c r="BM358" i="1"/>
  <c r="BL358" i="1"/>
  <c r="BK358" i="1"/>
  <c r="BH358" i="1"/>
  <c r="AU358" i="1"/>
  <c r="AT358" i="1"/>
  <c r="AS358" i="1"/>
  <c r="AP358" i="1"/>
  <c r="AQ358" i="1" s="1"/>
  <c r="AM358" i="1"/>
  <c r="AI358" i="1"/>
  <c r="AH358" i="1"/>
  <c r="AG358" i="1"/>
  <c r="AF358" i="1"/>
  <c r="AE358" i="1"/>
  <c r="BT357" i="1"/>
  <c r="BS357" i="1"/>
  <c r="BM357" i="1"/>
  <c r="BL357" i="1"/>
  <c r="BK357" i="1"/>
  <c r="BH357" i="1"/>
  <c r="AU357" i="1"/>
  <c r="AT357" i="1"/>
  <c r="AS357" i="1"/>
  <c r="AP357" i="1"/>
  <c r="AQ357" i="1" s="1"/>
  <c r="AM357" i="1"/>
  <c r="AI357" i="1"/>
  <c r="AH357" i="1"/>
  <c r="AG357" i="1"/>
  <c r="AF357" i="1"/>
  <c r="AE357" i="1"/>
  <c r="BT356" i="1"/>
  <c r="BS356" i="1"/>
  <c r="BM356" i="1"/>
  <c r="BL356" i="1"/>
  <c r="BK356" i="1"/>
  <c r="BH356" i="1"/>
  <c r="AU356" i="1"/>
  <c r="AT356" i="1"/>
  <c r="AS356" i="1"/>
  <c r="AP356" i="1"/>
  <c r="AQ356" i="1" s="1"/>
  <c r="AM356" i="1"/>
  <c r="AI356" i="1"/>
  <c r="AH356" i="1"/>
  <c r="AG356" i="1"/>
  <c r="AF356" i="1"/>
  <c r="AE356" i="1"/>
  <c r="BT355" i="1"/>
  <c r="BS355" i="1"/>
  <c r="BM355" i="1"/>
  <c r="BL355" i="1"/>
  <c r="BK355" i="1"/>
  <c r="BH355" i="1"/>
  <c r="AU355" i="1"/>
  <c r="AT355" i="1"/>
  <c r="AS355" i="1"/>
  <c r="AP355" i="1"/>
  <c r="AQ355" i="1" s="1"/>
  <c r="AM355" i="1"/>
  <c r="AI355" i="1"/>
  <c r="AH355" i="1"/>
  <c r="AG355" i="1"/>
  <c r="AF355" i="1"/>
  <c r="AE355" i="1"/>
  <c r="BT354" i="1"/>
  <c r="BS354" i="1"/>
  <c r="BM354" i="1"/>
  <c r="BL354" i="1"/>
  <c r="BK354" i="1"/>
  <c r="BH354" i="1"/>
  <c r="AU354" i="1"/>
  <c r="AT354" i="1"/>
  <c r="AS354" i="1"/>
  <c r="AP354" i="1"/>
  <c r="AQ354" i="1" s="1"/>
  <c r="AM354" i="1"/>
  <c r="AI354" i="1"/>
  <c r="AH354" i="1"/>
  <c r="AG354" i="1"/>
  <c r="AF354" i="1"/>
  <c r="AE354" i="1"/>
  <c r="BT353" i="1"/>
  <c r="BS353" i="1"/>
  <c r="BM353" i="1"/>
  <c r="BL353" i="1"/>
  <c r="BK353" i="1"/>
  <c r="BH353" i="1"/>
  <c r="AU353" i="1"/>
  <c r="AT353" i="1"/>
  <c r="AS353" i="1"/>
  <c r="AP353" i="1"/>
  <c r="AQ353" i="1" s="1"/>
  <c r="AM353" i="1"/>
  <c r="AI353" i="1"/>
  <c r="AH353" i="1"/>
  <c r="AG353" i="1"/>
  <c r="AF353" i="1"/>
  <c r="AE353" i="1"/>
  <c r="BT352" i="1"/>
  <c r="BS352" i="1"/>
  <c r="BM352" i="1"/>
  <c r="BL352" i="1"/>
  <c r="BK352" i="1"/>
  <c r="BH352" i="1"/>
  <c r="AU352" i="1"/>
  <c r="AT352" i="1"/>
  <c r="AS352" i="1"/>
  <c r="AP352" i="1"/>
  <c r="AQ352" i="1" s="1"/>
  <c r="AM352" i="1"/>
  <c r="AI352" i="1"/>
  <c r="AH352" i="1"/>
  <c r="AG352" i="1"/>
  <c r="AF352" i="1"/>
  <c r="AE352" i="1"/>
  <c r="BT351" i="1"/>
  <c r="BS351" i="1"/>
  <c r="BM351" i="1"/>
  <c r="BL351" i="1"/>
  <c r="BK351" i="1"/>
  <c r="BH351" i="1"/>
  <c r="AU351" i="1"/>
  <c r="AT351" i="1"/>
  <c r="AS351" i="1"/>
  <c r="AP351" i="1"/>
  <c r="AQ351" i="1" s="1"/>
  <c r="AM351" i="1"/>
  <c r="AI351" i="1"/>
  <c r="AH351" i="1"/>
  <c r="AG351" i="1"/>
  <c r="AF351" i="1"/>
  <c r="AE351" i="1"/>
  <c r="BT350" i="1"/>
  <c r="BS350" i="1"/>
  <c r="BM350" i="1"/>
  <c r="BL350" i="1"/>
  <c r="BK350" i="1"/>
  <c r="BH350" i="1"/>
  <c r="AU350" i="1"/>
  <c r="AT350" i="1"/>
  <c r="AS350" i="1"/>
  <c r="AP350" i="1"/>
  <c r="AQ350" i="1" s="1"/>
  <c r="AM350" i="1"/>
  <c r="AI350" i="1"/>
  <c r="AH350" i="1"/>
  <c r="AG350" i="1"/>
  <c r="AF350" i="1"/>
  <c r="AE350" i="1"/>
  <c r="BT349" i="1"/>
  <c r="BS349" i="1"/>
  <c r="BM349" i="1"/>
  <c r="BL349" i="1"/>
  <c r="BK349" i="1"/>
  <c r="BH349" i="1"/>
  <c r="AU349" i="1"/>
  <c r="AT349" i="1"/>
  <c r="AS349" i="1"/>
  <c r="AP349" i="1"/>
  <c r="AQ349" i="1" s="1"/>
  <c r="AM349" i="1"/>
  <c r="AI349" i="1"/>
  <c r="AH349" i="1"/>
  <c r="AG349" i="1"/>
  <c r="AF349" i="1"/>
  <c r="AE349" i="1"/>
  <c r="BT348" i="1"/>
  <c r="BS348" i="1"/>
  <c r="BM348" i="1"/>
  <c r="BL348" i="1"/>
  <c r="BK348" i="1"/>
  <c r="BH348" i="1"/>
  <c r="AU348" i="1"/>
  <c r="AT348" i="1"/>
  <c r="AS348" i="1"/>
  <c r="AP348" i="1"/>
  <c r="AQ348" i="1" s="1"/>
  <c r="AM348" i="1"/>
  <c r="AI348" i="1"/>
  <c r="AH348" i="1"/>
  <c r="AG348" i="1"/>
  <c r="AF348" i="1"/>
  <c r="AE348" i="1"/>
  <c r="BT347" i="1"/>
  <c r="BS347" i="1"/>
  <c r="BM347" i="1"/>
  <c r="BL347" i="1"/>
  <c r="BK347" i="1"/>
  <c r="BH347" i="1"/>
  <c r="AU347" i="1"/>
  <c r="AT347" i="1"/>
  <c r="AS347" i="1"/>
  <c r="AP347" i="1"/>
  <c r="AQ347" i="1" s="1"/>
  <c r="AM347" i="1"/>
  <c r="AI347" i="1"/>
  <c r="AH347" i="1"/>
  <c r="AG347" i="1"/>
  <c r="AF347" i="1"/>
  <c r="AE347" i="1"/>
  <c r="BT346" i="1"/>
  <c r="BS346" i="1"/>
  <c r="BM346" i="1"/>
  <c r="BL346" i="1"/>
  <c r="BK346" i="1"/>
  <c r="BH346" i="1"/>
  <c r="AU346" i="1"/>
  <c r="AT346" i="1"/>
  <c r="AS346" i="1"/>
  <c r="AP346" i="1"/>
  <c r="AQ346" i="1" s="1"/>
  <c r="AM346" i="1"/>
  <c r="AI346" i="1"/>
  <c r="AH346" i="1"/>
  <c r="AG346" i="1"/>
  <c r="AF346" i="1"/>
  <c r="AE346" i="1"/>
  <c r="BT345" i="1"/>
  <c r="BS345" i="1"/>
  <c r="BM345" i="1"/>
  <c r="BL345" i="1"/>
  <c r="BK345" i="1"/>
  <c r="BH345" i="1"/>
  <c r="AU345" i="1"/>
  <c r="AT345" i="1"/>
  <c r="AS345" i="1"/>
  <c r="AP345" i="1"/>
  <c r="AQ345" i="1" s="1"/>
  <c r="AM345" i="1"/>
  <c r="AI345" i="1"/>
  <c r="AH345" i="1"/>
  <c r="AG345" i="1"/>
  <c r="AF345" i="1"/>
  <c r="AE345" i="1"/>
  <c r="BT344" i="1"/>
  <c r="BS344" i="1"/>
  <c r="BM344" i="1"/>
  <c r="BL344" i="1"/>
  <c r="BK344" i="1"/>
  <c r="BH344" i="1"/>
  <c r="AU344" i="1"/>
  <c r="AT344" i="1"/>
  <c r="AS344" i="1"/>
  <c r="AP344" i="1"/>
  <c r="AQ344" i="1" s="1"/>
  <c r="AM344" i="1"/>
  <c r="AI344" i="1"/>
  <c r="AH344" i="1"/>
  <c r="AG344" i="1"/>
  <c r="AF344" i="1"/>
  <c r="AE344" i="1"/>
  <c r="BT343" i="1"/>
  <c r="BS343" i="1"/>
  <c r="BM343" i="1"/>
  <c r="BL343" i="1"/>
  <c r="BK343" i="1"/>
  <c r="BH343" i="1"/>
  <c r="AU343" i="1"/>
  <c r="AT343" i="1"/>
  <c r="AS343" i="1"/>
  <c r="AP343" i="1"/>
  <c r="AQ343" i="1" s="1"/>
  <c r="AM343" i="1"/>
  <c r="AI343" i="1"/>
  <c r="AH343" i="1"/>
  <c r="AG343" i="1"/>
  <c r="AF343" i="1"/>
  <c r="AE343" i="1"/>
  <c r="BT342" i="1"/>
  <c r="BS342" i="1"/>
  <c r="BM342" i="1"/>
  <c r="BL342" i="1"/>
  <c r="BK342" i="1"/>
  <c r="BH342" i="1"/>
  <c r="AU342" i="1"/>
  <c r="AT342" i="1"/>
  <c r="AS342" i="1"/>
  <c r="AP342" i="1"/>
  <c r="AQ342" i="1" s="1"/>
  <c r="AM342" i="1"/>
  <c r="AI342" i="1"/>
  <c r="AH342" i="1"/>
  <c r="AG342" i="1"/>
  <c r="AF342" i="1"/>
  <c r="AE342" i="1"/>
  <c r="BT341" i="1"/>
  <c r="BS341" i="1"/>
  <c r="BM341" i="1"/>
  <c r="BL341" i="1"/>
  <c r="BK341" i="1"/>
  <c r="BH341" i="1"/>
  <c r="AU341" i="1"/>
  <c r="AT341" i="1"/>
  <c r="AS341" i="1"/>
  <c r="AP341" i="1"/>
  <c r="AQ341" i="1" s="1"/>
  <c r="AM341" i="1"/>
  <c r="AI341" i="1"/>
  <c r="AH341" i="1"/>
  <c r="AG341" i="1"/>
  <c r="AF341" i="1"/>
  <c r="AE341" i="1"/>
  <c r="BT340" i="1"/>
  <c r="BS340" i="1"/>
  <c r="BM340" i="1"/>
  <c r="BL340" i="1"/>
  <c r="BK340" i="1"/>
  <c r="BH340" i="1"/>
  <c r="AU340" i="1"/>
  <c r="AT340" i="1"/>
  <c r="AS340" i="1"/>
  <c r="AP340" i="1"/>
  <c r="AQ340" i="1" s="1"/>
  <c r="AM340" i="1"/>
  <c r="AI340" i="1"/>
  <c r="AH340" i="1"/>
  <c r="AG340" i="1"/>
  <c r="AF340" i="1"/>
  <c r="AE340" i="1"/>
  <c r="BT339" i="1"/>
  <c r="BS339" i="1"/>
  <c r="BM339" i="1"/>
  <c r="BL339" i="1"/>
  <c r="BK339" i="1"/>
  <c r="BH339" i="1"/>
  <c r="AU339" i="1"/>
  <c r="AT339" i="1"/>
  <c r="AS339" i="1"/>
  <c r="AP339" i="1"/>
  <c r="AQ339" i="1" s="1"/>
  <c r="AM339" i="1"/>
  <c r="AI339" i="1"/>
  <c r="AH339" i="1"/>
  <c r="AG339" i="1"/>
  <c r="AF339" i="1"/>
  <c r="AE339" i="1"/>
  <c r="BT338" i="1"/>
  <c r="BS338" i="1"/>
  <c r="BM338" i="1"/>
  <c r="BL338" i="1"/>
  <c r="BK338" i="1"/>
  <c r="BH338" i="1"/>
  <c r="AU338" i="1"/>
  <c r="AT338" i="1"/>
  <c r="AS338" i="1"/>
  <c r="AP338" i="1"/>
  <c r="AQ338" i="1" s="1"/>
  <c r="AM338" i="1"/>
  <c r="AI338" i="1"/>
  <c r="AH338" i="1"/>
  <c r="AG338" i="1"/>
  <c r="AF338" i="1"/>
  <c r="AE338" i="1"/>
  <c r="BT337" i="1"/>
  <c r="BS337" i="1"/>
  <c r="BM337" i="1"/>
  <c r="BL337" i="1"/>
  <c r="BK337" i="1"/>
  <c r="BH337" i="1"/>
  <c r="AU337" i="1"/>
  <c r="AT337" i="1"/>
  <c r="AS337" i="1"/>
  <c r="AP337" i="1"/>
  <c r="AQ337" i="1" s="1"/>
  <c r="AM337" i="1"/>
  <c r="AI337" i="1"/>
  <c r="AH337" i="1"/>
  <c r="AG337" i="1"/>
  <c r="AF337" i="1"/>
  <c r="AE337" i="1"/>
  <c r="BT336" i="1"/>
  <c r="BS336" i="1"/>
  <c r="BM336" i="1"/>
  <c r="BL336" i="1"/>
  <c r="BK336" i="1"/>
  <c r="BH336" i="1"/>
  <c r="AU336" i="1"/>
  <c r="AT336" i="1"/>
  <c r="AS336" i="1"/>
  <c r="AP336" i="1"/>
  <c r="AQ336" i="1" s="1"/>
  <c r="AM336" i="1"/>
  <c r="AI336" i="1"/>
  <c r="AH336" i="1"/>
  <c r="AG336" i="1"/>
  <c r="AF336" i="1"/>
  <c r="AE336" i="1"/>
  <c r="BT335" i="1"/>
  <c r="BS335" i="1"/>
  <c r="BM335" i="1"/>
  <c r="BL335" i="1"/>
  <c r="BK335" i="1"/>
  <c r="BH335" i="1"/>
  <c r="AU335" i="1"/>
  <c r="AT335" i="1"/>
  <c r="AS335" i="1"/>
  <c r="AP335" i="1"/>
  <c r="AQ335" i="1" s="1"/>
  <c r="AM335" i="1"/>
  <c r="AI335" i="1"/>
  <c r="AH335" i="1"/>
  <c r="AG335" i="1"/>
  <c r="AF335" i="1"/>
  <c r="AE335" i="1"/>
  <c r="BT334" i="1"/>
  <c r="BS334" i="1"/>
  <c r="BM334" i="1"/>
  <c r="BL334" i="1"/>
  <c r="BK334" i="1"/>
  <c r="BH334" i="1"/>
  <c r="AU334" i="1"/>
  <c r="AT334" i="1"/>
  <c r="AS334" i="1"/>
  <c r="AP334" i="1"/>
  <c r="AQ334" i="1" s="1"/>
  <c r="AM334" i="1"/>
  <c r="AI334" i="1"/>
  <c r="AH334" i="1"/>
  <c r="AG334" i="1"/>
  <c r="AF334" i="1"/>
  <c r="AE334" i="1"/>
  <c r="BT333" i="1"/>
  <c r="BS333" i="1"/>
  <c r="BM333" i="1"/>
  <c r="BL333" i="1"/>
  <c r="BK333" i="1"/>
  <c r="BH333" i="1"/>
  <c r="AU333" i="1"/>
  <c r="AT333" i="1"/>
  <c r="AS333" i="1"/>
  <c r="AP333" i="1"/>
  <c r="AQ333" i="1" s="1"/>
  <c r="AM333" i="1"/>
  <c r="AI333" i="1"/>
  <c r="AH333" i="1"/>
  <c r="AG333" i="1"/>
  <c r="AF333" i="1"/>
  <c r="AE333" i="1"/>
  <c r="BT332" i="1"/>
  <c r="BS332" i="1"/>
  <c r="BM332" i="1"/>
  <c r="BL332" i="1"/>
  <c r="BK332" i="1"/>
  <c r="BH332" i="1"/>
  <c r="AU332" i="1"/>
  <c r="AT332" i="1"/>
  <c r="AS332" i="1"/>
  <c r="AP332" i="1"/>
  <c r="AQ332" i="1" s="1"/>
  <c r="AM332" i="1"/>
  <c r="AI332" i="1"/>
  <c r="AH332" i="1"/>
  <c r="AG332" i="1"/>
  <c r="AF332" i="1"/>
  <c r="AE332" i="1"/>
  <c r="BT331" i="1"/>
  <c r="BS331" i="1"/>
  <c r="BM331" i="1"/>
  <c r="BL331" i="1"/>
  <c r="BK331" i="1"/>
  <c r="BH331" i="1"/>
  <c r="AU331" i="1"/>
  <c r="AT331" i="1"/>
  <c r="AS331" i="1"/>
  <c r="AP331" i="1"/>
  <c r="AQ331" i="1" s="1"/>
  <c r="AM331" i="1"/>
  <c r="AI331" i="1"/>
  <c r="AH331" i="1"/>
  <c r="AG331" i="1"/>
  <c r="AF331" i="1"/>
  <c r="AE331" i="1"/>
  <c r="BT330" i="1"/>
  <c r="BS330" i="1"/>
  <c r="BM330" i="1"/>
  <c r="BL330" i="1"/>
  <c r="BK330" i="1"/>
  <c r="BH330" i="1"/>
  <c r="AU330" i="1"/>
  <c r="AT330" i="1"/>
  <c r="AS330" i="1"/>
  <c r="AP330" i="1"/>
  <c r="AQ330" i="1" s="1"/>
  <c r="AM330" i="1"/>
  <c r="AI330" i="1"/>
  <c r="AH330" i="1"/>
  <c r="AG330" i="1"/>
  <c r="AF330" i="1"/>
  <c r="AE330" i="1"/>
  <c r="BT329" i="1"/>
  <c r="BS329" i="1"/>
  <c r="BM329" i="1"/>
  <c r="BL329" i="1"/>
  <c r="BK329" i="1"/>
  <c r="BH329" i="1"/>
  <c r="AU329" i="1"/>
  <c r="AT329" i="1"/>
  <c r="AS329" i="1"/>
  <c r="AP329" i="1"/>
  <c r="AQ329" i="1" s="1"/>
  <c r="AM329" i="1"/>
  <c r="AI329" i="1"/>
  <c r="AH329" i="1"/>
  <c r="AG329" i="1"/>
  <c r="AF329" i="1"/>
  <c r="AE329" i="1"/>
  <c r="BT328" i="1"/>
  <c r="BS328" i="1"/>
  <c r="BM328" i="1"/>
  <c r="BL328" i="1"/>
  <c r="BK328" i="1"/>
  <c r="BH328" i="1"/>
  <c r="AU328" i="1"/>
  <c r="AT328" i="1"/>
  <c r="AS328" i="1"/>
  <c r="AP328" i="1"/>
  <c r="AQ328" i="1" s="1"/>
  <c r="AM328" i="1"/>
  <c r="AI328" i="1"/>
  <c r="AH328" i="1"/>
  <c r="AG328" i="1"/>
  <c r="AF328" i="1"/>
  <c r="AE328" i="1"/>
  <c r="BT327" i="1"/>
  <c r="BS327" i="1"/>
  <c r="BM327" i="1"/>
  <c r="BL327" i="1"/>
  <c r="BK327" i="1"/>
  <c r="BH327" i="1"/>
  <c r="AU327" i="1"/>
  <c r="AT327" i="1"/>
  <c r="AS327" i="1"/>
  <c r="AP327" i="1"/>
  <c r="AQ327" i="1" s="1"/>
  <c r="AM327" i="1"/>
  <c r="AI327" i="1"/>
  <c r="AH327" i="1"/>
  <c r="AG327" i="1"/>
  <c r="AF327" i="1"/>
  <c r="AE327" i="1"/>
  <c r="BT326" i="1"/>
  <c r="BS326" i="1"/>
  <c r="BM326" i="1"/>
  <c r="BL326" i="1"/>
  <c r="BK326" i="1"/>
  <c r="BH326" i="1"/>
  <c r="AU326" i="1"/>
  <c r="AT326" i="1"/>
  <c r="AS326" i="1"/>
  <c r="AP326" i="1"/>
  <c r="AQ326" i="1" s="1"/>
  <c r="AM326" i="1"/>
  <c r="AI326" i="1"/>
  <c r="AH326" i="1"/>
  <c r="AG326" i="1"/>
  <c r="AF326" i="1"/>
  <c r="AE326" i="1"/>
  <c r="BT325" i="1"/>
  <c r="BS325" i="1"/>
  <c r="BM325" i="1"/>
  <c r="BL325" i="1"/>
  <c r="BK325" i="1"/>
  <c r="BH325" i="1"/>
  <c r="AU325" i="1"/>
  <c r="AT325" i="1"/>
  <c r="AS325" i="1"/>
  <c r="AP325" i="1"/>
  <c r="AQ325" i="1" s="1"/>
  <c r="AM325" i="1"/>
  <c r="AI325" i="1"/>
  <c r="AH325" i="1"/>
  <c r="AG325" i="1"/>
  <c r="AF325" i="1"/>
  <c r="AE325" i="1"/>
  <c r="BT324" i="1"/>
  <c r="BS324" i="1"/>
  <c r="BM324" i="1"/>
  <c r="BL324" i="1"/>
  <c r="BK324" i="1"/>
  <c r="BH324" i="1"/>
  <c r="AU324" i="1"/>
  <c r="AT324" i="1"/>
  <c r="AS324" i="1"/>
  <c r="AP324" i="1"/>
  <c r="AQ324" i="1" s="1"/>
  <c r="AM324" i="1"/>
  <c r="AI324" i="1"/>
  <c r="AH324" i="1"/>
  <c r="AG324" i="1"/>
  <c r="AF324" i="1"/>
  <c r="AE324" i="1"/>
  <c r="BT323" i="1"/>
  <c r="BS323" i="1"/>
  <c r="BM323" i="1"/>
  <c r="BL323" i="1"/>
  <c r="BK323" i="1"/>
  <c r="BH323" i="1"/>
  <c r="AU323" i="1"/>
  <c r="AT323" i="1"/>
  <c r="AS323" i="1"/>
  <c r="AP323" i="1"/>
  <c r="AQ323" i="1" s="1"/>
  <c r="AM323" i="1"/>
  <c r="AI323" i="1"/>
  <c r="AH323" i="1"/>
  <c r="AG323" i="1"/>
  <c r="AF323" i="1"/>
  <c r="AE323" i="1"/>
  <c r="BT322" i="1"/>
  <c r="BS322" i="1"/>
  <c r="BM322" i="1"/>
  <c r="BL322" i="1"/>
  <c r="BK322" i="1"/>
  <c r="BH322" i="1"/>
  <c r="AU322" i="1"/>
  <c r="AT322" i="1"/>
  <c r="AS322" i="1"/>
  <c r="AP322" i="1"/>
  <c r="AQ322" i="1" s="1"/>
  <c r="AM322" i="1"/>
  <c r="AI322" i="1"/>
  <c r="AH322" i="1"/>
  <c r="AG322" i="1"/>
  <c r="AF322" i="1"/>
  <c r="AE322" i="1"/>
  <c r="BT321" i="1"/>
  <c r="BS321" i="1"/>
  <c r="BM321" i="1"/>
  <c r="BL321" i="1"/>
  <c r="BK321" i="1"/>
  <c r="BH321" i="1"/>
  <c r="AU321" i="1"/>
  <c r="AT321" i="1"/>
  <c r="AS321" i="1"/>
  <c r="AP321" i="1"/>
  <c r="AQ321" i="1" s="1"/>
  <c r="AM321" i="1"/>
  <c r="AI321" i="1"/>
  <c r="AH321" i="1"/>
  <c r="AG321" i="1"/>
  <c r="AF321" i="1"/>
  <c r="AE321" i="1"/>
  <c r="BT320" i="1"/>
  <c r="BS320" i="1"/>
  <c r="BM320" i="1"/>
  <c r="BL320" i="1"/>
  <c r="BK320" i="1"/>
  <c r="BH320" i="1"/>
  <c r="AU320" i="1"/>
  <c r="AT320" i="1"/>
  <c r="AS320" i="1"/>
  <c r="AP320" i="1"/>
  <c r="AQ320" i="1" s="1"/>
  <c r="AM320" i="1"/>
  <c r="AI320" i="1"/>
  <c r="AH320" i="1"/>
  <c r="AG320" i="1"/>
  <c r="AF320" i="1"/>
  <c r="AE320" i="1"/>
  <c r="BT319" i="1"/>
  <c r="BS319" i="1"/>
  <c r="BM319" i="1"/>
  <c r="BL319" i="1"/>
  <c r="BK319" i="1"/>
  <c r="BH319" i="1"/>
  <c r="AU319" i="1"/>
  <c r="AT319" i="1"/>
  <c r="AS319" i="1"/>
  <c r="AP319" i="1"/>
  <c r="AQ319" i="1" s="1"/>
  <c r="AM319" i="1"/>
  <c r="AI319" i="1"/>
  <c r="AH319" i="1"/>
  <c r="AG319" i="1"/>
  <c r="AF319" i="1"/>
  <c r="AE319" i="1"/>
  <c r="BT318" i="1"/>
  <c r="BS318" i="1"/>
  <c r="BM318" i="1"/>
  <c r="BL318" i="1"/>
  <c r="BK318" i="1"/>
  <c r="BH318" i="1"/>
  <c r="AU318" i="1"/>
  <c r="AT318" i="1"/>
  <c r="AS318" i="1"/>
  <c r="AP318" i="1"/>
  <c r="AQ318" i="1" s="1"/>
  <c r="AM318" i="1"/>
  <c r="AI318" i="1"/>
  <c r="AH318" i="1"/>
  <c r="AG318" i="1"/>
  <c r="AF318" i="1"/>
  <c r="AE318" i="1"/>
  <c r="BT317" i="1"/>
  <c r="BS317" i="1"/>
  <c r="BM317" i="1"/>
  <c r="BL317" i="1"/>
  <c r="BK317" i="1"/>
  <c r="BH317" i="1"/>
  <c r="AU317" i="1"/>
  <c r="AT317" i="1"/>
  <c r="AS317" i="1"/>
  <c r="AP317" i="1"/>
  <c r="AQ317" i="1" s="1"/>
  <c r="AM317" i="1"/>
  <c r="AI317" i="1"/>
  <c r="AH317" i="1"/>
  <c r="AG317" i="1"/>
  <c r="AF317" i="1"/>
  <c r="AE317" i="1"/>
  <c r="BT316" i="1"/>
  <c r="BS316" i="1"/>
  <c r="BM316" i="1"/>
  <c r="BL316" i="1"/>
  <c r="BK316" i="1"/>
  <c r="BH316" i="1"/>
  <c r="AU316" i="1"/>
  <c r="AT316" i="1"/>
  <c r="AS316" i="1"/>
  <c r="AP316" i="1"/>
  <c r="AQ316" i="1" s="1"/>
  <c r="AM316" i="1"/>
  <c r="AI316" i="1"/>
  <c r="AH316" i="1"/>
  <c r="AG316" i="1"/>
  <c r="AF316" i="1"/>
  <c r="AE316" i="1"/>
  <c r="BT315" i="1"/>
  <c r="BS315" i="1"/>
  <c r="BM315" i="1"/>
  <c r="BL315" i="1"/>
  <c r="BK315" i="1"/>
  <c r="BH315" i="1"/>
  <c r="AU315" i="1"/>
  <c r="AT315" i="1"/>
  <c r="AS315" i="1"/>
  <c r="AP315" i="1"/>
  <c r="AQ315" i="1" s="1"/>
  <c r="AM315" i="1"/>
  <c r="AI315" i="1"/>
  <c r="AH315" i="1"/>
  <c r="AG315" i="1"/>
  <c r="AF315" i="1"/>
  <c r="AE315" i="1"/>
  <c r="BT314" i="1"/>
  <c r="BS314" i="1"/>
  <c r="BM314" i="1"/>
  <c r="BL314" i="1"/>
  <c r="BK314" i="1"/>
  <c r="BH314" i="1"/>
  <c r="AU314" i="1"/>
  <c r="AT314" i="1"/>
  <c r="AS314" i="1"/>
  <c r="AP314" i="1"/>
  <c r="AQ314" i="1" s="1"/>
  <c r="AM314" i="1"/>
  <c r="AI314" i="1"/>
  <c r="AH314" i="1"/>
  <c r="AG314" i="1"/>
  <c r="AF314" i="1"/>
  <c r="AE314" i="1"/>
  <c r="BT313" i="1"/>
  <c r="BS313" i="1"/>
  <c r="BM313" i="1"/>
  <c r="BL313" i="1"/>
  <c r="BK313" i="1"/>
  <c r="BH313" i="1"/>
  <c r="AU313" i="1"/>
  <c r="AT313" i="1"/>
  <c r="AS313" i="1"/>
  <c r="AP313" i="1"/>
  <c r="AQ313" i="1" s="1"/>
  <c r="AM313" i="1"/>
  <c r="AI313" i="1"/>
  <c r="AH313" i="1"/>
  <c r="AG313" i="1"/>
  <c r="AF313" i="1"/>
  <c r="AE313" i="1"/>
  <c r="BT312" i="1"/>
  <c r="BS312" i="1"/>
  <c r="BM312" i="1"/>
  <c r="BL312" i="1"/>
  <c r="BK312" i="1"/>
  <c r="BH312" i="1"/>
  <c r="AU312" i="1"/>
  <c r="AT312" i="1"/>
  <c r="AS312" i="1"/>
  <c r="AP312" i="1"/>
  <c r="AQ312" i="1" s="1"/>
  <c r="AM312" i="1"/>
  <c r="AI312" i="1"/>
  <c r="AH312" i="1"/>
  <c r="AG312" i="1"/>
  <c r="AF312" i="1"/>
  <c r="AE312" i="1"/>
  <c r="BT311" i="1"/>
  <c r="BS311" i="1"/>
  <c r="BM311" i="1"/>
  <c r="BL311" i="1"/>
  <c r="BK311" i="1"/>
  <c r="BH311" i="1"/>
  <c r="AU311" i="1"/>
  <c r="AT311" i="1"/>
  <c r="AS311" i="1"/>
  <c r="AP311" i="1"/>
  <c r="AQ311" i="1" s="1"/>
  <c r="AM311" i="1"/>
  <c r="AI311" i="1"/>
  <c r="AH311" i="1"/>
  <c r="AG311" i="1"/>
  <c r="AF311" i="1"/>
  <c r="AE311" i="1"/>
  <c r="BT310" i="1"/>
  <c r="BS310" i="1"/>
  <c r="BM310" i="1"/>
  <c r="BL310" i="1"/>
  <c r="BK310" i="1"/>
  <c r="BH310" i="1"/>
  <c r="AU310" i="1"/>
  <c r="AT310" i="1"/>
  <c r="AS310" i="1"/>
  <c r="AP310" i="1"/>
  <c r="AQ310" i="1" s="1"/>
  <c r="AM310" i="1"/>
  <c r="AI310" i="1"/>
  <c r="AH310" i="1"/>
  <c r="AG310" i="1"/>
  <c r="AF310" i="1"/>
  <c r="AE310" i="1"/>
  <c r="BT309" i="1"/>
  <c r="BS309" i="1"/>
  <c r="BM309" i="1"/>
  <c r="BL309" i="1"/>
  <c r="BK309" i="1"/>
  <c r="BH309" i="1"/>
  <c r="AU309" i="1"/>
  <c r="AT309" i="1"/>
  <c r="AS309" i="1"/>
  <c r="AP309" i="1"/>
  <c r="AQ309" i="1" s="1"/>
  <c r="AM309" i="1"/>
  <c r="AI309" i="1"/>
  <c r="AH309" i="1"/>
  <c r="AG309" i="1"/>
  <c r="AF309" i="1"/>
  <c r="AE309" i="1"/>
  <c r="BT308" i="1"/>
  <c r="BS308" i="1"/>
  <c r="BM308" i="1"/>
  <c r="BL308" i="1"/>
  <c r="BK308" i="1"/>
  <c r="BH308" i="1"/>
  <c r="AU308" i="1"/>
  <c r="AT308" i="1"/>
  <c r="AS308" i="1"/>
  <c r="AP308" i="1"/>
  <c r="AQ308" i="1" s="1"/>
  <c r="AM308" i="1"/>
  <c r="AI308" i="1"/>
  <c r="AH308" i="1"/>
  <c r="AG308" i="1"/>
  <c r="AF308" i="1"/>
  <c r="AE308" i="1"/>
  <c r="BT307" i="1"/>
  <c r="BS307" i="1"/>
  <c r="BM307" i="1"/>
  <c r="BL307" i="1"/>
  <c r="BK307" i="1"/>
  <c r="BH307" i="1"/>
  <c r="AU307" i="1"/>
  <c r="AT307" i="1"/>
  <c r="AS307" i="1"/>
  <c r="AP307" i="1"/>
  <c r="AQ307" i="1" s="1"/>
  <c r="AM307" i="1"/>
  <c r="AI307" i="1"/>
  <c r="AH307" i="1"/>
  <c r="AG307" i="1"/>
  <c r="AF307" i="1"/>
  <c r="AE307" i="1"/>
  <c r="BT306" i="1"/>
  <c r="BS306" i="1"/>
  <c r="BM306" i="1"/>
  <c r="BL306" i="1"/>
  <c r="BK306" i="1"/>
  <c r="BH306" i="1"/>
  <c r="AU306" i="1"/>
  <c r="AT306" i="1"/>
  <c r="AS306" i="1"/>
  <c r="AP306" i="1"/>
  <c r="AQ306" i="1" s="1"/>
  <c r="AM306" i="1"/>
  <c r="AI306" i="1"/>
  <c r="AH306" i="1"/>
  <c r="AG306" i="1"/>
  <c r="AF306" i="1"/>
  <c r="AE306" i="1"/>
  <c r="BT305" i="1"/>
  <c r="BS305" i="1"/>
  <c r="BM305" i="1"/>
  <c r="BL305" i="1"/>
  <c r="BK305" i="1"/>
  <c r="BH305" i="1"/>
  <c r="AU305" i="1"/>
  <c r="AT305" i="1"/>
  <c r="AS305" i="1"/>
  <c r="AP305" i="1"/>
  <c r="AQ305" i="1" s="1"/>
  <c r="AM305" i="1"/>
  <c r="AI305" i="1"/>
  <c r="AH305" i="1"/>
  <c r="AG305" i="1"/>
  <c r="AF305" i="1"/>
  <c r="AE305" i="1"/>
  <c r="BT304" i="1"/>
  <c r="BS304" i="1"/>
  <c r="BM304" i="1"/>
  <c r="BL304" i="1"/>
  <c r="BK304" i="1"/>
  <c r="BH304" i="1"/>
  <c r="AU304" i="1"/>
  <c r="AT304" i="1"/>
  <c r="AS304" i="1"/>
  <c r="AP304" i="1"/>
  <c r="AQ304" i="1" s="1"/>
  <c r="AM304" i="1"/>
  <c r="AI304" i="1"/>
  <c r="AH304" i="1"/>
  <c r="AG304" i="1"/>
  <c r="AF304" i="1"/>
  <c r="AE304" i="1"/>
  <c r="BT303" i="1"/>
  <c r="BS303" i="1"/>
  <c r="BM303" i="1"/>
  <c r="BL303" i="1"/>
  <c r="BK303" i="1"/>
  <c r="BH303" i="1"/>
  <c r="AU303" i="1"/>
  <c r="AT303" i="1"/>
  <c r="AS303" i="1"/>
  <c r="AP303" i="1"/>
  <c r="AQ303" i="1" s="1"/>
  <c r="AM303" i="1"/>
  <c r="AI303" i="1"/>
  <c r="AH303" i="1"/>
  <c r="AG303" i="1"/>
  <c r="AF303" i="1"/>
  <c r="AE303" i="1"/>
  <c r="BT302" i="1"/>
  <c r="BS302" i="1"/>
  <c r="BM302" i="1"/>
  <c r="BL302" i="1"/>
  <c r="BK302" i="1"/>
  <c r="BH302" i="1"/>
  <c r="AU302" i="1"/>
  <c r="AT302" i="1"/>
  <c r="AS302" i="1"/>
  <c r="AP302" i="1"/>
  <c r="AQ302" i="1" s="1"/>
  <c r="AM302" i="1"/>
  <c r="AI302" i="1"/>
  <c r="AH302" i="1"/>
  <c r="AG302" i="1"/>
  <c r="AF302" i="1"/>
  <c r="AE302" i="1"/>
  <c r="BT301" i="1"/>
  <c r="BS301" i="1"/>
  <c r="BM301" i="1"/>
  <c r="BL301" i="1"/>
  <c r="BK301" i="1"/>
  <c r="BH301" i="1"/>
  <c r="AU301" i="1"/>
  <c r="AT301" i="1"/>
  <c r="AS301" i="1"/>
  <c r="AP301" i="1"/>
  <c r="AQ301" i="1" s="1"/>
  <c r="AM301" i="1"/>
  <c r="AI301" i="1"/>
  <c r="AH301" i="1"/>
  <c r="AG301" i="1"/>
  <c r="AF301" i="1"/>
  <c r="AE301" i="1"/>
  <c r="BT300" i="1"/>
  <c r="BS300" i="1"/>
  <c r="BM300" i="1"/>
  <c r="BL300" i="1"/>
  <c r="BK300" i="1"/>
  <c r="BH300" i="1"/>
  <c r="AU300" i="1"/>
  <c r="AT300" i="1"/>
  <c r="AS300" i="1"/>
  <c r="AP300" i="1"/>
  <c r="AQ300" i="1" s="1"/>
  <c r="AM300" i="1"/>
  <c r="AI300" i="1"/>
  <c r="AH300" i="1"/>
  <c r="AG300" i="1"/>
  <c r="AF300" i="1"/>
  <c r="AE300" i="1"/>
  <c r="BT299" i="1"/>
  <c r="BS299" i="1"/>
  <c r="BM299" i="1"/>
  <c r="BL299" i="1"/>
  <c r="BK299" i="1"/>
  <c r="BH299" i="1"/>
  <c r="AU299" i="1"/>
  <c r="AT299" i="1"/>
  <c r="AS299" i="1"/>
  <c r="AP299" i="1"/>
  <c r="AQ299" i="1" s="1"/>
  <c r="AM299" i="1"/>
  <c r="AI299" i="1"/>
  <c r="AH299" i="1"/>
  <c r="AG299" i="1"/>
  <c r="AF299" i="1"/>
  <c r="AE299" i="1"/>
  <c r="BT298" i="1"/>
  <c r="BS298" i="1"/>
  <c r="BM298" i="1"/>
  <c r="BL298" i="1"/>
  <c r="BK298" i="1"/>
  <c r="BH298" i="1"/>
  <c r="AU298" i="1"/>
  <c r="AT298" i="1"/>
  <c r="AS298" i="1"/>
  <c r="AP298" i="1"/>
  <c r="AQ298" i="1" s="1"/>
  <c r="AM298" i="1"/>
  <c r="AI298" i="1"/>
  <c r="AH298" i="1"/>
  <c r="AG298" i="1"/>
  <c r="AF298" i="1"/>
  <c r="AE298" i="1"/>
  <c r="BT297" i="1"/>
  <c r="BS297" i="1"/>
  <c r="BM297" i="1"/>
  <c r="BL297" i="1"/>
  <c r="BK297" i="1"/>
  <c r="BH297" i="1"/>
  <c r="AU297" i="1"/>
  <c r="AT297" i="1"/>
  <c r="AS297" i="1"/>
  <c r="AP297" i="1"/>
  <c r="AQ297" i="1" s="1"/>
  <c r="AM297" i="1"/>
  <c r="AI297" i="1"/>
  <c r="AH297" i="1"/>
  <c r="AG297" i="1"/>
  <c r="AF297" i="1"/>
  <c r="AE297" i="1"/>
  <c r="BT296" i="1"/>
  <c r="BS296" i="1"/>
  <c r="BM296" i="1"/>
  <c r="BL296" i="1"/>
  <c r="BK296" i="1"/>
  <c r="BH296" i="1"/>
  <c r="AU296" i="1"/>
  <c r="AT296" i="1"/>
  <c r="AS296" i="1"/>
  <c r="AP296" i="1"/>
  <c r="AQ296" i="1" s="1"/>
  <c r="AM296" i="1"/>
  <c r="AI296" i="1"/>
  <c r="AH296" i="1"/>
  <c r="AG296" i="1"/>
  <c r="AF296" i="1"/>
  <c r="AE296" i="1"/>
  <c r="BT295" i="1"/>
  <c r="BS295" i="1"/>
  <c r="BM295" i="1"/>
  <c r="BL295" i="1"/>
  <c r="BK295" i="1"/>
  <c r="BH295" i="1"/>
  <c r="AU295" i="1"/>
  <c r="AT295" i="1"/>
  <c r="AS295" i="1"/>
  <c r="AP295" i="1"/>
  <c r="AQ295" i="1" s="1"/>
  <c r="AM295" i="1"/>
  <c r="AI295" i="1"/>
  <c r="AH295" i="1"/>
  <c r="AG295" i="1"/>
  <c r="AF295" i="1"/>
  <c r="AE295" i="1"/>
  <c r="BT294" i="1"/>
  <c r="BS294" i="1"/>
  <c r="BM294" i="1"/>
  <c r="BL294" i="1"/>
  <c r="BK294" i="1"/>
  <c r="BH294" i="1"/>
  <c r="AU294" i="1"/>
  <c r="AT294" i="1"/>
  <c r="AS294" i="1"/>
  <c r="AP294" i="1"/>
  <c r="AQ294" i="1" s="1"/>
  <c r="AM294" i="1"/>
  <c r="AI294" i="1"/>
  <c r="AH294" i="1"/>
  <c r="AG294" i="1"/>
  <c r="AF294" i="1"/>
  <c r="AE294" i="1"/>
  <c r="BT293" i="1"/>
  <c r="BS293" i="1"/>
  <c r="BM293" i="1"/>
  <c r="BL293" i="1"/>
  <c r="BK293" i="1"/>
  <c r="BH293" i="1"/>
  <c r="AU293" i="1"/>
  <c r="AT293" i="1"/>
  <c r="AS293" i="1"/>
  <c r="AP293" i="1"/>
  <c r="AQ293" i="1" s="1"/>
  <c r="AM293" i="1"/>
  <c r="AI293" i="1"/>
  <c r="AH293" i="1"/>
  <c r="AG293" i="1"/>
  <c r="AF293" i="1"/>
  <c r="AE293" i="1"/>
  <c r="BT292" i="1"/>
  <c r="BS292" i="1"/>
  <c r="BM292" i="1"/>
  <c r="BL292" i="1"/>
  <c r="BK292" i="1"/>
  <c r="BH292" i="1"/>
  <c r="AU292" i="1"/>
  <c r="AT292" i="1"/>
  <c r="AS292" i="1"/>
  <c r="AP292" i="1"/>
  <c r="AQ292" i="1" s="1"/>
  <c r="AM292" i="1"/>
  <c r="AI292" i="1"/>
  <c r="AH292" i="1"/>
  <c r="AG292" i="1"/>
  <c r="AF292" i="1"/>
  <c r="AE292" i="1"/>
  <c r="BT291" i="1"/>
  <c r="BS291" i="1"/>
  <c r="BM291" i="1"/>
  <c r="BL291" i="1"/>
  <c r="BK291" i="1"/>
  <c r="BH291" i="1"/>
  <c r="AU291" i="1"/>
  <c r="AT291" i="1"/>
  <c r="AS291" i="1"/>
  <c r="AP291" i="1"/>
  <c r="AQ291" i="1" s="1"/>
  <c r="AM291" i="1"/>
  <c r="AI291" i="1"/>
  <c r="AH291" i="1"/>
  <c r="AG291" i="1"/>
  <c r="AF291" i="1"/>
  <c r="AE291" i="1"/>
  <c r="BT290" i="1"/>
  <c r="BS290" i="1"/>
  <c r="BM290" i="1"/>
  <c r="BL290" i="1"/>
  <c r="BK290" i="1"/>
  <c r="BH290" i="1"/>
  <c r="AU290" i="1"/>
  <c r="AT290" i="1"/>
  <c r="AS290" i="1"/>
  <c r="AP290" i="1"/>
  <c r="AQ290" i="1" s="1"/>
  <c r="AM290" i="1"/>
  <c r="AI290" i="1"/>
  <c r="AH290" i="1"/>
  <c r="AG290" i="1"/>
  <c r="AF290" i="1"/>
  <c r="AE290" i="1"/>
  <c r="BT289" i="1"/>
  <c r="BS289" i="1"/>
  <c r="BM289" i="1"/>
  <c r="BL289" i="1"/>
  <c r="BK289" i="1"/>
  <c r="BH289" i="1"/>
  <c r="AU289" i="1"/>
  <c r="AT289" i="1"/>
  <c r="AS289" i="1"/>
  <c r="AP289" i="1"/>
  <c r="AQ289" i="1" s="1"/>
  <c r="AM289" i="1"/>
  <c r="AI289" i="1"/>
  <c r="AH289" i="1"/>
  <c r="AG289" i="1"/>
  <c r="AF289" i="1"/>
  <c r="AE289" i="1"/>
  <c r="BT288" i="1"/>
  <c r="BS288" i="1"/>
  <c r="BM288" i="1"/>
  <c r="BL288" i="1"/>
  <c r="BK288" i="1"/>
  <c r="BH288" i="1"/>
  <c r="AU288" i="1"/>
  <c r="AT288" i="1"/>
  <c r="AS288" i="1"/>
  <c r="AP288" i="1"/>
  <c r="AQ288" i="1" s="1"/>
  <c r="AM288" i="1"/>
  <c r="AI288" i="1"/>
  <c r="AH288" i="1"/>
  <c r="AG288" i="1"/>
  <c r="AF288" i="1"/>
  <c r="AE288" i="1"/>
  <c r="BT287" i="1"/>
  <c r="BS287" i="1"/>
  <c r="BM287" i="1"/>
  <c r="BL287" i="1"/>
  <c r="BK287" i="1"/>
  <c r="BH287" i="1"/>
  <c r="AU287" i="1"/>
  <c r="AT287" i="1"/>
  <c r="AS287" i="1"/>
  <c r="AP287" i="1"/>
  <c r="AQ287" i="1" s="1"/>
  <c r="AM287" i="1"/>
  <c r="AI287" i="1"/>
  <c r="AH287" i="1"/>
  <c r="AG287" i="1"/>
  <c r="AF287" i="1"/>
  <c r="AE287" i="1"/>
  <c r="BT286" i="1"/>
  <c r="BS286" i="1"/>
  <c r="BM286" i="1"/>
  <c r="BL286" i="1"/>
  <c r="BK286" i="1"/>
  <c r="BH286" i="1"/>
  <c r="AU286" i="1"/>
  <c r="AT286" i="1"/>
  <c r="AS286" i="1"/>
  <c r="AP286" i="1"/>
  <c r="AQ286" i="1" s="1"/>
  <c r="AM286" i="1"/>
  <c r="AI286" i="1"/>
  <c r="AH286" i="1"/>
  <c r="AG286" i="1"/>
  <c r="AF286" i="1"/>
  <c r="AE286" i="1"/>
  <c r="BT285" i="1"/>
  <c r="BS285" i="1"/>
  <c r="BM285" i="1"/>
  <c r="BL285" i="1"/>
  <c r="BK285" i="1"/>
  <c r="BH285" i="1"/>
  <c r="AU285" i="1"/>
  <c r="AT285" i="1"/>
  <c r="AS285" i="1"/>
  <c r="AP285" i="1"/>
  <c r="AQ285" i="1" s="1"/>
  <c r="AM285" i="1"/>
  <c r="AI285" i="1"/>
  <c r="AH285" i="1"/>
  <c r="AG285" i="1"/>
  <c r="AF285" i="1"/>
  <c r="AE285" i="1"/>
  <c r="BT284" i="1"/>
  <c r="BS284" i="1"/>
  <c r="BM284" i="1"/>
  <c r="BL284" i="1"/>
  <c r="BK284" i="1"/>
  <c r="BH284" i="1"/>
  <c r="AU284" i="1"/>
  <c r="AT284" i="1"/>
  <c r="AS284" i="1"/>
  <c r="AP284" i="1"/>
  <c r="AQ284" i="1" s="1"/>
  <c r="AM284" i="1"/>
  <c r="AI284" i="1"/>
  <c r="AH284" i="1"/>
  <c r="AG284" i="1"/>
  <c r="AF284" i="1"/>
  <c r="AE284" i="1"/>
  <c r="BT283" i="1"/>
  <c r="BS283" i="1"/>
  <c r="BM283" i="1"/>
  <c r="BL283" i="1"/>
  <c r="BK283" i="1"/>
  <c r="BH283" i="1"/>
  <c r="AU283" i="1"/>
  <c r="AT283" i="1"/>
  <c r="AS283" i="1"/>
  <c r="AP283" i="1"/>
  <c r="AQ283" i="1" s="1"/>
  <c r="AM283" i="1"/>
  <c r="AI283" i="1"/>
  <c r="AH283" i="1"/>
  <c r="AG283" i="1"/>
  <c r="AF283" i="1"/>
  <c r="AE283" i="1"/>
  <c r="BT282" i="1"/>
  <c r="BS282" i="1"/>
  <c r="BM282" i="1"/>
  <c r="BL282" i="1"/>
  <c r="BK282" i="1"/>
  <c r="BH282" i="1"/>
  <c r="AU282" i="1"/>
  <c r="AT282" i="1"/>
  <c r="AS282" i="1"/>
  <c r="AP282" i="1"/>
  <c r="AQ282" i="1" s="1"/>
  <c r="AM282" i="1"/>
  <c r="AI282" i="1"/>
  <c r="AH282" i="1"/>
  <c r="AG282" i="1"/>
  <c r="AF282" i="1"/>
  <c r="AE282" i="1"/>
  <c r="BT281" i="1"/>
  <c r="BS281" i="1"/>
  <c r="BM281" i="1"/>
  <c r="BL281" i="1"/>
  <c r="BK281" i="1"/>
  <c r="BH281" i="1"/>
  <c r="AU281" i="1"/>
  <c r="AT281" i="1"/>
  <c r="AS281" i="1"/>
  <c r="AP281" i="1"/>
  <c r="AQ281" i="1" s="1"/>
  <c r="AM281" i="1"/>
  <c r="AI281" i="1"/>
  <c r="AH281" i="1"/>
  <c r="AG281" i="1"/>
  <c r="AF281" i="1"/>
  <c r="AE281" i="1"/>
  <c r="BT280" i="1"/>
  <c r="BS280" i="1"/>
  <c r="BM280" i="1"/>
  <c r="BL280" i="1"/>
  <c r="BK280" i="1"/>
  <c r="BH280" i="1"/>
  <c r="AU280" i="1"/>
  <c r="AT280" i="1"/>
  <c r="AS280" i="1"/>
  <c r="AP280" i="1"/>
  <c r="AQ280" i="1" s="1"/>
  <c r="AM280" i="1"/>
  <c r="AI280" i="1"/>
  <c r="AH280" i="1"/>
  <c r="AG280" i="1"/>
  <c r="AF280" i="1"/>
  <c r="AE280" i="1"/>
  <c r="BT279" i="1"/>
  <c r="BS279" i="1"/>
  <c r="BM279" i="1"/>
  <c r="BL279" i="1"/>
  <c r="BK279" i="1"/>
  <c r="BH279" i="1"/>
  <c r="AU279" i="1"/>
  <c r="AT279" i="1"/>
  <c r="AS279" i="1"/>
  <c r="AP279" i="1"/>
  <c r="AQ279" i="1" s="1"/>
  <c r="AM279" i="1"/>
  <c r="AI279" i="1"/>
  <c r="AH279" i="1"/>
  <c r="AG279" i="1"/>
  <c r="AF279" i="1"/>
  <c r="AE279" i="1"/>
  <c r="BT278" i="1"/>
  <c r="BS278" i="1"/>
  <c r="BM278" i="1"/>
  <c r="BL278" i="1"/>
  <c r="BK278" i="1"/>
  <c r="BH278" i="1"/>
  <c r="AU278" i="1"/>
  <c r="AT278" i="1"/>
  <c r="AS278" i="1"/>
  <c r="AP278" i="1"/>
  <c r="AQ278" i="1" s="1"/>
  <c r="AM278" i="1"/>
  <c r="AI278" i="1"/>
  <c r="AH278" i="1"/>
  <c r="AG278" i="1"/>
  <c r="AF278" i="1"/>
  <c r="AE278" i="1"/>
  <c r="BT277" i="1"/>
  <c r="BS277" i="1"/>
  <c r="BM277" i="1"/>
  <c r="BL277" i="1"/>
  <c r="BK277" i="1"/>
  <c r="BH277" i="1"/>
  <c r="AU277" i="1"/>
  <c r="AT277" i="1"/>
  <c r="AS277" i="1"/>
  <c r="AP277" i="1"/>
  <c r="AQ277" i="1" s="1"/>
  <c r="AM277" i="1"/>
  <c r="AI277" i="1"/>
  <c r="AH277" i="1"/>
  <c r="AG277" i="1"/>
  <c r="AF277" i="1"/>
  <c r="AE277" i="1"/>
  <c r="BT276" i="1"/>
  <c r="BS276" i="1"/>
  <c r="BM276" i="1"/>
  <c r="BL276" i="1"/>
  <c r="BK276" i="1"/>
  <c r="BH276" i="1"/>
  <c r="AU276" i="1"/>
  <c r="AT276" i="1"/>
  <c r="AS276" i="1"/>
  <c r="AP276" i="1"/>
  <c r="AQ276" i="1" s="1"/>
  <c r="AM276" i="1"/>
  <c r="AI276" i="1"/>
  <c r="AH276" i="1"/>
  <c r="AG276" i="1"/>
  <c r="AF276" i="1"/>
  <c r="AE276" i="1"/>
  <c r="BT275" i="1"/>
  <c r="BS275" i="1"/>
  <c r="BM275" i="1"/>
  <c r="BL275" i="1"/>
  <c r="BK275" i="1"/>
  <c r="BH275" i="1"/>
  <c r="AU275" i="1"/>
  <c r="AT275" i="1"/>
  <c r="AS275" i="1"/>
  <c r="AP275" i="1"/>
  <c r="AQ275" i="1" s="1"/>
  <c r="AM275" i="1"/>
  <c r="AI275" i="1"/>
  <c r="AH275" i="1"/>
  <c r="AG275" i="1"/>
  <c r="AF275" i="1"/>
  <c r="AE275" i="1"/>
  <c r="BT274" i="1"/>
  <c r="BS274" i="1"/>
  <c r="BM274" i="1"/>
  <c r="BL274" i="1"/>
  <c r="BK274" i="1"/>
  <c r="BH274" i="1"/>
  <c r="AU274" i="1"/>
  <c r="AT274" i="1"/>
  <c r="AS274" i="1"/>
  <c r="AP274" i="1"/>
  <c r="AQ274" i="1" s="1"/>
  <c r="AM274" i="1"/>
  <c r="AI274" i="1"/>
  <c r="AH274" i="1"/>
  <c r="AG274" i="1"/>
  <c r="AF274" i="1"/>
  <c r="AE274" i="1"/>
  <c r="BT273" i="1"/>
  <c r="BS273" i="1"/>
  <c r="BM273" i="1"/>
  <c r="BL273" i="1"/>
  <c r="BK273" i="1"/>
  <c r="BH273" i="1"/>
  <c r="AU273" i="1"/>
  <c r="AT273" i="1"/>
  <c r="AS273" i="1"/>
  <c r="AP273" i="1"/>
  <c r="AQ273" i="1" s="1"/>
  <c r="AM273" i="1"/>
  <c r="AI273" i="1"/>
  <c r="AH273" i="1"/>
  <c r="AG273" i="1"/>
  <c r="AF273" i="1"/>
  <c r="AE273" i="1"/>
  <c r="BT272" i="1"/>
  <c r="BS272" i="1"/>
  <c r="BM272" i="1"/>
  <c r="BL272" i="1"/>
  <c r="BK272" i="1"/>
  <c r="BH272" i="1"/>
  <c r="AU272" i="1"/>
  <c r="AT272" i="1"/>
  <c r="AS272" i="1"/>
  <c r="AP272" i="1"/>
  <c r="AQ272" i="1" s="1"/>
  <c r="AM272" i="1"/>
  <c r="AI272" i="1"/>
  <c r="AH272" i="1"/>
  <c r="AG272" i="1"/>
  <c r="AF272" i="1"/>
  <c r="AE272" i="1"/>
  <c r="BT271" i="1"/>
  <c r="BS271" i="1"/>
  <c r="BM271" i="1"/>
  <c r="BL271" i="1"/>
  <c r="BK271" i="1"/>
  <c r="BH271" i="1"/>
  <c r="AU271" i="1"/>
  <c r="AT271" i="1"/>
  <c r="AS271" i="1"/>
  <c r="AP271" i="1"/>
  <c r="AQ271" i="1" s="1"/>
  <c r="AM271" i="1"/>
  <c r="AI271" i="1"/>
  <c r="AH271" i="1"/>
  <c r="AG271" i="1"/>
  <c r="AF271" i="1"/>
  <c r="AE271" i="1"/>
  <c r="BT270" i="1"/>
  <c r="BS270" i="1"/>
  <c r="BM270" i="1"/>
  <c r="BL270" i="1"/>
  <c r="BK270" i="1"/>
  <c r="BH270" i="1"/>
  <c r="AU270" i="1"/>
  <c r="AT270" i="1"/>
  <c r="AS270" i="1"/>
  <c r="AP270" i="1"/>
  <c r="AQ270" i="1" s="1"/>
  <c r="AM270" i="1"/>
  <c r="AI270" i="1"/>
  <c r="AH270" i="1"/>
  <c r="AG270" i="1"/>
  <c r="AF270" i="1"/>
  <c r="AE270" i="1"/>
  <c r="BT269" i="1"/>
  <c r="BS269" i="1"/>
  <c r="BM269" i="1"/>
  <c r="BL269" i="1"/>
  <c r="BK269" i="1"/>
  <c r="BH269" i="1"/>
  <c r="AU269" i="1"/>
  <c r="AT269" i="1"/>
  <c r="AS269" i="1"/>
  <c r="AP269" i="1"/>
  <c r="AQ269" i="1" s="1"/>
  <c r="AM269" i="1"/>
  <c r="AI269" i="1"/>
  <c r="AH269" i="1"/>
  <c r="AG269" i="1"/>
  <c r="AF269" i="1"/>
  <c r="AE269" i="1"/>
  <c r="BT268" i="1"/>
  <c r="BS268" i="1"/>
  <c r="BM268" i="1"/>
  <c r="BL268" i="1"/>
  <c r="BK268" i="1"/>
  <c r="BH268" i="1"/>
  <c r="AU268" i="1"/>
  <c r="AT268" i="1"/>
  <c r="AS268" i="1"/>
  <c r="AP268" i="1"/>
  <c r="AQ268" i="1" s="1"/>
  <c r="AM268" i="1"/>
  <c r="AI268" i="1"/>
  <c r="AH268" i="1"/>
  <c r="AG268" i="1"/>
  <c r="AF268" i="1"/>
  <c r="AE268" i="1"/>
  <c r="BT267" i="1"/>
  <c r="BS267" i="1"/>
  <c r="BM267" i="1"/>
  <c r="BL267" i="1"/>
  <c r="BK267" i="1"/>
  <c r="BH267" i="1"/>
  <c r="AU267" i="1"/>
  <c r="AT267" i="1"/>
  <c r="AS267" i="1"/>
  <c r="AP267" i="1"/>
  <c r="AQ267" i="1" s="1"/>
  <c r="AM267" i="1"/>
  <c r="AI267" i="1"/>
  <c r="AH267" i="1"/>
  <c r="AG267" i="1"/>
  <c r="AF267" i="1"/>
  <c r="AE267" i="1"/>
  <c r="BT266" i="1"/>
  <c r="BS266" i="1"/>
  <c r="BM266" i="1"/>
  <c r="BL266" i="1"/>
  <c r="BK266" i="1"/>
  <c r="BH266" i="1"/>
  <c r="AU266" i="1"/>
  <c r="AT266" i="1"/>
  <c r="AS266" i="1"/>
  <c r="AP266" i="1"/>
  <c r="AQ266" i="1" s="1"/>
  <c r="AM266" i="1"/>
  <c r="AI266" i="1"/>
  <c r="AH266" i="1"/>
  <c r="AG266" i="1"/>
  <c r="AF266" i="1"/>
  <c r="AE266" i="1"/>
  <c r="BT265" i="1"/>
  <c r="BS265" i="1"/>
  <c r="BM265" i="1"/>
  <c r="BL265" i="1"/>
  <c r="BK265" i="1"/>
  <c r="BH265" i="1"/>
  <c r="AU265" i="1"/>
  <c r="AT265" i="1"/>
  <c r="AS265" i="1"/>
  <c r="AP265" i="1"/>
  <c r="AQ265" i="1" s="1"/>
  <c r="AM265" i="1"/>
  <c r="AI265" i="1"/>
  <c r="AH265" i="1"/>
  <c r="AG265" i="1"/>
  <c r="AF265" i="1"/>
  <c r="AE265" i="1"/>
  <c r="BT264" i="1"/>
  <c r="BS264" i="1"/>
  <c r="BM264" i="1"/>
  <c r="BL264" i="1"/>
  <c r="BK264" i="1"/>
  <c r="BH264" i="1"/>
  <c r="AU264" i="1"/>
  <c r="AT264" i="1"/>
  <c r="AS264" i="1"/>
  <c r="AP264" i="1"/>
  <c r="AQ264" i="1" s="1"/>
  <c r="AM264" i="1"/>
  <c r="AI264" i="1"/>
  <c r="AH264" i="1"/>
  <c r="AG264" i="1"/>
  <c r="AF264" i="1"/>
  <c r="AE264" i="1"/>
  <c r="BT263" i="1"/>
  <c r="BS263" i="1"/>
  <c r="BM263" i="1"/>
  <c r="BL263" i="1"/>
  <c r="BK263" i="1"/>
  <c r="BH263" i="1"/>
  <c r="AU263" i="1"/>
  <c r="AT263" i="1"/>
  <c r="AS263" i="1"/>
  <c r="AP263" i="1"/>
  <c r="AQ263" i="1" s="1"/>
  <c r="AM263" i="1"/>
  <c r="AI263" i="1"/>
  <c r="AH263" i="1"/>
  <c r="AG263" i="1"/>
  <c r="AF263" i="1"/>
  <c r="AE263" i="1"/>
  <c r="BT262" i="1"/>
  <c r="BS262" i="1"/>
  <c r="BM262" i="1"/>
  <c r="BL262" i="1"/>
  <c r="BK262" i="1"/>
  <c r="BH262" i="1"/>
  <c r="AU262" i="1"/>
  <c r="AT262" i="1"/>
  <c r="AS262" i="1"/>
  <c r="AP262" i="1"/>
  <c r="AQ262" i="1" s="1"/>
  <c r="AM262" i="1"/>
  <c r="AI262" i="1"/>
  <c r="AH262" i="1"/>
  <c r="AG262" i="1"/>
  <c r="AF262" i="1"/>
  <c r="AE262" i="1"/>
  <c r="BT261" i="1"/>
  <c r="BS261" i="1"/>
  <c r="BM261" i="1"/>
  <c r="BL261" i="1"/>
  <c r="BK261" i="1"/>
  <c r="BH261" i="1"/>
  <c r="AU261" i="1"/>
  <c r="AT261" i="1"/>
  <c r="AS261" i="1"/>
  <c r="AP261" i="1"/>
  <c r="AQ261" i="1" s="1"/>
  <c r="AM261" i="1"/>
  <c r="AI261" i="1"/>
  <c r="AH261" i="1"/>
  <c r="AG261" i="1"/>
  <c r="AF261" i="1"/>
  <c r="AE261" i="1"/>
  <c r="BT260" i="1"/>
  <c r="BS260" i="1"/>
  <c r="BM260" i="1"/>
  <c r="BL260" i="1"/>
  <c r="BK260" i="1"/>
  <c r="BH260" i="1"/>
  <c r="AU260" i="1"/>
  <c r="AT260" i="1"/>
  <c r="AS260" i="1"/>
  <c r="AP260" i="1"/>
  <c r="AQ260" i="1" s="1"/>
  <c r="AM260" i="1"/>
  <c r="AI260" i="1"/>
  <c r="AH260" i="1"/>
  <c r="AG260" i="1"/>
  <c r="AF260" i="1"/>
  <c r="AE260" i="1"/>
  <c r="BT259" i="1"/>
  <c r="BS259" i="1"/>
  <c r="BM259" i="1"/>
  <c r="BL259" i="1"/>
  <c r="BK259" i="1"/>
  <c r="BH259" i="1"/>
  <c r="AU259" i="1"/>
  <c r="AT259" i="1"/>
  <c r="AS259" i="1"/>
  <c r="AP259" i="1"/>
  <c r="AQ259" i="1" s="1"/>
  <c r="AM259" i="1"/>
  <c r="AI259" i="1"/>
  <c r="AH259" i="1"/>
  <c r="AG259" i="1"/>
  <c r="AF259" i="1"/>
  <c r="AE259" i="1"/>
  <c r="BT258" i="1"/>
  <c r="BS258" i="1"/>
  <c r="BM258" i="1"/>
  <c r="BL258" i="1"/>
  <c r="BK258" i="1"/>
  <c r="BH258" i="1"/>
  <c r="AU258" i="1"/>
  <c r="AT258" i="1"/>
  <c r="AS258" i="1"/>
  <c r="AP258" i="1"/>
  <c r="AQ258" i="1" s="1"/>
  <c r="AM258" i="1"/>
  <c r="AI258" i="1"/>
  <c r="AH258" i="1"/>
  <c r="AG258" i="1"/>
  <c r="AF258" i="1"/>
  <c r="AE258" i="1"/>
  <c r="BT257" i="1"/>
  <c r="BS257" i="1"/>
  <c r="BM257" i="1"/>
  <c r="BL257" i="1"/>
  <c r="BK257" i="1"/>
  <c r="BH257" i="1"/>
  <c r="AU257" i="1"/>
  <c r="AT257" i="1"/>
  <c r="AS257" i="1"/>
  <c r="AP257" i="1"/>
  <c r="AQ257" i="1" s="1"/>
  <c r="AM257" i="1"/>
  <c r="AI257" i="1"/>
  <c r="AH257" i="1"/>
  <c r="AG257" i="1"/>
  <c r="AF257" i="1"/>
  <c r="AE257" i="1"/>
  <c r="BT256" i="1"/>
  <c r="BS256" i="1"/>
  <c r="BM256" i="1"/>
  <c r="BL256" i="1"/>
  <c r="BK256" i="1"/>
  <c r="BH256" i="1"/>
  <c r="AU256" i="1"/>
  <c r="AT256" i="1"/>
  <c r="AS256" i="1"/>
  <c r="AP256" i="1"/>
  <c r="AQ256" i="1" s="1"/>
  <c r="AM256" i="1"/>
  <c r="AI256" i="1"/>
  <c r="AH256" i="1"/>
  <c r="AG256" i="1"/>
  <c r="AF256" i="1"/>
  <c r="AE256" i="1"/>
  <c r="BT255" i="1"/>
  <c r="BS255" i="1"/>
  <c r="BM255" i="1"/>
  <c r="BL255" i="1"/>
  <c r="BK255" i="1"/>
  <c r="BH255" i="1"/>
  <c r="AU255" i="1"/>
  <c r="AT255" i="1"/>
  <c r="AS255" i="1"/>
  <c r="AP255" i="1"/>
  <c r="AQ255" i="1" s="1"/>
  <c r="AM255" i="1"/>
  <c r="AI255" i="1"/>
  <c r="AH255" i="1"/>
  <c r="AG255" i="1"/>
  <c r="AF255" i="1"/>
  <c r="AE255" i="1"/>
  <c r="BT254" i="1"/>
  <c r="BS254" i="1"/>
  <c r="BM254" i="1"/>
  <c r="BL254" i="1"/>
  <c r="BK254" i="1"/>
  <c r="BH254" i="1"/>
  <c r="AU254" i="1"/>
  <c r="AT254" i="1"/>
  <c r="AS254" i="1"/>
  <c r="AP254" i="1"/>
  <c r="AQ254" i="1" s="1"/>
  <c r="AM254" i="1"/>
  <c r="AI254" i="1"/>
  <c r="AH254" i="1"/>
  <c r="AG254" i="1"/>
  <c r="AF254" i="1"/>
  <c r="AE254" i="1"/>
  <c r="BT253" i="1"/>
  <c r="BS253" i="1"/>
  <c r="BM253" i="1"/>
  <c r="BL253" i="1"/>
  <c r="BK253" i="1"/>
  <c r="BH253" i="1"/>
  <c r="AU253" i="1"/>
  <c r="AT253" i="1"/>
  <c r="AS253" i="1"/>
  <c r="AP253" i="1"/>
  <c r="AQ253" i="1" s="1"/>
  <c r="AM253" i="1"/>
  <c r="AI253" i="1"/>
  <c r="AH253" i="1"/>
  <c r="AG253" i="1"/>
  <c r="AF253" i="1"/>
  <c r="AE253" i="1"/>
  <c r="BT252" i="1"/>
  <c r="BS252" i="1"/>
  <c r="BM252" i="1"/>
  <c r="BL252" i="1"/>
  <c r="BK252" i="1"/>
  <c r="BH252" i="1"/>
  <c r="AU252" i="1"/>
  <c r="AT252" i="1"/>
  <c r="AS252" i="1"/>
  <c r="AP252" i="1"/>
  <c r="AQ252" i="1" s="1"/>
  <c r="AM252" i="1"/>
  <c r="AI252" i="1"/>
  <c r="AH252" i="1"/>
  <c r="AG252" i="1"/>
  <c r="AF252" i="1"/>
  <c r="AE252" i="1"/>
  <c r="BT251" i="1"/>
  <c r="BS251" i="1"/>
  <c r="BM251" i="1"/>
  <c r="BL251" i="1"/>
  <c r="BK251" i="1"/>
  <c r="BH251" i="1"/>
  <c r="AU251" i="1"/>
  <c r="AT251" i="1"/>
  <c r="AS251" i="1"/>
  <c r="AP251" i="1"/>
  <c r="AQ251" i="1" s="1"/>
  <c r="AM251" i="1"/>
  <c r="AI251" i="1"/>
  <c r="AH251" i="1"/>
  <c r="AG251" i="1"/>
  <c r="AF251" i="1"/>
  <c r="AE251" i="1"/>
  <c r="BT250" i="1"/>
  <c r="BS250" i="1"/>
  <c r="BM250" i="1"/>
  <c r="BL250" i="1"/>
  <c r="BK250" i="1"/>
  <c r="BH250" i="1"/>
  <c r="AU250" i="1"/>
  <c r="AT250" i="1"/>
  <c r="AS250" i="1"/>
  <c r="AP250" i="1"/>
  <c r="AQ250" i="1" s="1"/>
  <c r="AM250" i="1"/>
  <c r="AI250" i="1"/>
  <c r="AH250" i="1"/>
  <c r="AG250" i="1"/>
  <c r="AF250" i="1"/>
  <c r="AE250" i="1"/>
  <c r="BT249" i="1"/>
  <c r="BS249" i="1"/>
  <c r="BM249" i="1"/>
  <c r="BL249" i="1"/>
  <c r="BK249" i="1"/>
  <c r="BH249" i="1"/>
  <c r="AU249" i="1"/>
  <c r="AT249" i="1"/>
  <c r="AS249" i="1"/>
  <c r="AP249" i="1"/>
  <c r="AQ249" i="1" s="1"/>
  <c r="AM249" i="1"/>
  <c r="AI249" i="1"/>
  <c r="AH249" i="1"/>
  <c r="AG249" i="1"/>
  <c r="AF249" i="1"/>
  <c r="AE249" i="1"/>
  <c r="BT248" i="1"/>
  <c r="BS248" i="1"/>
  <c r="BM248" i="1"/>
  <c r="BL248" i="1"/>
  <c r="BK248" i="1"/>
  <c r="BH248" i="1"/>
  <c r="AU248" i="1"/>
  <c r="AT248" i="1"/>
  <c r="AS248" i="1"/>
  <c r="AP248" i="1"/>
  <c r="AQ248" i="1" s="1"/>
  <c r="AM248" i="1"/>
  <c r="AI248" i="1"/>
  <c r="AH248" i="1"/>
  <c r="AG248" i="1"/>
  <c r="AF248" i="1"/>
  <c r="AE248" i="1"/>
  <c r="BT247" i="1"/>
  <c r="BS247" i="1"/>
  <c r="BM247" i="1"/>
  <c r="BL247" i="1"/>
  <c r="BK247" i="1"/>
  <c r="BH247" i="1"/>
  <c r="AU247" i="1"/>
  <c r="AT247" i="1"/>
  <c r="AS247" i="1"/>
  <c r="AP247" i="1"/>
  <c r="AQ247" i="1" s="1"/>
  <c r="AM247" i="1"/>
  <c r="AI247" i="1"/>
  <c r="AH247" i="1"/>
  <c r="AG247" i="1"/>
  <c r="AF247" i="1"/>
  <c r="AE247" i="1"/>
  <c r="BT246" i="1"/>
  <c r="BS246" i="1"/>
  <c r="BM246" i="1"/>
  <c r="BL246" i="1"/>
  <c r="BK246" i="1"/>
  <c r="BH246" i="1"/>
  <c r="AU246" i="1"/>
  <c r="AT246" i="1"/>
  <c r="AS246" i="1"/>
  <c r="AP246" i="1"/>
  <c r="AQ246" i="1" s="1"/>
  <c r="AM246" i="1"/>
  <c r="AI246" i="1"/>
  <c r="AH246" i="1"/>
  <c r="AG246" i="1"/>
  <c r="AF246" i="1"/>
  <c r="AE246" i="1"/>
  <c r="BT245" i="1"/>
  <c r="BS245" i="1"/>
  <c r="BM245" i="1"/>
  <c r="BL245" i="1"/>
  <c r="BK245" i="1"/>
  <c r="BH245" i="1"/>
  <c r="AU245" i="1"/>
  <c r="AT245" i="1"/>
  <c r="AS245" i="1"/>
  <c r="AP245" i="1"/>
  <c r="AQ245" i="1" s="1"/>
  <c r="AM245" i="1"/>
  <c r="AI245" i="1"/>
  <c r="AH245" i="1"/>
  <c r="AG245" i="1"/>
  <c r="AF245" i="1"/>
  <c r="AE245" i="1"/>
  <c r="BT244" i="1"/>
  <c r="BS244" i="1"/>
  <c r="BM244" i="1"/>
  <c r="BL244" i="1"/>
  <c r="BK244" i="1"/>
  <c r="BH244" i="1"/>
  <c r="AU244" i="1"/>
  <c r="AT244" i="1"/>
  <c r="AS244" i="1"/>
  <c r="AP244" i="1"/>
  <c r="AQ244" i="1" s="1"/>
  <c r="AM244" i="1"/>
  <c r="AI244" i="1"/>
  <c r="AH244" i="1"/>
  <c r="AG244" i="1"/>
  <c r="AF244" i="1"/>
  <c r="AE244" i="1"/>
  <c r="BT243" i="1"/>
  <c r="BS243" i="1"/>
  <c r="BM243" i="1"/>
  <c r="BL243" i="1"/>
  <c r="BK243" i="1"/>
  <c r="BH243" i="1"/>
  <c r="AU243" i="1"/>
  <c r="AT243" i="1"/>
  <c r="AS243" i="1"/>
  <c r="AP243" i="1"/>
  <c r="AQ243" i="1" s="1"/>
  <c r="AM243" i="1"/>
  <c r="AI243" i="1"/>
  <c r="AH243" i="1"/>
  <c r="AG243" i="1"/>
  <c r="AF243" i="1"/>
  <c r="AE243" i="1"/>
  <c r="BT242" i="1"/>
  <c r="BS242" i="1"/>
  <c r="BM242" i="1"/>
  <c r="BL242" i="1"/>
  <c r="BK242" i="1"/>
  <c r="BH242" i="1"/>
  <c r="AU242" i="1"/>
  <c r="AT242" i="1"/>
  <c r="AS242" i="1"/>
  <c r="AP242" i="1"/>
  <c r="AQ242" i="1" s="1"/>
  <c r="AM242" i="1"/>
  <c r="AI242" i="1"/>
  <c r="AH242" i="1"/>
  <c r="AG242" i="1"/>
  <c r="AF242" i="1"/>
  <c r="AE242" i="1"/>
  <c r="BT241" i="1"/>
  <c r="BS241" i="1"/>
  <c r="BM241" i="1"/>
  <c r="BL241" i="1"/>
  <c r="BK241" i="1"/>
  <c r="BH241" i="1"/>
  <c r="AU241" i="1"/>
  <c r="AT241" i="1"/>
  <c r="AS241" i="1"/>
  <c r="AP241" i="1"/>
  <c r="AQ241" i="1" s="1"/>
  <c r="AM241" i="1"/>
  <c r="AI241" i="1"/>
  <c r="AH241" i="1"/>
  <c r="AG241" i="1"/>
  <c r="AF241" i="1"/>
  <c r="AE241" i="1"/>
  <c r="BT240" i="1"/>
  <c r="BS240" i="1"/>
  <c r="BM240" i="1"/>
  <c r="BL240" i="1"/>
  <c r="BK240" i="1"/>
  <c r="BH240" i="1"/>
  <c r="AU240" i="1"/>
  <c r="AT240" i="1"/>
  <c r="AS240" i="1"/>
  <c r="AP240" i="1"/>
  <c r="AQ240" i="1" s="1"/>
  <c r="AM240" i="1"/>
  <c r="AI240" i="1"/>
  <c r="AH240" i="1"/>
  <c r="AG240" i="1"/>
  <c r="AF240" i="1"/>
  <c r="AE240" i="1"/>
  <c r="BT239" i="1"/>
  <c r="BS239" i="1"/>
  <c r="BM239" i="1"/>
  <c r="BL239" i="1"/>
  <c r="BK239" i="1"/>
  <c r="BH239" i="1"/>
  <c r="AU239" i="1"/>
  <c r="AT239" i="1"/>
  <c r="AS239" i="1"/>
  <c r="AP239" i="1"/>
  <c r="AQ239" i="1" s="1"/>
  <c r="AM239" i="1"/>
  <c r="AI239" i="1"/>
  <c r="AH239" i="1"/>
  <c r="AG239" i="1"/>
  <c r="AF239" i="1"/>
  <c r="AE239" i="1"/>
  <c r="BT238" i="1"/>
  <c r="BS238" i="1"/>
  <c r="BM238" i="1"/>
  <c r="BL238" i="1"/>
  <c r="BK238" i="1"/>
  <c r="BH238" i="1"/>
  <c r="AU238" i="1"/>
  <c r="AT238" i="1"/>
  <c r="AS238" i="1"/>
  <c r="AP238" i="1"/>
  <c r="AQ238" i="1" s="1"/>
  <c r="AM238" i="1"/>
  <c r="AI238" i="1"/>
  <c r="AH238" i="1"/>
  <c r="AG238" i="1"/>
  <c r="AF238" i="1"/>
  <c r="AE238" i="1"/>
  <c r="BT237" i="1"/>
  <c r="BS237" i="1"/>
  <c r="BM237" i="1"/>
  <c r="BL237" i="1"/>
  <c r="BK237" i="1"/>
  <c r="BH237" i="1"/>
  <c r="AU237" i="1"/>
  <c r="AT237" i="1"/>
  <c r="AS237" i="1"/>
  <c r="AP237" i="1"/>
  <c r="AQ237" i="1" s="1"/>
  <c r="AM237" i="1"/>
  <c r="AI237" i="1"/>
  <c r="AH237" i="1"/>
  <c r="AG237" i="1"/>
  <c r="AF237" i="1"/>
  <c r="AE237" i="1"/>
  <c r="BT236" i="1"/>
  <c r="BS236" i="1"/>
  <c r="BM236" i="1"/>
  <c r="BL236" i="1"/>
  <c r="BK236" i="1"/>
  <c r="BH236" i="1"/>
  <c r="AU236" i="1"/>
  <c r="AT236" i="1"/>
  <c r="AS236" i="1"/>
  <c r="AP236" i="1"/>
  <c r="AQ236" i="1" s="1"/>
  <c r="AM236" i="1"/>
  <c r="AI236" i="1"/>
  <c r="AH236" i="1"/>
  <c r="AG236" i="1"/>
  <c r="AF236" i="1"/>
  <c r="AE236" i="1"/>
  <c r="BT235" i="1"/>
  <c r="BS235" i="1"/>
  <c r="BM235" i="1"/>
  <c r="BL235" i="1"/>
  <c r="BK235" i="1"/>
  <c r="BH235" i="1"/>
  <c r="AU235" i="1"/>
  <c r="AT235" i="1"/>
  <c r="AS235" i="1"/>
  <c r="AP235" i="1"/>
  <c r="AQ235" i="1" s="1"/>
  <c r="AM235" i="1"/>
  <c r="AI235" i="1"/>
  <c r="AH235" i="1"/>
  <c r="AG235" i="1"/>
  <c r="AF235" i="1"/>
  <c r="AE235" i="1"/>
  <c r="BT234" i="1"/>
  <c r="BS234" i="1"/>
  <c r="BM234" i="1"/>
  <c r="BL234" i="1"/>
  <c r="BK234" i="1"/>
  <c r="BH234" i="1"/>
  <c r="AU234" i="1"/>
  <c r="AT234" i="1"/>
  <c r="AS234" i="1"/>
  <c r="AP234" i="1"/>
  <c r="AQ234" i="1" s="1"/>
  <c r="AM234" i="1"/>
  <c r="AI234" i="1"/>
  <c r="AH234" i="1"/>
  <c r="AG234" i="1"/>
  <c r="AF234" i="1"/>
  <c r="AE234" i="1"/>
  <c r="BT233" i="1"/>
  <c r="BS233" i="1"/>
  <c r="BM233" i="1"/>
  <c r="BL233" i="1"/>
  <c r="BK233" i="1"/>
  <c r="BH233" i="1"/>
  <c r="AU233" i="1"/>
  <c r="AT233" i="1"/>
  <c r="AS233" i="1"/>
  <c r="AP233" i="1"/>
  <c r="AQ233" i="1" s="1"/>
  <c r="AM233" i="1"/>
  <c r="AI233" i="1"/>
  <c r="AH233" i="1"/>
  <c r="AG233" i="1"/>
  <c r="AF233" i="1"/>
  <c r="AE233" i="1"/>
  <c r="BT232" i="1"/>
  <c r="BS232" i="1"/>
  <c r="BM232" i="1"/>
  <c r="BL232" i="1"/>
  <c r="BK232" i="1"/>
  <c r="BH232" i="1"/>
  <c r="AU232" i="1"/>
  <c r="AT232" i="1"/>
  <c r="AS232" i="1"/>
  <c r="AP232" i="1"/>
  <c r="AQ232" i="1" s="1"/>
  <c r="AM232" i="1"/>
  <c r="AI232" i="1"/>
  <c r="AH232" i="1"/>
  <c r="AG232" i="1"/>
  <c r="AF232" i="1"/>
  <c r="AE232" i="1"/>
  <c r="BT231" i="1"/>
  <c r="BS231" i="1"/>
  <c r="BM231" i="1"/>
  <c r="BL231" i="1"/>
  <c r="BK231" i="1"/>
  <c r="BH231" i="1"/>
  <c r="AU231" i="1"/>
  <c r="AT231" i="1"/>
  <c r="AS231" i="1"/>
  <c r="AP231" i="1"/>
  <c r="AQ231" i="1" s="1"/>
  <c r="AM231" i="1"/>
  <c r="AI231" i="1"/>
  <c r="AH231" i="1"/>
  <c r="AG231" i="1"/>
  <c r="AF231" i="1"/>
  <c r="AE231" i="1"/>
  <c r="BT230" i="1"/>
  <c r="BS230" i="1"/>
  <c r="BM230" i="1"/>
  <c r="BL230" i="1"/>
  <c r="BK230" i="1"/>
  <c r="BH230" i="1"/>
  <c r="AU230" i="1"/>
  <c r="AT230" i="1"/>
  <c r="AS230" i="1"/>
  <c r="AP230" i="1"/>
  <c r="AQ230" i="1" s="1"/>
  <c r="AM230" i="1"/>
  <c r="AI230" i="1"/>
  <c r="AH230" i="1"/>
  <c r="AG230" i="1"/>
  <c r="AF230" i="1"/>
  <c r="AE230" i="1"/>
  <c r="BT229" i="1"/>
  <c r="BS229" i="1"/>
  <c r="BM229" i="1"/>
  <c r="BL229" i="1"/>
  <c r="BK229" i="1"/>
  <c r="BH229" i="1"/>
  <c r="AU229" i="1"/>
  <c r="AT229" i="1"/>
  <c r="AS229" i="1"/>
  <c r="AP229" i="1"/>
  <c r="AQ229" i="1" s="1"/>
  <c r="AM229" i="1"/>
  <c r="AI229" i="1"/>
  <c r="AH229" i="1"/>
  <c r="AG229" i="1"/>
  <c r="AF229" i="1"/>
  <c r="AE229" i="1"/>
  <c r="BT228" i="1"/>
  <c r="BS228" i="1"/>
  <c r="BM228" i="1"/>
  <c r="BL228" i="1"/>
  <c r="BK228" i="1"/>
  <c r="BH228" i="1"/>
  <c r="AU228" i="1"/>
  <c r="AT228" i="1"/>
  <c r="AS228" i="1"/>
  <c r="AP228" i="1"/>
  <c r="AQ228" i="1" s="1"/>
  <c r="AM228" i="1"/>
  <c r="AI228" i="1"/>
  <c r="AH228" i="1"/>
  <c r="AG228" i="1"/>
  <c r="AF228" i="1"/>
  <c r="AE228" i="1"/>
  <c r="BT227" i="1"/>
  <c r="BS227" i="1"/>
  <c r="BM227" i="1"/>
  <c r="BL227" i="1"/>
  <c r="BK227" i="1"/>
  <c r="BH227" i="1"/>
  <c r="AU227" i="1"/>
  <c r="AT227" i="1"/>
  <c r="AS227" i="1"/>
  <c r="AP227" i="1"/>
  <c r="AQ227" i="1" s="1"/>
  <c r="AM227" i="1"/>
  <c r="AI227" i="1"/>
  <c r="AH227" i="1"/>
  <c r="AG227" i="1"/>
  <c r="AF227" i="1"/>
  <c r="AE227" i="1"/>
  <c r="BT226" i="1"/>
  <c r="BS226" i="1"/>
  <c r="BM226" i="1"/>
  <c r="BL226" i="1"/>
  <c r="BK226" i="1"/>
  <c r="BH226" i="1"/>
  <c r="AU226" i="1"/>
  <c r="AT226" i="1"/>
  <c r="AS226" i="1"/>
  <c r="AP226" i="1"/>
  <c r="AQ226" i="1" s="1"/>
  <c r="AM226" i="1"/>
  <c r="AI226" i="1"/>
  <c r="AH226" i="1"/>
  <c r="AG226" i="1"/>
  <c r="AF226" i="1"/>
  <c r="AE226" i="1"/>
  <c r="BT225" i="1"/>
  <c r="BS225" i="1"/>
  <c r="BM225" i="1"/>
  <c r="BL225" i="1"/>
  <c r="BK225" i="1"/>
  <c r="BH225" i="1"/>
  <c r="AU225" i="1"/>
  <c r="AT225" i="1"/>
  <c r="AS225" i="1"/>
  <c r="AP225" i="1"/>
  <c r="AQ225" i="1" s="1"/>
  <c r="AM225" i="1"/>
  <c r="AI225" i="1"/>
  <c r="AH225" i="1"/>
  <c r="AG225" i="1"/>
  <c r="AF225" i="1"/>
  <c r="AE225" i="1"/>
  <c r="BT224" i="1"/>
  <c r="BS224" i="1"/>
  <c r="BM224" i="1"/>
  <c r="BL224" i="1"/>
  <c r="BK224" i="1"/>
  <c r="BH224" i="1"/>
  <c r="AU224" i="1"/>
  <c r="AT224" i="1"/>
  <c r="AS224" i="1"/>
  <c r="AP224" i="1"/>
  <c r="AQ224" i="1" s="1"/>
  <c r="AM224" i="1"/>
  <c r="AI224" i="1"/>
  <c r="AH224" i="1"/>
  <c r="AG224" i="1"/>
  <c r="AF224" i="1"/>
  <c r="AE224" i="1"/>
  <c r="BT223" i="1"/>
  <c r="BS223" i="1"/>
  <c r="BM223" i="1"/>
  <c r="BL223" i="1"/>
  <c r="BK223" i="1"/>
  <c r="BH223" i="1"/>
  <c r="AU223" i="1"/>
  <c r="AT223" i="1"/>
  <c r="AS223" i="1"/>
  <c r="AP223" i="1"/>
  <c r="AQ223" i="1" s="1"/>
  <c r="AM223" i="1"/>
  <c r="AI223" i="1"/>
  <c r="AH223" i="1"/>
  <c r="AG223" i="1"/>
  <c r="AF223" i="1"/>
  <c r="AE223" i="1"/>
  <c r="BT222" i="1"/>
  <c r="BS222" i="1"/>
  <c r="BM222" i="1"/>
  <c r="BL222" i="1"/>
  <c r="BK222" i="1"/>
  <c r="BH222" i="1"/>
  <c r="AU222" i="1"/>
  <c r="AT222" i="1"/>
  <c r="AS222" i="1"/>
  <c r="AP222" i="1"/>
  <c r="AQ222" i="1" s="1"/>
  <c r="AM222" i="1"/>
  <c r="AI222" i="1"/>
  <c r="AH222" i="1"/>
  <c r="AG222" i="1"/>
  <c r="AF222" i="1"/>
  <c r="AE222" i="1"/>
  <c r="BT221" i="1"/>
  <c r="BS221" i="1"/>
  <c r="BM221" i="1"/>
  <c r="BL221" i="1"/>
  <c r="BK221" i="1"/>
  <c r="BH221" i="1"/>
  <c r="AU221" i="1"/>
  <c r="AT221" i="1"/>
  <c r="AS221" i="1"/>
  <c r="AP221" i="1"/>
  <c r="AQ221" i="1" s="1"/>
  <c r="AM221" i="1"/>
  <c r="AI221" i="1"/>
  <c r="AH221" i="1"/>
  <c r="AG221" i="1"/>
  <c r="AF221" i="1"/>
  <c r="AE221" i="1"/>
  <c r="BT220" i="1"/>
  <c r="BS220" i="1"/>
  <c r="BM220" i="1"/>
  <c r="BL220" i="1"/>
  <c r="BK220" i="1"/>
  <c r="BH220" i="1"/>
  <c r="AU220" i="1"/>
  <c r="AT220" i="1"/>
  <c r="AS220" i="1"/>
  <c r="AP220" i="1"/>
  <c r="AQ220" i="1" s="1"/>
  <c r="AM220" i="1"/>
  <c r="AI220" i="1"/>
  <c r="AH220" i="1"/>
  <c r="AG220" i="1"/>
  <c r="AF220" i="1"/>
  <c r="AE220" i="1"/>
  <c r="BT219" i="1"/>
  <c r="BS219" i="1"/>
  <c r="BM219" i="1"/>
  <c r="BL219" i="1"/>
  <c r="BK219" i="1"/>
  <c r="BH219" i="1"/>
  <c r="AU219" i="1"/>
  <c r="AT219" i="1"/>
  <c r="AS219" i="1"/>
  <c r="AP219" i="1"/>
  <c r="AQ219" i="1" s="1"/>
  <c r="AM219" i="1"/>
  <c r="AI219" i="1"/>
  <c r="AH219" i="1"/>
  <c r="AG219" i="1"/>
  <c r="AF219" i="1"/>
  <c r="AE219" i="1"/>
  <c r="BT218" i="1"/>
  <c r="BS218" i="1"/>
  <c r="BM218" i="1"/>
  <c r="BL218" i="1"/>
  <c r="BK218" i="1"/>
  <c r="BH218" i="1"/>
  <c r="AU218" i="1"/>
  <c r="AT218" i="1"/>
  <c r="AS218" i="1"/>
  <c r="AP218" i="1"/>
  <c r="AQ218" i="1" s="1"/>
  <c r="AM218" i="1"/>
  <c r="AI218" i="1"/>
  <c r="AH218" i="1"/>
  <c r="AG218" i="1"/>
  <c r="AF218" i="1"/>
  <c r="AE218" i="1"/>
  <c r="BT217" i="1"/>
  <c r="BS217" i="1"/>
  <c r="BM217" i="1"/>
  <c r="BL217" i="1"/>
  <c r="BK217" i="1"/>
  <c r="BH217" i="1"/>
  <c r="AU217" i="1"/>
  <c r="AT217" i="1"/>
  <c r="AS217" i="1"/>
  <c r="AP217" i="1"/>
  <c r="AQ217" i="1" s="1"/>
  <c r="AM217" i="1"/>
  <c r="AI217" i="1"/>
  <c r="AH217" i="1"/>
  <c r="AG217" i="1"/>
  <c r="AF217" i="1"/>
  <c r="AE217" i="1"/>
  <c r="BT216" i="1"/>
  <c r="BS216" i="1"/>
  <c r="BM216" i="1"/>
  <c r="BL216" i="1"/>
  <c r="BK216" i="1"/>
  <c r="BH216" i="1"/>
  <c r="AU216" i="1"/>
  <c r="AT216" i="1"/>
  <c r="AS216" i="1"/>
  <c r="AP216" i="1"/>
  <c r="AQ216" i="1" s="1"/>
  <c r="AM216" i="1"/>
  <c r="AI216" i="1"/>
  <c r="AH216" i="1"/>
  <c r="AG216" i="1"/>
  <c r="AF216" i="1"/>
  <c r="AE216" i="1"/>
  <c r="BT215" i="1"/>
  <c r="BS215" i="1"/>
  <c r="BM215" i="1"/>
  <c r="BL215" i="1"/>
  <c r="BK215" i="1"/>
  <c r="BH215" i="1"/>
  <c r="AU215" i="1"/>
  <c r="AT215" i="1"/>
  <c r="AS215" i="1"/>
  <c r="AP215" i="1"/>
  <c r="AQ215" i="1" s="1"/>
  <c r="AM215" i="1"/>
  <c r="AI215" i="1"/>
  <c r="AH215" i="1"/>
  <c r="AG215" i="1"/>
  <c r="AF215" i="1"/>
  <c r="AE215" i="1"/>
  <c r="BT214" i="1"/>
  <c r="BS214" i="1"/>
  <c r="BM214" i="1"/>
  <c r="BL214" i="1"/>
  <c r="BK214" i="1"/>
  <c r="BH214" i="1"/>
  <c r="AU214" i="1"/>
  <c r="AT214" i="1"/>
  <c r="AS214" i="1"/>
  <c r="AP214" i="1"/>
  <c r="AQ214" i="1" s="1"/>
  <c r="AM214" i="1"/>
  <c r="AI214" i="1"/>
  <c r="AH214" i="1"/>
  <c r="AG214" i="1"/>
  <c r="AF214" i="1"/>
  <c r="AE214" i="1"/>
  <c r="BT213" i="1"/>
  <c r="BS213" i="1"/>
  <c r="BM213" i="1"/>
  <c r="BL213" i="1"/>
  <c r="BK213" i="1"/>
  <c r="BH213" i="1"/>
  <c r="AU213" i="1"/>
  <c r="AT213" i="1"/>
  <c r="AS213" i="1"/>
  <c r="AP213" i="1"/>
  <c r="AQ213" i="1" s="1"/>
  <c r="AM213" i="1"/>
  <c r="AI213" i="1"/>
  <c r="AH213" i="1"/>
  <c r="AG213" i="1"/>
  <c r="AF213" i="1"/>
  <c r="AE213" i="1"/>
  <c r="BT212" i="1"/>
  <c r="BS212" i="1"/>
  <c r="BM212" i="1"/>
  <c r="BL212" i="1"/>
  <c r="BK212" i="1"/>
  <c r="BH212" i="1"/>
  <c r="AU212" i="1"/>
  <c r="AT212" i="1"/>
  <c r="AS212" i="1"/>
  <c r="AP212" i="1"/>
  <c r="AQ212" i="1" s="1"/>
  <c r="AM212" i="1"/>
  <c r="AI212" i="1"/>
  <c r="AH212" i="1"/>
  <c r="AG212" i="1"/>
  <c r="AF212" i="1"/>
  <c r="AE212" i="1"/>
  <c r="BT211" i="1"/>
  <c r="BS211" i="1"/>
  <c r="BM211" i="1"/>
  <c r="BL211" i="1"/>
  <c r="BK211" i="1"/>
  <c r="BH211" i="1"/>
  <c r="AU211" i="1"/>
  <c r="AT211" i="1"/>
  <c r="AS211" i="1"/>
  <c r="AP211" i="1"/>
  <c r="AQ211" i="1" s="1"/>
  <c r="AM211" i="1"/>
  <c r="AI211" i="1"/>
  <c r="AH211" i="1"/>
  <c r="AG211" i="1"/>
  <c r="AF211" i="1"/>
  <c r="AE211" i="1"/>
  <c r="BT210" i="1"/>
  <c r="BS210" i="1"/>
  <c r="BM210" i="1"/>
  <c r="BL210" i="1"/>
  <c r="BK210" i="1"/>
  <c r="BH210" i="1"/>
  <c r="AU210" i="1"/>
  <c r="AT210" i="1"/>
  <c r="AS210" i="1"/>
  <c r="AP210" i="1"/>
  <c r="AQ210" i="1" s="1"/>
  <c r="AM210" i="1"/>
  <c r="AI210" i="1"/>
  <c r="AH210" i="1"/>
  <c r="AG210" i="1"/>
  <c r="AF210" i="1"/>
  <c r="AE210" i="1"/>
  <c r="BT209" i="1"/>
  <c r="BS209" i="1"/>
  <c r="BM209" i="1"/>
  <c r="BL209" i="1"/>
  <c r="BK209" i="1"/>
  <c r="BH209" i="1"/>
  <c r="AU209" i="1"/>
  <c r="AT209" i="1"/>
  <c r="AS209" i="1"/>
  <c r="AP209" i="1"/>
  <c r="AQ209" i="1" s="1"/>
  <c r="AM209" i="1"/>
  <c r="AI209" i="1"/>
  <c r="AH209" i="1"/>
  <c r="AG209" i="1"/>
  <c r="AF209" i="1"/>
  <c r="AE209" i="1"/>
  <c r="BT208" i="1"/>
  <c r="BS208" i="1"/>
  <c r="BM208" i="1"/>
  <c r="BL208" i="1"/>
  <c r="BK208" i="1"/>
  <c r="BH208" i="1"/>
  <c r="AU208" i="1"/>
  <c r="AT208" i="1"/>
  <c r="AS208" i="1"/>
  <c r="AP208" i="1"/>
  <c r="AQ208" i="1" s="1"/>
  <c r="AM208" i="1"/>
  <c r="AI208" i="1"/>
  <c r="AH208" i="1"/>
  <c r="AG208" i="1"/>
  <c r="AF208" i="1"/>
  <c r="AE208" i="1"/>
  <c r="BT207" i="1"/>
  <c r="BS207" i="1"/>
  <c r="BM207" i="1"/>
  <c r="BL207" i="1"/>
  <c r="BK207" i="1"/>
  <c r="BH207" i="1"/>
  <c r="AU207" i="1"/>
  <c r="AT207" i="1"/>
  <c r="AS207" i="1"/>
  <c r="AP207" i="1"/>
  <c r="AQ207" i="1" s="1"/>
  <c r="AM207" i="1"/>
  <c r="AI207" i="1"/>
  <c r="AH207" i="1"/>
  <c r="AG207" i="1"/>
  <c r="AF207" i="1"/>
  <c r="AE207" i="1"/>
  <c r="BT206" i="1"/>
  <c r="BS206" i="1"/>
  <c r="BM206" i="1"/>
  <c r="BL206" i="1"/>
  <c r="BK206" i="1"/>
  <c r="BH206" i="1"/>
  <c r="AU206" i="1"/>
  <c r="AT206" i="1"/>
  <c r="AS206" i="1"/>
  <c r="AP206" i="1"/>
  <c r="AQ206" i="1" s="1"/>
  <c r="AM206" i="1"/>
  <c r="AI206" i="1"/>
  <c r="AH206" i="1"/>
  <c r="AG206" i="1"/>
  <c r="AF206" i="1"/>
  <c r="AE206" i="1"/>
  <c r="BT205" i="1"/>
  <c r="BS205" i="1"/>
  <c r="BM205" i="1"/>
  <c r="BL205" i="1"/>
  <c r="BK205" i="1"/>
  <c r="BH205" i="1"/>
  <c r="AU205" i="1"/>
  <c r="AT205" i="1"/>
  <c r="AS205" i="1"/>
  <c r="AP205" i="1"/>
  <c r="AQ205" i="1" s="1"/>
  <c r="AM205" i="1"/>
  <c r="AI205" i="1"/>
  <c r="AH205" i="1"/>
  <c r="AG205" i="1"/>
  <c r="AF205" i="1"/>
  <c r="AE205" i="1"/>
  <c r="BT204" i="1"/>
  <c r="BS204" i="1"/>
  <c r="BM204" i="1"/>
  <c r="BL204" i="1"/>
  <c r="BK204" i="1"/>
  <c r="BH204" i="1"/>
  <c r="AU204" i="1"/>
  <c r="AT204" i="1"/>
  <c r="AS204" i="1"/>
  <c r="AP204" i="1"/>
  <c r="AQ204" i="1" s="1"/>
  <c r="AM204" i="1"/>
  <c r="AI204" i="1"/>
  <c r="AH204" i="1"/>
  <c r="AG204" i="1"/>
  <c r="AF204" i="1"/>
  <c r="AE204" i="1"/>
  <c r="BT203" i="1"/>
  <c r="BS203" i="1"/>
  <c r="BM203" i="1"/>
  <c r="BL203" i="1"/>
  <c r="BK203" i="1"/>
  <c r="BH203" i="1"/>
  <c r="AU203" i="1"/>
  <c r="AT203" i="1"/>
  <c r="AS203" i="1"/>
  <c r="AP203" i="1"/>
  <c r="AQ203" i="1" s="1"/>
  <c r="AM203" i="1"/>
  <c r="AI203" i="1"/>
  <c r="AH203" i="1"/>
  <c r="AG203" i="1"/>
  <c r="AF203" i="1"/>
  <c r="AE203" i="1"/>
  <c r="BT202" i="1"/>
  <c r="BS202" i="1"/>
  <c r="BM202" i="1"/>
  <c r="BL202" i="1"/>
  <c r="BK202" i="1"/>
  <c r="BH202" i="1"/>
  <c r="AU202" i="1"/>
  <c r="AT202" i="1"/>
  <c r="AS202" i="1"/>
  <c r="AP202" i="1"/>
  <c r="AQ202" i="1" s="1"/>
  <c r="AM202" i="1"/>
  <c r="AI202" i="1"/>
  <c r="AH202" i="1"/>
  <c r="AG202" i="1"/>
  <c r="AF202" i="1"/>
  <c r="AE202" i="1"/>
  <c r="BT201" i="1"/>
  <c r="BS201" i="1"/>
  <c r="BM201" i="1"/>
  <c r="BL201" i="1"/>
  <c r="BK201" i="1"/>
  <c r="BH201" i="1"/>
  <c r="AU201" i="1"/>
  <c r="AT201" i="1"/>
  <c r="AS201" i="1"/>
  <c r="AP201" i="1"/>
  <c r="AQ201" i="1" s="1"/>
  <c r="AM201" i="1"/>
  <c r="AI201" i="1"/>
  <c r="AH201" i="1"/>
  <c r="AG201" i="1"/>
  <c r="AF201" i="1"/>
  <c r="AE201" i="1"/>
  <c r="BT200" i="1"/>
  <c r="BS200" i="1"/>
  <c r="BM200" i="1"/>
  <c r="BL200" i="1"/>
  <c r="BK200" i="1"/>
  <c r="BH200" i="1"/>
  <c r="AU200" i="1"/>
  <c r="AT200" i="1"/>
  <c r="AS200" i="1"/>
  <c r="AP200" i="1"/>
  <c r="AQ200" i="1" s="1"/>
  <c r="AM200" i="1"/>
  <c r="AI200" i="1"/>
  <c r="AH200" i="1"/>
  <c r="AG200" i="1"/>
  <c r="AF200" i="1"/>
  <c r="AE200" i="1"/>
  <c r="BT199" i="1"/>
  <c r="BS199" i="1"/>
  <c r="BM199" i="1"/>
  <c r="BL199" i="1"/>
  <c r="BK199" i="1"/>
  <c r="BH199" i="1"/>
  <c r="AU199" i="1"/>
  <c r="AT199" i="1"/>
  <c r="AS199" i="1"/>
  <c r="AP199" i="1"/>
  <c r="AQ199" i="1" s="1"/>
  <c r="AM199" i="1"/>
  <c r="AI199" i="1"/>
  <c r="AH199" i="1"/>
  <c r="AG199" i="1"/>
  <c r="AF199" i="1"/>
  <c r="AE199" i="1"/>
  <c r="BT198" i="1"/>
  <c r="BS198" i="1"/>
  <c r="BM198" i="1"/>
  <c r="BL198" i="1"/>
  <c r="BK198" i="1"/>
  <c r="BH198" i="1"/>
  <c r="AU198" i="1"/>
  <c r="AT198" i="1"/>
  <c r="AS198" i="1"/>
  <c r="AP198" i="1"/>
  <c r="AQ198" i="1" s="1"/>
  <c r="AM198" i="1"/>
  <c r="AI198" i="1"/>
  <c r="AH198" i="1"/>
  <c r="AG198" i="1"/>
  <c r="AF198" i="1"/>
  <c r="AE198" i="1"/>
  <c r="BT197" i="1"/>
  <c r="BS197" i="1"/>
  <c r="BM197" i="1"/>
  <c r="BL197" i="1"/>
  <c r="BK197" i="1"/>
  <c r="BH197" i="1"/>
  <c r="AU197" i="1"/>
  <c r="AT197" i="1"/>
  <c r="AS197" i="1"/>
  <c r="AP197" i="1"/>
  <c r="AQ197" i="1" s="1"/>
  <c r="AM197" i="1"/>
  <c r="AI197" i="1"/>
  <c r="AH197" i="1"/>
  <c r="AG197" i="1"/>
  <c r="AF197" i="1"/>
  <c r="AE197" i="1"/>
  <c r="BT196" i="1"/>
  <c r="BS196" i="1"/>
  <c r="BM196" i="1"/>
  <c r="BL196" i="1"/>
  <c r="BK196" i="1"/>
  <c r="BH196" i="1"/>
  <c r="AU196" i="1"/>
  <c r="AT196" i="1"/>
  <c r="AS196" i="1"/>
  <c r="AP196" i="1"/>
  <c r="AQ196" i="1" s="1"/>
  <c r="AM196" i="1"/>
  <c r="AI196" i="1"/>
  <c r="AH196" i="1"/>
  <c r="AG196" i="1"/>
  <c r="AF196" i="1"/>
  <c r="AE196" i="1"/>
  <c r="BT195" i="1"/>
  <c r="BS195" i="1"/>
  <c r="BM195" i="1"/>
  <c r="BL195" i="1"/>
  <c r="BK195" i="1"/>
  <c r="BH195" i="1"/>
  <c r="AU195" i="1"/>
  <c r="AT195" i="1"/>
  <c r="AS195" i="1"/>
  <c r="AP195" i="1"/>
  <c r="AQ195" i="1" s="1"/>
  <c r="AM195" i="1"/>
  <c r="AI195" i="1"/>
  <c r="AH195" i="1"/>
  <c r="AG195" i="1"/>
  <c r="AF195" i="1"/>
  <c r="AE195" i="1"/>
  <c r="BT194" i="1"/>
  <c r="BS194" i="1"/>
  <c r="BM194" i="1"/>
  <c r="BL194" i="1"/>
  <c r="BK194" i="1"/>
  <c r="BH194" i="1"/>
  <c r="AU194" i="1"/>
  <c r="AT194" i="1"/>
  <c r="AS194" i="1"/>
  <c r="AP194" i="1"/>
  <c r="AQ194" i="1" s="1"/>
  <c r="AM194" i="1"/>
  <c r="AI194" i="1"/>
  <c r="AH194" i="1"/>
  <c r="AG194" i="1"/>
  <c r="AF194" i="1"/>
  <c r="AE194" i="1"/>
  <c r="BT193" i="1"/>
  <c r="BS193" i="1"/>
  <c r="BM193" i="1"/>
  <c r="BL193" i="1"/>
  <c r="BK193" i="1"/>
  <c r="BH193" i="1"/>
  <c r="AU193" i="1"/>
  <c r="AT193" i="1"/>
  <c r="AS193" i="1"/>
  <c r="AP193" i="1"/>
  <c r="AQ193" i="1" s="1"/>
  <c r="AM193" i="1"/>
  <c r="AI193" i="1"/>
  <c r="AH193" i="1"/>
  <c r="AG193" i="1"/>
  <c r="AF193" i="1"/>
  <c r="AE193" i="1"/>
  <c r="BT192" i="1"/>
  <c r="BS192" i="1"/>
  <c r="BM192" i="1"/>
  <c r="BL192" i="1"/>
  <c r="BK192" i="1"/>
  <c r="BH192" i="1"/>
  <c r="AU192" i="1"/>
  <c r="AT192" i="1"/>
  <c r="AS192" i="1"/>
  <c r="AP192" i="1"/>
  <c r="AQ192" i="1" s="1"/>
  <c r="AM192" i="1"/>
  <c r="AI192" i="1"/>
  <c r="AH192" i="1"/>
  <c r="AG192" i="1"/>
  <c r="AF192" i="1"/>
  <c r="AE192" i="1"/>
  <c r="BT191" i="1"/>
  <c r="BS191" i="1"/>
  <c r="BM191" i="1"/>
  <c r="BL191" i="1"/>
  <c r="BK191" i="1"/>
  <c r="BH191" i="1"/>
  <c r="AU191" i="1"/>
  <c r="AT191" i="1"/>
  <c r="AS191" i="1"/>
  <c r="AP191" i="1"/>
  <c r="AQ191" i="1" s="1"/>
  <c r="AM191" i="1"/>
  <c r="AI191" i="1"/>
  <c r="AH191" i="1"/>
  <c r="AG191" i="1"/>
  <c r="AF191" i="1"/>
  <c r="AE191" i="1"/>
  <c r="BT190" i="1"/>
  <c r="BS190" i="1"/>
  <c r="BM190" i="1"/>
  <c r="BL190" i="1"/>
  <c r="BK190" i="1"/>
  <c r="BH190" i="1"/>
  <c r="AU190" i="1"/>
  <c r="AT190" i="1"/>
  <c r="AS190" i="1"/>
  <c r="AP190" i="1"/>
  <c r="AQ190" i="1" s="1"/>
  <c r="AM190" i="1"/>
  <c r="AI190" i="1"/>
  <c r="AH190" i="1"/>
  <c r="AG190" i="1"/>
  <c r="AF190" i="1"/>
  <c r="AE190" i="1"/>
  <c r="BT189" i="1"/>
  <c r="BS189" i="1"/>
  <c r="BM189" i="1"/>
  <c r="BL189" i="1"/>
  <c r="BK189" i="1"/>
  <c r="BH189" i="1"/>
  <c r="AU189" i="1"/>
  <c r="AT189" i="1"/>
  <c r="AS189" i="1"/>
  <c r="AP189" i="1"/>
  <c r="AQ189" i="1" s="1"/>
  <c r="AM189" i="1"/>
  <c r="AI189" i="1"/>
  <c r="AH189" i="1"/>
  <c r="AG189" i="1"/>
  <c r="AF189" i="1"/>
  <c r="AE189" i="1"/>
  <c r="BT188" i="1"/>
  <c r="BS188" i="1"/>
  <c r="BM188" i="1"/>
  <c r="BL188" i="1"/>
  <c r="BK188" i="1"/>
  <c r="BH188" i="1"/>
  <c r="AU188" i="1"/>
  <c r="AT188" i="1"/>
  <c r="AS188" i="1"/>
  <c r="AP188" i="1"/>
  <c r="AQ188" i="1" s="1"/>
  <c r="AM188" i="1"/>
  <c r="AI188" i="1"/>
  <c r="AH188" i="1"/>
  <c r="AG188" i="1"/>
  <c r="AF188" i="1"/>
  <c r="AE188" i="1"/>
  <c r="BT187" i="1"/>
  <c r="BS187" i="1"/>
  <c r="BM187" i="1"/>
  <c r="BL187" i="1"/>
  <c r="BK187" i="1"/>
  <c r="BH187" i="1"/>
  <c r="AU187" i="1"/>
  <c r="AT187" i="1"/>
  <c r="AS187" i="1"/>
  <c r="AP187" i="1"/>
  <c r="AQ187" i="1" s="1"/>
  <c r="AM187" i="1"/>
  <c r="AI187" i="1"/>
  <c r="AH187" i="1"/>
  <c r="AG187" i="1"/>
  <c r="AF187" i="1"/>
  <c r="AE187" i="1"/>
  <c r="BT186" i="1"/>
  <c r="BS186" i="1"/>
  <c r="BM186" i="1"/>
  <c r="BL186" i="1"/>
  <c r="BK186" i="1"/>
  <c r="BH186" i="1"/>
  <c r="AU186" i="1"/>
  <c r="AT186" i="1"/>
  <c r="AS186" i="1"/>
  <c r="AP186" i="1"/>
  <c r="AQ186" i="1" s="1"/>
  <c r="AM186" i="1"/>
  <c r="AI186" i="1"/>
  <c r="AH186" i="1"/>
  <c r="AG186" i="1"/>
  <c r="AF186" i="1"/>
  <c r="AE186" i="1"/>
  <c r="BT185" i="1"/>
  <c r="BS185" i="1"/>
  <c r="BM185" i="1"/>
  <c r="BL185" i="1"/>
  <c r="BK185" i="1"/>
  <c r="BH185" i="1"/>
  <c r="AU185" i="1"/>
  <c r="AT185" i="1"/>
  <c r="AS185" i="1"/>
  <c r="AP185" i="1"/>
  <c r="AQ185" i="1" s="1"/>
  <c r="AM185" i="1"/>
  <c r="AI185" i="1"/>
  <c r="AH185" i="1"/>
  <c r="AG185" i="1"/>
  <c r="AF185" i="1"/>
  <c r="AE185" i="1"/>
  <c r="BT184" i="1"/>
  <c r="BS184" i="1"/>
  <c r="BM184" i="1"/>
  <c r="BL184" i="1"/>
  <c r="BK184" i="1"/>
  <c r="BH184" i="1"/>
  <c r="AU184" i="1"/>
  <c r="AT184" i="1"/>
  <c r="AS184" i="1"/>
  <c r="AP184" i="1"/>
  <c r="AQ184" i="1" s="1"/>
  <c r="AM184" i="1"/>
  <c r="AI184" i="1"/>
  <c r="AH184" i="1"/>
  <c r="AG184" i="1"/>
  <c r="AF184" i="1"/>
  <c r="AE184" i="1"/>
  <c r="BT183" i="1"/>
  <c r="BS183" i="1"/>
  <c r="BM183" i="1"/>
  <c r="BL183" i="1"/>
  <c r="BK183" i="1"/>
  <c r="BH183" i="1"/>
  <c r="AU183" i="1"/>
  <c r="AT183" i="1"/>
  <c r="AS183" i="1"/>
  <c r="AP183" i="1"/>
  <c r="AQ183" i="1" s="1"/>
  <c r="AM183" i="1"/>
  <c r="AI183" i="1"/>
  <c r="AH183" i="1"/>
  <c r="AG183" i="1"/>
  <c r="AF183" i="1"/>
  <c r="AE183" i="1"/>
  <c r="BT182" i="1"/>
  <c r="BS182" i="1"/>
  <c r="BM182" i="1"/>
  <c r="BL182" i="1"/>
  <c r="BK182" i="1"/>
  <c r="BH182" i="1"/>
  <c r="AU182" i="1"/>
  <c r="AT182" i="1"/>
  <c r="AS182" i="1"/>
  <c r="AP182" i="1"/>
  <c r="AQ182" i="1" s="1"/>
  <c r="AM182" i="1"/>
  <c r="AI182" i="1"/>
  <c r="AH182" i="1"/>
  <c r="AG182" i="1"/>
  <c r="AF182" i="1"/>
  <c r="AE182" i="1"/>
  <c r="BT181" i="1"/>
  <c r="BS181" i="1"/>
  <c r="BM181" i="1"/>
  <c r="BL181" i="1"/>
  <c r="BK181" i="1"/>
  <c r="BH181" i="1"/>
  <c r="AU181" i="1"/>
  <c r="AT181" i="1"/>
  <c r="AS181" i="1"/>
  <c r="AP181" i="1"/>
  <c r="AQ181" i="1" s="1"/>
  <c r="AM181" i="1"/>
  <c r="AI181" i="1"/>
  <c r="AH181" i="1"/>
  <c r="AG181" i="1"/>
  <c r="AF181" i="1"/>
  <c r="AE181" i="1"/>
  <c r="BT180" i="1"/>
  <c r="BS180" i="1"/>
  <c r="BM180" i="1"/>
  <c r="BL180" i="1"/>
  <c r="BK180" i="1"/>
  <c r="BH180" i="1"/>
  <c r="AU180" i="1"/>
  <c r="AT180" i="1"/>
  <c r="AS180" i="1"/>
  <c r="AP180" i="1"/>
  <c r="AQ180" i="1" s="1"/>
  <c r="AM180" i="1"/>
  <c r="AI180" i="1"/>
  <c r="AH180" i="1"/>
  <c r="AG180" i="1"/>
  <c r="AF180" i="1"/>
  <c r="AE180" i="1"/>
  <c r="BT179" i="1"/>
  <c r="BS179" i="1"/>
  <c r="BM179" i="1"/>
  <c r="BL179" i="1"/>
  <c r="BK179" i="1"/>
  <c r="BH179" i="1"/>
  <c r="AU179" i="1"/>
  <c r="AT179" i="1"/>
  <c r="AS179" i="1"/>
  <c r="AP179" i="1"/>
  <c r="AQ179" i="1" s="1"/>
  <c r="AM179" i="1"/>
  <c r="AI179" i="1"/>
  <c r="AH179" i="1"/>
  <c r="AG179" i="1"/>
  <c r="AF179" i="1"/>
  <c r="AE179" i="1"/>
  <c r="BT178" i="1"/>
  <c r="BS178" i="1"/>
  <c r="BM178" i="1"/>
  <c r="BL178" i="1"/>
  <c r="BK178" i="1"/>
  <c r="BH178" i="1"/>
  <c r="AU178" i="1"/>
  <c r="AT178" i="1"/>
  <c r="AS178" i="1"/>
  <c r="AP178" i="1"/>
  <c r="AQ178" i="1" s="1"/>
  <c r="AM178" i="1"/>
  <c r="AI178" i="1"/>
  <c r="AH178" i="1"/>
  <c r="AG178" i="1"/>
  <c r="AF178" i="1"/>
  <c r="AE178" i="1"/>
  <c r="BT177" i="1"/>
  <c r="BS177" i="1"/>
  <c r="BM177" i="1"/>
  <c r="BL177" i="1"/>
  <c r="BK177" i="1"/>
  <c r="BH177" i="1"/>
  <c r="AU177" i="1"/>
  <c r="AT177" i="1"/>
  <c r="AS177" i="1"/>
  <c r="AP177" i="1"/>
  <c r="AQ177" i="1" s="1"/>
  <c r="AM177" i="1"/>
  <c r="AI177" i="1"/>
  <c r="AH177" i="1"/>
  <c r="AG177" i="1"/>
  <c r="AF177" i="1"/>
  <c r="AE177" i="1"/>
  <c r="BT176" i="1"/>
  <c r="BS176" i="1"/>
  <c r="BM176" i="1"/>
  <c r="BL176" i="1"/>
  <c r="BK176" i="1"/>
  <c r="BH176" i="1"/>
  <c r="AU176" i="1"/>
  <c r="AT176" i="1"/>
  <c r="AS176" i="1"/>
  <c r="AP176" i="1"/>
  <c r="AQ176" i="1" s="1"/>
  <c r="AM176" i="1"/>
  <c r="AI176" i="1"/>
  <c r="AH176" i="1"/>
  <c r="AG176" i="1"/>
  <c r="AF176" i="1"/>
  <c r="AE176" i="1"/>
  <c r="BT175" i="1"/>
  <c r="BS175" i="1"/>
  <c r="BM175" i="1"/>
  <c r="BL175" i="1"/>
  <c r="BK175" i="1"/>
  <c r="BH175" i="1"/>
  <c r="AU175" i="1"/>
  <c r="AT175" i="1"/>
  <c r="AS175" i="1"/>
  <c r="AP175" i="1"/>
  <c r="AQ175" i="1" s="1"/>
  <c r="AM175" i="1"/>
  <c r="AI175" i="1"/>
  <c r="AH175" i="1"/>
  <c r="AG175" i="1"/>
  <c r="AF175" i="1"/>
  <c r="AE175" i="1"/>
  <c r="BT174" i="1"/>
  <c r="BS174" i="1"/>
  <c r="BM174" i="1"/>
  <c r="BL174" i="1"/>
  <c r="BK174" i="1"/>
  <c r="BH174" i="1"/>
  <c r="AU174" i="1"/>
  <c r="AT174" i="1"/>
  <c r="AS174" i="1"/>
  <c r="AP174" i="1"/>
  <c r="AQ174" i="1" s="1"/>
  <c r="AM174" i="1"/>
  <c r="AI174" i="1"/>
  <c r="AH174" i="1"/>
  <c r="AG174" i="1"/>
  <c r="AF174" i="1"/>
  <c r="AE174" i="1"/>
  <c r="BT173" i="1"/>
  <c r="BS173" i="1"/>
  <c r="BM173" i="1"/>
  <c r="BL173" i="1"/>
  <c r="BK173" i="1"/>
  <c r="BH173" i="1"/>
  <c r="AU173" i="1"/>
  <c r="AT173" i="1"/>
  <c r="AS173" i="1"/>
  <c r="AP173" i="1"/>
  <c r="AQ173" i="1" s="1"/>
  <c r="AM173" i="1"/>
  <c r="AI173" i="1"/>
  <c r="AH173" i="1"/>
  <c r="AG173" i="1"/>
  <c r="AF173" i="1"/>
  <c r="AE173" i="1"/>
  <c r="BT172" i="1"/>
  <c r="BS172" i="1"/>
  <c r="BM172" i="1"/>
  <c r="BL172" i="1"/>
  <c r="BK172" i="1"/>
  <c r="BH172" i="1"/>
  <c r="AU172" i="1"/>
  <c r="AT172" i="1"/>
  <c r="AS172" i="1"/>
  <c r="AP172" i="1"/>
  <c r="AQ172" i="1" s="1"/>
  <c r="AM172" i="1"/>
  <c r="AI172" i="1"/>
  <c r="AH172" i="1"/>
  <c r="AG172" i="1"/>
  <c r="AF172" i="1"/>
  <c r="AE172" i="1"/>
  <c r="BT171" i="1"/>
  <c r="BS171" i="1"/>
  <c r="BM171" i="1"/>
  <c r="BL171" i="1"/>
  <c r="BK171" i="1"/>
  <c r="BH171" i="1"/>
  <c r="AU171" i="1"/>
  <c r="AT171" i="1"/>
  <c r="AS171" i="1"/>
  <c r="AP171" i="1"/>
  <c r="AQ171" i="1" s="1"/>
  <c r="AM171" i="1"/>
  <c r="AI171" i="1"/>
  <c r="AH171" i="1"/>
  <c r="AG171" i="1"/>
  <c r="AF171" i="1"/>
  <c r="AE171" i="1"/>
  <c r="BT170" i="1"/>
  <c r="BS170" i="1"/>
  <c r="BM170" i="1"/>
  <c r="BL170" i="1"/>
  <c r="BK170" i="1"/>
  <c r="BH170" i="1"/>
  <c r="AU170" i="1"/>
  <c r="AT170" i="1"/>
  <c r="AS170" i="1"/>
  <c r="AP170" i="1"/>
  <c r="AQ170" i="1" s="1"/>
  <c r="AM170" i="1"/>
  <c r="AI170" i="1"/>
  <c r="AH170" i="1"/>
  <c r="AG170" i="1"/>
  <c r="AF170" i="1"/>
  <c r="AE170" i="1"/>
  <c r="BT169" i="1"/>
  <c r="BS169" i="1"/>
  <c r="BM169" i="1"/>
  <c r="BL169" i="1"/>
  <c r="BK169" i="1"/>
  <c r="BH169" i="1"/>
  <c r="AU169" i="1"/>
  <c r="AT169" i="1"/>
  <c r="AS169" i="1"/>
  <c r="AP169" i="1"/>
  <c r="AQ169" i="1" s="1"/>
  <c r="AM169" i="1"/>
  <c r="AI169" i="1"/>
  <c r="AH169" i="1"/>
  <c r="AG169" i="1"/>
  <c r="AF169" i="1"/>
  <c r="AE169" i="1"/>
  <c r="BT168" i="1"/>
  <c r="BS168" i="1"/>
  <c r="BM168" i="1"/>
  <c r="BL168" i="1"/>
  <c r="BK168" i="1"/>
  <c r="BH168" i="1"/>
  <c r="AU168" i="1"/>
  <c r="AT168" i="1"/>
  <c r="AS168" i="1"/>
  <c r="AP168" i="1"/>
  <c r="AQ168" i="1" s="1"/>
  <c r="AM168" i="1"/>
  <c r="AI168" i="1"/>
  <c r="AH168" i="1"/>
  <c r="AG168" i="1"/>
  <c r="AF168" i="1"/>
  <c r="AE168" i="1"/>
  <c r="BT167" i="1"/>
  <c r="BS167" i="1"/>
  <c r="BM167" i="1"/>
  <c r="BL167" i="1"/>
  <c r="BK167" i="1"/>
  <c r="BH167" i="1"/>
  <c r="AU167" i="1"/>
  <c r="AT167" i="1"/>
  <c r="AS167" i="1"/>
  <c r="AP167" i="1"/>
  <c r="AQ167" i="1" s="1"/>
  <c r="AM167" i="1"/>
  <c r="AI167" i="1"/>
  <c r="AH167" i="1"/>
  <c r="AG167" i="1"/>
  <c r="AF167" i="1"/>
  <c r="AE167" i="1"/>
  <c r="BT166" i="1"/>
  <c r="BS166" i="1"/>
  <c r="BM166" i="1"/>
  <c r="BL166" i="1"/>
  <c r="BK166" i="1"/>
  <c r="BH166" i="1"/>
  <c r="AU166" i="1"/>
  <c r="AT166" i="1"/>
  <c r="AS166" i="1"/>
  <c r="AP166" i="1"/>
  <c r="AQ166" i="1" s="1"/>
  <c r="AM166" i="1"/>
  <c r="AI166" i="1"/>
  <c r="AH166" i="1"/>
  <c r="AG166" i="1"/>
  <c r="AF166" i="1"/>
  <c r="AE166" i="1"/>
  <c r="BT165" i="1"/>
  <c r="BS165" i="1"/>
  <c r="BM165" i="1"/>
  <c r="BL165" i="1"/>
  <c r="BK165" i="1"/>
  <c r="BH165" i="1"/>
  <c r="AU165" i="1"/>
  <c r="AT165" i="1"/>
  <c r="AS165" i="1"/>
  <c r="AP165" i="1"/>
  <c r="AQ165" i="1" s="1"/>
  <c r="AM165" i="1"/>
  <c r="AI165" i="1"/>
  <c r="AH165" i="1"/>
  <c r="AG165" i="1"/>
  <c r="AF165" i="1"/>
  <c r="AE165" i="1"/>
  <c r="BT164" i="1"/>
  <c r="BS164" i="1"/>
  <c r="BM164" i="1"/>
  <c r="BL164" i="1"/>
  <c r="BK164" i="1"/>
  <c r="BH164" i="1"/>
  <c r="AU164" i="1"/>
  <c r="AT164" i="1"/>
  <c r="AS164" i="1"/>
  <c r="AP164" i="1"/>
  <c r="AQ164" i="1" s="1"/>
  <c r="AM164" i="1"/>
  <c r="AI164" i="1"/>
  <c r="AH164" i="1"/>
  <c r="AG164" i="1"/>
  <c r="AF164" i="1"/>
  <c r="AE164" i="1"/>
  <c r="BT163" i="1"/>
  <c r="BS163" i="1"/>
  <c r="BM163" i="1"/>
  <c r="BL163" i="1"/>
  <c r="BK163" i="1"/>
  <c r="BH163" i="1"/>
  <c r="AU163" i="1"/>
  <c r="AT163" i="1"/>
  <c r="AS163" i="1"/>
  <c r="AP163" i="1"/>
  <c r="AQ163" i="1" s="1"/>
  <c r="AM163" i="1"/>
  <c r="AI163" i="1"/>
  <c r="AH163" i="1"/>
  <c r="AG163" i="1"/>
  <c r="AF163" i="1"/>
  <c r="AE163" i="1"/>
  <c r="BT162" i="1"/>
  <c r="BS162" i="1"/>
  <c r="BM162" i="1"/>
  <c r="BL162" i="1"/>
  <c r="BK162" i="1"/>
  <c r="BH162" i="1"/>
  <c r="AU162" i="1"/>
  <c r="AT162" i="1"/>
  <c r="AS162" i="1"/>
  <c r="AP162" i="1"/>
  <c r="AQ162" i="1" s="1"/>
  <c r="AM162" i="1"/>
  <c r="AI162" i="1"/>
  <c r="AH162" i="1"/>
  <c r="AG162" i="1"/>
  <c r="AF162" i="1"/>
  <c r="AE162" i="1"/>
  <c r="BT161" i="1"/>
  <c r="BS161" i="1"/>
  <c r="BM161" i="1"/>
  <c r="BL161" i="1"/>
  <c r="BK161" i="1"/>
  <c r="BH161" i="1"/>
  <c r="AU161" i="1"/>
  <c r="AT161" i="1"/>
  <c r="AS161" i="1"/>
  <c r="AP161" i="1"/>
  <c r="AQ161" i="1" s="1"/>
  <c r="AM161" i="1"/>
  <c r="AI161" i="1"/>
  <c r="AH161" i="1"/>
  <c r="AG161" i="1"/>
  <c r="AF161" i="1"/>
  <c r="AE161" i="1"/>
  <c r="BT160" i="1"/>
  <c r="BS160" i="1"/>
  <c r="BM160" i="1"/>
  <c r="BL160" i="1"/>
  <c r="BK160" i="1"/>
  <c r="BH160" i="1"/>
  <c r="AU160" i="1"/>
  <c r="AT160" i="1"/>
  <c r="AS160" i="1"/>
  <c r="AP160" i="1"/>
  <c r="AQ160" i="1" s="1"/>
  <c r="AM160" i="1"/>
  <c r="AI160" i="1"/>
  <c r="AH160" i="1"/>
  <c r="AG160" i="1"/>
  <c r="AF160" i="1"/>
  <c r="AE160" i="1"/>
  <c r="BT159" i="1"/>
  <c r="BS159" i="1"/>
  <c r="BM159" i="1"/>
  <c r="BL159" i="1"/>
  <c r="BK159" i="1"/>
  <c r="BH159" i="1"/>
  <c r="AU159" i="1"/>
  <c r="AT159" i="1"/>
  <c r="AS159" i="1"/>
  <c r="AP159" i="1"/>
  <c r="AQ159" i="1" s="1"/>
  <c r="AM159" i="1"/>
  <c r="AI159" i="1"/>
  <c r="AH159" i="1"/>
  <c r="AG159" i="1"/>
  <c r="AF159" i="1"/>
  <c r="AE159" i="1"/>
  <c r="BT158" i="1"/>
  <c r="BS158" i="1"/>
  <c r="BM158" i="1"/>
  <c r="BL158" i="1"/>
  <c r="BK158" i="1"/>
  <c r="BH158" i="1"/>
  <c r="AU158" i="1"/>
  <c r="AT158" i="1"/>
  <c r="AS158" i="1"/>
  <c r="AP158" i="1"/>
  <c r="AQ158" i="1" s="1"/>
  <c r="AM158" i="1"/>
  <c r="AI158" i="1"/>
  <c r="AH158" i="1"/>
  <c r="AG158" i="1"/>
  <c r="AF158" i="1"/>
  <c r="AE158" i="1"/>
  <c r="BT157" i="1"/>
  <c r="BS157" i="1"/>
  <c r="BM157" i="1"/>
  <c r="BL157" i="1"/>
  <c r="BK157" i="1"/>
  <c r="BH157" i="1"/>
  <c r="AU157" i="1"/>
  <c r="AT157" i="1"/>
  <c r="AS157" i="1"/>
  <c r="AP157" i="1"/>
  <c r="AQ157" i="1" s="1"/>
  <c r="AM157" i="1"/>
  <c r="AI157" i="1"/>
  <c r="AH157" i="1"/>
  <c r="AG157" i="1"/>
  <c r="AF157" i="1"/>
  <c r="AE157" i="1"/>
  <c r="BT156" i="1"/>
  <c r="BS156" i="1"/>
  <c r="BM156" i="1"/>
  <c r="BL156" i="1"/>
  <c r="BK156" i="1"/>
  <c r="BH156" i="1"/>
  <c r="AU156" i="1"/>
  <c r="AT156" i="1"/>
  <c r="AS156" i="1"/>
  <c r="AP156" i="1"/>
  <c r="AQ156" i="1" s="1"/>
  <c r="AM156" i="1"/>
  <c r="AI156" i="1"/>
  <c r="AH156" i="1"/>
  <c r="AG156" i="1"/>
  <c r="AF156" i="1"/>
  <c r="AE156" i="1"/>
  <c r="BT155" i="1"/>
  <c r="BS155" i="1"/>
  <c r="BM155" i="1"/>
  <c r="BL155" i="1"/>
  <c r="BK155" i="1"/>
  <c r="BH155" i="1"/>
  <c r="AU155" i="1"/>
  <c r="AT155" i="1"/>
  <c r="AS155" i="1"/>
  <c r="AP155" i="1"/>
  <c r="AQ155" i="1" s="1"/>
  <c r="AM155" i="1"/>
  <c r="AI155" i="1"/>
  <c r="AH155" i="1"/>
  <c r="AG155" i="1"/>
  <c r="AF155" i="1"/>
  <c r="AE155" i="1"/>
  <c r="BT154" i="1"/>
  <c r="BS154" i="1"/>
  <c r="BM154" i="1"/>
  <c r="BL154" i="1"/>
  <c r="BK154" i="1"/>
  <c r="BH154" i="1"/>
  <c r="AU154" i="1"/>
  <c r="AT154" i="1"/>
  <c r="AS154" i="1"/>
  <c r="AP154" i="1"/>
  <c r="AQ154" i="1" s="1"/>
  <c r="AM154" i="1"/>
  <c r="AI154" i="1"/>
  <c r="AH154" i="1"/>
  <c r="AG154" i="1"/>
  <c r="AF154" i="1"/>
  <c r="AE154" i="1"/>
  <c r="BT153" i="1"/>
  <c r="BS153" i="1"/>
  <c r="BM153" i="1"/>
  <c r="BL153" i="1"/>
  <c r="BK153" i="1"/>
  <c r="BH153" i="1"/>
  <c r="AU153" i="1"/>
  <c r="AT153" i="1"/>
  <c r="AS153" i="1"/>
  <c r="AP153" i="1"/>
  <c r="AQ153" i="1" s="1"/>
  <c r="AM153" i="1"/>
  <c r="AI153" i="1"/>
  <c r="AH153" i="1"/>
  <c r="AG153" i="1"/>
  <c r="AF153" i="1"/>
  <c r="AE153" i="1"/>
  <c r="BT152" i="1"/>
  <c r="BS152" i="1"/>
  <c r="BM152" i="1"/>
  <c r="BL152" i="1"/>
  <c r="BK152" i="1"/>
  <c r="BH152" i="1"/>
  <c r="AU152" i="1"/>
  <c r="AT152" i="1"/>
  <c r="AS152" i="1"/>
  <c r="AP152" i="1"/>
  <c r="AQ152" i="1" s="1"/>
  <c r="AM152" i="1"/>
  <c r="AI152" i="1"/>
  <c r="AH152" i="1"/>
  <c r="AG152" i="1"/>
  <c r="AF152" i="1"/>
  <c r="AE152" i="1"/>
  <c r="BT151" i="1"/>
  <c r="BS151" i="1"/>
  <c r="BM151" i="1"/>
  <c r="BL151" i="1"/>
  <c r="BK151" i="1"/>
  <c r="BH151" i="1"/>
  <c r="AU151" i="1"/>
  <c r="AT151" i="1"/>
  <c r="AS151" i="1"/>
  <c r="AP151" i="1"/>
  <c r="AQ151" i="1" s="1"/>
  <c r="AM151" i="1"/>
  <c r="AI151" i="1"/>
  <c r="AH151" i="1"/>
  <c r="AG151" i="1"/>
  <c r="AF151" i="1"/>
  <c r="AE151" i="1"/>
  <c r="BT150" i="1"/>
  <c r="BS150" i="1"/>
  <c r="BM150" i="1"/>
  <c r="BL150" i="1"/>
  <c r="BK150" i="1"/>
  <c r="BH150" i="1"/>
  <c r="AU150" i="1"/>
  <c r="AT150" i="1"/>
  <c r="AS150" i="1"/>
  <c r="AP150" i="1"/>
  <c r="AQ150" i="1" s="1"/>
  <c r="AM150" i="1"/>
  <c r="AI150" i="1"/>
  <c r="AH150" i="1"/>
  <c r="AG150" i="1"/>
  <c r="AF150" i="1"/>
  <c r="AE150" i="1"/>
  <c r="BT149" i="1"/>
  <c r="BS149" i="1"/>
  <c r="BM149" i="1"/>
  <c r="BL149" i="1"/>
  <c r="BK149" i="1"/>
  <c r="BH149" i="1"/>
  <c r="AU149" i="1"/>
  <c r="AT149" i="1"/>
  <c r="AS149" i="1"/>
  <c r="AP149" i="1"/>
  <c r="AQ149" i="1" s="1"/>
  <c r="AM149" i="1"/>
  <c r="AI149" i="1"/>
  <c r="AH149" i="1"/>
  <c r="AG149" i="1"/>
  <c r="AF149" i="1"/>
  <c r="AE149" i="1"/>
  <c r="BT148" i="1"/>
  <c r="BS148" i="1"/>
  <c r="BM148" i="1"/>
  <c r="BL148" i="1"/>
  <c r="BK148" i="1"/>
  <c r="BH148" i="1"/>
  <c r="AU148" i="1"/>
  <c r="AT148" i="1"/>
  <c r="AS148" i="1"/>
  <c r="AP148" i="1"/>
  <c r="AQ148" i="1" s="1"/>
  <c r="AM148" i="1"/>
  <c r="AI148" i="1"/>
  <c r="AH148" i="1"/>
  <c r="AG148" i="1"/>
  <c r="AF148" i="1"/>
  <c r="AE148" i="1"/>
  <c r="BT147" i="1"/>
  <c r="BS147" i="1"/>
  <c r="BM147" i="1"/>
  <c r="BL147" i="1"/>
  <c r="BK147" i="1"/>
  <c r="BH147" i="1"/>
  <c r="AU147" i="1"/>
  <c r="AT147" i="1"/>
  <c r="AS147" i="1"/>
  <c r="AP147" i="1"/>
  <c r="AQ147" i="1" s="1"/>
  <c r="AM147" i="1"/>
  <c r="AI147" i="1"/>
  <c r="AH147" i="1"/>
  <c r="AG147" i="1"/>
  <c r="AF147" i="1"/>
  <c r="AE147" i="1"/>
  <c r="BT146" i="1"/>
  <c r="BS146" i="1"/>
  <c r="BM146" i="1"/>
  <c r="BL146" i="1"/>
  <c r="BK146" i="1"/>
  <c r="BH146" i="1"/>
  <c r="AU146" i="1"/>
  <c r="AT146" i="1"/>
  <c r="AS146" i="1"/>
  <c r="AP146" i="1"/>
  <c r="AQ146" i="1" s="1"/>
  <c r="AM146" i="1"/>
  <c r="AI146" i="1"/>
  <c r="AH146" i="1"/>
  <c r="AG146" i="1"/>
  <c r="AF146" i="1"/>
  <c r="AE146" i="1"/>
  <c r="BT145" i="1"/>
  <c r="BS145" i="1"/>
  <c r="BM145" i="1"/>
  <c r="BL145" i="1"/>
  <c r="BK145" i="1"/>
  <c r="BH145" i="1"/>
  <c r="AU145" i="1"/>
  <c r="AT145" i="1"/>
  <c r="AS145" i="1"/>
  <c r="AP145" i="1"/>
  <c r="AQ145" i="1" s="1"/>
  <c r="AM145" i="1"/>
  <c r="AI145" i="1"/>
  <c r="AH145" i="1"/>
  <c r="AG145" i="1"/>
  <c r="AF145" i="1"/>
  <c r="AE145" i="1"/>
  <c r="BT144" i="1"/>
  <c r="BS144" i="1"/>
  <c r="BM144" i="1"/>
  <c r="BL144" i="1"/>
  <c r="BK144" i="1"/>
  <c r="BH144" i="1"/>
  <c r="AU144" i="1"/>
  <c r="AT144" i="1"/>
  <c r="AS144" i="1"/>
  <c r="AP144" i="1"/>
  <c r="AQ144" i="1" s="1"/>
  <c r="AM144" i="1"/>
  <c r="AI144" i="1"/>
  <c r="AH144" i="1"/>
  <c r="AG144" i="1"/>
  <c r="AF144" i="1"/>
  <c r="AE144" i="1"/>
  <c r="BT143" i="1"/>
  <c r="BS143" i="1"/>
  <c r="BM143" i="1"/>
  <c r="BL143" i="1"/>
  <c r="BK143" i="1"/>
  <c r="BH143" i="1"/>
  <c r="AU143" i="1"/>
  <c r="AT143" i="1"/>
  <c r="AS143" i="1"/>
  <c r="AP143" i="1"/>
  <c r="AQ143" i="1" s="1"/>
  <c r="AM143" i="1"/>
  <c r="AI143" i="1"/>
  <c r="AH143" i="1"/>
  <c r="AG143" i="1"/>
  <c r="AF143" i="1"/>
  <c r="AE143" i="1"/>
  <c r="BT142" i="1"/>
  <c r="BS142" i="1"/>
  <c r="BM142" i="1"/>
  <c r="BL142" i="1"/>
  <c r="BK142" i="1"/>
  <c r="BH142" i="1"/>
  <c r="AU142" i="1"/>
  <c r="AT142" i="1"/>
  <c r="AS142" i="1"/>
  <c r="AP142" i="1"/>
  <c r="AQ142" i="1" s="1"/>
  <c r="AM142" i="1"/>
  <c r="AI142" i="1"/>
  <c r="AH142" i="1"/>
  <c r="AG142" i="1"/>
  <c r="AF142" i="1"/>
  <c r="AE142" i="1"/>
  <c r="BT141" i="1"/>
  <c r="BS141" i="1"/>
  <c r="BM141" i="1"/>
  <c r="BL141" i="1"/>
  <c r="BK141" i="1"/>
  <c r="BH141" i="1"/>
  <c r="AU141" i="1"/>
  <c r="AT141" i="1"/>
  <c r="AS141" i="1"/>
  <c r="AP141" i="1"/>
  <c r="AQ141" i="1" s="1"/>
  <c r="AM141" i="1"/>
  <c r="AI141" i="1"/>
  <c r="AH141" i="1"/>
  <c r="AG141" i="1"/>
  <c r="AF141" i="1"/>
  <c r="AE141" i="1"/>
  <c r="BT140" i="1"/>
  <c r="BS140" i="1"/>
  <c r="BM140" i="1"/>
  <c r="BL140" i="1"/>
  <c r="BK140" i="1"/>
  <c r="BH140" i="1"/>
  <c r="AU140" i="1"/>
  <c r="AT140" i="1"/>
  <c r="AS140" i="1"/>
  <c r="AP140" i="1"/>
  <c r="AQ140" i="1" s="1"/>
  <c r="AM140" i="1"/>
  <c r="AI140" i="1"/>
  <c r="AH140" i="1"/>
  <c r="AG140" i="1"/>
  <c r="AF140" i="1"/>
  <c r="AE140" i="1"/>
  <c r="BT139" i="1"/>
  <c r="BS139" i="1"/>
  <c r="BM139" i="1"/>
  <c r="BL139" i="1"/>
  <c r="BK139" i="1"/>
  <c r="BH139" i="1"/>
  <c r="AU139" i="1"/>
  <c r="AT139" i="1"/>
  <c r="AS139" i="1"/>
  <c r="AP139" i="1"/>
  <c r="AQ139" i="1" s="1"/>
  <c r="AM139" i="1"/>
  <c r="AI139" i="1"/>
  <c r="AH139" i="1"/>
  <c r="AG139" i="1"/>
  <c r="AF139" i="1"/>
  <c r="AE139" i="1"/>
  <c r="BT138" i="1"/>
  <c r="BS138" i="1"/>
  <c r="BM138" i="1"/>
  <c r="BL138" i="1"/>
  <c r="BK138" i="1"/>
  <c r="BH138" i="1"/>
  <c r="AU138" i="1"/>
  <c r="AT138" i="1"/>
  <c r="AS138" i="1"/>
  <c r="AP138" i="1"/>
  <c r="AQ138" i="1" s="1"/>
  <c r="AM138" i="1"/>
  <c r="AI138" i="1"/>
  <c r="AH138" i="1"/>
  <c r="AG138" i="1"/>
  <c r="AF138" i="1"/>
  <c r="AE138" i="1"/>
  <c r="BT137" i="1"/>
  <c r="BS137" i="1"/>
  <c r="BM137" i="1"/>
  <c r="BL137" i="1"/>
  <c r="BK137" i="1"/>
  <c r="BH137" i="1"/>
  <c r="AU137" i="1"/>
  <c r="AT137" i="1"/>
  <c r="AS137" i="1"/>
  <c r="AP137" i="1"/>
  <c r="AQ137" i="1" s="1"/>
  <c r="AM137" i="1"/>
  <c r="AI137" i="1"/>
  <c r="AH137" i="1"/>
  <c r="AG137" i="1"/>
  <c r="AF137" i="1"/>
  <c r="AE137" i="1"/>
  <c r="BT136" i="1"/>
  <c r="BS136" i="1"/>
  <c r="BM136" i="1"/>
  <c r="BL136" i="1"/>
  <c r="BK136" i="1"/>
  <c r="BH136" i="1"/>
  <c r="AU136" i="1"/>
  <c r="AT136" i="1"/>
  <c r="AS136" i="1"/>
  <c r="AP136" i="1"/>
  <c r="AQ136" i="1" s="1"/>
  <c r="AM136" i="1"/>
  <c r="AI136" i="1"/>
  <c r="AH136" i="1"/>
  <c r="AG136" i="1"/>
  <c r="AF136" i="1"/>
  <c r="AE136" i="1"/>
  <c r="BT135" i="1"/>
  <c r="BS135" i="1"/>
  <c r="BM135" i="1"/>
  <c r="BL135" i="1"/>
  <c r="BK135" i="1"/>
  <c r="BH135" i="1"/>
  <c r="AU135" i="1"/>
  <c r="AT135" i="1"/>
  <c r="AS135" i="1"/>
  <c r="AP135" i="1"/>
  <c r="AQ135" i="1" s="1"/>
  <c r="AM135" i="1"/>
  <c r="AI135" i="1"/>
  <c r="AH135" i="1"/>
  <c r="AG135" i="1"/>
  <c r="AF135" i="1"/>
  <c r="AE135" i="1"/>
  <c r="BT134" i="1"/>
  <c r="BS134" i="1"/>
  <c r="BM134" i="1"/>
  <c r="BL134" i="1"/>
  <c r="BK134" i="1"/>
  <c r="BH134" i="1"/>
  <c r="AU134" i="1"/>
  <c r="AT134" i="1"/>
  <c r="AS134" i="1"/>
  <c r="AP134" i="1"/>
  <c r="AQ134" i="1" s="1"/>
  <c r="AM134" i="1"/>
  <c r="AI134" i="1"/>
  <c r="AH134" i="1"/>
  <c r="AG134" i="1"/>
  <c r="AF134" i="1"/>
  <c r="AE134" i="1"/>
  <c r="BT133" i="1"/>
  <c r="BS133" i="1"/>
  <c r="BM133" i="1"/>
  <c r="BL133" i="1"/>
  <c r="BK133" i="1"/>
  <c r="BH133" i="1"/>
  <c r="AU133" i="1"/>
  <c r="AT133" i="1"/>
  <c r="AS133" i="1"/>
  <c r="AP133" i="1"/>
  <c r="AQ133" i="1" s="1"/>
  <c r="AM133" i="1"/>
  <c r="AI133" i="1"/>
  <c r="AH133" i="1"/>
  <c r="AG133" i="1"/>
  <c r="AF133" i="1"/>
  <c r="AE133" i="1"/>
  <c r="BT132" i="1"/>
  <c r="BS132" i="1"/>
  <c r="BM132" i="1"/>
  <c r="BL132" i="1"/>
  <c r="BK132" i="1"/>
  <c r="BH132" i="1"/>
  <c r="AU132" i="1"/>
  <c r="AT132" i="1"/>
  <c r="AS132" i="1"/>
  <c r="AP132" i="1"/>
  <c r="AQ132" i="1" s="1"/>
  <c r="AM132" i="1"/>
  <c r="AI132" i="1"/>
  <c r="AH132" i="1"/>
  <c r="AG132" i="1"/>
  <c r="AF132" i="1"/>
  <c r="AE132" i="1"/>
  <c r="BT131" i="1"/>
  <c r="BS131" i="1"/>
  <c r="BM131" i="1"/>
  <c r="BL131" i="1"/>
  <c r="BK131" i="1"/>
  <c r="BH131" i="1"/>
  <c r="AU131" i="1"/>
  <c r="AT131" i="1"/>
  <c r="AS131" i="1"/>
  <c r="AP131" i="1"/>
  <c r="AQ131" i="1" s="1"/>
  <c r="AM131" i="1"/>
  <c r="AI131" i="1"/>
  <c r="AH131" i="1"/>
  <c r="AG131" i="1"/>
  <c r="AF131" i="1"/>
  <c r="AE131" i="1"/>
  <c r="BT130" i="1"/>
  <c r="BS130" i="1"/>
  <c r="BM130" i="1"/>
  <c r="BL130" i="1"/>
  <c r="BK130" i="1"/>
  <c r="BH130" i="1"/>
  <c r="AU130" i="1"/>
  <c r="AT130" i="1"/>
  <c r="AS130" i="1"/>
  <c r="AP130" i="1"/>
  <c r="AQ130" i="1" s="1"/>
  <c r="AM130" i="1"/>
  <c r="AI130" i="1"/>
  <c r="AH130" i="1"/>
  <c r="AG130" i="1"/>
  <c r="AF130" i="1"/>
  <c r="AE130" i="1"/>
  <c r="BT129" i="1"/>
  <c r="BS129" i="1"/>
  <c r="BM129" i="1"/>
  <c r="BL129" i="1"/>
  <c r="BK129" i="1"/>
  <c r="BH129" i="1"/>
  <c r="AU129" i="1"/>
  <c r="AT129" i="1"/>
  <c r="AS129" i="1"/>
  <c r="AP129" i="1"/>
  <c r="AQ129" i="1" s="1"/>
  <c r="AM129" i="1"/>
  <c r="AI129" i="1"/>
  <c r="AH129" i="1"/>
  <c r="AG129" i="1"/>
  <c r="AF129" i="1"/>
  <c r="AE129" i="1"/>
  <c r="BT128" i="1"/>
  <c r="BS128" i="1"/>
  <c r="BM128" i="1"/>
  <c r="BL128" i="1"/>
  <c r="BK128" i="1"/>
  <c r="BH128" i="1"/>
  <c r="AU128" i="1"/>
  <c r="AT128" i="1"/>
  <c r="AS128" i="1"/>
  <c r="AP128" i="1"/>
  <c r="AQ128" i="1" s="1"/>
  <c r="AM128" i="1"/>
  <c r="AI128" i="1"/>
  <c r="AH128" i="1"/>
  <c r="AG128" i="1"/>
  <c r="AF128" i="1"/>
  <c r="AE128" i="1"/>
  <c r="BT127" i="1"/>
  <c r="BS127" i="1"/>
  <c r="BM127" i="1"/>
  <c r="BL127" i="1"/>
  <c r="BK127" i="1"/>
  <c r="BH127" i="1"/>
  <c r="AU127" i="1"/>
  <c r="AT127" i="1"/>
  <c r="AS127" i="1"/>
  <c r="AP127" i="1"/>
  <c r="AQ127" i="1" s="1"/>
  <c r="AM127" i="1"/>
  <c r="AI127" i="1"/>
  <c r="AH127" i="1"/>
  <c r="AG127" i="1"/>
  <c r="AF127" i="1"/>
  <c r="AE127" i="1"/>
  <c r="BT126" i="1"/>
  <c r="BS126" i="1"/>
  <c r="BM126" i="1"/>
  <c r="BL126" i="1"/>
  <c r="BK126" i="1"/>
  <c r="BH126" i="1"/>
  <c r="AU126" i="1"/>
  <c r="AT126" i="1"/>
  <c r="AS126" i="1"/>
  <c r="AP126" i="1"/>
  <c r="AQ126" i="1" s="1"/>
  <c r="AM126" i="1"/>
  <c r="AI126" i="1"/>
  <c r="AH126" i="1"/>
  <c r="AG126" i="1"/>
  <c r="AF126" i="1"/>
  <c r="AE126" i="1"/>
  <c r="BT125" i="1"/>
  <c r="BS125" i="1"/>
  <c r="BM125" i="1"/>
  <c r="BL125" i="1"/>
  <c r="BK125" i="1"/>
  <c r="BH125" i="1"/>
  <c r="AU125" i="1"/>
  <c r="AT125" i="1"/>
  <c r="AS125" i="1"/>
  <c r="AP125" i="1"/>
  <c r="AQ125" i="1" s="1"/>
  <c r="AM125" i="1"/>
  <c r="AI125" i="1"/>
  <c r="AH125" i="1"/>
  <c r="AG125" i="1"/>
  <c r="AF125" i="1"/>
  <c r="AE125" i="1"/>
  <c r="BT124" i="1"/>
  <c r="BS124" i="1"/>
  <c r="BM124" i="1"/>
  <c r="BL124" i="1"/>
  <c r="BK124" i="1"/>
  <c r="BH124" i="1"/>
  <c r="AU124" i="1"/>
  <c r="AT124" i="1"/>
  <c r="AS124" i="1"/>
  <c r="AP124" i="1"/>
  <c r="AQ124" i="1" s="1"/>
  <c r="AM124" i="1"/>
  <c r="AI124" i="1"/>
  <c r="AH124" i="1"/>
  <c r="AG124" i="1"/>
  <c r="AF124" i="1"/>
  <c r="AE124" i="1"/>
  <c r="BT123" i="1"/>
  <c r="BS123" i="1"/>
  <c r="BM123" i="1"/>
  <c r="BL123" i="1"/>
  <c r="BK123" i="1"/>
  <c r="BH123" i="1"/>
  <c r="AU123" i="1"/>
  <c r="AT123" i="1"/>
  <c r="AS123" i="1"/>
  <c r="AP123" i="1"/>
  <c r="AQ123" i="1" s="1"/>
  <c r="AM123" i="1"/>
  <c r="AI123" i="1"/>
  <c r="AH123" i="1"/>
  <c r="AG123" i="1"/>
  <c r="AF123" i="1"/>
  <c r="AE123" i="1"/>
  <c r="BT122" i="1"/>
  <c r="BS122" i="1"/>
  <c r="BM122" i="1"/>
  <c r="BL122" i="1"/>
  <c r="BK122" i="1"/>
  <c r="BH122" i="1"/>
  <c r="AU122" i="1"/>
  <c r="AT122" i="1"/>
  <c r="AS122" i="1"/>
  <c r="AP122" i="1"/>
  <c r="AQ122" i="1" s="1"/>
  <c r="AM122" i="1"/>
  <c r="AI122" i="1"/>
  <c r="AH122" i="1"/>
  <c r="AG122" i="1"/>
  <c r="AF122" i="1"/>
  <c r="AE122" i="1"/>
  <c r="BT121" i="1"/>
  <c r="BS121" i="1"/>
  <c r="BM121" i="1"/>
  <c r="BL121" i="1"/>
  <c r="BK121" i="1"/>
  <c r="BH121" i="1"/>
  <c r="AU121" i="1"/>
  <c r="AT121" i="1"/>
  <c r="AS121" i="1"/>
  <c r="AP121" i="1"/>
  <c r="AQ121" i="1" s="1"/>
  <c r="AM121" i="1"/>
  <c r="AI121" i="1"/>
  <c r="AH121" i="1"/>
  <c r="AG121" i="1"/>
  <c r="AF121" i="1"/>
  <c r="AE121" i="1"/>
  <c r="BT120" i="1"/>
  <c r="BS120" i="1"/>
  <c r="BM120" i="1"/>
  <c r="BL120" i="1"/>
  <c r="BK120" i="1"/>
  <c r="BH120" i="1"/>
  <c r="AU120" i="1"/>
  <c r="AT120" i="1"/>
  <c r="AS120" i="1"/>
  <c r="AP120" i="1"/>
  <c r="AQ120" i="1" s="1"/>
  <c r="AM120" i="1"/>
  <c r="AI120" i="1"/>
  <c r="AH120" i="1"/>
  <c r="AG120" i="1"/>
  <c r="AF120" i="1"/>
  <c r="AE120" i="1"/>
  <c r="BT119" i="1"/>
  <c r="BS119" i="1"/>
  <c r="BM119" i="1"/>
  <c r="BL119" i="1"/>
  <c r="BK119" i="1"/>
  <c r="BH119" i="1"/>
  <c r="AU119" i="1"/>
  <c r="AT119" i="1"/>
  <c r="AS119" i="1"/>
  <c r="AP119" i="1"/>
  <c r="AQ119" i="1" s="1"/>
  <c r="AM119" i="1"/>
  <c r="AI119" i="1"/>
  <c r="AH119" i="1"/>
  <c r="AG119" i="1"/>
  <c r="AF119" i="1"/>
  <c r="AE119" i="1"/>
  <c r="BT118" i="1"/>
  <c r="BS118" i="1"/>
  <c r="BM118" i="1"/>
  <c r="BL118" i="1"/>
  <c r="BK118" i="1"/>
  <c r="BH118" i="1"/>
  <c r="AU118" i="1"/>
  <c r="AT118" i="1"/>
  <c r="AS118" i="1"/>
  <c r="AP118" i="1"/>
  <c r="AQ118" i="1" s="1"/>
  <c r="AM118" i="1"/>
  <c r="AI118" i="1"/>
  <c r="AH118" i="1"/>
  <c r="AG118" i="1"/>
  <c r="AF118" i="1"/>
  <c r="AE118" i="1"/>
  <c r="BT117" i="1"/>
  <c r="BS117" i="1"/>
  <c r="BM117" i="1"/>
  <c r="BL117" i="1"/>
  <c r="BK117" i="1"/>
  <c r="BH117" i="1"/>
  <c r="AU117" i="1"/>
  <c r="AT117" i="1"/>
  <c r="AS117" i="1"/>
  <c r="AP117" i="1"/>
  <c r="AQ117" i="1" s="1"/>
  <c r="AM117" i="1"/>
  <c r="AI117" i="1"/>
  <c r="AH117" i="1"/>
  <c r="AG117" i="1"/>
  <c r="AF117" i="1"/>
  <c r="AE117" i="1"/>
  <c r="BT116" i="1"/>
  <c r="BS116" i="1"/>
  <c r="BM116" i="1"/>
  <c r="BL116" i="1"/>
  <c r="BK116" i="1"/>
  <c r="BH116" i="1"/>
  <c r="AU116" i="1"/>
  <c r="AT116" i="1"/>
  <c r="AS116" i="1"/>
  <c r="AP116" i="1"/>
  <c r="AQ116" i="1" s="1"/>
  <c r="AM116" i="1"/>
  <c r="AI116" i="1"/>
  <c r="AH116" i="1"/>
  <c r="AG116" i="1"/>
  <c r="AF116" i="1"/>
  <c r="AE116" i="1"/>
  <c r="BT115" i="1"/>
  <c r="BS115" i="1"/>
  <c r="BM115" i="1"/>
  <c r="BL115" i="1"/>
  <c r="BK115" i="1"/>
  <c r="BH115" i="1"/>
  <c r="AU115" i="1"/>
  <c r="AT115" i="1"/>
  <c r="AS115" i="1"/>
  <c r="AP115" i="1"/>
  <c r="AQ115" i="1" s="1"/>
  <c r="AM115" i="1"/>
  <c r="AI115" i="1"/>
  <c r="AH115" i="1"/>
  <c r="AG115" i="1"/>
  <c r="AF115" i="1"/>
  <c r="AE115" i="1"/>
  <c r="BT114" i="1"/>
  <c r="BS114" i="1"/>
  <c r="BM114" i="1"/>
  <c r="BL114" i="1"/>
  <c r="BK114" i="1"/>
  <c r="BH114" i="1"/>
  <c r="AU114" i="1"/>
  <c r="AT114" i="1"/>
  <c r="AS114" i="1"/>
  <c r="AP114" i="1"/>
  <c r="AQ114" i="1" s="1"/>
  <c r="AM114" i="1"/>
  <c r="AI114" i="1"/>
  <c r="AH114" i="1"/>
  <c r="AG114" i="1"/>
  <c r="AF114" i="1"/>
  <c r="AE114" i="1"/>
  <c r="BT113" i="1"/>
  <c r="BS113" i="1"/>
  <c r="BM113" i="1"/>
  <c r="BL113" i="1"/>
  <c r="BK113" i="1"/>
  <c r="BH113" i="1"/>
  <c r="AU113" i="1"/>
  <c r="AT113" i="1"/>
  <c r="AS113" i="1"/>
  <c r="AP113" i="1"/>
  <c r="AQ113" i="1" s="1"/>
  <c r="AM113" i="1"/>
  <c r="AI113" i="1"/>
  <c r="AH113" i="1"/>
  <c r="AG113" i="1"/>
  <c r="AF113" i="1"/>
  <c r="AE113" i="1"/>
  <c r="BT112" i="1"/>
  <c r="BS112" i="1"/>
  <c r="BM112" i="1"/>
  <c r="BL112" i="1"/>
  <c r="BK112" i="1"/>
  <c r="BH112" i="1"/>
  <c r="AU112" i="1"/>
  <c r="AT112" i="1"/>
  <c r="AS112" i="1"/>
  <c r="AP112" i="1"/>
  <c r="AQ112" i="1" s="1"/>
  <c r="AM112" i="1"/>
  <c r="AI112" i="1"/>
  <c r="AH112" i="1"/>
  <c r="AG112" i="1"/>
  <c r="AF112" i="1"/>
  <c r="AE112" i="1"/>
  <c r="BT111" i="1"/>
  <c r="BS111" i="1"/>
  <c r="BM111" i="1"/>
  <c r="BL111" i="1"/>
  <c r="BK111" i="1"/>
  <c r="BH111" i="1"/>
  <c r="AU111" i="1"/>
  <c r="AT111" i="1"/>
  <c r="AS111" i="1"/>
  <c r="AP111" i="1"/>
  <c r="AQ111" i="1" s="1"/>
  <c r="AM111" i="1"/>
  <c r="AI111" i="1"/>
  <c r="AH111" i="1"/>
  <c r="AG111" i="1"/>
  <c r="AF111" i="1"/>
  <c r="AE111" i="1"/>
  <c r="BT110" i="1"/>
  <c r="BS110" i="1"/>
  <c r="BM110" i="1"/>
  <c r="BL110" i="1"/>
  <c r="BK110" i="1"/>
  <c r="BH110" i="1"/>
  <c r="AU110" i="1"/>
  <c r="AT110" i="1"/>
  <c r="AS110" i="1"/>
  <c r="AP110" i="1"/>
  <c r="AQ110" i="1" s="1"/>
  <c r="AM110" i="1"/>
  <c r="AI110" i="1"/>
  <c r="AH110" i="1"/>
  <c r="AG110" i="1"/>
  <c r="AF110" i="1"/>
  <c r="AE110" i="1"/>
  <c r="BT109" i="1"/>
  <c r="BS109" i="1"/>
  <c r="BM109" i="1"/>
  <c r="BL109" i="1"/>
  <c r="BK109" i="1"/>
  <c r="BH109" i="1"/>
  <c r="AU109" i="1"/>
  <c r="AT109" i="1"/>
  <c r="AS109" i="1"/>
  <c r="AP109" i="1"/>
  <c r="AQ109" i="1" s="1"/>
  <c r="AM109" i="1"/>
  <c r="AI109" i="1"/>
  <c r="AH109" i="1"/>
  <c r="AG109" i="1"/>
  <c r="AF109" i="1"/>
  <c r="AE109" i="1"/>
  <c r="BT108" i="1"/>
  <c r="BS108" i="1"/>
  <c r="BM108" i="1"/>
  <c r="BL108" i="1"/>
  <c r="BK108" i="1"/>
  <c r="BH108" i="1"/>
  <c r="AU108" i="1"/>
  <c r="AT108" i="1"/>
  <c r="AS108" i="1"/>
  <c r="AP108" i="1"/>
  <c r="AQ108" i="1" s="1"/>
  <c r="AM108" i="1"/>
  <c r="AI108" i="1"/>
  <c r="AH108" i="1"/>
  <c r="AG108" i="1"/>
  <c r="AF108" i="1"/>
  <c r="AE108" i="1"/>
  <c r="BT107" i="1"/>
  <c r="BS107" i="1"/>
  <c r="BM107" i="1"/>
  <c r="BL107" i="1"/>
  <c r="BK107" i="1"/>
  <c r="BH107" i="1"/>
  <c r="AU107" i="1"/>
  <c r="AT107" i="1"/>
  <c r="AS107" i="1"/>
  <c r="AP107" i="1"/>
  <c r="AQ107" i="1" s="1"/>
  <c r="AM107" i="1"/>
  <c r="AI107" i="1"/>
  <c r="AH107" i="1"/>
  <c r="AG107" i="1"/>
  <c r="AF107" i="1"/>
  <c r="AE107" i="1"/>
  <c r="BT106" i="1"/>
  <c r="BS106" i="1"/>
  <c r="BM106" i="1"/>
  <c r="BL106" i="1"/>
  <c r="BK106" i="1"/>
  <c r="BH106" i="1"/>
  <c r="AU106" i="1"/>
  <c r="AT106" i="1"/>
  <c r="AS106" i="1"/>
  <c r="AP106" i="1"/>
  <c r="AQ106" i="1" s="1"/>
  <c r="AM106" i="1"/>
  <c r="AI106" i="1"/>
  <c r="AH106" i="1"/>
  <c r="AG106" i="1"/>
  <c r="AF106" i="1"/>
  <c r="AE106" i="1"/>
  <c r="BT105" i="1"/>
  <c r="BS105" i="1"/>
  <c r="BM105" i="1"/>
  <c r="BL105" i="1"/>
  <c r="BK105" i="1"/>
  <c r="BH105" i="1"/>
  <c r="AU105" i="1"/>
  <c r="AT105" i="1"/>
  <c r="AS105" i="1"/>
  <c r="AP105" i="1"/>
  <c r="AQ105" i="1" s="1"/>
  <c r="AM105" i="1"/>
  <c r="AI105" i="1"/>
  <c r="AH105" i="1"/>
  <c r="AG105" i="1"/>
  <c r="AF105" i="1"/>
  <c r="AE105" i="1"/>
  <c r="BT104" i="1"/>
  <c r="BS104" i="1"/>
  <c r="BM104" i="1"/>
  <c r="BL104" i="1"/>
  <c r="BK104" i="1"/>
  <c r="BH104" i="1"/>
  <c r="AU104" i="1"/>
  <c r="AT104" i="1"/>
  <c r="AS104" i="1"/>
  <c r="AP104" i="1"/>
  <c r="AQ104" i="1" s="1"/>
  <c r="AM104" i="1"/>
  <c r="AI104" i="1"/>
  <c r="AH104" i="1"/>
  <c r="AG104" i="1"/>
  <c r="AF104" i="1"/>
  <c r="AE104" i="1"/>
  <c r="BT103" i="1"/>
  <c r="BS103" i="1"/>
  <c r="BM103" i="1"/>
  <c r="BL103" i="1"/>
  <c r="BK103" i="1"/>
  <c r="BH103" i="1"/>
  <c r="AU103" i="1"/>
  <c r="AT103" i="1"/>
  <c r="AS103" i="1"/>
  <c r="AP103" i="1"/>
  <c r="AQ103" i="1" s="1"/>
  <c r="AM103" i="1"/>
  <c r="AI103" i="1"/>
  <c r="AH103" i="1"/>
  <c r="AG103" i="1"/>
  <c r="AF103" i="1"/>
  <c r="AE103" i="1"/>
  <c r="BT102" i="1"/>
  <c r="BS102" i="1"/>
  <c r="BM102" i="1"/>
  <c r="BL102" i="1"/>
  <c r="BK102" i="1"/>
  <c r="BH102" i="1"/>
  <c r="AU102" i="1"/>
  <c r="AT102" i="1"/>
  <c r="AS102" i="1"/>
  <c r="AP102" i="1"/>
  <c r="AQ102" i="1" s="1"/>
  <c r="AM102" i="1"/>
  <c r="AI102" i="1"/>
  <c r="AH102" i="1"/>
  <c r="AG102" i="1"/>
  <c r="AF102" i="1"/>
  <c r="AE102" i="1"/>
  <c r="BT101" i="1"/>
  <c r="BS101" i="1"/>
  <c r="BM101" i="1"/>
  <c r="BL101" i="1"/>
  <c r="BK101" i="1"/>
  <c r="BH101" i="1"/>
  <c r="AU101" i="1"/>
  <c r="AT101" i="1"/>
  <c r="AS101" i="1"/>
  <c r="AP101" i="1"/>
  <c r="AQ101" i="1" s="1"/>
  <c r="AM101" i="1"/>
  <c r="AI101" i="1"/>
  <c r="AH101" i="1"/>
  <c r="AG101" i="1"/>
  <c r="AF101" i="1"/>
  <c r="AE101" i="1"/>
  <c r="BT100" i="1"/>
  <c r="BS100" i="1"/>
  <c r="BM100" i="1"/>
  <c r="BL100" i="1"/>
  <c r="BK100" i="1"/>
  <c r="BH100" i="1"/>
  <c r="AU100" i="1"/>
  <c r="AT100" i="1"/>
  <c r="AS100" i="1"/>
  <c r="AP100" i="1"/>
  <c r="AQ100" i="1" s="1"/>
  <c r="AM100" i="1"/>
  <c r="AI100" i="1"/>
  <c r="AH100" i="1"/>
  <c r="AG100" i="1"/>
  <c r="AF100" i="1"/>
  <c r="AE100" i="1"/>
  <c r="BT99" i="1"/>
  <c r="BS99" i="1"/>
  <c r="BM99" i="1"/>
  <c r="BL99" i="1"/>
  <c r="BK99" i="1"/>
  <c r="BH99" i="1"/>
  <c r="AU99" i="1"/>
  <c r="AT99" i="1"/>
  <c r="AS99" i="1"/>
  <c r="AP99" i="1"/>
  <c r="AQ99" i="1" s="1"/>
  <c r="AM99" i="1"/>
  <c r="AI99" i="1"/>
  <c r="AH99" i="1"/>
  <c r="AG99" i="1"/>
  <c r="AF99" i="1"/>
  <c r="AE99" i="1"/>
  <c r="BT98" i="1"/>
  <c r="BS98" i="1"/>
  <c r="BM98" i="1"/>
  <c r="BL98" i="1"/>
  <c r="BK98" i="1"/>
  <c r="BH98" i="1"/>
  <c r="AU98" i="1"/>
  <c r="AT98" i="1"/>
  <c r="AS98" i="1"/>
  <c r="AP98" i="1"/>
  <c r="AQ98" i="1" s="1"/>
  <c r="AM98" i="1"/>
  <c r="AI98" i="1"/>
  <c r="AH98" i="1"/>
  <c r="AG98" i="1"/>
  <c r="AF98" i="1"/>
  <c r="AE98" i="1"/>
  <c r="BT97" i="1"/>
  <c r="BS97" i="1"/>
  <c r="BM97" i="1"/>
  <c r="BL97" i="1"/>
  <c r="BK97" i="1"/>
  <c r="BH97" i="1"/>
  <c r="AU97" i="1"/>
  <c r="AT97" i="1"/>
  <c r="AS97" i="1"/>
  <c r="AP97" i="1"/>
  <c r="AQ97" i="1" s="1"/>
  <c r="AM97" i="1"/>
  <c r="AI97" i="1"/>
  <c r="AH97" i="1"/>
  <c r="AG97" i="1"/>
  <c r="AF97" i="1"/>
  <c r="AE97" i="1"/>
  <c r="BT96" i="1"/>
  <c r="BS96" i="1"/>
  <c r="BM96" i="1"/>
  <c r="BL96" i="1"/>
  <c r="BK96" i="1"/>
  <c r="BH96" i="1"/>
  <c r="AU96" i="1"/>
  <c r="AT96" i="1"/>
  <c r="AS96" i="1"/>
  <c r="AP96" i="1"/>
  <c r="AQ96" i="1" s="1"/>
  <c r="AM96" i="1"/>
  <c r="AI96" i="1"/>
  <c r="AH96" i="1"/>
  <c r="AG96" i="1"/>
  <c r="AF96" i="1"/>
  <c r="AE96" i="1"/>
  <c r="BT95" i="1"/>
  <c r="BS95" i="1"/>
  <c r="BM95" i="1"/>
  <c r="BL95" i="1"/>
  <c r="BK95" i="1"/>
  <c r="BH95" i="1"/>
  <c r="AU95" i="1"/>
  <c r="AT95" i="1"/>
  <c r="AS95" i="1"/>
  <c r="AP95" i="1"/>
  <c r="AQ95" i="1" s="1"/>
  <c r="AM95" i="1"/>
  <c r="AI95" i="1"/>
  <c r="AH95" i="1"/>
  <c r="AG95" i="1"/>
  <c r="AF95" i="1"/>
  <c r="AE95" i="1"/>
  <c r="BT94" i="1"/>
  <c r="BS94" i="1"/>
  <c r="BM94" i="1"/>
  <c r="BL94" i="1"/>
  <c r="BK94" i="1"/>
  <c r="BH94" i="1"/>
  <c r="AU94" i="1"/>
  <c r="AT94" i="1"/>
  <c r="AS94" i="1"/>
  <c r="AP94" i="1"/>
  <c r="AQ94" i="1" s="1"/>
  <c r="AM94" i="1"/>
  <c r="AI94" i="1"/>
  <c r="AH94" i="1"/>
  <c r="AG94" i="1"/>
  <c r="AF94" i="1"/>
  <c r="AE94" i="1"/>
  <c r="BT93" i="1"/>
  <c r="BS93" i="1"/>
  <c r="BM93" i="1"/>
  <c r="BL93" i="1"/>
  <c r="BK93" i="1"/>
  <c r="BH93" i="1"/>
  <c r="AU93" i="1"/>
  <c r="AT93" i="1"/>
  <c r="AS93" i="1"/>
  <c r="AP93" i="1"/>
  <c r="AQ93" i="1" s="1"/>
  <c r="AM93" i="1"/>
  <c r="AI93" i="1"/>
  <c r="AH93" i="1"/>
  <c r="AG93" i="1"/>
  <c r="AF93" i="1"/>
  <c r="AE93" i="1"/>
  <c r="BT92" i="1"/>
  <c r="BS92" i="1"/>
  <c r="BM92" i="1"/>
  <c r="BL92" i="1"/>
  <c r="BK92" i="1"/>
  <c r="BH92" i="1"/>
  <c r="AU92" i="1"/>
  <c r="AT92" i="1"/>
  <c r="AS92" i="1"/>
  <c r="AP92" i="1"/>
  <c r="AQ92" i="1" s="1"/>
  <c r="AM92" i="1"/>
  <c r="AI92" i="1"/>
  <c r="AH92" i="1"/>
  <c r="AG92" i="1"/>
  <c r="AF92" i="1"/>
  <c r="AE92" i="1"/>
  <c r="BT91" i="1"/>
  <c r="BS91" i="1"/>
  <c r="BM91" i="1"/>
  <c r="BL91" i="1"/>
  <c r="BK91" i="1"/>
  <c r="BH91" i="1"/>
  <c r="AU91" i="1"/>
  <c r="AT91" i="1"/>
  <c r="AS91" i="1"/>
  <c r="AP91" i="1"/>
  <c r="AQ91" i="1" s="1"/>
  <c r="AM91" i="1"/>
  <c r="AI91" i="1"/>
  <c r="AH91" i="1"/>
  <c r="AG91" i="1"/>
  <c r="AF91" i="1"/>
  <c r="AE91" i="1"/>
  <c r="BT90" i="1"/>
  <c r="BS90" i="1"/>
  <c r="BM90" i="1"/>
  <c r="BL90" i="1"/>
  <c r="BK90" i="1"/>
  <c r="BH90" i="1"/>
  <c r="AU90" i="1"/>
  <c r="AT90" i="1"/>
  <c r="AS90" i="1"/>
  <c r="AP90" i="1"/>
  <c r="AQ90" i="1" s="1"/>
  <c r="AM90" i="1"/>
  <c r="AI90" i="1"/>
  <c r="AH90" i="1"/>
  <c r="AG90" i="1"/>
  <c r="AF90" i="1"/>
  <c r="AE90" i="1"/>
  <c r="BT89" i="1"/>
  <c r="BS89" i="1"/>
  <c r="BM89" i="1"/>
  <c r="BL89" i="1"/>
  <c r="BK89" i="1"/>
  <c r="BH89" i="1"/>
  <c r="AU89" i="1"/>
  <c r="AT89" i="1"/>
  <c r="AS89" i="1"/>
  <c r="AP89" i="1"/>
  <c r="AQ89" i="1" s="1"/>
  <c r="AM89" i="1"/>
  <c r="AI89" i="1"/>
  <c r="AH89" i="1"/>
  <c r="AG89" i="1"/>
  <c r="AF89" i="1"/>
  <c r="AE89" i="1"/>
  <c r="BT88" i="1"/>
  <c r="BS88" i="1"/>
  <c r="BM88" i="1"/>
  <c r="BL88" i="1"/>
  <c r="BK88" i="1"/>
  <c r="BH88" i="1"/>
  <c r="AU88" i="1"/>
  <c r="AT88" i="1"/>
  <c r="AS88" i="1"/>
  <c r="AP88" i="1"/>
  <c r="AQ88" i="1" s="1"/>
  <c r="AM88" i="1"/>
  <c r="AI88" i="1"/>
  <c r="AH88" i="1"/>
  <c r="AG88" i="1"/>
  <c r="AF88" i="1"/>
  <c r="AE88" i="1"/>
  <c r="BT87" i="1"/>
  <c r="BS87" i="1"/>
  <c r="BM87" i="1"/>
  <c r="BL87" i="1"/>
  <c r="BK87" i="1"/>
  <c r="BH87" i="1"/>
  <c r="AU87" i="1"/>
  <c r="AT87" i="1"/>
  <c r="AS87" i="1"/>
  <c r="AP87" i="1"/>
  <c r="AQ87" i="1" s="1"/>
  <c r="AM87" i="1"/>
  <c r="AI87" i="1"/>
  <c r="AH87" i="1"/>
  <c r="AG87" i="1"/>
  <c r="AF87" i="1"/>
  <c r="AE87" i="1"/>
  <c r="BT86" i="1"/>
  <c r="BS86" i="1"/>
  <c r="BM86" i="1"/>
  <c r="BL86" i="1"/>
  <c r="BK86" i="1"/>
  <c r="BH86" i="1"/>
  <c r="AU86" i="1"/>
  <c r="AT86" i="1"/>
  <c r="AS86" i="1"/>
  <c r="AP86" i="1"/>
  <c r="AQ86" i="1" s="1"/>
  <c r="AM86" i="1"/>
  <c r="AI86" i="1"/>
  <c r="AH86" i="1"/>
  <c r="AG86" i="1"/>
  <c r="AF86" i="1"/>
  <c r="AE86" i="1"/>
  <c r="BT85" i="1"/>
  <c r="BS85" i="1"/>
  <c r="BM85" i="1"/>
  <c r="BL85" i="1"/>
  <c r="BK85" i="1"/>
  <c r="BH85" i="1"/>
  <c r="AU85" i="1"/>
  <c r="AT85" i="1"/>
  <c r="AS85" i="1"/>
  <c r="AP85" i="1"/>
  <c r="AQ85" i="1" s="1"/>
  <c r="AM85" i="1"/>
  <c r="AI85" i="1"/>
  <c r="AH85" i="1"/>
  <c r="AG85" i="1"/>
  <c r="AF85" i="1"/>
  <c r="AE85" i="1"/>
  <c r="BT84" i="1"/>
  <c r="BS84" i="1"/>
  <c r="BM84" i="1"/>
  <c r="BL84" i="1"/>
  <c r="BK84" i="1"/>
  <c r="BH84" i="1"/>
  <c r="AU84" i="1"/>
  <c r="AT84" i="1"/>
  <c r="AS84" i="1"/>
  <c r="AP84" i="1"/>
  <c r="AQ84" i="1" s="1"/>
  <c r="AM84" i="1"/>
  <c r="AI84" i="1"/>
  <c r="AH84" i="1"/>
  <c r="AG84" i="1"/>
  <c r="AF84" i="1"/>
  <c r="AE84" i="1"/>
  <c r="BT83" i="1"/>
  <c r="BS83" i="1"/>
  <c r="BM83" i="1"/>
  <c r="BL83" i="1"/>
  <c r="BK83" i="1"/>
  <c r="BH83" i="1"/>
  <c r="AU83" i="1"/>
  <c r="AT83" i="1"/>
  <c r="AS83" i="1"/>
  <c r="AP83" i="1"/>
  <c r="AQ83" i="1" s="1"/>
  <c r="AM83" i="1"/>
  <c r="AI83" i="1"/>
  <c r="AH83" i="1"/>
  <c r="AG83" i="1"/>
  <c r="AF83" i="1"/>
  <c r="AE83" i="1"/>
  <c r="BT82" i="1"/>
  <c r="BS82" i="1"/>
  <c r="BM82" i="1"/>
  <c r="BL82" i="1"/>
  <c r="BK82" i="1"/>
  <c r="BH82" i="1"/>
  <c r="AU82" i="1"/>
  <c r="AT82" i="1"/>
  <c r="AS82" i="1"/>
  <c r="AP82" i="1"/>
  <c r="AQ82" i="1" s="1"/>
  <c r="AM82" i="1"/>
  <c r="AI82" i="1"/>
  <c r="AH82" i="1"/>
  <c r="AG82" i="1"/>
  <c r="AF82" i="1"/>
  <c r="AE82" i="1"/>
  <c r="BT81" i="1"/>
  <c r="BS81" i="1"/>
  <c r="BM81" i="1"/>
  <c r="BL81" i="1"/>
  <c r="BK81" i="1"/>
  <c r="BH81" i="1"/>
  <c r="AU81" i="1"/>
  <c r="AT81" i="1"/>
  <c r="AS81" i="1"/>
  <c r="AP81" i="1"/>
  <c r="AQ81" i="1" s="1"/>
  <c r="AM81" i="1"/>
  <c r="AI81" i="1"/>
  <c r="AH81" i="1"/>
  <c r="AG81" i="1"/>
  <c r="AF81" i="1"/>
  <c r="AE81" i="1"/>
  <c r="BT80" i="1"/>
  <c r="BS80" i="1"/>
  <c r="BM80" i="1"/>
  <c r="BL80" i="1"/>
  <c r="BK80" i="1"/>
  <c r="BH80" i="1"/>
  <c r="AU80" i="1"/>
  <c r="AT80" i="1"/>
  <c r="AS80" i="1"/>
  <c r="AP80" i="1"/>
  <c r="AQ80" i="1" s="1"/>
  <c r="AM80" i="1"/>
  <c r="AI80" i="1"/>
  <c r="AH80" i="1"/>
  <c r="AG80" i="1"/>
  <c r="AF80" i="1"/>
  <c r="AE80" i="1"/>
  <c r="BT79" i="1"/>
  <c r="BS79" i="1"/>
  <c r="BM79" i="1"/>
  <c r="BL79" i="1"/>
  <c r="BK79" i="1"/>
  <c r="BH79" i="1"/>
  <c r="AU79" i="1"/>
  <c r="AT79" i="1"/>
  <c r="AS79" i="1"/>
  <c r="AP79" i="1"/>
  <c r="AQ79" i="1" s="1"/>
  <c r="AM79" i="1"/>
  <c r="AI79" i="1"/>
  <c r="AH79" i="1"/>
  <c r="AG79" i="1"/>
  <c r="AF79" i="1"/>
  <c r="AE79" i="1"/>
  <c r="BT78" i="1"/>
  <c r="BS78" i="1"/>
  <c r="BM78" i="1"/>
  <c r="BL78" i="1"/>
  <c r="BK78" i="1"/>
  <c r="BH78" i="1"/>
  <c r="AU78" i="1"/>
  <c r="AT78" i="1"/>
  <c r="AS78" i="1"/>
  <c r="AP78" i="1"/>
  <c r="AQ78" i="1" s="1"/>
  <c r="AM78" i="1"/>
  <c r="AI78" i="1"/>
  <c r="AH78" i="1"/>
  <c r="AG78" i="1"/>
  <c r="AF78" i="1"/>
  <c r="AE78" i="1"/>
  <c r="BT77" i="1"/>
  <c r="BS77" i="1"/>
  <c r="BM77" i="1"/>
  <c r="BL77" i="1"/>
  <c r="BK77" i="1"/>
  <c r="BH77" i="1"/>
  <c r="AU77" i="1"/>
  <c r="AT77" i="1"/>
  <c r="AS77" i="1"/>
  <c r="AP77" i="1"/>
  <c r="AQ77" i="1" s="1"/>
  <c r="AM77" i="1"/>
  <c r="AI77" i="1"/>
  <c r="AH77" i="1"/>
  <c r="AG77" i="1"/>
  <c r="AF77" i="1"/>
  <c r="AE77" i="1"/>
  <c r="BT76" i="1"/>
  <c r="BS76" i="1"/>
  <c r="BM76" i="1"/>
  <c r="BL76" i="1"/>
  <c r="BK76" i="1"/>
  <c r="BH76" i="1"/>
  <c r="AU76" i="1"/>
  <c r="AT76" i="1"/>
  <c r="AS76" i="1"/>
  <c r="AP76" i="1"/>
  <c r="AQ76" i="1" s="1"/>
  <c r="AM76" i="1"/>
  <c r="AI76" i="1"/>
  <c r="AH76" i="1"/>
  <c r="AG76" i="1"/>
  <c r="AF76" i="1"/>
  <c r="AE76" i="1"/>
  <c r="BT75" i="1"/>
  <c r="BS75" i="1"/>
  <c r="BM75" i="1"/>
  <c r="BL75" i="1"/>
  <c r="BK75" i="1"/>
  <c r="BH75" i="1"/>
  <c r="AU75" i="1"/>
  <c r="AT75" i="1"/>
  <c r="AS75" i="1"/>
  <c r="AP75" i="1"/>
  <c r="AQ75" i="1" s="1"/>
  <c r="AM75" i="1"/>
  <c r="AI75" i="1"/>
  <c r="AH75" i="1"/>
  <c r="AG75" i="1"/>
  <c r="AF75" i="1"/>
  <c r="AE75" i="1"/>
  <c r="BT74" i="1"/>
  <c r="BS74" i="1"/>
  <c r="BM74" i="1"/>
  <c r="BL74" i="1"/>
  <c r="BK74" i="1"/>
  <c r="BH74" i="1"/>
  <c r="AU74" i="1"/>
  <c r="AT74" i="1"/>
  <c r="AS74" i="1"/>
  <c r="AP74" i="1"/>
  <c r="AQ74" i="1" s="1"/>
  <c r="AM74" i="1"/>
  <c r="AI74" i="1"/>
  <c r="AH74" i="1"/>
  <c r="AG74" i="1"/>
  <c r="AF74" i="1"/>
  <c r="AE74" i="1"/>
  <c r="BT73" i="1"/>
  <c r="BS73" i="1"/>
  <c r="BM73" i="1"/>
  <c r="BL73" i="1"/>
  <c r="BK73" i="1"/>
  <c r="BH73" i="1"/>
  <c r="AU73" i="1"/>
  <c r="AT73" i="1"/>
  <c r="AS73" i="1"/>
  <c r="AP73" i="1"/>
  <c r="AQ73" i="1" s="1"/>
  <c r="AM73" i="1"/>
  <c r="AI73" i="1"/>
  <c r="AH73" i="1"/>
  <c r="AG73" i="1"/>
  <c r="AF73" i="1"/>
  <c r="AE73" i="1"/>
  <c r="BT72" i="1"/>
  <c r="BS72" i="1"/>
  <c r="BM72" i="1"/>
  <c r="BL72" i="1"/>
  <c r="BK72" i="1"/>
  <c r="BH72" i="1"/>
  <c r="AU72" i="1"/>
  <c r="AT72" i="1"/>
  <c r="AS72" i="1"/>
  <c r="AP72" i="1"/>
  <c r="AQ72" i="1" s="1"/>
  <c r="AM72" i="1"/>
  <c r="AI72" i="1"/>
  <c r="AH72" i="1"/>
  <c r="AG72" i="1"/>
  <c r="AF72" i="1"/>
  <c r="AE72" i="1"/>
  <c r="BT71" i="1"/>
  <c r="BS71" i="1"/>
  <c r="BM71" i="1"/>
  <c r="BL71" i="1"/>
  <c r="BK71" i="1"/>
  <c r="BH71" i="1"/>
  <c r="AU71" i="1"/>
  <c r="AT71" i="1"/>
  <c r="AS71" i="1"/>
  <c r="AP71" i="1"/>
  <c r="AQ71" i="1" s="1"/>
  <c r="AM71" i="1"/>
  <c r="AI71" i="1"/>
  <c r="AH71" i="1"/>
  <c r="AG71" i="1"/>
  <c r="AF71" i="1"/>
  <c r="AE71" i="1"/>
  <c r="BT70" i="1"/>
  <c r="BS70" i="1"/>
  <c r="BM70" i="1"/>
  <c r="BL70" i="1"/>
  <c r="BK70" i="1"/>
  <c r="BH70" i="1"/>
  <c r="AU70" i="1"/>
  <c r="AT70" i="1"/>
  <c r="AS70" i="1"/>
  <c r="AP70" i="1"/>
  <c r="AQ70" i="1" s="1"/>
  <c r="AM70" i="1"/>
  <c r="AI70" i="1"/>
  <c r="AH70" i="1"/>
  <c r="AG70" i="1"/>
  <c r="AF70" i="1"/>
  <c r="AE70" i="1"/>
  <c r="BT69" i="1"/>
  <c r="BS69" i="1"/>
  <c r="BM69" i="1"/>
  <c r="BL69" i="1"/>
  <c r="BK69" i="1"/>
  <c r="BH69" i="1"/>
  <c r="AU69" i="1"/>
  <c r="AT69" i="1"/>
  <c r="AS69" i="1"/>
  <c r="AP69" i="1"/>
  <c r="AQ69" i="1" s="1"/>
  <c r="AM69" i="1"/>
  <c r="AI69" i="1"/>
  <c r="AH69" i="1"/>
  <c r="AG69" i="1"/>
  <c r="AF69" i="1"/>
  <c r="AE69" i="1"/>
  <c r="BT68" i="1"/>
  <c r="BS68" i="1"/>
  <c r="BM68" i="1"/>
  <c r="BL68" i="1"/>
  <c r="BK68" i="1"/>
  <c r="BH68" i="1"/>
  <c r="AU68" i="1"/>
  <c r="AT68" i="1"/>
  <c r="AS68" i="1"/>
  <c r="AP68" i="1"/>
  <c r="AQ68" i="1" s="1"/>
  <c r="AM68" i="1"/>
  <c r="AI68" i="1"/>
  <c r="AH68" i="1"/>
  <c r="AG68" i="1"/>
  <c r="AF68" i="1"/>
  <c r="AE68" i="1"/>
  <c r="BT67" i="1"/>
  <c r="BS67" i="1"/>
  <c r="BM67" i="1"/>
  <c r="BL67" i="1"/>
  <c r="BK67" i="1"/>
  <c r="BH67" i="1"/>
  <c r="AU67" i="1"/>
  <c r="AT67" i="1"/>
  <c r="AS67" i="1"/>
  <c r="AP67" i="1"/>
  <c r="AQ67" i="1" s="1"/>
  <c r="AM67" i="1"/>
  <c r="AI67" i="1"/>
  <c r="AH67" i="1"/>
  <c r="AG67" i="1"/>
  <c r="AF67" i="1"/>
  <c r="AE67" i="1"/>
  <c r="BT66" i="1"/>
  <c r="BS66" i="1"/>
  <c r="BM66" i="1"/>
  <c r="BL66" i="1"/>
  <c r="BK66" i="1"/>
  <c r="BH66" i="1"/>
  <c r="AU66" i="1"/>
  <c r="AT66" i="1"/>
  <c r="AS66" i="1"/>
  <c r="AP66" i="1"/>
  <c r="AQ66" i="1" s="1"/>
  <c r="AM66" i="1"/>
  <c r="AI66" i="1"/>
  <c r="AH66" i="1"/>
  <c r="AG66" i="1"/>
  <c r="AF66" i="1"/>
  <c r="AE66" i="1"/>
  <c r="BT65" i="1"/>
  <c r="BS65" i="1"/>
  <c r="BM65" i="1"/>
  <c r="BL65" i="1"/>
  <c r="BK65" i="1"/>
  <c r="BH65" i="1"/>
  <c r="AU65" i="1"/>
  <c r="AT65" i="1"/>
  <c r="AS65" i="1"/>
  <c r="AP65" i="1"/>
  <c r="AQ65" i="1" s="1"/>
  <c r="AM65" i="1"/>
  <c r="AI65" i="1"/>
  <c r="AH65" i="1"/>
  <c r="AG65" i="1"/>
  <c r="AF65" i="1"/>
  <c r="AE65" i="1"/>
  <c r="BT64" i="1"/>
  <c r="BS64" i="1"/>
  <c r="BM64" i="1"/>
  <c r="BL64" i="1"/>
  <c r="BK64" i="1"/>
  <c r="BH64" i="1"/>
  <c r="AU64" i="1"/>
  <c r="AT64" i="1"/>
  <c r="AS64" i="1"/>
  <c r="AP64" i="1"/>
  <c r="AQ64" i="1" s="1"/>
  <c r="AM64" i="1"/>
  <c r="AI64" i="1"/>
  <c r="AH64" i="1"/>
  <c r="AG64" i="1"/>
  <c r="AF64" i="1"/>
  <c r="AE64" i="1"/>
  <c r="BT63" i="1"/>
  <c r="BS63" i="1"/>
  <c r="BM63" i="1"/>
  <c r="BL63" i="1"/>
  <c r="BK63" i="1"/>
  <c r="BH63" i="1"/>
  <c r="AU63" i="1"/>
  <c r="AT63" i="1"/>
  <c r="AS63" i="1"/>
  <c r="AP63" i="1"/>
  <c r="AQ63" i="1" s="1"/>
  <c r="AM63" i="1"/>
  <c r="AI63" i="1"/>
  <c r="AH63" i="1"/>
  <c r="AG63" i="1"/>
  <c r="AF63" i="1"/>
  <c r="AE63" i="1"/>
  <c r="BT62" i="1"/>
  <c r="BS62" i="1"/>
  <c r="BM62" i="1"/>
  <c r="BL62" i="1"/>
  <c r="BK62" i="1"/>
  <c r="BH62" i="1"/>
  <c r="AU62" i="1"/>
  <c r="AT62" i="1"/>
  <c r="AS62" i="1"/>
  <c r="AP62" i="1"/>
  <c r="AQ62" i="1" s="1"/>
  <c r="AM62" i="1"/>
  <c r="AI62" i="1"/>
  <c r="AH62" i="1"/>
  <c r="AG62" i="1"/>
  <c r="AF62" i="1"/>
  <c r="AE62" i="1"/>
  <c r="BT61" i="1"/>
  <c r="BS61" i="1"/>
  <c r="BM61" i="1"/>
  <c r="BL61" i="1"/>
  <c r="BK61" i="1"/>
  <c r="BH61" i="1"/>
  <c r="AU61" i="1"/>
  <c r="AT61" i="1"/>
  <c r="AS61" i="1"/>
  <c r="AP61" i="1"/>
  <c r="AQ61" i="1" s="1"/>
  <c r="AM61" i="1"/>
  <c r="AI61" i="1"/>
  <c r="AH61" i="1"/>
  <c r="AG61" i="1"/>
  <c r="AF61" i="1"/>
  <c r="AE61" i="1"/>
  <c r="BT60" i="1"/>
  <c r="BS60" i="1"/>
  <c r="BM60" i="1"/>
  <c r="BL60" i="1"/>
  <c r="BK60" i="1"/>
  <c r="BH60" i="1"/>
  <c r="AU60" i="1"/>
  <c r="AT60" i="1"/>
  <c r="AS60" i="1"/>
  <c r="AP60" i="1"/>
  <c r="AQ60" i="1" s="1"/>
  <c r="AM60" i="1"/>
  <c r="AI60" i="1"/>
  <c r="AH60" i="1"/>
  <c r="AG60" i="1"/>
  <c r="AF60" i="1"/>
  <c r="AE60" i="1"/>
  <c r="BT59" i="1"/>
  <c r="BS59" i="1"/>
  <c r="BM59" i="1"/>
  <c r="BL59" i="1"/>
  <c r="BK59" i="1"/>
  <c r="BH59" i="1"/>
  <c r="AU59" i="1"/>
  <c r="AT59" i="1"/>
  <c r="AS59" i="1"/>
  <c r="AP59" i="1"/>
  <c r="AQ59" i="1" s="1"/>
  <c r="AM59" i="1"/>
  <c r="AI59" i="1"/>
  <c r="AH59" i="1"/>
  <c r="AG59" i="1"/>
  <c r="AF59" i="1"/>
  <c r="AE59" i="1"/>
  <c r="BT58" i="1"/>
  <c r="BS58" i="1"/>
  <c r="BM58" i="1"/>
  <c r="BL58" i="1"/>
  <c r="BK58" i="1"/>
  <c r="BH58" i="1"/>
  <c r="AU58" i="1"/>
  <c r="AT58" i="1"/>
  <c r="AS58" i="1"/>
  <c r="AP58" i="1"/>
  <c r="AQ58" i="1" s="1"/>
  <c r="AM58" i="1"/>
  <c r="AI58" i="1"/>
  <c r="AH58" i="1"/>
  <c r="AG58" i="1"/>
  <c r="AF58" i="1"/>
  <c r="AE58" i="1"/>
  <c r="BT57" i="1"/>
  <c r="BS57" i="1"/>
  <c r="BM57" i="1"/>
  <c r="BL57" i="1"/>
  <c r="BK57" i="1"/>
  <c r="BH57" i="1"/>
  <c r="AU57" i="1"/>
  <c r="AT57" i="1"/>
  <c r="AS57" i="1"/>
  <c r="AP57" i="1"/>
  <c r="AQ57" i="1" s="1"/>
  <c r="AM57" i="1"/>
  <c r="AI57" i="1"/>
  <c r="AH57" i="1"/>
  <c r="AG57" i="1"/>
  <c r="AF57" i="1"/>
  <c r="AE57" i="1"/>
  <c r="BT56" i="1"/>
  <c r="BS56" i="1"/>
  <c r="BM56" i="1"/>
  <c r="BL56" i="1"/>
  <c r="BK56" i="1"/>
  <c r="BH56" i="1"/>
  <c r="AU56" i="1"/>
  <c r="AT56" i="1"/>
  <c r="AS56" i="1"/>
  <c r="AP56" i="1"/>
  <c r="AQ56" i="1" s="1"/>
  <c r="AM56" i="1"/>
  <c r="AI56" i="1"/>
  <c r="AH56" i="1"/>
  <c r="AG56" i="1"/>
  <c r="AF56" i="1"/>
  <c r="AE56" i="1"/>
  <c r="BT55" i="1"/>
  <c r="BS55" i="1"/>
  <c r="BM55" i="1"/>
  <c r="BL55" i="1"/>
  <c r="BK55" i="1"/>
  <c r="BH55" i="1"/>
  <c r="AU55" i="1"/>
  <c r="AT55" i="1"/>
  <c r="AS55" i="1"/>
  <c r="AP55" i="1"/>
  <c r="AQ55" i="1" s="1"/>
  <c r="AM55" i="1"/>
  <c r="AI55" i="1"/>
  <c r="AH55" i="1"/>
  <c r="AG55" i="1"/>
  <c r="AF55" i="1"/>
  <c r="AE55" i="1"/>
  <c r="BT54" i="1"/>
  <c r="BS54" i="1"/>
  <c r="BM54" i="1"/>
  <c r="BL54" i="1"/>
  <c r="BK54" i="1"/>
  <c r="BH54" i="1"/>
  <c r="AU54" i="1"/>
  <c r="AT54" i="1"/>
  <c r="AS54" i="1"/>
  <c r="AP54" i="1"/>
  <c r="AQ54" i="1" s="1"/>
  <c r="AM54" i="1"/>
  <c r="AI54" i="1"/>
  <c r="AH54" i="1"/>
  <c r="AG54" i="1"/>
  <c r="AF54" i="1"/>
  <c r="AE54" i="1"/>
  <c r="BT53" i="1"/>
  <c r="BS53" i="1"/>
  <c r="BM53" i="1"/>
  <c r="BL53" i="1"/>
  <c r="BK53" i="1"/>
  <c r="BH53" i="1"/>
  <c r="AU53" i="1"/>
  <c r="AT53" i="1"/>
  <c r="AS53" i="1"/>
  <c r="AP53" i="1"/>
  <c r="AQ53" i="1" s="1"/>
  <c r="AM53" i="1"/>
  <c r="AI53" i="1"/>
  <c r="AH53" i="1"/>
  <c r="AG53" i="1"/>
  <c r="AF53" i="1"/>
  <c r="AE53" i="1"/>
  <c r="BT52" i="1"/>
  <c r="BS52" i="1"/>
  <c r="BM52" i="1"/>
  <c r="BL52" i="1"/>
  <c r="BK52" i="1"/>
  <c r="BH52" i="1"/>
  <c r="AU52" i="1"/>
  <c r="AT52" i="1"/>
  <c r="AS52" i="1"/>
  <c r="AP52" i="1"/>
  <c r="AQ52" i="1" s="1"/>
  <c r="AM52" i="1"/>
  <c r="AI52" i="1"/>
  <c r="AH52" i="1"/>
  <c r="AG52" i="1"/>
  <c r="AF52" i="1"/>
  <c r="AE52" i="1"/>
  <c r="BT51" i="1"/>
  <c r="BS51" i="1"/>
  <c r="BM51" i="1"/>
  <c r="BL51" i="1"/>
  <c r="BK51" i="1"/>
  <c r="BH51" i="1"/>
  <c r="AU51" i="1"/>
  <c r="AT51" i="1"/>
  <c r="AS51" i="1"/>
  <c r="AP51" i="1"/>
  <c r="AQ51" i="1" s="1"/>
  <c r="AM51" i="1"/>
  <c r="AI51" i="1"/>
  <c r="AH51" i="1"/>
  <c r="AG51" i="1"/>
  <c r="AF51" i="1"/>
  <c r="AE51" i="1"/>
  <c r="BT50" i="1"/>
  <c r="BS50" i="1"/>
  <c r="BM50" i="1"/>
  <c r="BL50" i="1"/>
  <c r="BK50" i="1"/>
  <c r="BH50" i="1"/>
  <c r="AU50" i="1"/>
  <c r="AT50" i="1"/>
  <c r="AS50" i="1"/>
  <c r="AP50" i="1"/>
  <c r="AQ50" i="1" s="1"/>
  <c r="AM50" i="1"/>
  <c r="AI50" i="1"/>
  <c r="AH50" i="1"/>
  <c r="AG50" i="1"/>
  <c r="AF50" i="1"/>
  <c r="AE50" i="1"/>
  <c r="BT49" i="1"/>
  <c r="BS49" i="1"/>
  <c r="BM49" i="1"/>
  <c r="BL49" i="1"/>
  <c r="BK49" i="1"/>
  <c r="BH49" i="1"/>
  <c r="AU49" i="1"/>
  <c r="AT49" i="1"/>
  <c r="AS49" i="1"/>
  <c r="AP49" i="1"/>
  <c r="AQ49" i="1" s="1"/>
  <c r="AM49" i="1"/>
  <c r="AI49" i="1"/>
  <c r="AH49" i="1"/>
  <c r="AG49" i="1"/>
  <c r="AF49" i="1"/>
  <c r="AE49" i="1"/>
  <c r="BT48" i="1"/>
  <c r="BS48" i="1"/>
  <c r="BM48" i="1"/>
  <c r="BL48" i="1"/>
  <c r="BK48" i="1"/>
  <c r="BH48" i="1"/>
  <c r="AU48" i="1"/>
  <c r="AT48" i="1"/>
  <c r="AS48" i="1"/>
  <c r="AP48" i="1"/>
  <c r="AQ48" i="1" s="1"/>
  <c r="AM48" i="1"/>
  <c r="AI48" i="1"/>
  <c r="AH48" i="1"/>
  <c r="AG48" i="1"/>
  <c r="AF48" i="1"/>
  <c r="AE48" i="1"/>
  <c r="BT47" i="1"/>
  <c r="BS47" i="1"/>
  <c r="BM47" i="1"/>
  <c r="BL47" i="1"/>
  <c r="BK47" i="1"/>
  <c r="BH47" i="1"/>
  <c r="AU47" i="1"/>
  <c r="AT47" i="1"/>
  <c r="AS47" i="1"/>
  <c r="AP47" i="1"/>
  <c r="AQ47" i="1" s="1"/>
  <c r="AM47" i="1"/>
  <c r="AI47" i="1"/>
  <c r="AH47" i="1"/>
  <c r="AG47" i="1"/>
  <c r="AF47" i="1"/>
  <c r="AE47" i="1"/>
  <c r="BT46" i="1"/>
  <c r="BS46" i="1"/>
  <c r="BM46" i="1"/>
  <c r="BL46" i="1"/>
  <c r="BK46" i="1"/>
  <c r="BH46" i="1"/>
  <c r="AU46" i="1"/>
  <c r="AT46" i="1"/>
  <c r="AS46" i="1"/>
  <c r="AP46" i="1"/>
  <c r="AQ46" i="1" s="1"/>
  <c r="AM46" i="1"/>
  <c r="AI46" i="1"/>
  <c r="AH46" i="1"/>
  <c r="AG46" i="1"/>
  <c r="AF46" i="1"/>
  <c r="AE46" i="1"/>
  <c r="BT45" i="1"/>
  <c r="BS45" i="1"/>
  <c r="BM45" i="1"/>
  <c r="BL45" i="1"/>
  <c r="BK45" i="1"/>
  <c r="BH45" i="1"/>
  <c r="AU45" i="1"/>
  <c r="AT45" i="1"/>
  <c r="AS45" i="1"/>
  <c r="AP45" i="1"/>
  <c r="AQ45" i="1" s="1"/>
  <c r="AM45" i="1"/>
  <c r="AI45" i="1"/>
  <c r="AH45" i="1"/>
  <c r="AG45" i="1"/>
  <c r="AF45" i="1"/>
  <c r="AE45" i="1"/>
  <c r="BT44" i="1"/>
  <c r="BS44" i="1"/>
  <c r="BM44" i="1"/>
  <c r="BL44" i="1"/>
  <c r="BK44" i="1"/>
  <c r="BH44" i="1"/>
  <c r="AU44" i="1"/>
  <c r="AT44" i="1"/>
  <c r="AS44" i="1"/>
  <c r="AP44" i="1"/>
  <c r="AQ44" i="1" s="1"/>
  <c r="AM44" i="1"/>
  <c r="AI44" i="1"/>
  <c r="AH44" i="1"/>
  <c r="AG44" i="1"/>
  <c r="AF44" i="1"/>
  <c r="AE44" i="1"/>
  <c r="BT43" i="1"/>
  <c r="BS43" i="1"/>
  <c r="BM43" i="1"/>
  <c r="BL43" i="1"/>
  <c r="BK43" i="1"/>
  <c r="BH43" i="1"/>
  <c r="AU43" i="1"/>
  <c r="AT43" i="1"/>
  <c r="AS43" i="1"/>
  <c r="AP43" i="1"/>
  <c r="AQ43" i="1" s="1"/>
  <c r="AM43" i="1"/>
  <c r="AI43" i="1"/>
  <c r="AH43" i="1"/>
  <c r="AG43" i="1"/>
  <c r="AF43" i="1"/>
  <c r="AE43" i="1"/>
  <c r="BT42" i="1"/>
  <c r="BS42" i="1"/>
  <c r="BM42" i="1"/>
  <c r="BL42" i="1"/>
  <c r="BK42" i="1"/>
  <c r="BH42" i="1"/>
  <c r="AU42" i="1"/>
  <c r="AT42" i="1"/>
  <c r="AS42" i="1"/>
  <c r="AP42" i="1"/>
  <c r="AQ42" i="1" s="1"/>
  <c r="AM42" i="1"/>
  <c r="AI42" i="1"/>
  <c r="AH42" i="1"/>
  <c r="AG42" i="1"/>
  <c r="AF42" i="1"/>
  <c r="AE42" i="1"/>
  <c r="BT41" i="1"/>
  <c r="BS41" i="1"/>
  <c r="BM41" i="1"/>
  <c r="BL41" i="1"/>
  <c r="BK41" i="1"/>
  <c r="BH41" i="1"/>
  <c r="AU41" i="1"/>
  <c r="AT41" i="1"/>
  <c r="AS41" i="1"/>
  <c r="AP41" i="1"/>
  <c r="AQ41" i="1" s="1"/>
  <c r="AM41" i="1"/>
  <c r="AI41" i="1"/>
  <c r="AH41" i="1"/>
  <c r="AG41" i="1"/>
  <c r="AF41" i="1"/>
  <c r="AE41" i="1"/>
  <c r="BT40" i="1"/>
  <c r="BS40" i="1"/>
  <c r="BM40" i="1"/>
  <c r="BL40" i="1"/>
  <c r="BK40" i="1"/>
  <c r="BH40" i="1"/>
  <c r="AU40" i="1"/>
  <c r="AT40" i="1"/>
  <c r="AS40" i="1"/>
  <c r="AP40" i="1"/>
  <c r="AQ40" i="1" s="1"/>
  <c r="AM40" i="1"/>
  <c r="AI40" i="1"/>
  <c r="AH40" i="1"/>
  <c r="AG40" i="1"/>
  <c r="AF40" i="1"/>
  <c r="AE40" i="1"/>
  <c r="BT39" i="1"/>
  <c r="BS39" i="1"/>
  <c r="BM39" i="1"/>
  <c r="BL39" i="1"/>
  <c r="BK39" i="1"/>
  <c r="BH39" i="1"/>
  <c r="AU39" i="1"/>
  <c r="AT39" i="1"/>
  <c r="AS39" i="1"/>
  <c r="AP39" i="1"/>
  <c r="AQ39" i="1" s="1"/>
  <c r="AM39" i="1"/>
  <c r="AI39" i="1"/>
  <c r="AH39" i="1"/>
  <c r="AG39" i="1"/>
  <c r="AF39" i="1"/>
  <c r="AE39" i="1"/>
  <c r="BT38" i="1"/>
  <c r="BS38" i="1"/>
  <c r="BM38" i="1"/>
  <c r="BL38" i="1"/>
  <c r="BK38" i="1"/>
  <c r="BH38" i="1"/>
  <c r="AU38" i="1"/>
  <c r="AT38" i="1"/>
  <c r="AS38" i="1"/>
  <c r="AP38" i="1"/>
  <c r="AQ38" i="1" s="1"/>
  <c r="AM38" i="1"/>
  <c r="AI38" i="1"/>
  <c r="AH38" i="1"/>
  <c r="AG38" i="1"/>
  <c r="AF38" i="1"/>
  <c r="AE38" i="1"/>
  <c r="BT37" i="1"/>
  <c r="BS37" i="1"/>
  <c r="BM37" i="1"/>
  <c r="BL37" i="1"/>
  <c r="BK37" i="1"/>
  <c r="BH37" i="1"/>
  <c r="AU37" i="1"/>
  <c r="AT37" i="1"/>
  <c r="AS37" i="1"/>
  <c r="AP37" i="1"/>
  <c r="AQ37" i="1" s="1"/>
  <c r="AM37" i="1"/>
  <c r="AI37" i="1"/>
  <c r="AH37" i="1"/>
  <c r="AG37" i="1"/>
  <c r="AF37" i="1"/>
  <c r="AE37" i="1"/>
  <c r="BT36" i="1"/>
  <c r="BS36" i="1"/>
  <c r="BM36" i="1"/>
  <c r="BL36" i="1"/>
  <c r="BK36" i="1"/>
  <c r="BH36" i="1"/>
  <c r="AU36" i="1"/>
  <c r="AT36" i="1"/>
  <c r="AS36" i="1"/>
  <c r="AP36" i="1"/>
  <c r="AQ36" i="1" s="1"/>
  <c r="AM36" i="1"/>
  <c r="AI36" i="1"/>
  <c r="AH36" i="1"/>
  <c r="AG36" i="1"/>
  <c r="AF36" i="1"/>
  <c r="AE36" i="1"/>
  <c r="BT35" i="1"/>
  <c r="BS35" i="1"/>
  <c r="BM35" i="1"/>
  <c r="BL35" i="1"/>
  <c r="BK35" i="1"/>
  <c r="BH35" i="1"/>
  <c r="AU35" i="1"/>
  <c r="AT35" i="1"/>
  <c r="AS35" i="1"/>
  <c r="AP35" i="1"/>
  <c r="AQ35" i="1" s="1"/>
  <c r="AM35" i="1"/>
  <c r="AI35" i="1"/>
  <c r="AH35" i="1"/>
  <c r="AG35" i="1"/>
  <c r="AF35" i="1"/>
  <c r="AE35" i="1"/>
  <c r="BT34" i="1"/>
  <c r="BS34" i="1"/>
  <c r="BM34" i="1"/>
  <c r="BL34" i="1"/>
  <c r="BK34" i="1"/>
  <c r="BH34" i="1"/>
  <c r="AU34" i="1"/>
  <c r="AT34" i="1"/>
  <c r="AS34" i="1"/>
  <c r="AP34" i="1"/>
  <c r="AQ34" i="1" s="1"/>
  <c r="AM34" i="1"/>
  <c r="AI34" i="1"/>
  <c r="AH34" i="1"/>
  <c r="AG34" i="1"/>
  <c r="AF34" i="1"/>
  <c r="AE34" i="1"/>
  <c r="BT33" i="1"/>
  <c r="BS33" i="1"/>
  <c r="BM33" i="1"/>
  <c r="BL33" i="1"/>
  <c r="BK33" i="1"/>
  <c r="BH33" i="1"/>
  <c r="AU33" i="1"/>
  <c r="AT33" i="1"/>
  <c r="AS33" i="1"/>
  <c r="AP33" i="1"/>
  <c r="AQ33" i="1" s="1"/>
  <c r="AM33" i="1"/>
  <c r="AI33" i="1"/>
  <c r="AH33" i="1"/>
  <c r="AG33" i="1"/>
  <c r="AF33" i="1"/>
  <c r="AE33" i="1"/>
  <c r="BT32" i="1"/>
  <c r="BS32" i="1"/>
  <c r="BM32" i="1"/>
  <c r="BL32" i="1"/>
  <c r="BK32" i="1"/>
  <c r="BH32" i="1"/>
  <c r="AU32" i="1"/>
  <c r="AT32" i="1"/>
  <c r="AS32" i="1"/>
  <c r="AP32" i="1"/>
  <c r="AQ32" i="1" s="1"/>
  <c r="AM32" i="1"/>
  <c r="AI32" i="1"/>
  <c r="AH32" i="1"/>
  <c r="AG32" i="1"/>
  <c r="AF32" i="1"/>
  <c r="AE32" i="1"/>
  <c r="BT31" i="1"/>
  <c r="BS31" i="1"/>
  <c r="BM31" i="1"/>
  <c r="BL31" i="1"/>
  <c r="BK31" i="1"/>
  <c r="BH31" i="1"/>
  <c r="AU31" i="1"/>
  <c r="AT31" i="1"/>
  <c r="AS31" i="1"/>
  <c r="AP31" i="1"/>
  <c r="AQ31" i="1" s="1"/>
  <c r="AM31" i="1"/>
  <c r="AI31" i="1"/>
  <c r="AH31" i="1"/>
  <c r="AG31" i="1"/>
  <c r="AF31" i="1"/>
  <c r="AE31" i="1"/>
  <c r="BT30" i="1"/>
  <c r="BS30" i="1"/>
  <c r="BM30" i="1"/>
  <c r="BL30" i="1"/>
  <c r="BK30" i="1"/>
  <c r="BH30" i="1"/>
  <c r="AU30" i="1"/>
  <c r="AT30" i="1"/>
  <c r="AS30" i="1"/>
  <c r="AP30" i="1"/>
  <c r="AQ30" i="1" s="1"/>
  <c r="AM30" i="1"/>
  <c r="AI30" i="1"/>
  <c r="AH30" i="1"/>
  <c r="AG30" i="1"/>
  <c r="AF30" i="1"/>
  <c r="AE30" i="1"/>
  <c r="BT29" i="1"/>
  <c r="BS29" i="1"/>
  <c r="BM29" i="1"/>
  <c r="BL29" i="1"/>
  <c r="BK29" i="1"/>
  <c r="BH29" i="1"/>
  <c r="AU29" i="1"/>
  <c r="AT29" i="1"/>
  <c r="AS29" i="1"/>
  <c r="AP29" i="1"/>
  <c r="AQ29" i="1" s="1"/>
  <c r="AM29" i="1"/>
  <c r="AI29" i="1"/>
  <c r="AH29" i="1"/>
  <c r="AG29" i="1"/>
  <c r="AF29" i="1"/>
  <c r="AE29" i="1"/>
  <c r="BT28" i="1"/>
  <c r="BS28" i="1"/>
  <c r="BM28" i="1"/>
  <c r="BL28" i="1"/>
  <c r="BK28" i="1"/>
  <c r="BH28" i="1"/>
  <c r="AU28" i="1"/>
  <c r="AT28" i="1"/>
  <c r="AS28" i="1"/>
  <c r="AP28" i="1"/>
  <c r="AQ28" i="1" s="1"/>
  <c r="AM28" i="1"/>
  <c r="AI28" i="1"/>
  <c r="AH28" i="1"/>
  <c r="AG28" i="1"/>
  <c r="AF28" i="1"/>
  <c r="AE28" i="1"/>
  <c r="BT27" i="1"/>
  <c r="BS27" i="1"/>
  <c r="BM27" i="1"/>
  <c r="BL27" i="1"/>
  <c r="BK27" i="1"/>
  <c r="BH27" i="1"/>
  <c r="AU27" i="1"/>
  <c r="AT27" i="1"/>
  <c r="AS27" i="1"/>
  <c r="AP27" i="1"/>
  <c r="AQ27" i="1" s="1"/>
  <c r="AM27" i="1"/>
  <c r="AI27" i="1"/>
  <c r="AH27" i="1"/>
  <c r="AG27" i="1"/>
  <c r="AF27" i="1"/>
  <c r="AE27" i="1"/>
  <c r="BT26" i="1"/>
  <c r="BS26" i="1"/>
  <c r="BM26" i="1"/>
  <c r="BL26" i="1"/>
  <c r="BK26" i="1"/>
  <c r="BH26" i="1"/>
  <c r="AU26" i="1"/>
  <c r="AT26" i="1"/>
  <c r="AS26" i="1"/>
  <c r="AP26" i="1"/>
  <c r="AQ26" i="1" s="1"/>
  <c r="AM26" i="1"/>
  <c r="AI26" i="1"/>
  <c r="AH26" i="1"/>
  <c r="AG26" i="1"/>
  <c r="AF26" i="1"/>
  <c r="AE26" i="1"/>
  <c r="BT25" i="1"/>
  <c r="BS25" i="1"/>
  <c r="BM25" i="1"/>
  <c r="BL25" i="1"/>
  <c r="BK25" i="1"/>
  <c r="BH25" i="1"/>
  <c r="AU25" i="1"/>
  <c r="AT25" i="1"/>
  <c r="AS25" i="1"/>
  <c r="AP25" i="1"/>
  <c r="AQ25" i="1" s="1"/>
  <c r="AM25" i="1"/>
  <c r="AI25" i="1"/>
  <c r="AH25" i="1"/>
  <c r="AG25" i="1"/>
  <c r="AF25" i="1"/>
  <c r="AE25" i="1"/>
  <c r="BT24" i="1"/>
  <c r="BS24" i="1"/>
  <c r="BM24" i="1"/>
  <c r="BL24" i="1"/>
  <c r="BK24" i="1"/>
  <c r="BH24" i="1"/>
  <c r="AU24" i="1"/>
  <c r="AT24" i="1"/>
  <c r="AS24" i="1"/>
  <c r="AP24" i="1"/>
  <c r="AQ24" i="1" s="1"/>
  <c r="AM24" i="1"/>
  <c r="AI24" i="1"/>
  <c r="AH24" i="1"/>
  <c r="AG24" i="1"/>
  <c r="AF24" i="1"/>
  <c r="AE24" i="1"/>
  <c r="BT23" i="1"/>
  <c r="BS23" i="1"/>
  <c r="BM23" i="1"/>
  <c r="BL23" i="1"/>
  <c r="BK23" i="1"/>
  <c r="BH23" i="1"/>
  <c r="AU23" i="1"/>
  <c r="AT23" i="1"/>
  <c r="AS23" i="1"/>
  <c r="AP23" i="1"/>
  <c r="AQ23" i="1" s="1"/>
  <c r="AM23" i="1"/>
  <c r="AI23" i="1"/>
  <c r="AH23" i="1"/>
  <c r="AG23" i="1"/>
  <c r="AF23" i="1"/>
  <c r="AE23" i="1"/>
  <c r="BT22" i="1"/>
  <c r="BS22" i="1"/>
  <c r="BM22" i="1"/>
  <c r="BL22" i="1"/>
  <c r="BK22" i="1"/>
  <c r="BH22" i="1"/>
  <c r="AU22" i="1"/>
  <c r="AT22" i="1"/>
  <c r="AS22" i="1"/>
  <c r="AP22" i="1"/>
  <c r="AQ22" i="1" s="1"/>
  <c r="AM22" i="1"/>
  <c r="AI22" i="1"/>
  <c r="AH22" i="1"/>
  <c r="AG22" i="1"/>
  <c r="AF22" i="1"/>
  <c r="AE22" i="1"/>
  <c r="BT21" i="1"/>
  <c r="BS21" i="1"/>
  <c r="BM21" i="1"/>
  <c r="BL21" i="1"/>
  <c r="BK21" i="1"/>
  <c r="BH21" i="1"/>
  <c r="AU21" i="1"/>
  <c r="AT21" i="1"/>
  <c r="AS21" i="1"/>
  <c r="AP21" i="1"/>
  <c r="AQ21" i="1" s="1"/>
  <c r="AM21" i="1"/>
  <c r="AI21" i="1"/>
  <c r="AH21" i="1"/>
  <c r="AG21" i="1"/>
  <c r="AF21" i="1"/>
  <c r="AE21" i="1"/>
  <c r="BT20" i="1"/>
  <c r="BS20" i="1"/>
  <c r="BM20" i="1"/>
  <c r="BL20" i="1"/>
  <c r="BK20" i="1"/>
  <c r="BH20" i="1"/>
  <c r="AU20" i="1"/>
  <c r="AT20" i="1"/>
  <c r="AS20" i="1"/>
  <c r="AP20" i="1"/>
  <c r="AQ20" i="1" s="1"/>
  <c r="AM20" i="1"/>
  <c r="AI20" i="1"/>
  <c r="AH20" i="1"/>
  <c r="AG20" i="1"/>
  <c r="AF20" i="1"/>
  <c r="AE20" i="1"/>
  <c r="BT19" i="1"/>
  <c r="BS19" i="1"/>
  <c r="BM19" i="1"/>
  <c r="BL19" i="1"/>
  <c r="BK19" i="1"/>
  <c r="BH19" i="1"/>
  <c r="AU19" i="1"/>
  <c r="AT19" i="1"/>
  <c r="AS19" i="1"/>
  <c r="AP19" i="1"/>
  <c r="AQ19" i="1" s="1"/>
  <c r="AM19" i="1"/>
  <c r="AI19" i="1"/>
  <c r="AH19" i="1"/>
  <c r="AG19" i="1"/>
  <c r="AF19" i="1"/>
  <c r="AE19" i="1"/>
  <c r="BT18" i="1"/>
  <c r="BS18" i="1"/>
  <c r="BM18" i="1"/>
  <c r="BL18" i="1"/>
  <c r="BK18" i="1"/>
  <c r="BH18" i="1"/>
  <c r="AU18" i="1"/>
  <c r="AT18" i="1"/>
  <c r="AS18" i="1"/>
  <c r="AP18" i="1"/>
  <c r="AQ18" i="1" s="1"/>
  <c r="AM18" i="1"/>
  <c r="AI18" i="1"/>
  <c r="AH18" i="1"/>
  <c r="AG18" i="1"/>
  <c r="AF18" i="1"/>
  <c r="AE18" i="1"/>
  <c r="BT17" i="1"/>
  <c r="BS17" i="1"/>
  <c r="BM17" i="1"/>
  <c r="BL17" i="1"/>
  <c r="BK17" i="1"/>
  <c r="BH17" i="1"/>
  <c r="AU17" i="1"/>
  <c r="AT17" i="1"/>
  <c r="AS17" i="1"/>
  <c r="AP17" i="1"/>
  <c r="AQ17" i="1" s="1"/>
  <c r="AM17" i="1"/>
  <c r="AI17" i="1"/>
  <c r="AH17" i="1"/>
  <c r="AG17" i="1"/>
  <c r="AF17" i="1"/>
  <c r="AE17" i="1"/>
  <c r="BT16" i="1"/>
  <c r="BS16" i="1"/>
  <c r="BM16" i="1"/>
  <c r="BL16" i="1"/>
  <c r="BK16" i="1"/>
  <c r="BH16" i="1"/>
  <c r="AU16" i="1"/>
  <c r="AT16" i="1"/>
  <c r="AS16" i="1"/>
  <c r="AP16" i="1"/>
  <c r="AQ16" i="1" s="1"/>
  <c r="AM16" i="1"/>
  <c r="AI16" i="1"/>
  <c r="AH16" i="1"/>
  <c r="AG16" i="1"/>
  <c r="AF16" i="1"/>
  <c r="AE16" i="1"/>
  <c r="BT15" i="1"/>
  <c r="BS15" i="1"/>
  <c r="BM15" i="1"/>
  <c r="BL15" i="1"/>
  <c r="BK15" i="1"/>
  <c r="BH15" i="1"/>
  <c r="AU15" i="1"/>
  <c r="AT15" i="1"/>
  <c r="AS15" i="1"/>
  <c r="AP15" i="1"/>
  <c r="AQ15" i="1" s="1"/>
  <c r="AM15" i="1"/>
  <c r="AI15" i="1"/>
  <c r="AH15" i="1"/>
  <c r="AG15" i="1"/>
  <c r="AF15" i="1"/>
  <c r="AE15" i="1"/>
  <c r="BT14" i="1"/>
  <c r="BS14" i="1"/>
  <c r="BM14" i="1"/>
  <c r="BL14" i="1"/>
  <c r="BK14" i="1"/>
  <c r="BH14" i="1"/>
  <c r="AU14" i="1"/>
  <c r="AT14" i="1"/>
  <c r="AS14" i="1"/>
  <c r="AP14" i="1"/>
  <c r="AQ14" i="1" s="1"/>
  <c r="AM14" i="1"/>
  <c r="AI14" i="1"/>
  <c r="AH14" i="1"/>
  <c r="AG14" i="1"/>
  <c r="AF14" i="1"/>
  <c r="AE14" i="1"/>
  <c r="BT13" i="1"/>
  <c r="BS13" i="1"/>
  <c r="BM13" i="1"/>
  <c r="BL13" i="1"/>
  <c r="BK13" i="1"/>
  <c r="BH13" i="1"/>
  <c r="AU13" i="1"/>
  <c r="AT13" i="1"/>
  <c r="AS13" i="1"/>
  <c r="AP13" i="1"/>
  <c r="AQ13" i="1" s="1"/>
  <c r="AM13" i="1"/>
  <c r="AI13" i="1"/>
  <c r="AH13" i="1"/>
  <c r="AG13" i="1"/>
  <c r="AF13" i="1"/>
  <c r="AE13" i="1"/>
  <c r="BT12" i="1"/>
  <c r="BS12" i="1"/>
  <c r="BM12" i="1"/>
  <c r="BL12" i="1"/>
  <c r="BK12" i="1"/>
  <c r="BH12" i="1"/>
  <c r="AU12" i="1"/>
  <c r="AT12" i="1"/>
  <c r="AS12" i="1"/>
  <c r="AP12" i="1"/>
  <c r="AQ12" i="1" s="1"/>
  <c r="AM12" i="1"/>
  <c r="AI12" i="1"/>
  <c r="AH12" i="1"/>
  <c r="AG12" i="1"/>
  <c r="AF12" i="1"/>
  <c r="AE12" i="1"/>
  <c r="BT11" i="1"/>
  <c r="BS11" i="1"/>
  <c r="BM11" i="1"/>
  <c r="BL11" i="1"/>
  <c r="BK11" i="1"/>
  <c r="BH11" i="1"/>
  <c r="AU11" i="1"/>
  <c r="AT11" i="1"/>
  <c r="AS11" i="1"/>
  <c r="AP11" i="1"/>
  <c r="AQ11" i="1" s="1"/>
  <c r="AM11" i="1"/>
  <c r="AI11" i="1"/>
  <c r="AH11" i="1"/>
  <c r="AG11" i="1"/>
  <c r="AF11" i="1"/>
  <c r="AE11" i="1"/>
  <c r="BT10" i="1"/>
  <c r="BS10" i="1"/>
  <c r="BM10" i="1"/>
  <c r="BL10" i="1"/>
  <c r="BK10" i="1"/>
  <c r="BH10" i="1"/>
  <c r="AU10" i="1"/>
  <c r="AT10" i="1"/>
  <c r="AS10" i="1"/>
  <c r="AP10" i="1"/>
  <c r="AQ10" i="1" s="1"/>
  <c r="AM10" i="1"/>
  <c r="AI10" i="1"/>
  <c r="AH10" i="1"/>
  <c r="AG10" i="1"/>
  <c r="AF10" i="1"/>
  <c r="AE10" i="1"/>
  <c r="BT9" i="1"/>
  <c r="BS9" i="1"/>
  <c r="BM9" i="1"/>
  <c r="BL9" i="1"/>
  <c r="BK9" i="1"/>
  <c r="BH9" i="1"/>
  <c r="AU9" i="1"/>
  <c r="AT9" i="1"/>
  <c r="AS9" i="1"/>
  <c r="AP9" i="1"/>
  <c r="AQ9" i="1" s="1"/>
  <c r="AM9" i="1"/>
  <c r="AI9" i="1"/>
  <c r="AH9" i="1"/>
  <c r="AG9" i="1"/>
  <c r="AF9" i="1"/>
  <c r="AE9" i="1"/>
  <c r="BT8" i="1"/>
  <c r="BS8" i="1"/>
  <c r="BM8" i="1"/>
  <c r="BL8" i="1"/>
  <c r="BK8" i="1"/>
  <c r="BH8" i="1"/>
  <c r="AU8" i="1"/>
  <c r="AT8" i="1"/>
  <c r="AS8" i="1"/>
  <c r="AP8" i="1"/>
  <c r="AQ8" i="1" s="1"/>
  <c r="AM8" i="1"/>
  <c r="AI8" i="1"/>
  <c r="AH8" i="1"/>
  <c r="AG8" i="1"/>
  <c r="AF8" i="1"/>
  <c r="AE8" i="1"/>
  <c r="BT7" i="1"/>
  <c r="BS7" i="1"/>
  <c r="BM7" i="1"/>
  <c r="BL7" i="1"/>
  <c r="BK7" i="1"/>
  <c r="BH7" i="1"/>
  <c r="AU7" i="1"/>
  <c r="AT7" i="1"/>
  <c r="AS7" i="1"/>
  <c r="AP7" i="1"/>
  <c r="AQ7" i="1" s="1"/>
  <c r="AM7" i="1"/>
  <c r="AI7" i="1"/>
  <c r="AH7" i="1"/>
  <c r="AG7" i="1"/>
  <c r="AF7" i="1"/>
  <c r="AE7" i="1"/>
  <c r="BT6" i="1"/>
  <c r="BS6" i="1"/>
  <c r="BM6" i="1"/>
  <c r="BL6" i="1"/>
  <c r="BK6" i="1"/>
  <c r="BH6" i="1"/>
  <c r="AU6" i="1"/>
  <c r="AT6" i="1"/>
  <c r="AS6" i="1"/>
  <c r="AP6" i="1"/>
  <c r="AQ6" i="1" s="1"/>
  <c r="AM6" i="1"/>
  <c r="AI6" i="1"/>
  <c r="AH6" i="1"/>
  <c r="AG6" i="1"/>
  <c r="AF6" i="1"/>
  <c r="AE6" i="1"/>
  <c r="BT5" i="1"/>
  <c r="BS5" i="1"/>
  <c r="BM5" i="1"/>
  <c r="BL5" i="1"/>
  <c r="BK5" i="1"/>
  <c r="BH5" i="1"/>
  <c r="AU5" i="1"/>
  <c r="AT5" i="1"/>
  <c r="AS5" i="1"/>
  <c r="AP5" i="1"/>
  <c r="AQ5" i="1" s="1"/>
  <c r="AM5" i="1"/>
  <c r="AI5" i="1"/>
  <c r="AH5" i="1"/>
  <c r="AG5" i="1"/>
  <c r="AF5" i="1"/>
  <c r="AE5" i="1"/>
  <c r="BT4" i="1"/>
  <c r="BS4" i="1"/>
  <c r="BM4" i="1"/>
  <c r="BL4" i="1"/>
  <c r="BK4" i="1"/>
  <c r="BH4" i="1"/>
  <c r="AU4" i="1"/>
  <c r="AT4" i="1"/>
  <c r="AS4" i="1"/>
  <c r="AP4" i="1"/>
  <c r="AQ4" i="1" s="1"/>
  <c r="AM4" i="1"/>
  <c r="AI4" i="1"/>
  <c r="AH4" i="1"/>
  <c r="AG4" i="1"/>
  <c r="AF4" i="1"/>
  <c r="AE4" i="1"/>
  <c r="BT3" i="1"/>
  <c r="BS3" i="1"/>
  <c r="BM3" i="1"/>
  <c r="BL3" i="1"/>
  <c r="BK3" i="1"/>
  <c r="BH3" i="1"/>
  <c r="AU3" i="1"/>
  <c r="AT3" i="1"/>
  <c r="AS3" i="1"/>
  <c r="AP3" i="1"/>
  <c r="AQ3" i="1" s="1"/>
  <c r="AM3" i="1"/>
  <c r="AI3" i="1"/>
  <c r="AH3" i="1"/>
  <c r="AG3" i="1"/>
  <c r="AF3" i="1"/>
  <c r="AE3" i="1"/>
</calcChain>
</file>

<file path=xl/sharedStrings.xml><?xml version="1.0" encoding="utf-8"?>
<sst xmlns="http://schemas.openxmlformats.org/spreadsheetml/2006/main" count="34501" uniqueCount="2254">
  <si>
    <t>SCHOOL DATA LIST</t>
  </si>
  <si>
    <t>3/25/2022 XLOOKUP([@CODE],'FCI updated 220324.csv'!$J:$J,'FCI updated 220324.csv'!$FS:$FS,0)</t>
  </si>
  <si>
    <t>3/23/2020, 24687 carmen bozello, 61473 nemesio R, 46201 emilio scharon, these not found in our list</t>
  </si>
  <si>
    <t>replacement schools shortlist 6/9 email</t>
  </si>
  <si>
    <t>3/23/2022, SCHOOLS FOUND IN ENROLLMENT THAT ARE NOT FOUND IN OUR LIST: 7315, 5987, 24687, 3762, 3257, 46201, 6572, 7845</t>
  </si>
  <si>
    <t>PRDE - Obsolete</t>
  </si>
  <si>
    <t>CODE</t>
  </si>
  <si>
    <t>SCHOOL NAME</t>
  </si>
  <si>
    <t>REGION</t>
  </si>
  <si>
    <t>DISTRICT</t>
  </si>
  <si>
    <t>MUNICIPALITY</t>
  </si>
  <si>
    <t>Changes to location comment</t>
  </si>
  <si>
    <t>GRADES 3/29/2022</t>
  </si>
  <si>
    <t>GRADES Simplified 4/11/2022</t>
  </si>
  <si>
    <t>PK 3/29/2022</t>
  </si>
  <si>
    <t>SPED 3/29/2022</t>
  </si>
  <si>
    <t>COHORTS 3/29/2022
to be completed</t>
  </si>
  <si>
    <t>PK</t>
  </si>
  <si>
    <t>K</t>
  </si>
  <si>
    <t>1</t>
  </si>
  <si>
    <t>2</t>
  </si>
  <si>
    <t>3</t>
  </si>
  <si>
    <t>4</t>
  </si>
  <si>
    <t>5</t>
  </si>
  <si>
    <t>6</t>
  </si>
  <si>
    <t>7</t>
  </si>
  <si>
    <t>8</t>
  </si>
  <si>
    <t>9</t>
  </si>
  <si>
    <t>10</t>
  </si>
  <si>
    <t>11</t>
  </si>
  <si>
    <t>12</t>
  </si>
  <si>
    <t>SP</t>
  </si>
  <si>
    <t>ADULT ED</t>
  </si>
  <si>
    <t>GRADES</t>
  </si>
  <si>
    <t>LATITUDE</t>
  </si>
  <si>
    <t>LONGITUDE</t>
  </si>
  <si>
    <t>Parcel ID</t>
  </si>
  <si>
    <t>Parcel Number</t>
  </si>
  <si>
    <t>Parcel Block</t>
  </si>
  <si>
    <t>School Site Acres</t>
  </si>
  <si>
    <t>School Site Area SF</t>
  </si>
  <si>
    <t>FLOOR AREA (SF)</t>
  </si>
  <si>
    <t>YEAR BUILT</t>
  </si>
  <si>
    <t>FCI% ORIGINAL</t>
  </si>
  <si>
    <t>FCI% ADJUSTED</t>
  </si>
  <si>
    <t>FAAST</t>
  </si>
  <si>
    <t>21st Century School</t>
  </si>
  <si>
    <t>SPECIAL SCHOOL</t>
  </si>
  <si>
    <t>Pillars (check) 220519</t>
  </si>
  <si>
    <t>Enrique's VIP replacement schools</t>
  </si>
  <si>
    <t>Growth and Capacity</t>
  </si>
  <si>
    <t>Growth and Capacity Comment</t>
  </si>
  <si>
    <t>Growth and Capcity Proposed Grade</t>
  </si>
  <si>
    <t>Students per  10 Sq. Miles</t>
  </si>
  <si>
    <t>Star Score</t>
  </si>
  <si>
    <t>Sue's EAQ</t>
  </si>
  <si>
    <t>Sue's EAQ Percent</t>
  </si>
  <si>
    <t>STEM</t>
  </si>
  <si>
    <t>CTE</t>
  </si>
  <si>
    <t>Athletics</t>
  </si>
  <si>
    <t>Fine Arts</t>
  </si>
  <si>
    <t>Montessori</t>
  </si>
  <si>
    <t>Campuses to be 'Full Rebuild'</t>
  </si>
  <si>
    <t>OWNER</t>
  </si>
  <si>
    <t>ENROLLMENT 2022-23</t>
  </si>
  <si>
    <t>ENROLLMENT CHECK 220519</t>
  </si>
  <si>
    <t>ENROLLMENT 2021-22</t>
  </si>
  <si>
    <t>NO OF CLASSROOMS</t>
  </si>
  <si>
    <t>NO OF CLASSROOMS CHECK 220519</t>
  </si>
  <si>
    <t>Student / Classroom</t>
  </si>
  <si>
    <t>sf/STUDENT</t>
  </si>
  <si>
    <t>ZONE</t>
  </si>
  <si>
    <t>Open space</t>
  </si>
  <si>
    <t>Shared Schools</t>
  </si>
  <si>
    <t>Shelters</t>
  </si>
  <si>
    <t>EARTHQUAKE DR4473 LIST</t>
  </si>
  <si>
    <t>Generator Program</t>
  </si>
  <si>
    <t>ESSER ROOF SEALING PROGRAM</t>
  </si>
  <si>
    <t>HMGP</t>
  </si>
  <si>
    <t>No Network - Visual Check</t>
  </si>
  <si>
    <t>USE OF SHELTER</t>
  </si>
  <si>
    <t>PHYSICAL ADDRESS</t>
  </si>
  <si>
    <t>CITY</t>
  </si>
  <si>
    <t>STATE</t>
  </si>
  <si>
    <t>ZIP CODE (ROI SCHOOL PROFILE_2020 858)</t>
  </si>
  <si>
    <t>CEF REGION</t>
  </si>
  <si>
    <t>DESIGNATION</t>
  </si>
  <si>
    <t>DESIGNATION 3/22/2022</t>
  </si>
  <si>
    <t>Assessment Team Indicated Site is Potentially Closed 4/6/2022</t>
  </si>
  <si>
    <t>EXISTING CAMPUS TYPOLOGY</t>
  </si>
  <si>
    <t>COTTO (ANEXO)</t>
  </si>
  <si>
    <t>ARECIBO</t>
  </si>
  <si>
    <t/>
  </si>
  <si>
    <t xml:space="preserve">SPED </t>
  </si>
  <si>
    <t>Shared School</t>
  </si>
  <si>
    <t>EEE EEI EES</t>
  </si>
  <si>
    <t>1942</t>
  </si>
  <si>
    <t>NO</t>
  </si>
  <si>
    <t>OMEP</t>
  </si>
  <si>
    <t>URBANA</t>
  </si>
  <si>
    <t>Tight (little or no open space)</t>
  </si>
  <si>
    <t>IN NETWORK</t>
  </si>
  <si>
    <r>
      <t xml:space="preserve">AVE CONSTITUCION BO COTTO
</t>
    </r>
    <r>
      <rPr>
        <i/>
        <sz val="11"/>
        <color rgb="FFFF0000"/>
        <rFont val="Calibri"/>
        <family val="2"/>
        <scheme val="minor"/>
      </rPr>
      <t>F777+2GX, Arecibo, 00612, Puerto Rico</t>
    </r>
  </si>
  <si>
    <t>PR</t>
  </si>
  <si>
    <t>006120000</t>
  </si>
  <si>
    <t>Historic</t>
  </si>
  <si>
    <t>Double Bar</t>
  </si>
  <si>
    <t>EUGENIO MARIA DE HOSTOS</t>
  </si>
  <si>
    <t xml:space="preserve">K 1 2 3 4 5 6 7 8 </t>
  </si>
  <si>
    <t>K 8</t>
  </si>
  <si>
    <t xml:space="preserve">PK </t>
  </si>
  <si>
    <t>Elem2Middle</t>
  </si>
  <si>
    <t>K 1 2 3 4 5 6 7 8</t>
  </si>
  <si>
    <t>1930</t>
  </si>
  <si>
    <t>RURAL</t>
  </si>
  <si>
    <t>NO DATA</t>
  </si>
  <si>
    <r>
      <t xml:space="preserve">CARR 682 KM 7 HM 5 BO GARROCHALES
</t>
    </r>
    <r>
      <rPr>
        <i/>
        <sz val="11"/>
        <color rgb="FFFF0000"/>
        <rFont val="Calibri"/>
        <family val="2"/>
        <scheme val="minor"/>
      </rPr>
      <t>F94R+RP4 Garrochales, Arecibo, Puerto Rico</t>
    </r>
  </si>
  <si>
    <t>Single Bar</t>
  </si>
  <si>
    <t>JULIO SEIJO</t>
  </si>
  <si>
    <t xml:space="preserve">K 1 2 3 4 5 </t>
  </si>
  <si>
    <t>K 5</t>
  </si>
  <si>
    <t>Elem</t>
  </si>
  <si>
    <t>PK K 1 2 3 4 5 6</t>
  </si>
  <si>
    <t>Shelter</t>
  </si>
  <si>
    <t>ISOLATED</t>
  </si>
  <si>
    <t>PRIMARIO</t>
  </si>
  <si>
    <t>CARR 129 KM 28 HM 3 BO HATO ARRIBA</t>
  </si>
  <si>
    <t>Irregular</t>
  </si>
  <si>
    <t>SU ENRIQUE DE JESUS BORRAS</t>
  </si>
  <si>
    <t>K 1 2 3 4 5 6 7 8     EEE</t>
  </si>
  <si>
    <t>1948</t>
  </si>
  <si>
    <t>COMP</t>
  </si>
  <si>
    <t xml:space="preserve">Open </t>
  </si>
  <si>
    <r>
      <t xml:space="preserve">CARR 10 KM 78 HM 9 BO HATO VIEJO
</t>
    </r>
    <r>
      <rPr>
        <i/>
        <sz val="11"/>
        <color rgb="FFFF0000"/>
        <rFont val="Calibri"/>
        <family val="2"/>
        <scheme val="minor"/>
      </rPr>
      <t>C852+9C8 Tanamá, Arecibo, Puerto Rico, Arecibo, Puerto Rico</t>
    </r>
  </si>
  <si>
    <t>L Typology</t>
  </si>
  <si>
    <t>JOHN W HARRIS</t>
  </si>
  <si>
    <t>K 1 2 3 4 5        EEE</t>
  </si>
  <si>
    <t>1946</t>
  </si>
  <si>
    <r>
      <t xml:space="preserve">AVE CONSTITUCION BO COTTO
</t>
    </r>
    <r>
      <rPr>
        <i/>
        <sz val="11"/>
        <color rgb="FFFF0000"/>
        <rFont val="Calibri"/>
        <family val="2"/>
        <scheme val="minor"/>
      </rPr>
      <t>F779+6F8 Arecibo, Puerto Rico</t>
    </r>
  </si>
  <si>
    <t>Checkerboard</t>
  </si>
  <si>
    <t>DR CAYETANO COLL Y TOSTE</t>
  </si>
  <si>
    <t>1950</t>
  </si>
  <si>
    <t>CARR 638 HM 5 BO MIRAFLORES</t>
  </si>
  <si>
    <t>Courtyard</t>
  </si>
  <si>
    <t>SU MANUEL RUIZ GANDIA</t>
  </si>
  <si>
    <t>1926</t>
  </si>
  <si>
    <r>
      <t xml:space="preserve">CARR 635 KM 2 BO DOMINGUITO
</t>
    </r>
    <r>
      <rPr>
        <i/>
        <sz val="11"/>
        <color rgb="FFFF0000"/>
        <rFont val="Calibri"/>
        <family val="2"/>
        <scheme val="minor"/>
      </rPr>
      <t>C7C2+RH4 Arecibo, Puerto Rico</t>
    </r>
  </si>
  <si>
    <t>SU FEDERICO DEGETAU</t>
  </si>
  <si>
    <t>PK K 1 2 3 4 5 6 7 8     EEE EEI</t>
  </si>
  <si>
    <t>1917</t>
  </si>
  <si>
    <t>CARR 2 KM 68 BO SANTANA</t>
  </si>
  <si>
    <t>VICTOR ROJAS I</t>
  </si>
  <si>
    <t>1953</t>
  </si>
  <si>
    <t>CALLE C BDA VICTOR ROJAS I</t>
  </si>
  <si>
    <t>H Typology</t>
  </si>
  <si>
    <t>ANGELICA GOMEZ DE BETANCOURT</t>
  </si>
  <si>
    <t>CARR 681 HM 3 BO ISLOTE</t>
  </si>
  <si>
    <t>FERNANDO SURIA CHAVEZ</t>
  </si>
  <si>
    <t>MANATI</t>
  </si>
  <si>
    <t>BARCELONETA</t>
  </si>
  <si>
    <t xml:space="preserve">9 10 11 12 </t>
  </si>
  <si>
    <t>9 12</t>
  </si>
  <si>
    <t>High School</t>
  </si>
  <si>
    <t>10 11 12   EES</t>
  </si>
  <si>
    <t>1961</t>
  </si>
  <si>
    <r>
      <t xml:space="preserve">CALLE GEORGETTI BO PUEBLO
</t>
    </r>
    <r>
      <rPr>
        <i/>
        <sz val="11"/>
        <color rgb="FFFF0000"/>
        <rFont val="Calibri"/>
        <family val="2"/>
        <scheme val="minor"/>
      </rPr>
      <t>FF26+PG Barceloneta, Puerto Rico</t>
    </r>
  </si>
  <si>
    <t>006170000</t>
  </si>
  <si>
    <t>JUANITA RAMIREZ GONZALEZ</t>
  </si>
  <si>
    <t>FLORIDA</t>
  </si>
  <si>
    <t>1987</t>
  </si>
  <si>
    <r>
      <t xml:space="preserve">CARR 642 KM 10 HM 3 COMUNIDAD ARROYO
</t>
    </r>
    <r>
      <rPr>
        <i/>
        <sz val="11"/>
        <color rgb="FFFF0000"/>
        <rFont val="Calibri"/>
        <family val="2"/>
        <scheme val="minor"/>
      </rPr>
      <t>9C7X+FM4 Florida, Puerto Rico</t>
    </r>
  </si>
  <si>
    <t>006500000</t>
  </si>
  <si>
    <t>Old</t>
  </si>
  <si>
    <t>IMBERY</t>
  </si>
  <si>
    <t>1962</t>
  </si>
  <si>
    <t>PARCELAS IMBERY CALLE 6 ESQ 5</t>
  </si>
  <si>
    <t>C Typology</t>
  </si>
  <si>
    <t>JUAN PONCE DE LEON II</t>
  </si>
  <si>
    <t>9 10 11 12   EES</t>
  </si>
  <si>
    <t>AEP</t>
  </si>
  <si>
    <r>
      <t xml:space="preserve">CARR 631 KM 5 BO CEIBA
</t>
    </r>
    <r>
      <rPr>
        <i/>
        <sz val="11"/>
        <color rgb="FFFF0000"/>
        <rFont val="Calibri"/>
        <family val="2"/>
        <scheme val="minor"/>
      </rPr>
      <t>9C5J+7RV Florida, Puerto Rico</t>
    </r>
  </si>
  <si>
    <t>SU JOAQUIN VAZQUEZ CRUZ</t>
  </si>
  <si>
    <t>CAMUY</t>
  </si>
  <si>
    <r>
      <t xml:space="preserve">CARR 456 KM 4 HM 9 BO CIBAO
</t>
    </r>
    <r>
      <rPr>
        <i/>
        <sz val="11"/>
        <color rgb="FFFF0000"/>
        <rFont val="Calibri"/>
        <family val="2"/>
        <scheme val="minor"/>
      </rPr>
      <t>94GC+75G Quebrada, Camuy, Puerto Rico</t>
    </r>
  </si>
  <si>
    <t>006270000</t>
  </si>
  <si>
    <t>RALPH W EMERSON</t>
  </si>
  <si>
    <t>1938</t>
  </si>
  <si>
    <r>
      <t xml:space="preserve">CARR 2 KM 92.5 HM 3 BO MEMBRILLO
</t>
    </r>
    <r>
      <rPr>
        <i/>
        <sz val="11"/>
        <color rgb="FFFF0000"/>
        <rFont val="Calibri"/>
        <family val="2"/>
        <scheme val="minor"/>
      </rPr>
      <t>F4CG+RMP Camuy, Puerto Rico</t>
    </r>
  </si>
  <si>
    <t>ANTONIO REYES</t>
  </si>
  <si>
    <t xml:space="preserve">6 7 8 </t>
  </si>
  <si>
    <t>6 8</t>
  </si>
  <si>
    <t>Middle</t>
  </si>
  <si>
    <t>6 7 8      EEI</t>
  </si>
  <si>
    <r>
      <t xml:space="preserve">CARR 486 KM 2 HM 6 BO ZANJA
</t>
    </r>
    <r>
      <rPr>
        <i/>
        <sz val="11"/>
        <color rgb="FFFF0000"/>
        <rFont val="Calibri"/>
        <family val="2"/>
        <scheme val="minor"/>
      </rPr>
      <t>F42W+H9G Camuy, Puerto Rico</t>
    </r>
  </si>
  <si>
    <t>SU SANTIAGO R PALMER</t>
  </si>
  <si>
    <t>1910</t>
  </si>
  <si>
    <r>
      <t xml:space="preserve">CARR 129 KM 1 HM 6 BO QUEBRADA
</t>
    </r>
    <r>
      <rPr>
        <i/>
        <sz val="11"/>
        <color rgb="FFFF0000"/>
        <rFont val="Calibri"/>
        <family val="2"/>
        <scheme val="minor"/>
      </rPr>
      <t>9598+3HV Quebrada, Camuy, Puerto Rico</t>
    </r>
  </si>
  <si>
    <t>PEDRO AMADOR</t>
  </si>
  <si>
    <t>K 1 2 3 4 5</t>
  </si>
  <si>
    <r>
      <t xml:space="preserve">CARR 485 KM 2 HM 2 SECT BAJURA BO YAGUADA
</t>
    </r>
    <r>
      <rPr>
        <i/>
        <sz val="11"/>
        <color rgb="FFFF0000"/>
        <rFont val="Calibri"/>
        <family val="2"/>
        <scheme val="minor"/>
      </rPr>
      <t>F4M8+G2 Camuy, Puerto Rico</t>
    </r>
  </si>
  <si>
    <t>HATO VIEJO CUMBRE</t>
  </si>
  <si>
    <t>CIALES</t>
  </si>
  <si>
    <t>K 1 2 3 4 5 6</t>
  </si>
  <si>
    <r>
      <t xml:space="preserve">CARR 632 KM 2 BO HATO VIEJO
</t>
    </r>
    <r>
      <rPr>
        <i/>
        <sz val="11"/>
        <color rgb="FFFF0000"/>
        <rFont val="Calibri"/>
        <family val="2"/>
        <scheme val="minor"/>
      </rPr>
      <t>9G64+6WC Hato Viejo, Ciales, Puerto Rico</t>
    </r>
  </si>
  <si>
    <t>006380000</t>
  </si>
  <si>
    <t>SU TORIBIO RIVERA</t>
  </si>
  <si>
    <r>
      <t xml:space="preserve">CARR 146 KM 14 HM 6 SEC SABANA BO FRONTON
</t>
    </r>
    <r>
      <rPr>
        <i/>
        <sz val="11"/>
        <color rgb="FFFF0000"/>
        <rFont val="Calibri"/>
        <family val="2"/>
        <scheme val="minor"/>
      </rPr>
      <t>8C3V+JRV, Ciales 00650, Puerto Rico</t>
    </r>
  </si>
  <si>
    <t>SU FRANCISCO SERRANO</t>
  </si>
  <si>
    <t>PK K 1 2 3 4 5 6 7 8</t>
  </si>
  <si>
    <t>1925</t>
  </si>
  <si>
    <r>
      <t xml:space="preserve">CARR 149 KM 20 HM 9 BO PESA
</t>
    </r>
    <r>
      <rPr>
        <i/>
        <sz val="11"/>
        <color rgb="FFFF0000"/>
        <rFont val="Calibri"/>
        <family val="2"/>
        <scheme val="minor"/>
      </rPr>
      <t>7GW4+8W9 Ciales, Puerto Rico</t>
    </r>
  </si>
  <si>
    <r>
      <t xml:space="preserve">LUIS MELENDEZ RODRIGUEZ 
</t>
    </r>
    <r>
      <rPr>
        <i/>
        <sz val="11"/>
        <color rgb="FFFF0000"/>
        <rFont val="Arial"/>
        <family val="2"/>
      </rPr>
      <t>(Padre Anibal Reyes)</t>
    </r>
  </si>
  <si>
    <t>HATILLO</t>
  </si>
  <si>
    <t>K 1 2 3 4 5 6 7 8      EEI</t>
  </si>
  <si>
    <t>1936</t>
  </si>
  <si>
    <r>
      <t xml:space="preserve">CARR 130 KM 11 HM 1 BO CAMPO ALEGRE
</t>
    </r>
    <r>
      <rPr>
        <i/>
        <sz val="11"/>
        <color rgb="FFFF0000"/>
        <rFont val="Calibri"/>
        <family val="2"/>
        <scheme val="minor"/>
      </rPr>
      <t>C649+JQ8, Rafael Capó, Hatillo 00659, Puerto Rico</t>
    </r>
  </si>
  <si>
    <t>006590000</t>
  </si>
  <si>
    <t>LUIS MUÑOZ RIVERA</t>
  </si>
  <si>
    <t>1931</t>
  </si>
  <si>
    <r>
      <t xml:space="preserve">CARR 130 KM 3 HM 5 BO CAPAEZ
</t>
    </r>
    <r>
      <rPr>
        <i/>
        <sz val="11"/>
        <color rgb="FFFF0000"/>
        <rFont val="Calibri"/>
        <family val="2"/>
        <scheme val="minor"/>
      </rPr>
      <t>F56R+2H Hatillo, Puerto Rico</t>
    </r>
  </si>
  <si>
    <t>1912</t>
  </si>
  <si>
    <r>
      <t xml:space="preserve">CARR 2 KM 84 HM 5 CALLE B BO CARRIZALES
</t>
    </r>
    <r>
      <rPr>
        <i/>
        <sz val="11"/>
        <color rgb="FFFF0000"/>
        <rFont val="Arial"/>
        <family val="2"/>
      </rPr>
      <t>F94W+RR5 Garrochales, Arecibo, Puerto Rico</t>
    </r>
  </si>
  <si>
    <t>CARMEN NOELIA PERAZA TOLEDO</t>
  </si>
  <si>
    <t>PK K 1 2 3 4 5</t>
  </si>
  <si>
    <r>
      <t xml:space="preserve">CARR 492 KM 3 HM 1 BO CORCOVADOS
</t>
    </r>
    <r>
      <rPr>
        <i/>
        <sz val="11"/>
        <color rgb="FFFF0000"/>
        <rFont val="Calibri"/>
        <family val="2"/>
        <scheme val="minor"/>
      </rPr>
      <t>F64F+MM Corcovado, Hatillo, Puerto Rico</t>
    </r>
  </si>
  <si>
    <t>SU RAFAEL ZAMOT CRUZ</t>
  </si>
  <si>
    <t>1986</t>
  </si>
  <si>
    <t>PRIMARIO/EMERGENCIA</t>
  </si>
  <si>
    <t>CARR 134 KM 27 HM 21 BO BAYANEY</t>
  </si>
  <si>
    <t>TIMOTEO DELGADO</t>
  </si>
  <si>
    <t>6 7 8</t>
  </si>
  <si>
    <t>1928</t>
  </si>
  <si>
    <r>
      <t xml:space="preserve">CARR 130 KM 8 HM 3 BO PAJUIL
</t>
    </r>
    <r>
      <rPr>
        <i/>
        <sz val="11"/>
        <color rgb="FFFF0000"/>
        <rFont val="Calibri"/>
        <family val="2"/>
        <scheme val="minor"/>
      </rPr>
      <t>C6H6+72G Rafael González, Hatillo, Puerto Rico</t>
    </r>
  </si>
  <si>
    <t>LORENZO COBALLES GANDIA</t>
  </si>
  <si>
    <t xml:space="preserve">6 7 8 9 10 11 12 </t>
  </si>
  <si>
    <t>6 12</t>
  </si>
  <si>
    <t>Middle2High</t>
  </si>
  <si>
    <t>6 7 8 9 10 11 12   EES</t>
  </si>
  <si>
    <t>1981</t>
  </si>
  <si>
    <r>
      <t xml:space="preserve">CARR 130 KM. 0.1 SECT. LOS ALVAREZ
</t>
    </r>
    <r>
      <rPr>
        <i/>
        <sz val="11"/>
        <color rgb="FFFF0000"/>
        <rFont val="Calibri"/>
        <family val="2"/>
        <scheme val="minor"/>
      </rPr>
      <t>F5JH+JP8 Hatillo, Puerto Rico</t>
    </r>
  </si>
  <si>
    <t>GABRIELA MISTRAL</t>
  </si>
  <si>
    <t>LARES</t>
  </si>
  <si>
    <t xml:space="preserve">7 8 9 10 11 12 </t>
  </si>
  <si>
    <t>7 12</t>
  </si>
  <si>
    <t>7 8 9 10 11 12</t>
  </si>
  <si>
    <r>
      <t xml:space="preserve">CARR 135 KM 65.6
</t>
    </r>
    <r>
      <rPr>
        <i/>
        <sz val="11"/>
        <color rgb="FFFF0000"/>
        <rFont val="Calibri"/>
        <family val="2"/>
        <scheme val="minor"/>
      </rPr>
      <t>55H9+9P Castaner, Adjuntas, Puerto Rico</t>
    </r>
  </si>
  <si>
    <t>006690000</t>
  </si>
  <si>
    <t>DOMINGO APONTE COLLAZO</t>
  </si>
  <si>
    <t>1960</t>
  </si>
  <si>
    <r>
      <t xml:space="preserve">CARR 111 CALLE RAMON DE JESUS SIERRA
</t>
    </r>
    <r>
      <rPr>
        <i/>
        <sz val="11"/>
        <color rgb="FFFF0000"/>
        <rFont val="Calibri"/>
        <family val="2"/>
        <scheme val="minor"/>
      </rPr>
      <t>74WC+M39 Lares, Puerto Rico</t>
    </r>
  </si>
  <si>
    <t>LUIS FELIPE RODRIGUEZ GARCIA</t>
  </si>
  <si>
    <t>2002</t>
  </si>
  <si>
    <r>
      <t xml:space="preserve">CARR #483 KM 13 HM 1 BO PIEDRA GORDA SECTOR EL CALVARIO
</t>
    </r>
    <r>
      <rPr>
        <i/>
        <sz val="11"/>
        <color rgb="FFFF0000"/>
        <rFont val="Calibri"/>
        <family val="2"/>
        <scheme val="minor"/>
      </rPr>
      <t>C4M5+297 Piedra Gorda, Camuy, Puerto Rico</t>
    </r>
  </si>
  <si>
    <t>Modern</t>
  </si>
  <si>
    <t>JULIO LEBRON SOTO</t>
  </si>
  <si>
    <t xml:space="preserve">K 1 2 3 4 5 6 </t>
  </si>
  <si>
    <t>K 6</t>
  </si>
  <si>
    <t>PK K 1 2 3 4 5 6       EEE</t>
  </si>
  <si>
    <t>1952</t>
  </si>
  <si>
    <r>
      <t xml:space="preserve">CARR 135 KM 60 BO CASTAÑER
</t>
    </r>
    <r>
      <rPr>
        <i/>
        <sz val="11"/>
        <color rgb="FFFF0000"/>
        <rFont val="Calibri"/>
        <family val="2"/>
        <scheme val="minor"/>
      </rPr>
      <t>55J8+JFP Castaner, Adjuntas, Puerto Rico</t>
    </r>
  </si>
  <si>
    <t>SU ANGELICA DELGADO</t>
  </si>
  <si>
    <t>PK K 1 2 3 4 5 6 7 8     EEE</t>
  </si>
  <si>
    <t>1998</t>
  </si>
  <si>
    <t>TEMPORERO</t>
  </si>
  <si>
    <r>
      <t xml:space="preserve">CARR 129 KM 135 BARRIO BUENOS AIRES SEC LA AMERICA
</t>
    </r>
    <r>
      <rPr>
        <i/>
        <sz val="11"/>
        <color rgb="FFFF0000"/>
        <rFont val="Calibri"/>
        <family val="2"/>
        <scheme val="minor"/>
      </rPr>
      <t>749X+R2W Lares, Puerto Rico</t>
    </r>
  </si>
  <si>
    <t>JOSEFINA LINARES</t>
  </si>
  <si>
    <t xml:space="preserve">4 5 6 7 8 9 10 11 12 </t>
  </si>
  <si>
    <t>4 12</t>
  </si>
  <si>
    <t>Elem2High</t>
  </si>
  <si>
    <t>K 1 2 3 4 5 6 7 8 9 10    EEI EES</t>
  </si>
  <si>
    <t>2004</t>
  </si>
  <si>
    <r>
      <t xml:space="preserve">CARR 111 KM 12.5 BO. LARES
</t>
    </r>
    <r>
      <rPr>
        <i/>
        <sz val="11"/>
        <color rgb="FFFF0000"/>
        <rFont val="Calibri"/>
        <family val="2"/>
        <scheme val="minor"/>
      </rPr>
      <t>75R6+8PP Lares, Puerto Rico</t>
    </r>
  </si>
  <si>
    <t>GEORGE WASHINGTON</t>
  </si>
  <si>
    <r>
      <rPr>
        <sz val="11"/>
        <rFont val="Calibri"/>
        <family val="2"/>
        <scheme val="minor"/>
      </rPr>
      <t>Av. Los Patriotas, Lares, 00669, Puerto Rico</t>
    </r>
    <r>
      <rPr>
        <sz val="11"/>
        <color theme="1"/>
        <rFont val="Calibri"/>
        <family val="2"/>
        <scheme val="minor"/>
      </rPr>
      <t xml:space="preserve">
</t>
    </r>
    <r>
      <rPr>
        <i/>
        <sz val="11"/>
        <color theme="1"/>
        <rFont val="Calibri"/>
        <family val="2"/>
        <scheme val="minor"/>
      </rPr>
      <t>8422+V25 Lares, Puerto Rico</t>
    </r>
  </si>
  <si>
    <t>FRANCISCO MENENDEZ BALBAÑE</t>
  </si>
  <si>
    <r>
      <t xml:space="preserve">CARR 667 KM 4 HM 6 BO CORTES
</t>
    </r>
    <r>
      <rPr>
        <sz val="11"/>
        <color rgb="FFFF0000"/>
        <rFont val="Arial"/>
        <family val="2"/>
      </rPr>
      <t>CF7C+42X, Manatí 00617, Puerto Rico</t>
    </r>
  </si>
  <si>
    <t>006740000</t>
  </si>
  <si>
    <t>FELIX CORDOVA DAVILA</t>
  </si>
  <si>
    <t>K 1 2 3 4 5 6       EEE</t>
  </si>
  <si>
    <t>ALTERNATIVO</t>
  </si>
  <si>
    <t>CARR 668 KM 1 HM 8 BDA CORDOVA DAVILA</t>
  </si>
  <si>
    <t>FERNANDO CALLEJO</t>
  </si>
  <si>
    <t>1945</t>
  </si>
  <si>
    <r>
      <t xml:space="preserve">CALLE VENDING ESQ ROSARIO
</t>
    </r>
    <r>
      <rPr>
        <i/>
        <sz val="11"/>
        <color rgb="FFFF0000"/>
        <rFont val="Calibri"/>
        <family val="2"/>
        <scheme val="minor"/>
      </rPr>
      <t>CGG7+W4R Manatí, Puerto Rico</t>
    </r>
  </si>
  <si>
    <t>JESUS T PIÑERO</t>
  </si>
  <si>
    <t>YES</t>
  </si>
  <si>
    <r>
      <t xml:space="preserve">AVE ROSAS ESQ PATRIOTA POZO
</t>
    </r>
    <r>
      <rPr>
        <i/>
        <sz val="11"/>
        <color rgb="FFFF0000"/>
        <rFont val="Calibri"/>
        <family val="2"/>
        <scheme val="minor"/>
      </rPr>
      <t>CGG5+96 Manatí, Puerto Rico</t>
    </r>
  </si>
  <si>
    <t>EVARISTO CAMACHO</t>
  </si>
  <si>
    <t>CARR 643 KM 2 HM 1 BO PUGNADO</t>
  </si>
  <si>
    <t>ANTONIO VELEZ  ALVARADO</t>
  </si>
  <si>
    <t>PK K 1 2 3 4 5        EEE</t>
  </si>
  <si>
    <r>
      <t xml:space="preserve">CARR 2 KM 46 HM 8 BO CAMPO ALEGRE
</t>
    </r>
    <r>
      <rPr>
        <i/>
        <sz val="11"/>
        <color rgb="FFFF0000"/>
        <rFont val="Calibri"/>
        <family val="2"/>
        <scheme val="minor"/>
      </rPr>
      <t>CGPM+2G5 Manatí, Puerto Rico</t>
    </r>
  </si>
  <si>
    <t>TEODOMIRO TABOAS</t>
  </si>
  <si>
    <t>CALLE VENDIG ESQ GEORGETTI</t>
  </si>
  <si>
    <t>FRANCISCO RIVERA CLAUDIO</t>
  </si>
  <si>
    <t>BAYAMON</t>
  </si>
  <si>
    <t>OROCOVIS</t>
  </si>
  <si>
    <t>MOROVIS</t>
  </si>
  <si>
    <t>1984</t>
  </si>
  <si>
    <r>
      <t xml:space="preserve">CARR 159KM 1 HM O AVE. COROZAL 
</t>
    </r>
    <r>
      <rPr>
        <i/>
        <sz val="11"/>
        <color rgb="FFFF0000"/>
        <rFont val="Calibri"/>
        <family val="2"/>
        <scheme val="minor"/>
      </rPr>
      <t>8HGX+9CF Morovis, Puerto Rico</t>
    </r>
    <r>
      <rPr>
        <sz val="11"/>
        <color theme="1"/>
        <rFont val="Calibri"/>
        <family val="2"/>
        <scheme val="minor"/>
      </rPr>
      <t xml:space="preserve">
</t>
    </r>
  </si>
  <si>
    <t>00687-0000</t>
  </si>
  <si>
    <t>ESPERANZA GONZALEZ</t>
  </si>
  <si>
    <t>N/A</t>
  </si>
  <si>
    <r>
      <t xml:space="preserve">CARR 159 KM 9 RAMAL 618 BO CUCHILLAS
</t>
    </r>
    <r>
      <rPr>
        <i/>
        <sz val="11"/>
        <color rgb="FFFF0000"/>
        <rFont val="Calibri"/>
        <family val="2"/>
        <scheme val="minor"/>
      </rPr>
      <t>8J54+6J4 Morovis, Puerto Rico</t>
    </r>
  </si>
  <si>
    <t>JUANA G AVILES (FRANQUEZ)</t>
  </si>
  <si>
    <t>1995</t>
  </si>
  <si>
    <r>
      <t xml:space="preserve">CARR 155 KM 2 HM 1 RAMAL 634 BO FRANQUEZ
</t>
    </r>
    <r>
      <rPr>
        <i/>
        <sz val="11"/>
        <color rgb="FFFF0000"/>
        <rFont val="Calibri"/>
        <family val="2"/>
        <scheme val="minor"/>
      </rPr>
      <t>9H4R+G42 Fránquez, Morovis, Puerto Rico</t>
    </r>
  </si>
  <si>
    <t>006870479</t>
  </si>
  <si>
    <t>RAMON TORRES RIVERA</t>
  </si>
  <si>
    <r>
      <t xml:space="preserve">CARR 155 KM 5 HM 9 RAMAL 567 BO SAN LORENZO 
</t>
    </r>
    <r>
      <rPr>
        <i/>
        <sz val="11"/>
        <color rgb="FFFF0000"/>
        <rFont val="Calibri"/>
        <family val="2"/>
        <scheme val="minor"/>
      </rPr>
      <t>8H38+984 Morovis, Puerto Rico</t>
    </r>
  </si>
  <si>
    <t>ELEMENTAL URBANA</t>
  </si>
  <si>
    <r>
      <t xml:space="preserve">CALLE DEL CARMEN FINAL BO PUEBLO
</t>
    </r>
    <r>
      <rPr>
        <i/>
        <sz val="11"/>
        <color rgb="FFFF0000"/>
        <rFont val="Calibri"/>
        <family val="2"/>
        <scheme val="minor"/>
      </rPr>
      <t>8HGR+FGX Morovis, Puerto Rico</t>
    </r>
  </si>
  <si>
    <t>JAIME A COLLAZO DEL RIO</t>
  </si>
  <si>
    <t>9 10 11 12</t>
  </si>
  <si>
    <t>1975</t>
  </si>
  <si>
    <r>
      <t xml:space="preserve">CARR 159 KM  O HM 7 AVE COROZAL BO PUEBLO
</t>
    </r>
    <r>
      <rPr>
        <i/>
        <sz val="11"/>
        <color rgb="FFFF0000"/>
        <rFont val="Calibri"/>
        <family val="2"/>
        <scheme val="minor"/>
      </rPr>
      <t>8HFW+X58 Morovis, Puerto Rico</t>
    </r>
  </si>
  <si>
    <t>SU JOSE R BARRERAS</t>
  </si>
  <si>
    <t>CARR 159 KM 5 HM 6</t>
  </si>
  <si>
    <t>BARAHONA (ELEMENTAL)</t>
  </si>
  <si>
    <r>
      <t xml:space="preserve">CARR 33 KM 4 HM O BO BARAHONA
</t>
    </r>
    <r>
      <rPr>
        <i/>
        <sz val="11"/>
        <color rgb="FFFF0000"/>
        <rFont val="Calibri"/>
        <family val="2"/>
        <scheme val="minor"/>
      </rPr>
      <t>9H45+233 Barahona, Morovis, Puerto Rico</t>
    </r>
  </si>
  <si>
    <t>SU BONIFACIO ALVARADO</t>
  </si>
  <si>
    <r>
      <t xml:space="preserve">CARR 143 KM 41 HM 8 BO BERMEJALES
</t>
    </r>
    <r>
      <rPr>
        <i/>
        <sz val="11"/>
        <color rgb="FFFF0000"/>
        <rFont val="Calibri"/>
        <family val="2"/>
        <scheme val="minor"/>
      </rPr>
      <t>5HF8+QVR Orocovis, Puerto Rico</t>
    </r>
  </si>
  <si>
    <t>00720-0000</t>
  </si>
  <si>
    <t>VISITACION PAGAN</t>
  </si>
  <si>
    <t>1941</t>
  </si>
  <si>
    <r>
      <t xml:space="preserve">CARR 155 KM 34 HM 1 BO GATO
</t>
    </r>
    <r>
      <rPr>
        <i/>
        <sz val="11"/>
        <color rgb="FFFF0000"/>
        <rFont val="Calibri"/>
        <family val="2"/>
        <scheme val="minor"/>
      </rPr>
      <t>7H6X+P67, Botijas, Orocovis 00720, Puerto Rico</t>
    </r>
  </si>
  <si>
    <t>SU MATRULLAS</t>
  </si>
  <si>
    <r>
      <t xml:space="preserve">CARR 564 KM 4 HM 3 BO MATRULLAS
</t>
    </r>
    <r>
      <rPr>
        <i/>
        <sz val="11"/>
        <color rgb="FFFF0000"/>
        <rFont val="Calibri"/>
        <family val="2"/>
        <scheme val="minor"/>
      </rPr>
      <t>6G26+7XR Orocovis, Puerto Rico</t>
    </r>
  </si>
  <si>
    <t>SU BOTIJAS I</t>
  </si>
  <si>
    <t>K 1 2 3 4 5 6 7 8     EEE EEI</t>
  </si>
  <si>
    <r>
      <t xml:space="preserve">CARR 568 KM 5 HM 5 BO BOTIJAS I
</t>
    </r>
    <r>
      <rPr>
        <i/>
        <sz val="11"/>
        <color rgb="FFFF0000"/>
        <rFont val="Calibri"/>
        <family val="2"/>
        <scheme val="minor"/>
      </rPr>
      <t>6JRM+HC4 Botijas, Orocovis, Puerto Rico</t>
    </r>
  </si>
  <si>
    <r>
      <t xml:space="preserve">SU ANA JOAQUINA ORTIZ ORTIZ
</t>
    </r>
    <r>
      <rPr>
        <sz val="11"/>
        <color rgb="FFFF0000"/>
        <rFont val="Arial"/>
        <family val="2"/>
      </rPr>
      <t>S.U. Botijas II</t>
    </r>
  </si>
  <si>
    <t>1920</t>
  </si>
  <si>
    <r>
      <t xml:space="preserve">CARR 156 KM 6 HM 2 BO BOTIJAS 2
</t>
    </r>
    <r>
      <rPr>
        <sz val="11"/>
        <color rgb="FFFF0000"/>
        <rFont val="Arial"/>
        <family val="2"/>
      </rPr>
      <t>6J7V+GFM, Orocovis 00720, Puerto Rico</t>
    </r>
  </si>
  <si>
    <t>ANGEL RAFAEL DIAZ COLON</t>
  </si>
  <si>
    <r>
      <t xml:space="preserve">CARR 566 KM 2 HM I BO SALTOS
</t>
    </r>
    <r>
      <rPr>
        <i/>
        <sz val="11"/>
        <color rgb="FFFF0000"/>
        <rFont val="Calibri"/>
        <family val="2"/>
        <scheme val="minor"/>
      </rPr>
      <t>6H3G+PX3, Orocovis 00720, Puerto Rico</t>
    </r>
  </si>
  <si>
    <t>SU SANAMUERTOS</t>
  </si>
  <si>
    <t>1956</t>
  </si>
  <si>
    <r>
      <t xml:space="preserve">CARR 157 KM 23 BO BARROS
</t>
    </r>
    <r>
      <rPr>
        <i/>
        <sz val="11"/>
        <color rgb="FFFF0000"/>
        <rFont val="Calibri"/>
        <family val="2"/>
        <scheme val="minor"/>
      </rPr>
      <t>6HQW+R4G Orocovis, Puerto Rico</t>
    </r>
  </si>
  <si>
    <t>007202124</t>
  </si>
  <si>
    <t>RAMON EMETERIO BETANCES</t>
  </si>
  <si>
    <t>QUEBRADILLAS</t>
  </si>
  <si>
    <t>1906</t>
  </si>
  <si>
    <r>
      <t xml:space="preserve">236 CALLE SAN JUSTO
</t>
    </r>
    <r>
      <rPr>
        <i/>
        <sz val="11"/>
        <color rgb="FFFF0000"/>
        <rFont val="Calibri"/>
        <family val="2"/>
        <scheme val="minor"/>
      </rPr>
      <t>F3G6+8JX Quebradillas, Puerto Rico</t>
    </r>
  </si>
  <si>
    <t>006780000</t>
  </si>
  <si>
    <t>DR PEDRO ALBIZU CAMPOS</t>
  </si>
  <si>
    <t>1980</t>
  </si>
  <si>
    <r>
      <t xml:space="preserve">CARR 113 CALLE LINARES
</t>
    </r>
    <r>
      <rPr>
        <i/>
        <sz val="11"/>
        <color rgb="FFFF0000"/>
        <rFont val="Calibri"/>
        <family val="2"/>
        <scheme val="minor"/>
      </rPr>
      <t>F396+98X Terranova, Quebradillas, Puerto Rico, Quebradillas, Puerto Rico</t>
    </r>
  </si>
  <si>
    <t>SU HONORIO HERNANDEZ</t>
  </si>
  <si>
    <r>
      <t xml:space="preserve">CARR 113 KM 3 HM 8 BO SAN ANTONIO
</t>
    </r>
    <r>
      <rPr>
        <i/>
        <sz val="11"/>
        <color rgb="FFFF0000"/>
        <rFont val="Calibri"/>
        <family val="2"/>
        <scheme val="minor"/>
      </rPr>
      <t>C3R9+J8 Cacao, Quebradillas, Puerto Rico, Quebradillas, Puerto Rico</t>
    </r>
  </si>
  <si>
    <t>SU LUIS MUÑOZ RIVERA</t>
  </si>
  <si>
    <t>2010</t>
  </si>
  <si>
    <r>
      <t xml:space="preserve">CARR 2 RAMAL 484 BO COCOS
</t>
    </r>
    <r>
      <rPr>
        <i/>
        <sz val="11"/>
        <color rgb="FFFF0000"/>
        <rFont val="Calibri"/>
        <family val="2"/>
        <scheme val="minor"/>
      </rPr>
      <t>FC3R9+J8 Cacao, Quebradillas, Puerto Rico, Quebradillas, Puerto Rico</t>
    </r>
  </si>
  <si>
    <t>JUAN ALEJO ARIZMENDI</t>
  </si>
  <si>
    <r>
      <t xml:space="preserve">CALLE FRANCISCO AVILA
</t>
    </r>
    <r>
      <rPr>
        <i/>
        <sz val="11"/>
        <color rgb="FFFF0000"/>
        <rFont val="Calibri"/>
        <family val="2"/>
        <scheme val="minor"/>
      </rPr>
      <t>F3F7+VHW Quebradillas, Puerto Rico</t>
    </r>
  </si>
  <si>
    <t>FRANCISCO RAMOS SANCHEZ</t>
  </si>
  <si>
    <t>PONCE</t>
  </si>
  <si>
    <t>UTUADO</t>
  </si>
  <si>
    <r>
      <t xml:space="preserve">CALLE DR CUETO
</t>
    </r>
    <r>
      <rPr>
        <i/>
        <sz val="11"/>
        <color rgb="FFFF0000"/>
        <rFont val="Calibri"/>
        <family val="2"/>
        <scheme val="minor"/>
      </rPr>
      <t>778W+C5C, Utuado, 00641, Puerto Rico</t>
    </r>
  </si>
  <si>
    <t>006410000</t>
  </si>
  <si>
    <t>JOSE VIZCARRONDO</t>
  </si>
  <si>
    <t>6 7 8 9 10 11 12  EEI</t>
  </si>
  <si>
    <r>
      <t xml:space="preserve">CARR 111 INT 602 BO ANGELES
</t>
    </r>
    <r>
      <rPr>
        <i/>
        <sz val="11"/>
        <color rgb="FFFF0000"/>
        <rFont val="Calibri"/>
        <family val="2"/>
        <scheme val="minor"/>
      </rPr>
      <t>75MW+MPF Ángeles, Utuado, Puerto Rico</t>
    </r>
  </si>
  <si>
    <t>FRANCISCO JORDAN</t>
  </si>
  <si>
    <t>1985</t>
  </si>
  <si>
    <r>
      <t xml:space="preserve">CARR 111 RAMAL 621
</t>
    </r>
    <r>
      <rPr>
        <i/>
        <sz val="11"/>
        <color rgb="FFFF0000"/>
        <rFont val="Calibri"/>
        <family val="2"/>
        <scheme val="minor"/>
      </rPr>
      <t>76MX+99G Cayuco, Utuado, Puerto Rico</t>
    </r>
  </si>
  <si>
    <t>SU MARTA LAFONTAINE</t>
  </si>
  <si>
    <r>
      <t xml:space="preserve">CARR 613 KM 3 HM 2 BO CAONILLAS
</t>
    </r>
    <r>
      <rPr>
        <i/>
        <sz val="11"/>
        <color rgb="FFFF0000"/>
        <rFont val="Calibri"/>
        <family val="2"/>
        <scheme val="minor"/>
      </rPr>
      <t>7994+78 Utuado, Puerto Rico</t>
    </r>
  </si>
  <si>
    <t>ANTONIO TULLA TORRES</t>
  </si>
  <si>
    <t>K 1 2 3 4 5 6 7 8 9    EEE</t>
  </si>
  <si>
    <r>
      <t xml:space="preserve">CARR 140 KM 5 HM 6 BO MAMEYES
</t>
    </r>
    <r>
      <rPr>
        <i/>
        <sz val="11"/>
        <color rgb="FFFF0000"/>
        <rFont val="Calibri"/>
        <family val="2"/>
        <scheme val="minor"/>
      </rPr>
      <t>79XX+C7C, Utuado 00650, Puerto Rico</t>
    </r>
  </si>
  <si>
    <t>INOCENCIO MONTERO</t>
  </si>
  <si>
    <r>
      <t xml:space="preserve">CARR 110 KM 51 HM 6 BO SALTO ARRIBA
</t>
    </r>
    <r>
      <rPr>
        <i/>
        <sz val="11"/>
        <color rgb="FFFF0000"/>
        <rFont val="Calibri"/>
        <family val="2"/>
        <scheme val="minor"/>
      </rPr>
      <t>67XH+7HQ Utuado, Puerto Rico</t>
    </r>
  </si>
  <si>
    <t>BERNARDO GONZALEZ COLON</t>
  </si>
  <si>
    <r>
      <t xml:space="preserve">CARR 10 KM 56 HM 3 BO SALTA ABAJO
</t>
    </r>
    <r>
      <rPr>
        <i/>
        <sz val="11"/>
        <color rgb="FFFF0000"/>
        <rFont val="Calibri"/>
        <family val="2"/>
        <scheme val="minor"/>
      </rPr>
      <t>77GQ+6G Utuado, Puerto Rico</t>
    </r>
  </si>
  <si>
    <r>
      <t xml:space="preserve">124 CALLE DR CUETO
</t>
    </r>
    <r>
      <rPr>
        <i/>
        <sz val="11"/>
        <color rgb="FFFF0000"/>
        <rFont val="Calibri"/>
        <family val="2"/>
        <scheme val="minor"/>
      </rPr>
      <t>778V+GC Utuado, Puerto Rico</t>
    </r>
  </si>
  <si>
    <t>NUEVA BRIGIDA ALVAREZ RODRIGUEZ</t>
  </si>
  <si>
    <t>VEGA ALTA</t>
  </si>
  <si>
    <t>VEGA BAJA</t>
  </si>
  <si>
    <t xml:space="preserve">K 1 2 3 4 5 6 7 8 9 10 11 12 </t>
  </si>
  <si>
    <t>K 12</t>
  </si>
  <si>
    <t>6 7 8 9 10 11 12</t>
  </si>
  <si>
    <t>1908</t>
  </si>
  <si>
    <r>
      <t xml:space="preserve">CALLE BETANCES NUM.75
</t>
    </r>
    <r>
      <rPr>
        <sz val="11"/>
        <color rgb="FFFF0000"/>
        <rFont val="Calibri"/>
        <family val="2"/>
        <scheme val="minor"/>
      </rPr>
      <t>CJW5+5X Vega Baja, Puerto Rico</t>
    </r>
  </si>
  <si>
    <t>006930000</t>
  </si>
  <si>
    <t>TRINA PADILLA DE SANZ</t>
  </si>
  <si>
    <r>
      <t xml:space="preserve">URB VILLA LOS SANTOS CARR 653 KM 1
</t>
    </r>
    <r>
      <rPr>
        <i/>
        <sz val="11"/>
        <color rgb="FFFF0000"/>
        <rFont val="Calibri"/>
        <family val="2"/>
        <scheme val="minor"/>
      </rPr>
      <t>PR-6120, Arecibo, 00612, Puerto Rico</t>
    </r>
  </si>
  <si>
    <t>E Typology</t>
  </si>
  <si>
    <t>LIBRE DE MUSICA</t>
  </si>
  <si>
    <t>SHARED SCHOOL</t>
  </si>
  <si>
    <t>K 1 2 3 4 5 6 7 8 9 10 11 12   EEE  EES</t>
  </si>
  <si>
    <t>Zero SF?</t>
  </si>
  <si>
    <t>SHARED</t>
  </si>
  <si>
    <r>
      <t xml:space="preserve">CARR 662 SECTOR LOS LLANOS BO SANTANA
</t>
    </r>
    <r>
      <rPr>
        <i/>
        <sz val="11"/>
        <color rgb="FFFF0000"/>
        <rFont val="Calibri"/>
        <family val="2"/>
        <scheme val="minor"/>
      </rPr>
      <t>C8RH+8V Arecibo, Puerto Rico</t>
    </r>
  </si>
  <si>
    <t>ALBERTO MELENDEZ</t>
  </si>
  <si>
    <r>
      <t xml:space="preserve">CALLE JUAN D RIVERA DE SANTIAGO
</t>
    </r>
    <r>
      <rPr>
        <i/>
        <sz val="11"/>
        <color rgb="FFFF0000"/>
        <rFont val="Calibri"/>
        <family val="2"/>
        <scheme val="minor"/>
      </rPr>
      <t>6JF4+FWW Orocovis, Puerto Rico</t>
    </r>
  </si>
  <si>
    <t>JOSE ROJAS CORTES</t>
  </si>
  <si>
    <r>
      <t xml:space="preserve">CALLE JUAN D RIVERA Y SANTIAGO
</t>
    </r>
    <r>
      <rPr>
        <i/>
        <sz val="11"/>
        <color rgb="FFFF0000"/>
        <rFont val="Calibri"/>
        <family val="2"/>
        <scheme val="minor"/>
      </rPr>
      <t>6JC5+HV4, Orocovis, 00720, Puerto Rico</t>
    </r>
  </si>
  <si>
    <t>MARIA LIBERTAD GOMEZ</t>
  </si>
  <si>
    <t>1970</t>
  </si>
  <si>
    <r>
      <t xml:space="preserve">URB PEREZ MATOS CALLE ROBLES #18
</t>
    </r>
    <r>
      <rPr>
        <i/>
        <sz val="11"/>
        <color rgb="FFFF0000"/>
        <rFont val="Calibri"/>
        <family val="2"/>
        <scheme val="minor"/>
      </rPr>
      <t>779V+3Q Utuado, Puerto Rico</t>
    </r>
  </si>
  <si>
    <t>JUAN A SANCHEZ DAVILA</t>
  </si>
  <si>
    <t>1982</t>
  </si>
  <si>
    <r>
      <t xml:space="preserve">CARR 670 KM 1 HM 2
</t>
    </r>
    <r>
      <rPr>
        <i/>
        <sz val="11"/>
        <color rgb="FFFF0000"/>
        <rFont val="Calibri"/>
        <family val="2"/>
        <scheme val="minor"/>
      </rPr>
      <t>CGF9+FHM Manatí, Puerto Rico</t>
    </r>
  </si>
  <si>
    <t>FRANCISCO PACHIN MARIN</t>
  </si>
  <si>
    <t>1974</t>
  </si>
  <si>
    <r>
      <t xml:space="preserve">URB VISTA AZUL CALLE 17
</t>
    </r>
    <r>
      <rPr>
        <i/>
        <sz val="11"/>
        <color rgb="FFFF0000"/>
        <rFont val="Calibri"/>
        <family val="2"/>
        <scheme val="minor"/>
      </rPr>
      <t>F6CW+54 Arecibo, Puerto Rico</t>
    </r>
  </si>
  <si>
    <t>ELBA LUGO CARRION</t>
  </si>
  <si>
    <r>
      <t xml:space="preserve">URB VILLA SERENA CALLE ORQUIDEA
</t>
    </r>
    <r>
      <rPr>
        <i/>
        <sz val="11"/>
        <color rgb="FFFF0000"/>
        <rFont val="Calibri"/>
        <family val="2"/>
        <scheme val="minor"/>
      </rPr>
      <t>F735+JX2 Arecibo, Puerto Rico</t>
    </r>
  </si>
  <si>
    <t>VOCACIONAL AGRICOLA SOLLER</t>
  </si>
  <si>
    <t>ADULT BASED ON ORIGINAL CAMPUS LIST</t>
  </si>
  <si>
    <t>Other</t>
  </si>
  <si>
    <t>ADULTOS</t>
  </si>
  <si>
    <r>
      <t xml:space="preserve">CARR 453 KM 6 HM 6 SECT SOLER BO CIBAO
</t>
    </r>
    <r>
      <rPr>
        <i/>
        <sz val="11"/>
        <color rgb="FFFF0000"/>
        <rFont val="Calibri"/>
        <family val="2"/>
        <scheme val="minor"/>
      </rPr>
      <t>9494+F8 Quebrada, Camuy, Puerto Rico</t>
    </r>
  </si>
  <si>
    <t>FRANCISCO MENDOZA</t>
  </si>
  <si>
    <t>MAYAGUEZ</t>
  </si>
  <si>
    <t>SAN SEBASTIAN</t>
  </si>
  <si>
    <t>ISABELA</t>
  </si>
  <si>
    <t>1957</t>
  </si>
  <si>
    <r>
      <t xml:space="preserve">CALLE CORCHADO
</t>
    </r>
    <r>
      <rPr>
        <sz val="11"/>
        <color rgb="FFFF0000"/>
        <rFont val="Calibri"/>
        <family val="2"/>
        <scheme val="minor"/>
      </rPr>
      <t>GX2J+Q9 Isabela, Puerto Rico</t>
    </r>
  </si>
  <si>
    <t>006620000</t>
  </si>
  <si>
    <t>MATEO HERNANDEZ</t>
  </si>
  <si>
    <r>
      <t xml:space="preserve">CARR 113 KM 3 HM 2 AVE NOEL ESTRADA BO GUAYABOS
</t>
    </r>
    <r>
      <rPr>
        <i/>
        <sz val="11"/>
        <color rgb="FFFF0000"/>
        <rFont val="Calibri"/>
        <family val="2"/>
        <scheme val="minor"/>
      </rPr>
      <t>F2Q2+7CJ Isabela, Puerto Rico</t>
    </r>
  </si>
  <si>
    <t>EPIFANIO ESTRADA</t>
  </si>
  <si>
    <r>
      <t xml:space="preserve">CARR 113 KM 9 HM 9 BO COTTO
</t>
    </r>
    <r>
      <rPr>
        <i/>
        <sz val="11"/>
        <color rgb="FFFF0000"/>
        <rFont val="Calibri"/>
        <family val="2"/>
        <scheme val="minor"/>
      </rPr>
      <t>F2PG+MH2 Isabela, Puerto Rico</t>
    </r>
  </si>
  <si>
    <t>ANTONIO GEIGEL PAREDES</t>
  </si>
  <si>
    <r>
      <t xml:space="preserve">CARR 112 KM.3.5 BO. MORA
</t>
    </r>
    <r>
      <rPr>
        <i/>
        <sz val="11"/>
        <color rgb="FFFF0000"/>
        <rFont val="Calibri"/>
        <family val="2"/>
        <scheme val="minor"/>
      </rPr>
      <t>FX99+J7 Isabela, Puerto Rico</t>
    </r>
  </si>
  <si>
    <t>JOSE C ROSARIO</t>
  </si>
  <si>
    <r>
      <t xml:space="preserve">CARR 2 KM 11 HM 2 BO MORA
</t>
    </r>
    <r>
      <rPr>
        <i/>
        <sz val="11"/>
        <color rgb="FFFF0000"/>
        <rFont val="Calibri"/>
        <family val="2"/>
        <scheme val="minor"/>
      </rPr>
      <t>FX9F+W9W, Isabela 00662, Puerto Rico</t>
    </r>
  </si>
  <si>
    <t>SU JOSE A VARGAS</t>
  </si>
  <si>
    <r>
      <t xml:space="preserve">CARR 446 KM 4.2 HM 4 BO LLAMADAS SECT SANTA ROSA
</t>
    </r>
    <r>
      <rPr>
        <i/>
        <sz val="11"/>
        <color rgb="FFFF0000"/>
        <rFont val="Calibri"/>
        <family val="2"/>
        <scheme val="minor"/>
      </rPr>
      <t>F24C+VC2 Isabela, Puerto Rico</t>
    </r>
  </si>
  <si>
    <t>IRMA DELIZ DE MUÑOZ</t>
  </si>
  <si>
    <r>
      <t xml:space="preserve">AVE JUAN HERNANDEZ ORTIZ
</t>
    </r>
    <r>
      <rPr>
        <sz val="11"/>
        <color rgb="FFFF0000"/>
        <rFont val="Calibri"/>
        <family val="2"/>
        <scheme val="minor"/>
      </rPr>
      <t>FXXH+9H Isabela, Puerto Rico</t>
    </r>
  </si>
  <si>
    <t>ABELARDO MARTINEZ OTERO</t>
  </si>
  <si>
    <r>
      <t xml:space="preserve">VILLA LOS SANTOS CALLE 14 FINAL
</t>
    </r>
    <r>
      <rPr>
        <i/>
        <sz val="11"/>
        <color rgb="FFFF0000"/>
        <rFont val="Calibri"/>
        <family val="2"/>
        <scheme val="minor"/>
      </rPr>
      <t>F776+428, Arecibo, 00612, Puerto Rico</t>
    </r>
  </si>
  <si>
    <t>DR HERIBERTO DOMENECH</t>
  </si>
  <si>
    <r>
      <t xml:space="preserve">CARR 2 KM 112 BO MORA
</t>
    </r>
    <r>
      <rPr>
        <i/>
        <sz val="11"/>
        <color rgb="FFFF0000"/>
        <rFont val="Calibri"/>
        <family val="2"/>
        <scheme val="minor"/>
      </rPr>
      <t>FXCF+8H Isabela, Puerto Rico</t>
    </r>
  </si>
  <si>
    <t>RAMON DE JESUS SIERRA</t>
  </si>
  <si>
    <r>
      <t xml:space="preserve">AVE LOS PATRIOTAS
</t>
    </r>
    <r>
      <rPr>
        <i/>
        <sz val="11"/>
        <color rgb="FFFF0000"/>
        <rFont val="Calibri"/>
        <family val="2"/>
        <scheme val="minor"/>
      </rPr>
      <t>74X9+5V Lares, Puerto Rico</t>
    </r>
  </si>
  <si>
    <t>JUDITH A VIVAS</t>
  </si>
  <si>
    <r>
      <t xml:space="preserve">AVE RIBAS DOMINICCI
</t>
    </r>
    <r>
      <rPr>
        <i/>
        <sz val="11"/>
        <color rgb="FFFF0000"/>
        <rFont val="Calibri"/>
        <family val="2"/>
        <scheme val="minor"/>
      </rPr>
      <t>7883+RR2 Utuado, Puerto Rico</t>
    </r>
  </si>
  <si>
    <t>LUIS MUÑOZ MARIN</t>
  </si>
  <si>
    <t>1989</t>
  </si>
  <si>
    <r>
      <t xml:space="preserve">CARR 53 KM 1 HM 5 SECT BARRANCAS
</t>
    </r>
    <r>
      <rPr>
        <i/>
        <sz val="11"/>
        <color rgb="FFFF0000"/>
        <rFont val="Calibri"/>
        <family val="2"/>
        <scheme val="minor"/>
      </rPr>
      <t>F783+F8J Arecibo, Puerto Rico</t>
    </r>
  </si>
  <si>
    <t>ANGEL G. QUINTERO</t>
  </si>
  <si>
    <t>1983</t>
  </si>
  <si>
    <r>
      <t xml:space="preserve">CARR 633 KM 4 HM 7 BO BARAHONA
</t>
    </r>
    <r>
      <rPr>
        <i/>
        <sz val="11"/>
        <color rgb="FFFF0000"/>
        <rFont val="Calibri"/>
        <family val="2"/>
        <scheme val="minor"/>
      </rPr>
      <t>9H53+7M8 Barahona, Morovis, Puerto Rico</t>
    </r>
  </si>
  <si>
    <t>JUAN A CORRETJER</t>
  </si>
  <si>
    <t>1993</t>
  </si>
  <si>
    <r>
      <t xml:space="preserve">CARR 146 KM 2 BO CORDILLERA
</t>
    </r>
    <r>
      <rPr>
        <i/>
        <sz val="11"/>
        <color rgb="FFFF0000"/>
        <rFont val="Calibri"/>
        <family val="2"/>
        <scheme val="minor"/>
      </rPr>
      <t>8GRG+79P Ciales, Puerto Rico</t>
    </r>
  </si>
  <si>
    <t>SUPERIOR MIGUEL F SANTIAGO ECHEGARAY</t>
  </si>
  <si>
    <t>CARR 486 KM 1 HM 0 BO QUEBRADA
9598+3JX, Quebrada, Camuy 00627, Puerto Rico</t>
  </si>
  <si>
    <t>BELLAS ARTES</t>
  </si>
  <si>
    <t>3 4 5 6 7 8 9 10 11 12   EEE</t>
  </si>
  <si>
    <r>
      <t xml:space="preserve">CARR 662 SECT LOS LLANOS BO SANTANA
</t>
    </r>
    <r>
      <rPr>
        <i/>
        <sz val="11"/>
        <color rgb="FFFF0000"/>
        <rFont val="Calibri"/>
        <family val="2"/>
        <scheme val="minor"/>
      </rPr>
      <t>C8RH+M6W Bajadero, Arecibo, Puerto Rico</t>
    </r>
  </si>
  <si>
    <t>PETRA CORRETJER DE O'NEILL</t>
  </si>
  <si>
    <r>
      <t xml:space="preserve">CARR 670 KM 2 HM 7
</t>
    </r>
    <r>
      <rPr>
        <i/>
        <sz val="11"/>
        <color rgb="FFFF0000"/>
        <rFont val="Calibri"/>
        <family val="2"/>
        <scheme val="minor"/>
      </rPr>
      <t>CGFM+X6 Manatí, Puerto Rico</t>
    </r>
  </si>
  <si>
    <t>SUP MANUEL RAMOS HERNANDEZ</t>
  </si>
  <si>
    <t>1997</t>
  </si>
  <si>
    <r>
      <t xml:space="preserve">CARR 2 KM 101 HM 3
</t>
    </r>
    <r>
      <rPr>
        <i/>
        <sz val="11"/>
        <color rgb="FFFF0000"/>
        <rFont val="Calibri"/>
        <family val="2"/>
        <scheme val="minor"/>
      </rPr>
      <t>F3H7+2PR Terranova, Quebradillas, Puerto Rico, Quebradillas, Puerto Rico</t>
    </r>
  </si>
  <si>
    <t>LUIS F CRESPO</t>
  </si>
  <si>
    <r>
      <t xml:space="preserve">CARR 486 KM 3 BO PUENTE
</t>
    </r>
    <r>
      <rPr>
        <i/>
        <sz val="11"/>
        <color rgb="FFFF0000"/>
        <rFont val="Calibri"/>
        <family val="2"/>
        <scheme val="minor"/>
      </rPr>
      <t>F48X+63 Camuy, Puerto Rico</t>
    </r>
  </si>
  <si>
    <t>V Typology</t>
  </si>
  <si>
    <t>INSTITUTO TEC RECINTO DE MANATI</t>
  </si>
  <si>
    <t>13 14</t>
  </si>
  <si>
    <t>Adult</t>
  </si>
  <si>
    <t>1972</t>
  </si>
  <si>
    <r>
      <t xml:space="preserve">CARR 2 KM 4 HM 3
</t>
    </r>
    <r>
      <rPr>
        <i/>
        <sz val="11"/>
        <color rgb="FFFF0000"/>
        <rFont val="Calibri"/>
        <family val="2"/>
        <scheme val="minor"/>
      </rPr>
      <t>CGMH+33 Manatí, Puerto Rico</t>
    </r>
  </si>
  <si>
    <t>NUEVA  JUAN S MARCHAND</t>
  </si>
  <si>
    <r>
      <t xml:space="preserve">CARR 685 SECT LOS RABANOS BO BOQUILLAS
</t>
    </r>
    <r>
      <rPr>
        <i/>
        <sz val="11"/>
        <color rgb="FFFF0000"/>
        <rFont val="Calibri"/>
        <family val="2"/>
        <scheme val="minor"/>
      </rPr>
      <t>FG67+77P Tierras Nuevas Poniente, Manatí, Puerto Rico</t>
    </r>
  </si>
  <si>
    <t>RICARDO RODRIGUEZ TORRES</t>
  </si>
  <si>
    <r>
      <t xml:space="preserve">CARR 645 KM 12 HM 3 CALLE ANTONIO ALCARZA
</t>
    </r>
    <r>
      <rPr>
        <i/>
        <sz val="11"/>
        <color rgb="FFFF0000"/>
        <rFont val="Calibri"/>
        <family val="2"/>
        <scheme val="minor"/>
      </rPr>
      <t>9C7H+J9R Florida, Puerto Rico</t>
    </r>
  </si>
  <si>
    <t>AMALIA LOPEZ DE AVILA (NUEVA)</t>
  </si>
  <si>
    <r>
      <t xml:space="preserve">CARR. 119 KM 5.6 INT.BO PUENTE, SECTOR ZARZA
</t>
    </r>
    <r>
      <rPr>
        <i/>
        <sz val="11"/>
        <color rgb="FFFF0000"/>
        <rFont val="Calibri"/>
        <family val="2"/>
        <scheme val="minor"/>
      </rPr>
      <t>F594+47M Camuy, Puerto Rico</t>
    </r>
  </si>
  <si>
    <t>SUPERIOR VOCACIONAL</t>
  </si>
  <si>
    <r>
      <t xml:space="preserve">12 BO SANTANA SECT LOS LLANOS
</t>
    </r>
    <r>
      <rPr>
        <i/>
        <sz val="11"/>
        <color rgb="FFFF0000"/>
        <rFont val="Calibri"/>
        <family val="2"/>
        <scheme val="minor"/>
      </rPr>
      <t>C8RH+M6W Bajadero, Arecibo, Puerto Rico</t>
    </r>
  </si>
  <si>
    <t>NUEVA CEFERINA CORDERO</t>
  </si>
  <si>
    <t>2000</t>
  </si>
  <si>
    <r>
      <t xml:space="preserve">CALLE EMILIO GONZALEZ INTERIOR # 217
</t>
    </r>
    <r>
      <rPr>
        <sz val="11"/>
        <color rgb="FFFF0000"/>
        <rFont val="Calibri"/>
        <family val="2"/>
        <scheme val="minor"/>
      </rPr>
      <t>GX3G+QC Isabela, Puerto Rico</t>
    </r>
  </si>
  <si>
    <t>DANIEL VELEZ SOTO</t>
  </si>
  <si>
    <t>2001</t>
  </si>
  <si>
    <r>
      <t xml:space="preserve">CARR 111 KM 2 HM 0
</t>
    </r>
    <r>
      <rPr>
        <i/>
        <sz val="11"/>
        <color rgb="FFFF0000"/>
        <rFont val="Calibri"/>
        <family val="2"/>
        <scheme val="minor"/>
      </rPr>
      <t>74X9+R52, Lares, 00669, Puerto Rico</t>
    </r>
  </si>
  <si>
    <t>DR EFRAIN GONZALEZ TEJERA</t>
  </si>
  <si>
    <r>
      <t xml:space="preserve">CARR 111 KM 16.6 BO ANGELES
</t>
    </r>
    <r>
      <rPr>
        <i/>
        <sz val="11"/>
        <color rgb="FFFF0000"/>
        <rFont val="Calibri"/>
        <family val="2"/>
        <scheme val="minor"/>
      </rPr>
      <t>75VW+2H6, Ángeles, Utuado 00669, Puerto Rico</t>
    </r>
  </si>
  <si>
    <t>006110000</t>
  </si>
  <si>
    <t>SU BARRIO SABANA HOYOS (NUEVA)</t>
  </si>
  <si>
    <r>
      <t xml:space="preserve">CARR 639 KM 3 HM 2 BO. SABANA HOYOS
</t>
    </r>
    <r>
      <rPr>
        <i/>
        <sz val="11"/>
        <color rgb="FFFF0000"/>
        <rFont val="Arial"/>
        <family val="2"/>
      </rPr>
      <t>99RW+2RH La Alianza, Arecibo, Puerto Rico</t>
    </r>
  </si>
  <si>
    <t>006880000</t>
  </si>
  <si>
    <t>LEONARDO VALENTIN TIRADO</t>
  </si>
  <si>
    <r>
      <t xml:space="preserve">CARR 140 CALLE RAMON TORRES #12
</t>
    </r>
    <r>
      <rPr>
        <i/>
        <sz val="11"/>
        <color rgb="FFFF0000"/>
        <rFont val="Calibri"/>
        <family val="2"/>
        <scheme val="minor"/>
      </rPr>
      <t>9CCM+WVJ Florida, Puerto Rico</t>
    </r>
  </si>
  <si>
    <t>ANIBAL REYES BELEN</t>
  </si>
  <si>
    <t>2003</t>
  </si>
  <si>
    <t>CARR 130 K12 4 BO CAMPO ALEGRE
C65F+2F Rafael Capó, Hatillo, Puerto Rico</t>
  </si>
  <si>
    <t>FACTOR 5</t>
  </si>
  <si>
    <r>
      <t xml:space="preserve">1 SECC ANIMAS BO FACTOR
</t>
    </r>
    <r>
      <rPr>
        <i/>
        <sz val="11"/>
        <color rgb="FFFF0000"/>
        <rFont val="Calibri"/>
        <family val="2"/>
        <scheme val="minor"/>
      </rPr>
      <t>C9V6+R22 Factor, Arecibo, Puerto Rico</t>
    </r>
  </si>
  <si>
    <r>
      <t xml:space="preserve">CARR 10. KM. 52.5 BO. SALTO ARRIBA
</t>
    </r>
    <r>
      <rPr>
        <i/>
        <sz val="11"/>
        <color rgb="FFFF0000"/>
        <rFont val="Calibri"/>
        <family val="2"/>
        <scheme val="minor"/>
      </rPr>
      <t>778F+RVX Utuado, Puerto Rico</t>
    </r>
  </si>
  <si>
    <t>NELIDA MELENDEZ MELENDEZ</t>
  </si>
  <si>
    <t>CARR 155 INT AVE LUIS M MARIN</t>
  </si>
  <si>
    <t>007200000</t>
  </si>
  <si>
    <t>Y Typology</t>
  </si>
  <si>
    <t>JAIME COIRA ORTIZ</t>
  </si>
  <si>
    <t>2005</t>
  </si>
  <si>
    <r>
      <t xml:space="preserve">CARR 149 RAMAL 615 KM 7
</t>
    </r>
    <r>
      <rPr>
        <sz val="11"/>
        <color rgb="FFFF0000"/>
        <rFont val="Arial"/>
        <family val="2"/>
      </rPr>
      <t>7GF8+3Q3, Ciales 00638, Puerto Rico</t>
    </r>
  </si>
  <si>
    <t>ELI RAMOS ROSARIO</t>
  </si>
  <si>
    <t>2006</t>
  </si>
  <si>
    <r>
      <t xml:space="preserve">CARR 140 BO FORTUNA
</t>
    </r>
    <r>
      <rPr>
        <sz val="11"/>
        <color rgb="FFFF0000"/>
        <rFont val="Arial"/>
        <family val="2"/>
      </rPr>
      <t>CCWW+PR Barceloneta, Puerto Rico</t>
    </r>
  </si>
  <si>
    <t>NUEVA INTERMEDIA</t>
  </si>
  <si>
    <t>6 7 8 9     EEI</t>
  </si>
  <si>
    <r>
      <t xml:space="preserve">CARR 140 BO LLANADAS
</t>
    </r>
    <r>
      <rPr>
        <sz val="11"/>
        <color rgb="FFFF0000"/>
        <rFont val="Arial"/>
        <family val="2"/>
      </rPr>
      <t>CCWR+2V Barceloneta, Puerto Rico</t>
    </r>
  </si>
  <si>
    <t>MARIA CADILLA DE MARTINEZ</t>
  </si>
  <si>
    <t>2008</t>
  </si>
  <si>
    <r>
      <t xml:space="preserve">CARR 129 SECTOR LAS CUNETAS, INT CARR 490 FRENTE URB VILLA TOLEDO
</t>
    </r>
    <r>
      <rPr>
        <i/>
        <sz val="11"/>
        <color rgb="FFFF0000"/>
        <rFont val="Calibri"/>
        <family val="2"/>
        <scheme val="minor"/>
      </rPr>
      <t>C6RR+8R Arecibo, Puerto Rico</t>
    </r>
  </si>
  <si>
    <t>HECTOR HERNANDEZ ARANA</t>
  </si>
  <si>
    <r>
      <t xml:space="preserve">CARR 129 KM 24.7
</t>
    </r>
    <r>
      <rPr>
        <i/>
        <sz val="11"/>
        <color rgb="FFFF0000"/>
        <rFont val="Calibri"/>
        <family val="2"/>
        <scheme val="minor"/>
      </rPr>
      <t>849G+7P Lares, Puerto Rico</t>
    </r>
  </si>
  <si>
    <t>VICENTE ACEVEDO BALLESTER</t>
  </si>
  <si>
    <t>changed Municipality from Corozal to Barceloneta</t>
  </si>
  <si>
    <t>CARR 664 KM 1 HM 0 BO MAGUEYES</t>
  </si>
  <si>
    <t>JOSEFA DEL RIO GUERRERO</t>
  </si>
  <si>
    <t>2009</t>
  </si>
  <si>
    <r>
      <t xml:space="preserve">CARR 155 KM 1.6 BO PUEBLO
</t>
    </r>
    <r>
      <rPr>
        <i/>
        <sz val="11"/>
        <color rgb="FFFF0000"/>
        <rFont val="Calibri"/>
        <family val="2"/>
        <scheme val="minor"/>
      </rPr>
      <t>8HMC+V4 Morovis, Puerto Rico</t>
    </r>
  </si>
  <si>
    <t>ELEM BO HIGUILLAR (ECOLOGICA)</t>
  </si>
  <si>
    <t>DORADO</t>
  </si>
  <si>
    <t>2012</t>
  </si>
  <si>
    <r>
      <t xml:space="preserve">CARR 695 KM 1 HM 16 BO HIGUILLAR
</t>
    </r>
    <r>
      <rPr>
        <sz val="11"/>
        <color rgb="FFFF0000"/>
        <rFont val="Calibri"/>
        <family val="2"/>
        <scheme val="minor"/>
      </rPr>
      <t>CMJX+W8 Dorado, Puerto Rico</t>
    </r>
  </si>
  <si>
    <t>006460000</t>
  </si>
  <si>
    <t>JOSE PAGAN DE JESUS</t>
  </si>
  <si>
    <t>2011</t>
  </si>
  <si>
    <r>
      <t xml:space="preserve">CARR 690 KH.2.2 BO SABANA HOYOS
</t>
    </r>
    <r>
      <rPr>
        <sz val="11"/>
        <color rgb="FFFF0000"/>
        <rFont val="Calibri"/>
        <family val="2"/>
        <scheme val="minor"/>
      </rPr>
      <t>CMR7+3W Sabana, Vega Alta, Puerto Rico, Vega Alta, Puerto Rico</t>
    </r>
  </si>
  <si>
    <t>009620962</t>
  </si>
  <si>
    <t>NUEVA URBANA DE CIALES</t>
  </si>
  <si>
    <r>
      <t xml:space="preserve">ETBDT CORCHADO SALIDA BO PUEBLO
</t>
    </r>
    <r>
      <rPr>
        <sz val="11"/>
        <color rgb="FFFF0000"/>
        <rFont val="Arial"/>
        <family val="2"/>
      </rPr>
      <t>8GQM+77C, Ciales, 00638, Puerto Rico</t>
    </r>
  </si>
  <si>
    <t>ALFONSO LOPEZ O'NEILL</t>
  </si>
  <si>
    <t>CAGUAS</t>
  </si>
  <si>
    <t>CIDRA</t>
  </si>
  <si>
    <t>AGUAS BUENAS</t>
  </si>
  <si>
    <r>
      <rPr>
        <sz val="11"/>
        <rFont val="Calibri"/>
        <family val="2"/>
        <scheme val="minor"/>
      </rPr>
      <t>CARR 797 KM 2 HM 4 BO. JAGUEYES ABAJO</t>
    </r>
    <r>
      <rPr>
        <sz val="11"/>
        <color theme="1"/>
        <rFont val="Calibri"/>
        <family val="2"/>
        <scheme val="minor"/>
      </rPr>
      <t xml:space="preserve">
</t>
    </r>
    <r>
      <rPr>
        <i/>
        <sz val="11"/>
        <color theme="1"/>
        <rFont val="Calibri"/>
        <family val="2"/>
        <scheme val="minor"/>
      </rPr>
      <t>7WQF+3J Aguas Buenas, Puerto Rico</t>
    </r>
  </si>
  <si>
    <t>007030000</t>
  </si>
  <si>
    <t>SU BAYAMONCITO</t>
  </si>
  <si>
    <t>K 1 2 3 4 5 6 7 8 9</t>
  </si>
  <si>
    <t>1929</t>
  </si>
  <si>
    <r>
      <rPr>
        <sz val="11"/>
        <rFont val="Calibri"/>
        <family val="2"/>
        <scheme val="minor"/>
      </rPr>
      <t>CARR 156 KM 42 HM 3, BO. BAYAMONCITO</t>
    </r>
    <r>
      <rPr>
        <sz val="11"/>
        <color theme="1"/>
        <rFont val="Calibri"/>
        <family val="2"/>
        <scheme val="minor"/>
      </rPr>
      <t xml:space="preserve">
</t>
    </r>
    <r>
      <rPr>
        <i/>
        <sz val="11"/>
        <color theme="1"/>
        <rFont val="Calibri"/>
        <family val="2"/>
        <scheme val="minor"/>
      </rPr>
      <t>CARR. 156 INT 790 KM 41.5, Carr 156 R, Aguas Buenas, 00703, Puerto Rico</t>
    </r>
  </si>
  <si>
    <t>CARMEN D ORTIZ ORTIZ(SU SUMIDERO)</t>
  </si>
  <si>
    <t>K 1 2 3 4 5 6 7 8 9     EEI</t>
  </si>
  <si>
    <r>
      <t xml:space="preserve">CARR 173 KM7 KH0 BO SUMIDERO
</t>
    </r>
    <r>
      <rPr>
        <i/>
        <sz val="11"/>
        <color rgb="FFFF0000"/>
        <rFont val="Calibri"/>
        <family val="2"/>
        <scheme val="minor"/>
      </rPr>
      <t>6VF9+9H5 Santa Clara, Aguas Buenas, Puerto Rico</t>
    </r>
  </si>
  <si>
    <t>SU PASTO</t>
  </si>
  <si>
    <t>BARRANQUITAS</t>
  </si>
  <si>
    <t>AIBONITO</t>
  </si>
  <si>
    <t xml:space="preserve">K 1 2 3 4 5 6 7 8 9 </t>
  </si>
  <si>
    <t>K 9</t>
  </si>
  <si>
    <t>PK K 1 2 3 4 5 6 7 8 9</t>
  </si>
  <si>
    <r>
      <t xml:space="preserve">CARR 162 KM5 HM 2, BO PASTO
</t>
    </r>
    <r>
      <rPr>
        <i/>
        <sz val="11"/>
        <color rgb="FFFF0000"/>
        <rFont val="Calibri"/>
        <family val="2"/>
        <scheme val="minor"/>
      </rPr>
      <t>4P8W+G32 Pastos, Aibonito, Puerto Rico</t>
    </r>
  </si>
  <si>
    <t>007050000</t>
  </si>
  <si>
    <t>RAFAEL PONT FLORES</t>
  </si>
  <si>
    <t>K 1 2 3 4 5 6 7 8 9 10 11 12  EEI</t>
  </si>
  <si>
    <t>270 Cll Rius Rivera #298, Aibonito, 00705, Puerto Rico</t>
  </si>
  <si>
    <t>RABANAL</t>
  </si>
  <si>
    <r>
      <t xml:space="preserve">CARR 722 BO RABANAL
</t>
    </r>
    <r>
      <rPr>
        <i/>
        <sz val="11"/>
        <color rgb="FFFF0000"/>
        <rFont val="Calibri"/>
        <family val="2"/>
        <scheme val="minor"/>
      </rPr>
      <t>4QM2+WV Robles, Aibonito, Puerto Rico</t>
    </r>
  </si>
  <si>
    <t>SU JOSE CELSO BARBOSA</t>
  </si>
  <si>
    <t>K 1 2 3 4 5 6 7 8     EEE EEI EES</t>
  </si>
  <si>
    <r>
      <t xml:space="preserve">CARR 14 KM 46 HM 5 BO, ASOMANTE 
</t>
    </r>
    <r>
      <rPr>
        <i/>
        <sz val="11"/>
        <color rgb="FFFF0000"/>
        <rFont val="Calibri"/>
        <family val="2"/>
        <scheme val="minor"/>
      </rPr>
      <t>4PG5+JJJ Aibonito, Puerto Rico</t>
    </r>
  </si>
  <si>
    <t>SU CARMEN ZENAIDA VEGA (LA PLATA)</t>
  </si>
  <si>
    <r>
      <t xml:space="preserve">CARR 723 RAMAL 728 KM 1 HM 1 BO. LA PLATA
</t>
    </r>
    <r>
      <rPr>
        <sz val="11"/>
        <color rgb="FFFF0000"/>
        <rFont val="Calibri"/>
        <family val="2"/>
        <scheme val="minor"/>
      </rPr>
      <t>5Q29+M4 La Plata, Aibonito, Puerto Rico</t>
    </r>
  </si>
  <si>
    <t>DR JOSE N GANDARA</t>
  </si>
  <si>
    <r>
      <t xml:space="preserve">315 CALLE DEGETAU SUR
</t>
    </r>
    <r>
      <rPr>
        <i/>
        <sz val="11"/>
        <color rgb="FFFF0000"/>
        <rFont val="Calibri"/>
        <family val="2"/>
        <scheme val="minor"/>
      </rPr>
      <t>4PMP+9J Aibonito, Puerto Rico</t>
    </r>
  </si>
  <si>
    <t>JOSE COLON GONZALEZ</t>
  </si>
  <si>
    <t>1968</t>
  </si>
  <si>
    <r>
      <t xml:space="preserve">CARR 156 KM 17 HM 7 SECTOR EL PORTON BO HONDURAS
</t>
    </r>
    <r>
      <rPr>
        <sz val="11"/>
        <color rgb="FFFF0000"/>
        <rFont val="Arial"/>
        <family val="2"/>
      </rPr>
      <t>5PH4+V2 Barranquitas, Puerto Rico</t>
    </r>
  </si>
  <si>
    <t>007940000</t>
  </si>
  <si>
    <t>PETROAMERICA PAGAN</t>
  </si>
  <si>
    <t>1900</t>
  </si>
  <si>
    <r>
      <t xml:space="preserve">CALLE MUÑOZ RIVERA #14
</t>
    </r>
    <r>
      <rPr>
        <sz val="11"/>
        <color rgb="FFFF0000"/>
        <rFont val="Arial"/>
        <family val="2"/>
      </rPr>
      <t>5MPR+FXQ, Barranquitas, 00705, Puerto Rico</t>
    </r>
  </si>
  <si>
    <t>EL FARALLON</t>
  </si>
  <si>
    <r>
      <t xml:space="preserve">CARR 152 KM 7 HM 6 BO QUEBRADILLAS
</t>
    </r>
    <r>
      <rPr>
        <sz val="11"/>
        <color rgb="FFFF0000"/>
        <rFont val="Arial"/>
        <family val="2"/>
      </rPr>
      <t>6PQ4+4Q4, Barranquitas 00782, Puerto Rico</t>
    </r>
  </si>
  <si>
    <t>INOCENCIO CINTRON ZAYAS</t>
  </si>
  <si>
    <t>PK K 1 2 3 4</t>
  </si>
  <si>
    <r>
      <t xml:space="preserve">CARR 771 KM 9 HM 2 SE6MWQ+5PG, Barrancas, Barranquitas 00720, </t>
    </r>
    <r>
      <rPr>
        <sz val="11"/>
        <color rgb="FFFF0000"/>
        <rFont val="Arial"/>
        <family val="2"/>
      </rPr>
      <t>6MWQ+5PG, Barrancas, Barranquitas 00720, Puerto Rico</t>
    </r>
  </si>
  <si>
    <t>009740000</t>
  </si>
  <si>
    <t>SU LA LOMA (ANTONIO VAZQUEZ RAMOS)</t>
  </si>
  <si>
    <r>
      <t xml:space="preserve">CARR 156 KM 20 HM 1 BO QUEBRADA GRANDE
</t>
    </r>
    <r>
      <rPr>
        <sz val="11"/>
        <color rgb="FFFF0000"/>
        <rFont val="Arial"/>
        <family val="2"/>
      </rPr>
      <t>5PMF+Q29, Barranquitas 00705, Puerto Rico</t>
    </r>
  </si>
  <si>
    <t>SU LAJITAS (RAMON T RIVERA)</t>
  </si>
  <si>
    <t>1947</t>
  </si>
  <si>
    <r>
      <t xml:space="preserve">CARR 771 KM 5 HM 4 BO BARRANCAS
</t>
    </r>
    <r>
      <rPr>
        <sz val="11"/>
        <color rgb="FFFF0000"/>
        <rFont val="Arial"/>
        <family val="2"/>
      </rPr>
      <t>6MFP+JPH, Barrancas, Barranquitas 00720, Puerto Rico</t>
    </r>
  </si>
  <si>
    <t>FEDERICO DEGETAU</t>
  </si>
  <si>
    <r>
      <t xml:space="preserve">CARR 156 KM 11 HM 4 BO PALO HINCADO
</t>
    </r>
    <r>
      <rPr>
        <sz val="11"/>
        <color rgb="FFFF0000"/>
        <rFont val="Arial"/>
        <family val="2"/>
      </rPr>
      <t>5MR5+49 Barranquitas, Puerto Rico</t>
    </r>
  </si>
  <si>
    <t>PABLO COLON BERDECIA</t>
  </si>
  <si>
    <r>
      <t xml:space="preserve">CALLE BARCELO FINAL SECTOR NUEVO
</t>
    </r>
    <r>
      <rPr>
        <sz val="11"/>
        <color rgb="FFFF0000"/>
        <rFont val="Arial"/>
        <family val="2"/>
      </rPr>
      <t>5MPX+GF4, Barranquitas, 00705, Puerto Rico</t>
    </r>
  </si>
  <si>
    <t>ABELARDO DIAZ MORALES</t>
  </si>
  <si>
    <t>GURABO</t>
  </si>
  <si>
    <t>1966</t>
  </si>
  <si>
    <r>
      <t xml:space="preserve">URB. SANTA ELVIRA CALLE SANTA GERTRUDIS
</t>
    </r>
    <r>
      <rPr>
        <i/>
        <sz val="11"/>
        <color rgb="FFFF0000"/>
        <rFont val="Calibri"/>
        <family val="2"/>
        <scheme val="minor"/>
      </rPr>
      <t>Cll Santa Gertrudis, Caguas, 00725, Puerto Rico</t>
    </r>
  </si>
  <si>
    <t>NICOLAS AGUAYO ALDEA</t>
  </si>
  <si>
    <t>1939</t>
  </si>
  <si>
    <t>13 CALLE RAFAEL CORDERO URB. BORINQUEN</t>
  </si>
  <si>
    <t>007260000</t>
  </si>
  <si>
    <t>PEDRO MILLAN RIVERA</t>
  </si>
  <si>
    <t>Y 6 CALLE 7 URB RES BAIROA</t>
  </si>
  <si>
    <t>007250000</t>
  </si>
  <si>
    <t>BENITA GONZALEZ QUIÑONES</t>
  </si>
  <si>
    <r>
      <t xml:space="preserve">URB. JOSE DELGADO CALLE 5
</t>
    </r>
    <r>
      <rPr>
        <i/>
        <sz val="11"/>
        <color rgb="FFFF0000"/>
        <rFont val="Calibri"/>
        <family val="2"/>
        <scheme val="minor"/>
      </rPr>
      <t>27 Calle 1, Gurabo, Caguas 00778, Puerto Rico</t>
    </r>
  </si>
  <si>
    <t>JOSE MERCADO</t>
  </si>
  <si>
    <r>
      <t xml:space="preserve">URB. JOSE MERCADO CALLE WOODROW WILSON
</t>
    </r>
    <r>
      <rPr>
        <i/>
        <sz val="11"/>
        <color rgb="FFFF0000"/>
        <rFont val="Calibri"/>
        <family val="2"/>
        <scheme val="minor"/>
      </rPr>
      <t>66 Cll Woodrow Wilson #98, Caguas, 00725, Puerto Rico</t>
    </r>
  </si>
  <si>
    <t>CIPRIANO MANRIQUE</t>
  </si>
  <si>
    <r>
      <t xml:space="preserve">CARR 765 KM3 HM 1 BO. BORINQUEN, PARCELAS VIEJAS
</t>
    </r>
    <r>
      <rPr>
        <i/>
        <sz val="11"/>
        <color rgb="FFFF0000"/>
        <rFont val="Calibri"/>
        <family val="2"/>
        <scheme val="minor"/>
      </rPr>
      <t>5XF5+VGG, Caguas 00727, Puerto Rico</t>
    </r>
  </si>
  <si>
    <t>DIEGO VAZQUEZ</t>
  </si>
  <si>
    <t>CALLE D FINAL BDA. MORALES</t>
  </si>
  <si>
    <t>ANTONIO S PEDREIRA (PRE-TEC)</t>
  </si>
  <si>
    <r>
      <t xml:space="preserve">CALLE 4 URB. VILLA DEL CARMEN
</t>
    </r>
    <r>
      <rPr>
        <i/>
        <sz val="11"/>
        <color rgb="FFFF0000"/>
        <rFont val="Calibri"/>
        <family val="2"/>
        <scheme val="minor"/>
      </rPr>
      <t>I17 Av. Luis Muñoz Marín, Caguas, 00725, Puerto Rico</t>
    </r>
  </si>
  <si>
    <r>
      <t xml:space="preserve">CARR 795 KM 0 HM 2 BO. LA BARRA
</t>
    </r>
    <r>
      <rPr>
        <i/>
        <sz val="11"/>
        <color rgb="FFFF0000"/>
        <rFont val="Calibri"/>
        <family val="2"/>
        <scheme val="minor"/>
      </rPr>
      <t>7XH4+Q86, Caguas, 00725, Puerto Rico</t>
    </r>
  </si>
  <si>
    <t>JOSE GAUTIER BENITEZ</t>
  </si>
  <si>
    <t>1924</t>
  </si>
  <si>
    <t>CALLE GAUTIER BENITEZ, ESQ. CRISTOBAL COLON</t>
  </si>
  <si>
    <t>DR JUAN JOSE OSUNA</t>
  </si>
  <si>
    <r>
      <t xml:space="preserve">CARR 1 KM 38 HM 5, BO. TURABO, SECTOR VILLA ESPERA
</t>
    </r>
    <r>
      <rPr>
        <i/>
        <sz val="11"/>
        <color rgb="FFFF0000"/>
        <rFont val="Calibri"/>
        <family val="2"/>
        <scheme val="minor"/>
      </rPr>
      <t>-112 Puerto Rico, 66 Cll Nobleza, Caguas, 00727, Puerto Rico</t>
    </r>
  </si>
  <si>
    <t>1919</t>
  </si>
  <si>
    <r>
      <t xml:space="preserve">65 FINAL CALLE MUÑOZ RIVERA
</t>
    </r>
    <r>
      <rPr>
        <i/>
        <sz val="11"/>
        <color rgb="FFFF0000"/>
        <rFont val="Calibri"/>
        <family val="2"/>
        <scheme val="minor"/>
      </rPr>
      <t>74-92 Muñoz Rivera, Caguas, 00725, Puerto Rico</t>
    </r>
  </si>
  <si>
    <t>LUIS RAMOS GONZALEZ</t>
  </si>
  <si>
    <r>
      <t xml:space="preserve">AVE GAUTIER BENITEZ FINAL
</t>
    </r>
    <r>
      <rPr>
        <i/>
        <sz val="11"/>
        <color rgb="FFFF0000"/>
        <rFont val="Calibri"/>
        <family val="2"/>
        <scheme val="minor"/>
      </rPr>
      <t>6XG7+W97, Caguas, 00725, Puerto Rico</t>
    </r>
  </si>
  <si>
    <t>PAULA MOJICA</t>
  </si>
  <si>
    <r>
      <t xml:space="preserve">CALLE ROBLE, URB. VILLA TURABO
</t>
    </r>
    <r>
      <rPr>
        <i/>
        <sz val="11"/>
        <color rgb="FFFF0000"/>
        <rFont val="Calibri"/>
        <family val="2"/>
        <scheme val="minor"/>
      </rPr>
      <t>1 Calle Roble, Caguas, 00754, Puerto Rico</t>
    </r>
  </si>
  <si>
    <t>REPUBLICA DE COSTA RICA</t>
  </si>
  <si>
    <t>390CALLE HECTOR R BUNKER</t>
  </si>
  <si>
    <t>ROSA C BENITEZ</t>
  </si>
  <si>
    <t>1965</t>
  </si>
  <si>
    <r>
      <t xml:space="preserve">URB. VILLA DEL REY CALLE WINDSOR 1RA. SECCION
</t>
    </r>
    <r>
      <rPr>
        <i/>
        <sz val="11"/>
        <color rgb="FFFF0000"/>
        <rFont val="Calibri"/>
        <family val="2"/>
        <scheme val="minor"/>
      </rPr>
      <t>Cll Windsor, Caguas, 00725, Puerto Rico</t>
    </r>
  </si>
  <si>
    <t>FRANCISCO VALDES ROLA</t>
  </si>
  <si>
    <r>
      <t xml:space="preserve">CARR 798 KM 12 HM 5 BO. RIO CAÑAS
</t>
    </r>
    <r>
      <rPr>
        <i/>
        <sz val="11"/>
        <color rgb="FFFF0000"/>
        <rFont val="Calibri"/>
        <family val="2"/>
        <scheme val="minor"/>
      </rPr>
      <t>7WRX+MR7, Caguas 00725, Puerto Rico</t>
    </r>
  </si>
  <si>
    <t>SU SANDALIO MARCANO</t>
  </si>
  <si>
    <r>
      <t xml:space="preserve">CARR 788 KM 6 HM 6 BO TOMAS DE CASTRO I
</t>
    </r>
    <r>
      <rPr>
        <i/>
        <sz val="11"/>
        <color rgb="FFFF0000"/>
        <rFont val="Calibri"/>
        <family val="2"/>
        <scheme val="minor"/>
      </rPr>
      <t>5XMJ+G73, Tomás de Castro, Caguas 00725, Puerto Rico</t>
    </r>
  </si>
  <si>
    <t>MANUELA TORO MORICE</t>
  </si>
  <si>
    <t>1969</t>
  </si>
  <si>
    <r>
      <t xml:space="preserve">URB. CAGUAS NORTE 5 CALLE ESTANBUR
</t>
    </r>
    <r>
      <rPr>
        <i/>
        <sz val="11"/>
        <color rgb="FFFF0000"/>
        <rFont val="Calibri"/>
        <family val="2"/>
        <scheme val="minor"/>
      </rPr>
      <t>Cll 5, Caguas, 00725, Puerto Rico</t>
    </r>
  </si>
  <si>
    <t>PEPITA GARRIGA</t>
  </si>
  <si>
    <t>CALLE ESMERALDA #1 ESQ CORAL</t>
  </si>
  <si>
    <t>BENIGNO FERNANDEZ GARCIA</t>
  </si>
  <si>
    <t>CAYEY</t>
  </si>
  <si>
    <r>
      <t xml:space="preserve">CALLE BARBOSA FINAL
</t>
    </r>
    <r>
      <rPr>
        <i/>
        <sz val="11"/>
        <color rgb="FFFF0000"/>
        <rFont val="Calibri"/>
        <family val="2"/>
        <scheme val="minor"/>
      </rPr>
      <t>C. Luis Barreras, Cayey, 00736, Puerto Rico</t>
    </r>
  </si>
  <si>
    <t>007360000</t>
  </si>
  <si>
    <t>BENIGNO CARRION</t>
  </si>
  <si>
    <t>CALLE LUIS BARRERAS FINAL</t>
  </si>
  <si>
    <t>BENJAMIN HARRISON</t>
  </si>
  <si>
    <t>1915</t>
  </si>
  <si>
    <t>249 AVE JOSE DE DIEGO</t>
  </si>
  <si>
    <t>EMERITA LEON ELEMENTAL</t>
  </si>
  <si>
    <r>
      <t xml:space="preserve">URB VILLA VERDE 118 CALLE LUIS MORALES
</t>
    </r>
    <r>
      <rPr>
        <i/>
        <sz val="11"/>
        <color rgb="FFFF0000"/>
        <rFont val="Calibri"/>
        <family val="2"/>
        <scheme val="minor"/>
      </rPr>
      <t>Cll F, Cayey, 00736, Puerto Rico</t>
    </r>
  </si>
  <si>
    <t>SU GERARDO SELLES SOLA</t>
  </si>
  <si>
    <r>
      <t xml:space="preserve">CARR 184 KM 31 HM 3 BO GUAVATE
</t>
    </r>
    <r>
      <rPr>
        <i/>
        <sz val="11"/>
        <color rgb="FFFF0000"/>
        <rFont val="Calibri"/>
        <family val="2"/>
        <scheme val="minor"/>
      </rPr>
      <t>4WR5+F5X, Cayey 00727, Puerto Rico</t>
    </r>
  </si>
  <si>
    <t>SU EUGENIO MARIA DE HOSTOS</t>
  </si>
  <si>
    <r>
      <t xml:space="preserve">CARR 14 KM 65 HM 3 BO TOITA
</t>
    </r>
    <r>
      <rPr>
        <i/>
        <sz val="11"/>
        <color rgb="FFFF0000"/>
        <rFont val="Calibri"/>
        <family val="2"/>
        <scheme val="minor"/>
      </rPr>
      <t>4RP3+QJ2, Cayey, 00736, Puerto Rico</t>
    </r>
  </si>
  <si>
    <t>CLEMENCIA MELENDEZ</t>
  </si>
  <si>
    <t>CARR 173 KM 7 HM 9 BO RABANAL</t>
  </si>
  <si>
    <t>007390000</t>
  </si>
  <si>
    <r>
      <rPr>
        <sz val="11"/>
        <rFont val="Arial"/>
        <family val="2"/>
      </rPr>
      <t>SU CERTENEJAS II</t>
    </r>
    <r>
      <rPr>
        <sz val="11"/>
        <color rgb="FFFF0000"/>
        <rFont val="Arial"/>
        <family val="2"/>
      </rPr>
      <t xml:space="preserve">
Escuela de Unidad Cartenejas</t>
    </r>
  </si>
  <si>
    <r>
      <t xml:space="preserve">CARR 172 KM 8 HM 1 BO BAYAMON SECTOR CERTENEJAS I
</t>
    </r>
    <r>
      <rPr>
        <i/>
        <sz val="11"/>
        <color rgb="FFFF0000"/>
        <rFont val="Calibri"/>
        <family val="2"/>
        <scheme val="minor"/>
      </rPr>
      <t>5VWJ+M9 Cidra, Puerto Rico</t>
    </r>
  </si>
  <si>
    <r>
      <t xml:space="preserve">CALLE JOSE DE DIEGO FINAL, SALIDA ARENAS
</t>
    </r>
    <r>
      <rPr>
        <i/>
        <sz val="11"/>
        <color rgb="FFFF0000"/>
        <rFont val="Calibri"/>
        <family val="2"/>
        <scheme val="minor"/>
      </rPr>
      <t>5RFR+HJ6, Cidra, 00739, Puerto Rico</t>
    </r>
  </si>
  <si>
    <t>EDUCACION BILINGUE LUIS MUÑOZ IGLESIAS</t>
  </si>
  <si>
    <t>K 1 2 3 4 5 6 7 8 9 10 11 12</t>
  </si>
  <si>
    <t>URB FERNANDEZ CALLE  LUIS LUGO ESQ. HADDOCK</t>
  </si>
  <si>
    <t>SU JUAN STUBBE</t>
  </si>
  <si>
    <t>CARR 787 KM 2 HM 9 BO. BAYAMON</t>
  </si>
  <si>
    <t>JUANA COLON</t>
  </si>
  <si>
    <t>COMERIO</t>
  </si>
  <si>
    <r>
      <t xml:space="preserve">CARR 778 BDA. PASARELL. SECTOR INDUSTRIAL
</t>
    </r>
    <r>
      <rPr>
        <sz val="11"/>
        <color rgb="FFFF0000"/>
        <rFont val="Arial"/>
        <family val="2"/>
      </rPr>
      <t>6QFJ+96W, Comerío, 00782, Puerto Rico</t>
    </r>
  </si>
  <si>
    <t>007820000</t>
  </si>
  <si>
    <t>ESC ESPECIALIZADA DE BEISBALL-MANUEL CRUZ MACEIRA</t>
  </si>
  <si>
    <r>
      <t xml:space="preserve">URB LA PLATA CALLE 6 BO PIÑAS ABAJO
</t>
    </r>
    <r>
      <rPr>
        <sz val="11"/>
        <color rgb="FFFF0000"/>
        <rFont val="Arial"/>
        <family val="2"/>
      </rPr>
      <t>6Q7C+RG Comerío, Puerto Rico</t>
    </r>
  </si>
  <si>
    <t>SU RAMON ALEJANDRO  AYALA</t>
  </si>
  <si>
    <r>
      <t xml:space="preserve">CARR. 779 Km. 5 HM 3 BO PALOMAS
</t>
    </r>
    <r>
      <rPr>
        <sz val="11"/>
        <color rgb="FFFF0000"/>
        <rFont val="Arial"/>
        <family val="2"/>
      </rPr>
      <t>6QJ5+85 Palomas, Comerío, Puerto Rico</t>
    </r>
  </si>
  <si>
    <t>SU OSCAR PORRATA DORIA</t>
  </si>
  <si>
    <r>
      <t xml:space="preserve">CARR 156 RAMAL 776 BO RIO HONDO I
</t>
    </r>
    <r>
      <rPr>
        <sz val="11"/>
        <color rgb="FFFF0000"/>
        <rFont val="Arial"/>
        <family val="2"/>
      </rPr>
      <t>6Q72+84 Río Hondo, Comerío, Puerto Rico</t>
    </r>
  </si>
  <si>
    <t>SU MARIA C SANTIAGO</t>
  </si>
  <si>
    <r>
      <t xml:space="preserve">CARR 172 KM 1 HM 5, BO. NARANJO SECTOR SABANA
</t>
    </r>
    <r>
      <rPr>
        <sz val="11"/>
        <color rgb="FFFF0000"/>
        <rFont val="Arial"/>
        <family val="2"/>
      </rPr>
      <t>6QFX+35 Comerío, Puerto Rico</t>
    </r>
  </si>
  <si>
    <t>MATIAS GONZALEZ GARCIA</t>
  </si>
  <si>
    <t>CALLE ANDRES ARUZ RIVERA CARR 189</t>
  </si>
  <si>
    <t>007780000</t>
  </si>
  <si>
    <t>SU VIDAL SERRANO</t>
  </si>
  <si>
    <r>
      <t xml:space="preserve">CARR 189 RAMAL 931 PARCELAS NAVARRO
</t>
    </r>
    <r>
      <rPr>
        <i/>
        <sz val="11"/>
        <color rgb="FFFF0000"/>
        <rFont val="Calibri"/>
        <family val="2"/>
        <scheme val="minor"/>
      </rPr>
      <t>6XJW+4F Caguas, Puerto Rico</t>
    </r>
  </si>
  <si>
    <t>MARGARITA RIVERA DE JANER</t>
  </si>
  <si>
    <t>1959</t>
  </si>
  <si>
    <r>
      <t xml:space="preserve">CALLE SAN ANTONIO
</t>
    </r>
    <r>
      <rPr>
        <i/>
        <sz val="11"/>
        <color rgb="FFFF0000"/>
        <rFont val="Calibri"/>
        <family val="2"/>
        <scheme val="minor"/>
      </rPr>
      <t>724G+R8 Gurabo, Puerto Rico</t>
    </r>
  </si>
  <si>
    <t>HUMACAO</t>
  </si>
  <si>
    <t>YABUCOA</t>
  </si>
  <si>
    <t>SAN LORENZO</t>
  </si>
  <si>
    <r>
      <t xml:space="preserve">CALLE LUIS MUÑOZ RIVERA
</t>
    </r>
    <r>
      <rPr>
        <i/>
        <sz val="11"/>
        <color rgb="FFFF0000"/>
        <rFont val="Calibri"/>
        <family val="2"/>
        <scheme val="minor"/>
      </rPr>
      <t>52PP+XV San Lorenzo, Puerto Rico</t>
    </r>
  </si>
  <si>
    <t>007540000</t>
  </si>
  <si>
    <t>SU JAGUAL ADENTRO</t>
  </si>
  <si>
    <r>
      <t xml:space="preserve">CARR 181 RAMAL 765 KM 2 BO JAGUAL
</t>
    </r>
    <r>
      <rPr>
        <i/>
        <sz val="11"/>
        <color rgb="FFFF0000"/>
        <rFont val="Calibri"/>
        <family val="2"/>
        <scheme val="minor"/>
      </rPr>
      <t>5264+RJV, Jagual, San Lorenzo 00754, Puerto Rico</t>
    </r>
  </si>
  <si>
    <t>SU CARLOS ZAYAS</t>
  </si>
  <si>
    <r>
      <t xml:space="preserve">CARR 916 KM 4 HM 4 CERRO GORDO
</t>
    </r>
    <r>
      <rPr>
        <i/>
        <sz val="11"/>
        <color rgb="FFFF0000"/>
        <rFont val="Calibri"/>
        <family val="2"/>
        <scheme val="minor"/>
      </rPr>
      <t>524W+CR San Lorenzo, Puerto Rico</t>
    </r>
  </si>
  <si>
    <t>JOSE CAMPECHE</t>
  </si>
  <si>
    <r>
      <t xml:space="preserve">CALLE EMILIO BUITRAGO
</t>
    </r>
    <r>
      <rPr>
        <i/>
        <sz val="11"/>
        <color rgb="FFFF0000"/>
        <rFont val="Calibri"/>
        <family val="2"/>
        <scheme val="minor"/>
      </rPr>
      <t>52RM+8V San Lorenzo, Puerto Rico</t>
    </r>
  </si>
  <si>
    <r>
      <t xml:space="preserve">ESPECIALIZADA DE BELLAS ARTES
</t>
    </r>
    <r>
      <rPr>
        <sz val="11"/>
        <color rgb="FFFF0000"/>
        <rFont val="Arial"/>
        <family val="2"/>
      </rPr>
      <t>(School Miguel Julia/Specialized in Fine Arts)</t>
    </r>
  </si>
  <si>
    <t>7 8 9 10 11 12   EES</t>
  </si>
  <si>
    <r>
      <t xml:space="preserve">DESVIO MATIAS SOTO #57
</t>
    </r>
    <r>
      <rPr>
        <sz val="11"/>
        <color rgb="FFFF0000"/>
        <rFont val="Calibri"/>
        <family val="2"/>
        <scheme val="minor"/>
      </rPr>
      <t>4R8M+F4 Cayey, Puerto Rico</t>
    </r>
  </si>
  <si>
    <t>HAYDEE CABALLERO</t>
  </si>
  <si>
    <r>
      <t xml:space="preserve">URB VILLA DEL REY CALLE 12 A 4TA SECC
</t>
    </r>
    <r>
      <rPr>
        <sz val="11"/>
        <color rgb="FFFF0000"/>
        <rFont val="Calibri"/>
        <family val="2"/>
        <scheme val="minor"/>
      </rPr>
      <t>6W7W+WRJ, Caguas, 00727, Puerto Rico</t>
    </r>
    <r>
      <rPr>
        <sz val="11"/>
        <color theme="1"/>
        <rFont val="Calibri"/>
        <family val="2"/>
        <scheme val="minor"/>
      </rPr>
      <t xml:space="preserve">
</t>
    </r>
  </si>
  <si>
    <t>MYRNA M FUENTES</t>
  </si>
  <si>
    <t>CALLE 33 BONNEVILLE HEIGTS</t>
  </si>
  <si>
    <t>CONCEPCION MENDEZ CANO</t>
  </si>
  <si>
    <r>
      <t xml:space="preserve">URB TURABO GARDENS CALLE 25 2DA SECC
</t>
    </r>
    <r>
      <rPr>
        <sz val="11"/>
        <color rgb="FFFF0000"/>
        <rFont val="Calibri"/>
        <family val="2"/>
        <scheme val="minor"/>
      </rPr>
      <t>6W9W+PC Caguas, Puerto Rico</t>
    </r>
  </si>
  <si>
    <t>CHARLES E MINER</t>
  </si>
  <si>
    <r>
      <t xml:space="preserve">URB VILLA NUEVA CALLE 25
</t>
    </r>
    <r>
      <rPr>
        <i/>
        <sz val="11"/>
        <color rgb="FFFF0000"/>
        <rFont val="Calibri"/>
        <family val="2"/>
        <scheme val="minor"/>
      </rPr>
      <t>25 Street #100, Urb. Villa Nueva</t>
    </r>
  </si>
  <si>
    <t>GENEROSO MORALES MUÑOZ</t>
  </si>
  <si>
    <t>1963</t>
  </si>
  <si>
    <r>
      <t xml:space="preserve">AVE JOSE DE DIEGO 58
</t>
    </r>
    <r>
      <rPr>
        <i/>
        <sz val="11"/>
        <color rgb="FFFF0000"/>
        <rFont val="Calibri"/>
        <family val="2"/>
        <scheme val="minor"/>
      </rPr>
      <t>Esc. Generoso Morales Muñoz, San Lorenzo, 00754, Puerto Rico</t>
    </r>
  </si>
  <si>
    <t>ANTONIO S PAOLI (MUSICA)</t>
  </si>
  <si>
    <t>NOT IN ENROLLMENT</t>
  </si>
  <si>
    <r>
      <t xml:space="preserve">AVE JOSE VILLARES ESQ RAFAEL CORDERO
</t>
    </r>
    <r>
      <rPr>
        <i/>
        <sz val="11"/>
        <color rgb="FFFF0000"/>
        <rFont val="Calibri"/>
        <family val="2"/>
        <scheme val="minor"/>
      </rPr>
      <t>49 C. Acosta, Caguas, 00725, Puerto Rico</t>
    </r>
  </si>
  <si>
    <t>JUSTINA VAZQUEZ MENDOZA</t>
  </si>
  <si>
    <r>
      <t xml:space="preserve">URB MARIOLGA CALLE SAN ANTONIO ESQ SAN JOSE
</t>
    </r>
    <r>
      <rPr>
        <sz val="11"/>
        <color rgb="FFFF0000"/>
        <rFont val="Calibri"/>
        <family val="2"/>
        <scheme val="minor"/>
      </rPr>
      <t>6X87+HG Caguas, Puerto Rico</t>
    </r>
  </si>
  <si>
    <t>MIGUEL MELENDEZ MUÑOZ</t>
  </si>
  <si>
    <r>
      <t xml:space="preserve">AVE ANTONIO R BARCELO FRENTE CUC
</t>
    </r>
    <r>
      <rPr>
        <sz val="11"/>
        <color rgb="FFFF0000"/>
        <rFont val="Calibri"/>
        <family val="2"/>
        <scheme val="minor"/>
      </rPr>
      <t>4R8R+WW Cayey, Puerto Rico</t>
    </r>
  </si>
  <si>
    <t>GERARDO SELLES SOLA</t>
  </si>
  <si>
    <t>6 7 8 9 10 11</t>
  </si>
  <si>
    <r>
      <t xml:space="preserve">AVE JOSE MERCADO URB EL VERDE
</t>
    </r>
    <r>
      <rPr>
        <i/>
        <sz val="11"/>
        <color rgb="FFFF0000"/>
        <rFont val="Calibri"/>
        <family val="2"/>
        <scheme val="minor"/>
      </rPr>
      <t>6XG7+MMJ, Caguas, 00725, Puerto Rico</t>
    </r>
  </si>
  <si>
    <t>INES MARIA MENDOZA</t>
  </si>
  <si>
    <r>
      <t xml:space="preserve">CARR 156 KM 26 BO. PALOMAS SECTOR MANUEL ESPINA
</t>
    </r>
    <r>
      <rPr>
        <sz val="11"/>
        <color rgb="FFFF0000"/>
        <rFont val="Arial"/>
        <family val="2"/>
      </rPr>
      <t>6QGM+93 Comerío, Puerto Rico</t>
    </r>
  </si>
  <si>
    <t>CENTRO ADIESTRAMIENTO VOCACIONAL</t>
  </si>
  <si>
    <t xml:space="preserve">10 11 12 </t>
  </si>
  <si>
    <t>10 12</t>
  </si>
  <si>
    <t>EEI EES</t>
  </si>
  <si>
    <r>
      <t xml:space="preserve">AVE ANTONIO R BARCELO ESQ EL VETERANO
</t>
    </r>
    <r>
      <rPr>
        <sz val="11"/>
        <color rgb="FFFF0000"/>
        <rFont val="Calibri"/>
        <family val="2"/>
        <scheme val="minor"/>
      </rPr>
      <t>4R8V+RG Cayey, Puerto Rico</t>
    </r>
  </si>
  <si>
    <t>VILLA MARINA</t>
  </si>
  <si>
    <t>1955</t>
  </si>
  <si>
    <r>
      <t xml:space="preserve">CALLE BAHIA OESTE C-79
</t>
    </r>
    <r>
      <rPr>
        <i/>
        <sz val="11"/>
        <color rgb="FFFF0000"/>
        <rFont val="Calibri"/>
        <family val="2"/>
        <scheme val="minor"/>
      </rPr>
      <t>722F+X2 Gurabo, Puerto Rico</t>
    </r>
  </si>
  <si>
    <t>JOSE M MASSARI</t>
  </si>
  <si>
    <t>GUAYAMA</t>
  </si>
  <si>
    <t>ARROYO</t>
  </si>
  <si>
    <r>
      <t xml:space="preserve">CALLE MORSE #162
</t>
    </r>
    <r>
      <rPr>
        <i/>
        <sz val="11"/>
        <color rgb="FFFF0000"/>
        <rFont val="Calibri"/>
        <family val="2"/>
        <scheme val="minor"/>
      </rPr>
      <t>XWCR+G5P Arroyo, Puerto Rico</t>
    </r>
  </si>
  <si>
    <t>007140000</t>
  </si>
  <si>
    <t>JOSE HORACIO CORA</t>
  </si>
  <si>
    <t>1976</t>
  </si>
  <si>
    <r>
      <t xml:space="preserve">CARR 753 KM 2 HM 2.2 BDA  MARIN
</t>
    </r>
    <r>
      <rPr>
        <i/>
        <sz val="11"/>
        <color rgb="FFFF0000"/>
        <rFont val="Calibri"/>
        <family val="2"/>
        <scheme val="minor"/>
      </rPr>
      <t>XWRV+VXM Buena Vista, Arroyo, Puerto Rico</t>
    </r>
  </si>
  <si>
    <t>VICENTE PALES ANES</t>
  </si>
  <si>
    <r>
      <t xml:space="preserve">CALLE 4 ESQ. VICENTE PALES
</t>
    </r>
    <r>
      <rPr>
        <i/>
        <sz val="11"/>
        <color rgb="FFFF0000"/>
        <rFont val="Calibri"/>
        <family val="2"/>
        <scheme val="minor"/>
      </rPr>
      <t>XVPQ+FQ4 Guayama, Puerto Rico</t>
    </r>
  </si>
  <si>
    <t>007840000</t>
  </si>
  <si>
    <t>GENARO CAUTIÑO</t>
  </si>
  <si>
    <r>
      <t xml:space="preserve">CALLE ASHFORD ESQ. SAN AGUSTIN
</t>
    </r>
    <r>
      <rPr>
        <i/>
        <sz val="11"/>
        <color rgb="FFFF0000"/>
        <rFont val="Calibri"/>
        <family val="2"/>
        <scheme val="minor"/>
      </rPr>
      <t>XVRP+4XW Guayama, Puerto Rico</t>
    </r>
  </si>
  <si>
    <t>DR RAFAEL LOPEZ LANDRON</t>
  </si>
  <si>
    <r>
      <t xml:space="preserve">URB. VIVES, CALLE PASEO DEL PUEBLO
</t>
    </r>
    <r>
      <rPr>
        <i/>
        <sz val="11"/>
        <color rgb="FFFF0000"/>
        <rFont val="Calibri"/>
        <family val="2"/>
        <scheme val="minor"/>
      </rPr>
      <t>XVHJ+RX2 Guayama, Puerto Rico</t>
    </r>
  </si>
  <si>
    <t>RAFAEL ANTONIO DELGADO MATEO</t>
  </si>
  <si>
    <r>
      <t xml:space="preserve">BO OLIMPO CALLE 7
</t>
    </r>
    <r>
      <rPr>
        <i/>
        <sz val="11"/>
        <color rgb="FFFF0000"/>
        <rFont val="Calibri"/>
        <family val="2"/>
        <scheme val="minor"/>
      </rPr>
      <t>2V3Q+6QR Guayama, Puerto Rico</t>
    </r>
  </si>
  <si>
    <t>OSCAR HERNANDEZ GUEVARA</t>
  </si>
  <si>
    <r>
      <t xml:space="preserve">BDA BLONDET CALLE  D
</t>
    </r>
    <r>
      <rPr>
        <i/>
        <sz val="11"/>
        <color rgb="FFFF0000"/>
        <rFont val="Calibri"/>
        <family val="2"/>
        <scheme val="minor"/>
      </rPr>
      <t>XVFG+F79 Guayama, Puerto Rico</t>
    </r>
  </si>
  <si>
    <t>SU JUAN ALEMAÑY SILVA</t>
  </si>
  <si>
    <r>
      <t xml:space="preserve">BO GUAMANI CARR 179 K.4.4
</t>
    </r>
    <r>
      <rPr>
        <i/>
        <sz val="11"/>
        <color rgb="FFFF0000"/>
        <rFont val="Calibri"/>
        <family val="2"/>
        <scheme val="minor"/>
      </rPr>
      <t>2VPR+CFM Guayama, Puerto Rico</t>
    </r>
  </si>
  <si>
    <t>MARIA DAVILA SEMIDEY</t>
  </si>
  <si>
    <t>PATILLAS</t>
  </si>
  <si>
    <r>
      <t xml:space="preserve">EDF. MARIA DAVILA SEMIDEY CARR 3 #300
</t>
    </r>
    <r>
      <rPr>
        <i/>
        <sz val="11"/>
        <color rgb="FFFF0000"/>
        <rFont val="Calibri"/>
        <family val="2"/>
        <scheme val="minor"/>
      </rPr>
      <t>2X4M+84F Patillas, Puerto Rico</t>
    </r>
  </si>
  <si>
    <t>007230000</t>
  </si>
  <si>
    <t>JOSEFINA MUÑOZ DE BERNIER</t>
  </si>
  <si>
    <r>
      <t xml:space="preserve">AVE JESUS T PIÑERO
</t>
    </r>
    <r>
      <rPr>
        <i/>
        <sz val="11"/>
        <color rgb="FFFF0000"/>
        <rFont val="Calibri"/>
        <family val="2"/>
        <scheme val="minor"/>
      </rPr>
      <t>2X4M+X9 Patillas, Puerto Rico</t>
    </r>
  </si>
  <si>
    <t>CECILIO LEBRON RAMOS</t>
  </si>
  <si>
    <r>
      <t xml:space="preserve">CALLE MUÑOZ RIVERA FINAL
</t>
    </r>
    <r>
      <rPr>
        <i/>
        <sz val="11"/>
        <color rgb="FFFF0000"/>
        <rFont val="Calibri"/>
        <family val="2"/>
        <scheme val="minor"/>
      </rPr>
      <t>2X3P+VXM Patillas, Puerto Rico</t>
    </r>
  </si>
  <si>
    <t>GUILLERMO RIEFKHOL</t>
  </si>
  <si>
    <r>
      <t xml:space="preserve">CARR 3 KM 118 HM 3
</t>
    </r>
    <r>
      <rPr>
        <i/>
        <sz val="11"/>
        <color rgb="FFFF0000"/>
        <rFont val="Calibri"/>
        <family val="2"/>
        <scheme val="minor"/>
      </rPr>
      <t>X2J3+4P2 Lamboglia, Patillas, Puerto Rico</t>
    </r>
  </si>
  <si>
    <t>SU JOAQUIN PARRILLA</t>
  </si>
  <si>
    <r>
      <t xml:space="preserve">CARR 184 KM 2 HM 5
</t>
    </r>
    <r>
      <rPr>
        <i/>
        <sz val="11"/>
        <color rgb="FFFF0000"/>
        <rFont val="Calibri"/>
        <family val="2"/>
        <scheme val="minor"/>
      </rPr>
      <t>2X8F+P5 Patillas, Puerto Rico</t>
    </r>
  </si>
  <si>
    <t>SIMON MADERA</t>
  </si>
  <si>
    <t>1922</t>
  </si>
  <si>
    <r>
      <t xml:space="preserve">CALLE McARTHUR
</t>
    </r>
    <r>
      <rPr>
        <i/>
        <sz val="11"/>
        <color rgb="FFFF0000"/>
        <rFont val="Calibri"/>
        <family val="2"/>
        <scheme val="minor"/>
      </rPr>
      <t>XVMJ+2GW Guayama, Puerto Rico</t>
    </r>
  </si>
  <si>
    <t>ELOISA PASCUAL</t>
  </si>
  <si>
    <r>
      <t xml:space="preserve">RES BAIROA AVE ASTRO CALLE 11
</t>
    </r>
    <r>
      <rPr>
        <i/>
        <sz val="11"/>
        <color rgb="FFFF0000"/>
        <rFont val="Calibri"/>
        <family val="2"/>
        <scheme val="minor"/>
      </rPr>
      <t>7X35+M7 Caguas, Puerto Rico</t>
    </r>
  </si>
  <si>
    <t>FELIPE RIVERA CENTENO</t>
  </si>
  <si>
    <t>URB SANTA JUANA CALLE 1</t>
  </si>
  <si>
    <t>DR RAMON EMETERIO BETANCES</t>
  </si>
  <si>
    <r>
      <t xml:space="preserve">AVE ANTONIO R BARCELO
</t>
    </r>
    <r>
      <rPr>
        <sz val="11"/>
        <color rgb="FFFF0000"/>
        <rFont val="Calibri"/>
        <family val="2"/>
        <scheme val="minor"/>
      </rPr>
      <t>4R8R+GP Cayey, Puerto Rico</t>
    </r>
  </si>
  <si>
    <r>
      <t xml:space="preserve">CALLE MONSERRATE FINAL SECTOR LA ARAÑA
</t>
    </r>
    <r>
      <rPr>
        <sz val="11"/>
        <color rgb="FFFF0000"/>
        <rFont val="Calibri"/>
        <family val="2"/>
        <scheme val="minor"/>
      </rPr>
      <t>7V3V+4R Aguas Buenas, Puerto Rico</t>
    </r>
  </si>
  <si>
    <t>PEPITA ARENAS</t>
  </si>
  <si>
    <r>
      <t xml:space="preserve">URB. VALLE TOLIMA CALLE MILAGROS CARRILLO, BLQ. Q
</t>
    </r>
    <r>
      <rPr>
        <i/>
        <sz val="11"/>
        <color rgb="FFFF0000"/>
        <rFont val="Calibri"/>
        <family val="2"/>
        <scheme val="minor"/>
      </rPr>
      <t>6XR3+23M, Caguas, 00727, Puerto Rico</t>
    </r>
  </si>
  <si>
    <t>PR
PR</t>
  </si>
  <si>
    <r>
      <t xml:space="preserve">CARR.775 RAMAL 7774 KM 0 HM 4 BO PIÑAS SECTOR LA MORA
</t>
    </r>
    <r>
      <rPr>
        <i/>
        <sz val="11"/>
        <color rgb="FFFF0000"/>
        <rFont val="Calibri"/>
        <family val="2"/>
        <scheme val="minor"/>
      </rPr>
      <t>6Q6G+466 Comerío, Puerto Rico</t>
    </r>
  </si>
  <si>
    <t>ANA J CANDELAS</t>
  </si>
  <si>
    <r>
      <t xml:space="preserve">CARR 171 KM 0 HM 3 BO SUD
</t>
    </r>
    <r>
      <rPr>
        <sz val="11"/>
        <color rgb="FFFF0000"/>
        <rFont val="Calibri"/>
        <family val="2"/>
        <scheme val="minor"/>
      </rPr>
      <t>5RCQ+64 Cidra, Puerto Rico</t>
    </r>
  </si>
  <si>
    <t xml:space="preserve">8 9 10 11 12 </t>
  </si>
  <si>
    <t>8 12</t>
  </si>
  <si>
    <r>
      <t xml:space="preserve">CALLE A SECTOR NUEVO
</t>
    </r>
    <r>
      <rPr>
        <sz val="11"/>
        <color rgb="FFFF0000"/>
        <rFont val="Calibri"/>
        <family val="2"/>
        <scheme val="minor"/>
      </rPr>
      <t>5MRR+GW5, Barranquitas 00705, Puerto Rico</t>
    </r>
  </si>
  <si>
    <t>DOLORES GONZALEZ</t>
  </si>
  <si>
    <r>
      <t xml:space="preserve">CALLE A URB JARDINES DE ARROYO
</t>
    </r>
    <r>
      <rPr>
        <i/>
        <sz val="11"/>
        <color rgb="FFFF0000"/>
        <rFont val="Calibri"/>
        <family val="2"/>
        <scheme val="minor"/>
      </rPr>
      <t>XWFP+J6C Arroyo, Puerto Rico</t>
    </r>
  </si>
  <si>
    <t>ADELA BRENES TETBDIDOR</t>
  </si>
  <si>
    <t>CARR 3 KM. 143 HM 8</t>
  </si>
  <si>
    <t>ANTONIO DOMINGUEZ NIEVES</t>
  </si>
  <si>
    <t>6 7 8 9 10 11   EEI EES</t>
  </si>
  <si>
    <r>
      <t xml:space="preserve">BO RIO CAÑAS CALLE 1 SECT REPARTO SOLANO
</t>
    </r>
    <r>
      <rPr>
        <i/>
        <sz val="11"/>
        <color rgb="FFFF0000"/>
        <rFont val="Calibri"/>
        <family val="2"/>
        <scheme val="minor"/>
      </rPr>
      <t>7XP2+JXJ, Caguas, 00725, Puerto Rico</t>
    </r>
  </si>
  <si>
    <t>WASHINGTON IRVING</t>
  </si>
  <si>
    <t>1914</t>
  </si>
  <si>
    <r>
      <t xml:space="preserve">CALLE HOSTOS SUR
</t>
    </r>
    <r>
      <rPr>
        <i/>
        <sz val="11"/>
        <color rgb="FFFF0000"/>
        <rFont val="Calibri"/>
        <family val="2"/>
        <scheme val="minor"/>
      </rPr>
      <t>XVMP+232 Guayama, Puerto Rico</t>
    </r>
  </si>
  <si>
    <t>SU JOSEFINA SITIRICHE</t>
  </si>
  <si>
    <r>
      <t xml:space="preserve">CARR 181 KM 2 HM 9 BO CELADA
</t>
    </r>
    <r>
      <rPr>
        <sz val="11"/>
        <color rgb="FFFF0000"/>
        <rFont val="Calibri"/>
        <family val="2"/>
        <scheme val="minor"/>
      </rPr>
      <t>728P+7R Celada, Gurabo, Puerto Rico</t>
    </r>
  </si>
  <si>
    <t>DRA CONCHITA CUEVAS</t>
  </si>
  <si>
    <r>
      <t xml:space="preserve">PR 30 INT PR 189 RAMAL 9944
</t>
    </r>
    <r>
      <rPr>
        <i/>
        <sz val="11"/>
        <color rgb="FFFF0000"/>
        <rFont val="Calibri"/>
        <family val="2"/>
        <scheme val="minor"/>
      </rPr>
      <t>722G+M3 Gurabo, Puerto Rico</t>
    </r>
  </si>
  <si>
    <t>1990</t>
  </si>
  <si>
    <t>URB VILLAS DE CASTRO CALLE 10 ESQ 11</t>
  </si>
  <si>
    <t>FRANCISCO GARCIA BOYRIE</t>
  </si>
  <si>
    <t>1992</t>
  </si>
  <si>
    <r>
      <t xml:space="preserve">URB. COSTA AZUL CALLE 9
</t>
    </r>
    <r>
      <rPr>
        <i/>
        <sz val="11"/>
        <color rgb="FFFF0000"/>
        <rFont val="Calibri"/>
        <family val="2"/>
        <scheme val="minor"/>
      </rPr>
      <t>XWG2+8Q3 Guayama, Puerto Rico</t>
    </r>
  </si>
  <si>
    <t>VIRGINIA VAZQUEZ MENDOZA</t>
  </si>
  <si>
    <r>
      <t xml:space="preserve">URB LA PLATA 11 CALLE JADE
</t>
    </r>
    <r>
      <rPr>
        <sz val="11"/>
        <color rgb="FFFF0000"/>
        <rFont val="Calibri"/>
        <family val="2"/>
        <scheme val="minor"/>
      </rPr>
      <t>4VM3+FH5, Cayey, 00736, Puerto Rico</t>
    </r>
  </si>
  <si>
    <t>1994</t>
  </si>
  <si>
    <t>CARR 156 RAMAL 794 BO.CAGUITAS SECTOR CAMINO VERDE</t>
  </si>
  <si>
    <t>RUTH EVELYN CRUZ SANTOS</t>
  </si>
  <si>
    <r>
      <t xml:space="preserve">CARR 171 Km 1.0 BO. SUD
</t>
    </r>
    <r>
      <rPr>
        <sz val="11"/>
        <color rgb="FFFF0000"/>
        <rFont val="Calibri"/>
        <family val="2"/>
        <scheme val="minor"/>
      </rPr>
      <t>Escuela Superior Vocacional de Cidra, Cidra, 00739, Puerto Rico</t>
    </r>
  </si>
  <si>
    <t>BONIFACIO SANCHEZ JIMENEZ</t>
  </si>
  <si>
    <t>1902</t>
  </si>
  <si>
    <r>
      <t xml:space="preserve">CALLE SAN JOSE 119
</t>
    </r>
    <r>
      <rPr>
        <i/>
        <sz val="11"/>
        <color rgb="FFFF0000"/>
        <rFont val="Calibri"/>
        <family val="2"/>
        <scheme val="minor"/>
      </rPr>
      <t>4PQP+XQ Aibonito, Puerto Rico</t>
    </r>
  </si>
  <si>
    <t>FEDERICO DEGETAU II</t>
  </si>
  <si>
    <t>K 1 2 3 4 5 6       EEE EEI EES</t>
  </si>
  <si>
    <r>
      <t xml:space="preserve">CALLE SAN JOSE ESQ. IGNACIO LOPEZ
</t>
    </r>
    <r>
      <rPr>
        <i/>
        <sz val="11"/>
        <color rgb="FFFF0000"/>
        <rFont val="Calibri"/>
        <family val="2"/>
        <scheme val="minor"/>
      </rPr>
      <t>4PQP+RC Aibonito, Puerto Rico</t>
    </r>
  </si>
  <si>
    <t>DRA MARIA T DELGADO DE MARCANO</t>
  </si>
  <si>
    <r>
      <t xml:space="preserve">CARR 9929 KM 0 HM 2 BO FLORIDA
</t>
    </r>
    <r>
      <rPr>
        <i/>
        <sz val="11"/>
        <color rgb="FFFF0000"/>
        <rFont val="Calibri"/>
        <family val="2"/>
        <scheme val="minor"/>
      </rPr>
      <t>219 Cll 1, San Lorenzo, 00754, Puerto Rico</t>
    </r>
  </si>
  <si>
    <t>INSTITUTO TEC RECINTO DE GUAYAMA</t>
  </si>
  <si>
    <r>
      <t xml:space="preserve">URB. VIVES BO MACHETE
</t>
    </r>
    <r>
      <rPr>
        <i/>
        <sz val="11"/>
        <color rgb="FFFF0000"/>
        <rFont val="Calibri"/>
        <family val="2"/>
        <scheme val="minor"/>
      </rPr>
      <t>XVHJ+4F Guayama, Puerto Rico</t>
    </r>
  </si>
  <si>
    <t>ADALBERTO SANCHEZ MORALES</t>
  </si>
  <si>
    <t>1999</t>
  </si>
  <si>
    <r>
      <t xml:space="preserve">BO ANCONES
</t>
    </r>
    <r>
      <rPr>
        <i/>
        <sz val="11"/>
        <color rgb="FFFF0000"/>
        <rFont val="Calibri"/>
        <family val="2"/>
        <scheme val="minor"/>
      </rPr>
      <t>XWQW+VM5 Buena Vista, Arroyo, Puerto Rico</t>
    </r>
  </si>
  <si>
    <t>DRA CARMENDELIA COLON MARTINEZ</t>
  </si>
  <si>
    <r>
      <t xml:space="preserve">CARR 725 BARRIO LLANOS SECTOR EL JUICIO 
</t>
    </r>
    <r>
      <rPr>
        <i/>
        <sz val="11"/>
        <color rgb="FFFF0000"/>
        <rFont val="Calibri"/>
        <family val="2"/>
        <scheme val="minor"/>
      </rPr>
      <t>5P55+P5X, Aibonito 00705, Puerto Rico</t>
    </r>
  </si>
  <si>
    <t>SALVADOR BRAU ELEMENTAL</t>
  </si>
  <si>
    <r>
      <t xml:space="preserve">JARDINES I CALLE 13 FINAL
</t>
    </r>
    <r>
      <rPr>
        <sz val="11"/>
        <color rgb="FFFF0000"/>
        <rFont val="Calibri"/>
        <family val="2"/>
        <scheme val="minor"/>
      </rPr>
      <t>4R7V+J9 Cayey, Puerto Rico</t>
    </r>
  </si>
  <si>
    <t>CLAUDIO FERRE COTTO</t>
  </si>
  <si>
    <r>
      <t xml:space="preserve">CARR 156 URB SABANA DEL PALMAR 826 PALMA REAL
</t>
    </r>
    <r>
      <rPr>
        <i/>
        <sz val="11"/>
        <color rgb="FFFF0000"/>
        <rFont val="Calibri"/>
        <family val="2"/>
        <scheme val="minor"/>
      </rPr>
      <t>6Q67+CHH Comerío, Puerto Rico</t>
    </r>
  </si>
  <si>
    <t>REGINO VEGA MATINEZ</t>
  </si>
  <si>
    <r>
      <t xml:space="preserve">CARR. 734 KM. 1 HM 8
</t>
    </r>
    <r>
      <rPr>
        <sz val="11"/>
        <color rgb="FFFF0000"/>
        <rFont val="Calibri"/>
        <family val="2"/>
        <scheme val="minor"/>
      </rPr>
      <t>5V82+FM Cidra, Puerto Rico</t>
    </r>
  </si>
  <si>
    <r>
      <t xml:space="preserve">SUPERIOR URBANA </t>
    </r>
    <r>
      <rPr>
        <i/>
        <sz val="11"/>
        <color rgb="FFFF0000"/>
        <rFont val="Arial"/>
        <family val="2"/>
      </rPr>
      <t>(Carlos Colon Burgos)</t>
    </r>
  </si>
  <si>
    <t>SALINAS</t>
  </si>
  <si>
    <t>2007</t>
  </si>
  <si>
    <r>
      <t xml:space="preserve">CARR. 3 SECTOR GODREAU
</t>
    </r>
    <r>
      <rPr>
        <i/>
        <sz val="11"/>
        <color rgb="FFFF0000"/>
        <rFont val="Calibri"/>
        <family val="2"/>
        <scheme val="minor"/>
      </rPr>
      <t>XPF9+78W Salinas, Puerto Rico</t>
    </r>
  </si>
  <si>
    <t>PUERTO RICO</t>
  </si>
  <si>
    <t>007510000</t>
  </si>
  <si>
    <t>INTERMEDIA BO QUEBRADILLAS</t>
  </si>
  <si>
    <r>
      <t xml:space="preserve">CARR 152 KM 7.5 BO QUEBRADILLAS
</t>
    </r>
    <r>
      <rPr>
        <i/>
        <sz val="11"/>
        <color rgb="FFFF0000"/>
        <rFont val="Calibri"/>
        <family val="2"/>
        <scheme val="minor"/>
      </rPr>
      <t>6PM7+QV Barrancas, Barranquitas, Puerto Rico</t>
    </r>
  </si>
  <si>
    <t>ANTONIO FERNOS ISERN</t>
  </si>
  <si>
    <r>
      <t xml:space="preserve">CARR 181 KM 32.5 BO QUEBRADA
</t>
    </r>
    <r>
      <rPr>
        <sz val="11"/>
        <color rgb="FFFF0000"/>
        <rFont val="Calibri"/>
        <family val="2"/>
        <scheme val="minor"/>
      </rPr>
      <t>52XQ+J2 San Lorenzo, Puerto Rico</t>
    </r>
  </si>
  <si>
    <t>SUPERIOR VOCACIONAL NUEVA_name</t>
  </si>
  <si>
    <r>
      <t xml:space="preserve">CALLE GEORGETTI NUM.42
</t>
    </r>
    <r>
      <rPr>
        <i/>
        <sz val="11"/>
        <color rgb="FFFF0000"/>
        <rFont val="Calibri"/>
        <family val="2"/>
        <scheme val="minor"/>
      </rPr>
      <t>6QCF+6H Comerío, Puerto Rico</t>
    </r>
  </si>
  <si>
    <t>VIOLETA REYES PEREZ</t>
  </si>
  <si>
    <r>
      <t xml:space="preserve">BO RIO ABAJO KM 11 HM 1
</t>
    </r>
    <r>
      <rPr>
        <sz val="11"/>
        <color rgb="FFFF0000"/>
        <rFont val="Calibri"/>
        <family val="2"/>
        <scheme val="minor"/>
      </rPr>
      <t>5RGH+4G Cidra, Puerto Rico</t>
    </r>
  </si>
  <si>
    <t>ERNESTO VICENTE CARATTINI</t>
  </si>
  <si>
    <r>
      <t xml:space="preserve">CARR 782 KM 6 HM 2 BO CEIBA
</t>
    </r>
    <r>
      <rPr>
        <sz val="11"/>
        <color rgb="FFFF0000"/>
        <rFont val="Calibri"/>
        <family val="2"/>
        <scheme val="minor"/>
      </rPr>
      <t>6R7P+93 Cidra, Puerto Rico</t>
    </r>
  </si>
  <si>
    <t>DRA MARIA SOCORRO LACOT</t>
  </si>
  <si>
    <t>AVE ALBIZU CAMPOS</t>
  </si>
  <si>
    <t>SUPERIOR URBANA</t>
  </si>
  <si>
    <r>
      <t xml:space="preserve">CARR 156 KM 52.5 BO CAGUITAS
</t>
    </r>
    <r>
      <rPr>
        <sz val="11"/>
        <color rgb="FFFF0000"/>
        <rFont val="Calibri"/>
        <family val="2"/>
        <scheme val="minor"/>
      </rPr>
      <t>7W45+MG Aguas Buenas, Puerto Rico</t>
    </r>
  </si>
  <si>
    <t>007030703</t>
  </si>
  <si>
    <t>SANTIAGO IGLESIAS  PANTIN</t>
  </si>
  <si>
    <t>FAJARDO</t>
  </si>
  <si>
    <t>CEIBA</t>
  </si>
  <si>
    <r>
      <t xml:space="preserve">URB ROSSY VALLEY CALLE FRANCISCO GAUTIER
</t>
    </r>
    <r>
      <rPr>
        <sz val="11"/>
        <color rgb="FFFF0000"/>
        <rFont val="Calibri"/>
        <family val="2"/>
        <scheme val="minor"/>
      </rPr>
      <t>7973+WG Ceiba, Puerto Rico</t>
    </r>
  </si>
  <si>
    <t>007350000</t>
  </si>
  <si>
    <t>ANTONIO VALERO BERNABE</t>
  </si>
  <si>
    <t>1901</t>
  </si>
  <si>
    <r>
      <t xml:space="preserve">AVE GENERAL VALERO
</t>
    </r>
    <r>
      <rPr>
        <sz val="11"/>
        <color rgb="FFFF0000"/>
        <rFont val="Calibri"/>
        <family val="2"/>
        <scheme val="minor"/>
      </rPr>
      <t>88MX+54 Fajardo, Puerto Rico</t>
    </r>
  </si>
  <si>
    <t>007380000</t>
  </si>
  <si>
    <t>CROEC-CENTRO RESIDENCIAL DE OPORTUNIDADES</t>
  </si>
  <si>
    <t>10 Franklin D Roosevelt Dr, Ceiba, 00735, Puerto Rico</t>
  </si>
  <si>
    <t>INES ENCARNACION</t>
  </si>
  <si>
    <r>
      <t xml:space="preserve">CARR 985 BO FLORENCIO
</t>
    </r>
    <r>
      <rPr>
        <sz val="11"/>
        <color rgb="FFFF0000"/>
        <rFont val="Calibri"/>
        <family val="2"/>
        <scheme val="minor"/>
      </rPr>
      <t>889J+GP Luquillo, Puerto Rico</t>
    </r>
  </si>
  <si>
    <t>GABINO SOTO</t>
  </si>
  <si>
    <r>
      <t xml:space="preserve">CALLE IGUALDAD 174
</t>
    </r>
    <r>
      <rPr>
        <sz val="11"/>
        <color rgb="FFFF0000"/>
        <rFont val="Calibri"/>
        <family val="2"/>
        <scheme val="minor"/>
      </rPr>
      <t>88FV+G9 Fajardo, Puerto Rico</t>
    </r>
  </si>
  <si>
    <t>MARIA I DONES</t>
  </si>
  <si>
    <r>
      <t xml:space="preserve">CALLE 5 BO QUEBRADA VUELTAS
</t>
    </r>
    <r>
      <rPr>
        <sz val="11"/>
        <color rgb="FFFF0000"/>
        <rFont val="Calibri"/>
        <family val="2"/>
        <scheme val="minor"/>
      </rPr>
      <t>8924+993, Barrio Luis M. Cintrón, Fajardo 00738, Puerto Rico</t>
    </r>
  </si>
  <si>
    <t>007389711</t>
  </si>
  <si>
    <t>RAMON QUIÑONES PACHECO</t>
  </si>
  <si>
    <r>
      <t xml:space="preserve">CALLE FEDERICO GARCIA 155
</t>
    </r>
    <r>
      <rPr>
        <sz val="11"/>
        <color rgb="FFFF0000"/>
        <rFont val="Calibri"/>
        <family val="2"/>
        <scheme val="minor"/>
      </rPr>
      <t>88GX+QQ Fajardo, Puerto Rico</t>
    </r>
  </si>
  <si>
    <t>DR SANTIAGO VEVE CALZADA</t>
  </si>
  <si>
    <t>1958</t>
  </si>
  <si>
    <r>
      <t xml:space="preserve">AVE GENERAL VALERO
</t>
    </r>
    <r>
      <rPr>
        <sz val="11"/>
        <color rgb="FFFF0000"/>
        <rFont val="Calibri"/>
        <family val="2"/>
        <scheme val="minor"/>
      </rPr>
      <t>88MX+5X Fajardo, Puerto Rico</t>
    </r>
  </si>
  <si>
    <t>ANA ROQUE DE DUPREY</t>
  </si>
  <si>
    <t>LAS PIEDRAS</t>
  </si>
  <si>
    <t>CALLE DR VIDAL CARR #3; AL LADO DE SANTOS TETBDACO</t>
  </si>
  <si>
    <t>007910000</t>
  </si>
  <si>
    <t>CANDIDO BERRIOS</t>
  </si>
  <si>
    <r>
      <t xml:space="preserve">CARR 3 RAMAL KM 87 HM 1 BO CANDELERO ARRIBA
</t>
    </r>
    <r>
      <rPr>
        <sz val="11"/>
        <color rgb="FFFF0000"/>
        <rFont val="Calibri"/>
        <family val="2"/>
        <scheme val="minor"/>
      </rPr>
      <t>Carr 3 Km 87 Hm 1 Bo Candelero Arriba, Humacao, Puerto Rico</t>
    </r>
  </si>
  <si>
    <t>BRAULIO AYALA PEREZ</t>
  </si>
  <si>
    <t>1951</t>
  </si>
  <si>
    <r>
      <t xml:space="preserve">CARR 924 RAMAL 938 BO MAMBICHE BLANCO
</t>
    </r>
    <r>
      <rPr>
        <sz val="11"/>
        <color rgb="FFFF0000"/>
        <rFont val="Calibri"/>
        <family val="2"/>
        <scheme val="minor"/>
      </rPr>
      <t>55XQ+C8R, Humacao 00791, Puerto Rico</t>
    </r>
  </si>
  <si>
    <t>CARMEN PILAR SANTOS</t>
  </si>
  <si>
    <r>
      <t xml:space="preserve">CALLE PROGRESO #50, BDA PATAGONIA
</t>
    </r>
    <r>
      <rPr>
        <sz val="11"/>
        <color rgb="FFFF0000"/>
        <rFont val="Calibri"/>
        <family val="2"/>
        <scheme val="minor"/>
      </rPr>
      <t>45W9+6P Humacao, Puerto Rico</t>
    </r>
  </si>
  <si>
    <t>PEDRO BOSCH</t>
  </si>
  <si>
    <t>JUNCOS</t>
  </si>
  <si>
    <r>
      <t xml:space="preserve">CARR 935 KM 2 BO CEIBA NORTE
</t>
    </r>
    <r>
      <rPr>
        <i/>
        <sz val="11"/>
        <color rgb="FFFF0000"/>
        <rFont val="Calibri"/>
        <family val="2"/>
        <scheme val="minor"/>
      </rPr>
      <t>6485+J7 Juncos, Puerto Rico</t>
    </r>
  </si>
  <si>
    <t>007770000</t>
  </si>
  <si>
    <t>JUAN A SANCHEZ</t>
  </si>
  <si>
    <t>1967</t>
  </si>
  <si>
    <r>
      <t xml:space="preserve">CARR 946 KM 0 HM 9 BO PLACITA
</t>
    </r>
    <r>
      <rPr>
        <i/>
        <sz val="11"/>
        <color rgb="FFFF0000"/>
        <rFont val="Calibri"/>
        <family val="2"/>
        <scheme val="minor"/>
      </rPr>
      <t>63VX+FX7, Juncos, 00777, Puerto Rico</t>
    </r>
  </si>
  <si>
    <t>SU CLARA M ARAMBURU</t>
  </si>
  <si>
    <r>
      <t xml:space="preserve">CARR 31 KM 20.8
</t>
    </r>
    <r>
      <rPr>
        <i/>
        <sz val="11"/>
        <color rgb="FFFF0000"/>
        <rFont val="Calibri"/>
        <family val="2"/>
        <scheme val="minor"/>
      </rPr>
      <t>64P9+2XJ, El Mangó, Juncos 00777, Puerto Rico</t>
    </r>
  </si>
  <si>
    <t>SU PEDRO RIVERA MOLINA</t>
  </si>
  <si>
    <r>
      <t xml:space="preserve">CARR 183 KM 16.3 VALENCIANO  ABAJO
</t>
    </r>
    <r>
      <rPr>
        <i/>
        <sz val="11"/>
        <color rgb="FFFF0000"/>
        <rFont val="Calibri"/>
        <family val="2"/>
        <scheme val="minor"/>
      </rPr>
      <t>53GM+62 Juncos, Puerto Rico</t>
    </r>
  </si>
  <si>
    <t>CARMEN ARZUAGA DE RIVERA</t>
  </si>
  <si>
    <r>
      <t xml:space="preserve">URB VALENCIA I
</t>
    </r>
    <r>
      <rPr>
        <i/>
        <sz val="11"/>
        <color rgb="FFFF0000"/>
        <rFont val="Calibri"/>
        <family val="2"/>
        <scheme val="minor"/>
      </rPr>
      <t>72 Cll Mario Pérez #74, Juncos, 00777, Puerto Rico</t>
    </r>
  </si>
  <si>
    <t>CARMEN BENITEZ</t>
  </si>
  <si>
    <t>CALLE JOSE C BARBOSA #97</t>
  </si>
  <si>
    <t>007710000</t>
  </si>
  <si>
    <t>JOSE DE DIEGO</t>
  </si>
  <si>
    <r>
      <t xml:space="preserve">CARR 183 RAMAL 917 KM 4 HM 7
</t>
    </r>
    <r>
      <rPr>
        <i/>
        <sz val="11"/>
        <color rgb="FFFF0000"/>
        <rFont val="Calibri"/>
        <family val="2"/>
        <scheme val="minor"/>
      </rPr>
      <t>44W4+C9M, Las Piedras 00771, Puerto Rico</t>
    </r>
  </si>
  <si>
    <t>LA FERMINA</t>
  </si>
  <si>
    <r>
      <t xml:space="preserve">CARR 189
</t>
    </r>
    <r>
      <rPr>
        <sz val="11"/>
        <color rgb="FFFF0000"/>
        <rFont val="Calibri"/>
        <family val="2"/>
        <scheme val="minor"/>
      </rPr>
      <t>55G2+7M Las Piedras, Puerto Rico</t>
    </r>
  </si>
  <si>
    <t>CARR 936 BO BOQUERON INT 937</t>
  </si>
  <si>
    <t>RAMON POWER Y GIRALT</t>
  </si>
  <si>
    <t>CALLE JESUS T PIÑERO 22</t>
  </si>
  <si>
    <t>ANTONIO R BARCELO</t>
  </si>
  <si>
    <t>CANOVANAS</t>
  </si>
  <si>
    <r>
      <t xml:space="preserve">CALLE PALMER FINAL
</t>
    </r>
    <r>
      <rPr>
        <i/>
        <sz val="11"/>
        <color rgb="FFFF0000"/>
        <rFont val="Calibri"/>
        <family val="2"/>
        <scheme val="minor"/>
      </rPr>
      <t>93HW+CH Canóvanas, Puerto Rico</t>
    </r>
  </si>
  <si>
    <t>007290000</t>
  </si>
  <si>
    <t>JOSE CALZADA FERRER</t>
  </si>
  <si>
    <r>
      <t xml:space="preserve">CARR 185 KM 5 HM 5 BO CAMPO RICO
</t>
    </r>
    <r>
      <rPr>
        <i/>
        <sz val="11"/>
        <color rgb="FFFF0000"/>
        <rFont val="Calibri"/>
        <family val="2"/>
        <scheme val="minor"/>
      </rPr>
      <t>84P6+97 Campo Rico, Canóvanas, Puerto Rico</t>
    </r>
  </si>
  <si>
    <t>BELEN BLANCO DE ZEQUEIRA</t>
  </si>
  <si>
    <t>LOIZA</t>
  </si>
  <si>
    <t>URB SAN PATRICIO 205 CALLE CARLOS ESCOBAR</t>
  </si>
  <si>
    <t>007720000</t>
  </si>
  <si>
    <t>MEDIANIA ALTA ELEMENTAL</t>
  </si>
  <si>
    <r>
      <t xml:space="preserve">CARR 187 KM 5 HM 6 BO MEDIANIA ALTA
</t>
    </r>
    <r>
      <rPr>
        <i/>
        <sz val="11"/>
        <color rgb="FFFF0000"/>
        <rFont val="Calibri"/>
        <family val="2"/>
        <scheme val="minor"/>
      </rPr>
      <t>C5G5+J26, Medianía Alta, Loíza 00745, Puerto Rico</t>
    </r>
  </si>
  <si>
    <t>JOBOS</t>
  </si>
  <si>
    <r>
      <t xml:space="preserve">CARR 187 KM 9 HM 8 BO MEDIANIA ALTA
</t>
    </r>
    <r>
      <rPr>
        <i/>
        <sz val="11"/>
        <color rgb="FFFF0000"/>
        <rFont val="Calibri"/>
        <family val="2"/>
        <scheme val="minor"/>
      </rPr>
      <t>C4GP+X5 Loíza, Puerto Rico</t>
    </r>
  </si>
  <si>
    <r>
      <t xml:space="preserve">CARR 188 HM 3 BO SAN ISIDRO
</t>
    </r>
    <r>
      <rPr>
        <i/>
        <sz val="11"/>
        <color rgb="FFFF0000"/>
        <rFont val="Calibri"/>
        <family val="2"/>
        <scheme val="minor"/>
      </rPr>
      <t>Ave Boulevard, 4ta Seccion, PR-868, Toa Baja, 00949, Puerto Rico</t>
    </r>
  </si>
  <si>
    <t>RAFAEL N COCA</t>
  </si>
  <si>
    <t>LUQUILLO</t>
  </si>
  <si>
    <r>
      <t xml:space="preserve">CALLE FERNANDEZ GARCIA FINAL
</t>
    </r>
    <r>
      <rPr>
        <sz val="11"/>
        <color rgb="FFFF0000"/>
        <rFont val="Calibri"/>
        <family val="2"/>
        <scheme val="minor"/>
      </rPr>
      <t>97HM+25J Luquillo, Puerto Rico</t>
    </r>
  </si>
  <si>
    <t>007730000</t>
  </si>
  <si>
    <t>SU SABANA (SU ALEJANDRINA RIOS)</t>
  </si>
  <si>
    <r>
      <t xml:space="preserve">CARR 984 BO SABANA
</t>
    </r>
    <r>
      <rPr>
        <sz val="11"/>
        <color rgb="FFFF0000"/>
        <rFont val="Calibri"/>
        <family val="2"/>
        <scheme val="minor"/>
      </rPr>
      <t>87WG+H25, Sabana, Luquillo 00773, Puerto Rico</t>
    </r>
  </si>
  <si>
    <t>SU HIGINIO FIGUEROA VILLEGAS</t>
  </si>
  <si>
    <t>MAUNABO</t>
  </si>
  <si>
    <r>
      <t xml:space="preserve">SECTOR BORDALEZA BO EMAJAGUAS
</t>
    </r>
    <r>
      <rPr>
        <i/>
        <sz val="11"/>
        <color rgb="FFFF0000"/>
        <rFont val="Calibri"/>
        <family val="2"/>
        <scheme val="minor"/>
      </rPr>
      <t>X4X6+MJ6 Emajagua, Maunabo, Puerto Rico</t>
    </r>
  </si>
  <si>
    <t>007070000</t>
  </si>
  <si>
    <t>MANUEL ORTIZ SUYA</t>
  </si>
  <si>
    <r>
      <t xml:space="preserve">CARR 759 RAMAL 7762 PALO SECO
</t>
    </r>
    <r>
      <rPr>
        <i/>
        <sz val="11"/>
        <color rgb="FFFF0000"/>
        <rFont val="Calibri"/>
        <family val="2"/>
        <scheme val="minor"/>
      </rPr>
      <t>2358+9R Maunabo, Puerto Rico</t>
    </r>
  </si>
  <si>
    <t>ALFONSO CASTA  MARTINEZ</t>
  </si>
  <si>
    <r>
      <t xml:space="preserve">AVE CALIMANO
</t>
    </r>
    <r>
      <rPr>
        <i/>
        <sz val="11"/>
        <color rgb="FFFF0000"/>
        <rFont val="Calibri"/>
        <family val="2"/>
        <scheme val="minor"/>
      </rPr>
      <t>2443+W7J Maunabo, Puerto Rico</t>
    </r>
  </si>
  <si>
    <t>LUTGARDA RIVERA REYES</t>
  </si>
  <si>
    <t>NAGUABO</t>
  </si>
  <si>
    <r>
      <t xml:space="preserve">CARR 969 KM 2 HM 0 BO FLORIDA
</t>
    </r>
    <r>
      <rPr>
        <i/>
        <sz val="11"/>
        <color rgb="FFFF0000"/>
        <rFont val="Calibri"/>
        <family val="2"/>
        <scheme val="minor"/>
      </rPr>
      <t>66P9+W3 Naguabo, Puerto Rico</t>
    </r>
  </si>
  <si>
    <t>007180000</t>
  </si>
  <si>
    <t>QUEBRADA GRANDE</t>
  </si>
  <si>
    <t>1949</t>
  </si>
  <si>
    <r>
      <t xml:space="preserve">CALLE 3 BO DUQUE ESQ 8 PARCELAS VIEJAS
</t>
    </r>
    <r>
      <rPr>
        <sz val="11"/>
        <color rgb="FFFF0000"/>
        <rFont val="Calibri"/>
        <family val="2"/>
        <scheme val="minor"/>
      </rPr>
      <t>67R3+HF Naguabo, Puerto Rico</t>
    </r>
  </si>
  <si>
    <t>EUGENIO BRAC</t>
  </si>
  <si>
    <t>1916</t>
  </si>
  <si>
    <r>
      <t xml:space="preserve">2 CALLE ANTONIO RIOS
</t>
    </r>
    <r>
      <rPr>
        <sz val="11"/>
        <color rgb="FFFF0000"/>
        <rFont val="Calibri"/>
        <family val="2"/>
        <scheme val="minor"/>
      </rPr>
      <t>6758+QF Naguabo, Puerto Rico</t>
    </r>
  </si>
  <si>
    <t>LIBERATA IRALDO (NUEVA)</t>
  </si>
  <si>
    <t>RIO GRANDE</t>
  </si>
  <si>
    <r>
      <t xml:space="preserve">CALLE MAIN URB ALTURAS DE RIO GRANDE
</t>
    </r>
    <r>
      <rPr>
        <i/>
        <sz val="11"/>
        <color rgb="FFFF0000"/>
        <rFont val="Calibri"/>
        <family val="2"/>
        <scheme val="minor"/>
      </rPr>
      <t>95H2+R5 Río Grande, Puerto Rico</t>
    </r>
  </si>
  <si>
    <t>007450000</t>
  </si>
  <si>
    <t>RAFAEL DE JESUS</t>
  </si>
  <si>
    <r>
      <t xml:space="preserve">CALLE PIMENTEL Y CASTRO
</t>
    </r>
    <r>
      <rPr>
        <i/>
        <sz val="11"/>
        <color rgb="FFFF0000"/>
        <rFont val="Calibri"/>
        <family val="2"/>
        <scheme val="minor"/>
      </rPr>
      <t>95H8+WR9 Río Grande, Puerto Rico</t>
    </r>
  </si>
  <si>
    <t>CASIANO CEPEDA (INTERMEDIA)</t>
  </si>
  <si>
    <r>
      <t xml:space="preserve">CARR 959 KM 2 BO CIENAGA ALTA
</t>
    </r>
    <r>
      <rPr>
        <i/>
        <sz val="11"/>
        <color rgb="FFFF0000"/>
        <rFont val="Calibri"/>
        <family val="2"/>
        <scheme val="minor"/>
      </rPr>
      <t>946W+CC Río Grande, Puerto Rico</t>
    </r>
  </si>
  <si>
    <t>RAFAEL RETBDACH DUEÑO</t>
  </si>
  <si>
    <t>1935</t>
  </si>
  <si>
    <r>
      <t xml:space="preserve">CALLE PRINCIPAL BO PALMER
</t>
    </r>
    <r>
      <rPr>
        <i/>
        <sz val="11"/>
        <color rgb="FFFF0000"/>
        <rFont val="Calibri"/>
        <family val="2"/>
        <scheme val="minor"/>
      </rPr>
      <t>969G+PFM Palmer, Río Grande, Puerto Rico</t>
    </r>
  </si>
  <si>
    <t>JUANITA RIVERA ALBERT</t>
  </si>
  <si>
    <t>VIEQUES</t>
  </si>
  <si>
    <t xml:space="preserve">K 1 2 3 </t>
  </si>
  <si>
    <t>K 3</t>
  </si>
  <si>
    <t>PK K</t>
  </si>
  <si>
    <r>
      <t xml:space="preserve">COMUNIDAD ESPERANZA PARCELAS NUEVAS KM3 HM2 INT.
</t>
    </r>
    <r>
      <rPr>
        <sz val="11"/>
        <color rgb="FFFF0000"/>
        <rFont val="Calibri"/>
        <family val="2"/>
        <scheme val="minor"/>
      </rPr>
      <t>3GXF+8HJ Esperanza, Vieques, Puerto Rico</t>
    </r>
  </si>
  <si>
    <t>007650000</t>
  </si>
  <si>
    <t>PLAYA GRANDE</t>
  </si>
  <si>
    <r>
      <t xml:space="preserve">CARR. ESTATAL 993 KM1 HM 3
</t>
    </r>
    <r>
      <rPr>
        <sz val="11"/>
        <color rgb="FFFF0000"/>
        <rFont val="Calibri"/>
        <family val="2"/>
        <scheme val="minor"/>
      </rPr>
      <t>4GRX+G9 Vieques, Puerto Rico</t>
    </r>
  </si>
  <si>
    <t>ADRIANNE SERRANO</t>
  </si>
  <si>
    <t>1 2 3 4 5 6 7 8 9 10 11</t>
  </si>
  <si>
    <r>
      <t xml:space="preserve">CARR ESTATAL 201 KM 5 HM 4 BARRIO PUERTO REAL
</t>
    </r>
    <r>
      <rPr>
        <sz val="11"/>
        <color rgb="FFFF0000"/>
        <rFont val="Calibri"/>
        <family val="2"/>
        <scheme val="minor"/>
      </rPr>
      <t>4G57+MR5 Esperanza, Vieques, Puerto Rico</t>
    </r>
  </si>
  <si>
    <t>007659712</t>
  </si>
  <si>
    <t>SU ASUNCION LUGO</t>
  </si>
  <si>
    <r>
      <t xml:space="preserve">CARR 701 BO CAMINO NUEVO
</t>
    </r>
    <r>
      <rPr>
        <i/>
        <sz val="11"/>
        <color rgb="FFFF0000"/>
        <rFont val="Calibri"/>
        <family val="2"/>
        <scheme val="minor"/>
      </rPr>
      <t>25P3+H8X El Negro, Yabucoa, Puerto Rico</t>
    </r>
  </si>
  <si>
    <t>007670000</t>
  </si>
  <si>
    <t>SU ROGELIO ROSADO</t>
  </si>
  <si>
    <r>
      <t xml:space="preserve">RUTA 900 KM 4.5
</t>
    </r>
    <r>
      <rPr>
        <i/>
        <sz val="11"/>
        <color rgb="FFFF0000"/>
        <rFont val="Calibri"/>
        <family val="2"/>
        <scheme val="minor"/>
      </rPr>
      <t>23WH+V86 Playita, Yabucoa, Puerto Rico</t>
    </r>
  </si>
  <si>
    <t>MARTA SANCHEZ</t>
  </si>
  <si>
    <r>
      <t xml:space="preserve">CARR 900 BO GUAYABO
</t>
    </r>
    <r>
      <rPr>
        <i/>
        <sz val="11"/>
        <color rgb="FFFF0000"/>
        <rFont val="Calibri"/>
        <family val="2"/>
        <scheme val="minor"/>
      </rPr>
      <t>23VW+V4 Yabucoa, Puerto Rico</t>
    </r>
  </si>
  <si>
    <t>ROSA COSTA VALDIVIESO</t>
  </si>
  <si>
    <r>
      <t xml:space="preserve">CALLE CRISTOBAL COLON FINAL
</t>
    </r>
    <r>
      <rPr>
        <i/>
        <sz val="11"/>
        <color rgb="FFFF0000"/>
        <rFont val="Calibri"/>
        <family val="2"/>
        <scheme val="minor"/>
      </rPr>
      <t>24VF+HGR Yabucoa, Puerto Rico</t>
    </r>
  </si>
  <si>
    <t>SU MANUEL ORTIZ</t>
  </si>
  <si>
    <r>
      <t xml:space="preserve">CARR 902 KM 5 HM 8 BO JACANAS ABAJO
</t>
    </r>
    <r>
      <rPr>
        <i/>
        <sz val="11"/>
        <color rgb="FFFF0000"/>
        <rFont val="Calibri"/>
        <family val="2"/>
        <scheme val="minor"/>
      </rPr>
      <t>33RP+56 Yabucoa, Puerto Rico</t>
    </r>
  </si>
  <si>
    <t>JOSE .F CINTRON Y ANETBDO</t>
  </si>
  <si>
    <t>1905</t>
  </si>
  <si>
    <t>CALLE JOSE F CINTRON FINAL</t>
  </si>
  <si>
    <t>SU ANDRES SANDIN</t>
  </si>
  <si>
    <r>
      <t xml:space="preserve">CARR 906 KM 2.5 BO AGUACATE
</t>
    </r>
    <r>
      <rPr>
        <i/>
        <sz val="11"/>
        <color rgb="FFFF0000"/>
        <rFont val="Calibri"/>
        <family val="2"/>
        <scheme val="minor"/>
      </rPr>
      <t>35P3+79 Comunas, Yabucoa, Puerto Rico</t>
    </r>
  </si>
  <si>
    <t>CRISTOBAL DEL CAMPO</t>
  </si>
  <si>
    <r>
      <t xml:space="preserve">CARR 962 KM 2 HM 4 BO LIMONES
</t>
    </r>
    <r>
      <rPr>
        <i/>
        <sz val="11"/>
        <color rgb="FFFF0000"/>
        <rFont val="Calibri"/>
        <family val="2"/>
        <scheme val="minor"/>
      </rPr>
      <t>34H4+38 Martorell, Yabucoa, Puerto Rico</t>
    </r>
  </si>
  <si>
    <t>SU JESUS T SANABRIA CRUZ</t>
  </si>
  <si>
    <r>
      <t xml:space="preserve">CARR 3 RUTA 905
</t>
    </r>
    <r>
      <rPr>
        <i/>
        <sz val="11"/>
        <color rgb="FFFF0000"/>
        <rFont val="Calibri"/>
        <family val="2"/>
        <scheme val="minor"/>
      </rPr>
      <t>4423+GR Yabucoa, Puerto Rico</t>
    </r>
  </si>
  <si>
    <t>007679503</t>
  </si>
  <si>
    <t>TEODORO AGUILAR MORA</t>
  </si>
  <si>
    <r>
      <t xml:space="preserve">CALLE MENDEZ
</t>
    </r>
    <r>
      <rPr>
        <i/>
        <sz val="11"/>
        <color rgb="FFFF0000"/>
        <rFont val="Calibri"/>
        <family val="2"/>
        <scheme val="minor"/>
      </rPr>
      <t>24V9+VW4 Yabucoa, Puerto Rico</t>
    </r>
  </si>
  <si>
    <t>JAIME C RODRIGUEZ</t>
  </si>
  <si>
    <t>PK  1 2 3 4 5 6</t>
  </si>
  <si>
    <r>
      <t xml:space="preserve">CARR 900 URB JAIME C RODRIGUEZ
</t>
    </r>
    <r>
      <rPr>
        <i/>
        <sz val="11"/>
        <color rgb="FFFF0000"/>
        <rFont val="Calibri"/>
        <family val="2"/>
        <scheme val="minor"/>
      </rPr>
      <t>24W7+Q4 Yabucoa, Puerto Rico</t>
    </r>
  </si>
  <si>
    <t>ALFONSO DIAZ LEBRON</t>
  </si>
  <si>
    <r>
      <t xml:space="preserve">CARR 31 SALIDA HACIA NAGUABO
</t>
    </r>
    <r>
      <rPr>
        <i/>
        <sz val="11"/>
        <color rgb="FFFF0000"/>
        <rFont val="Calibri"/>
        <family val="2"/>
        <scheme val="minor"/>
      </rPr>
      <t>63GJ+MPX Juncos, Puerto Rico</t>
    </r>
  </si>
  <si>
    <t>GERMAN RIECKEHOFF</t>
  </si>
  <si>
    <r>
      <t xml:space="preserve">BO. PUEBLO NUEVO
</t>
    </r>
    <r>
      <rPr>
        <sz val="11"/>
        <color rgb="FFFF0000"/>
        <rFont val="Calibri"/>
        <family val="2"/>
        <scheme val="minor"/>
      </rPr>
      <t>5H26+VG9 Puerto Diablo, Vieques, Puerto Rico</t>
    </r>
  </si>
  <si>
    <t>FIDELINA MELENDEZ MONSANTO</t>
  </si>
  <si>
    <r>
      <t xml:space="preserve">CALLE ANTONIO RIOS LATERAL 7
</t>
    </r>
    <r>
      <rPr>
        <sz val="11"/>
        <color rgb="FFFF0000"/>
        <rFont val="Calibri"/>
        <family val="2"/>
        <scheme val="minor"/>
      </rPr>
      <t>6768+7J Naguabo, Puerto Rico</t>
    </r>
  </si>
  <si>
    <t>PEDRO FALU ORELLANO</t>
  </si>
  <si>
    <r>
      <t xml:space="preserve">CALLE PIMENTEL SECTOR LAS FLORES
</t>
    </r>
    <r>
      <rPr>
        <i/>
        <sz val="11"/>
        <color rgb="FFFF0000"/>
        <rFont val="Calibri"/>
        <family val="2"/>
        <scheme val="minor"/>
      </rPr>
      <t>95J7+28 Río Grande, Puerto Rico</t>
    </r>
  </si>
  <si>
    <t>BERTA ZALDUONDO</t>
  </si>
  <si>
    <r>
      <t xml:space="preserve">URB MONTE BRISAS II CALLE 104
</t>
    </r>
    <r>
      <rPr>
        <sz val="11"/>
        <color rgb="FFFF0000"/>
        <rFont val="Calibri"/>
        <family val="2"/>
        <scheme val="minor"/>
      </rPr>
      <t>88XX+MP Fajardo, Puerto Rico</t>
    </r>
  </si>
  <si>
    <t>RUFINO VIGO</t>
  </si>
  <si>
    <t>1973</t>
  </si>
  <si>
    <r>
      <t xml:space="preserve">CALLE DUCHESNE #113
</t>
    </r>
    <r>
      <rPr>
        <i/>
        <sz val="11"/>
        <color rgb="FFFF0000"/>
        <rFont val="Calibri"/>
        <family val="2"/>
        <scheme val="minor"/>
      </rPr>
      <t>552G+Q9X, Humacao, 00791, Puerto Rico</t>
    </r>
  </si>
  <si>
    <t>LUIS HERNAIZ VERONNE</t>
  </si>
  <si>
    <r>
      <t xml:space="preserve">CALLE AUTONOMIA FINAL
</t>
    </r>
    <r>
      <rPr>
        <i/>
        <sz val="11"/>
        <color rgb="FFFF0000"/>
        <rFont val="Calibri"/>
        <family val="2"/>
        <scheme val="minor"/>
      </rPr>
      <t>93GX+HH3 Canóvanas, Puerto Rico</t>
    </r>
  </si>
  <si>
    <t>JUANA RODRIGUEZ MUNDO</t>
  </si>
  <si>
    <r>
      <t xml:space="preserve">URB LOIZA VALLEY CALLE ADONIS
</t>
    </r>
    <r>
      <rPr>
        <i/>
        <sz val="11"/>
        <color rgb="FFFF0000"/>
        <rFont val="Calibri"/>
        <family val="2"/>
        <scheme val="minor"/>
      </rPr>
      <t>93FP+4H Canóvanas, Puerto Rico</t>
    </r>
  </si>
  <si>
    <t>ANTERA ROSADO FUENTES</t>
  </si>
  <si>
    <t>Yes</t>
  </si>
  <si>
    <r>
      <t xml:space="preserve">CALLE 19 URB VILLAS DE RIO GRANDE
</t>
    </r>
    <r>
      <rPr>
        <i/>
        <sz val="11"/>
        <color rgb="FFFF0000"/>
        <rFont val="Calibri"/>
        <family val="2"/>
        <scheme val="minor"/>
      </rPr>
      <t>95J6+XP3 Río Grande, Puerto Rico</t>
    </r>
  </si>
  <si>
    <t>CARLOS RIVERA UFRET</t>
  </si>
  <si>
    <t>#80 AVE ROOSEVELT</t>
  </si>
  <si>
    <t>009710000</t>
  </si>
  <si>
    <t>JUAN PONCE DE LEON</t>
  </si>
  <si>
    <t>6 7 8 9</t>
  </si>
  <si>
    <r>
      <t xml:space="preserve">CALLE DR VIDAL
</t>
    </r>
    <r>
      <rPr>
        <i/>
        <sz val="11"/>
        <color rgb="FFFF0000"/>
        <rFont val="Calibri"/>
        <family val="2"/>
        <scheme val="minor"/>
      </rPr>
      <t>45XG+GW Humacao, Puerto Rico</t>
    </r>
  </si>
  <si>
    <t>CAMILO VALLES MATIENZO</t>
  </si>
  <si>
    <r>
      <t xml:space="preserve">URB BRISA DEL MAR CALLE 3
</t>
    </r>
    <r>
      <rPr>
        <sz val="11"/>
        <color rgb="FFFF0000"/>
        <rFont val="Calibri"/>
        <family val="2"/>
        <scheme val="minor"/>
      </rPr>
      <t>97FH+MC Luquillo, Puerto Rico</t>
    </r>
  </si>
  <si>
    <t>SU AGAPITO LOPEZ FLORES</t>
  </si>
  <si>
    <t>URB VERDE MAR CALLE 6</t>
  </si>
  <si>
    <t>007410911</t>
  </si>
  <si>
    <t>JOSE SANTOS QUIÑONES</t>
  </si>
  <si>
    <r>
      <t xml:space="preserve">CALLE 21 JARDINES PALMAREJO BO SAN ISIDRO
</t>
    </r>
    <r>
      <rPr>
        <i/>
        <sz val="11"/>
        <color rgb="FFFF0000"/>
        <rFont val="Calibri"/>
        <family val="2"/>
        <scheme val="minor"/>
      </rPr>
      <t>94Q8+2F San Isidro, Canóvanas, Puerto Rico</t>
    </r>
  </si>
  <si>
    <r>
      <t xml:space="preserve">CARR 902 KM 2.2 BO LIMONES
</t>
    </r>
    <r>
      <rPr>
        <i/>
        <sz val="11"/>
        <color rgb="FFFF0000"/>
        <rFont val="Calibri"/>
        <family val="2"/>
        <scheme val="minor"/>
      </rPr>
      <t>34G4+J8 Yabucoa, Puerto Rico</t>
    </r>
  </si>
  <si>
    <t>ABANDONED/CLOSED</t>
  </si>
  <si>
    <t>GULLERMINA ROSADO DE AYALA</t>
  </si>
  <si>
    <r>
      <t xml:space="preserve">CALLE 25 URB VILLAS DE LOIZA
</t>
    </r>
    <r>
      <rPr>
        <i/>
        <sz val="11"/>
        <color rgb="FFFF0000"/>
        <rFont val="Calibri"/>
        <family val="2"/>
        <scheme val="minor"/>
      </rPr>
      <t>94MJ+HQ8, Loíza 00745, Puerto Rico</t>
    </r>
  </si>
  <si>
    <t>EDMUNDO DEL VALLE CRUZ</t>
  </si>
  <si>
    <r>
      <t xml:space="preserve">CALLE  20 URB ALTURAS DE RIO GRANDE
</t>
    </r>
    <r>
      <rPr>
        <i/>
        <sz val="11"/>
        <color rgb="FFFF0000"/>
        <rFont val="Calibri"/>
        <family val="2"/>
        <scheme val="minor"/>
      </rPr>
      <t>95G2+4Q Río Grande, Puerto Rico</t>
    </r>
  </si>
  <si>
    <t>JOSEFINA FERRERO</t>
  </si>
  <si>
    <r>
      <t xml:space="preserve">AVE CONQUISTADOR ESQ URB MONTE BRISAS
</t>
    </r>
    <r>
      <rPr>
        <sz val="11"/>
        <color rgb="FFFF0000"/>
        <rFont val="Calibri"/>
        <family val="2"/>
        <scheme val="minor"/>
      </rPr>
      <t>88RV+PPM, Fajardo, 00738, Puerto Rico</t>
    </r>
  </si>
  <si>
    <t>SANTIAGO TORRES</t>
  </si>
  <si>
    <r>
      <t xml:space="preserve">BO TEJAS,  SECTOR MONTELLANOS ; CALLE EULOGIO REYES, URB APRIL GARDEN
</t>
    </r>
    <r>
      <rPr>
        <i/>
        <sz val="11"/>
        <color rgb="FFFF0000"/>
        <rFont val="Calibri"/>
        <family val="2"/>
        <scheme val="minor"/>
      </rPr>
      <t>54CG+Q92, Las Piedras, 00771, Puerto Rico</t>
    </r>
  </si>
  <si>
    <t>ISABEL FLORES</t>
  </si>
  <si>
    <r>
      <t xml:space="preserve">URB LOS ALMENDROS
</t>
    </r>
    <r>
      <rPr>
        <i/>
        <sz val="11"/>
        <color rgb="FFFF0000"/>
        <rFont val="Calibri"/>
        <family val="2"/>
        <scheme val="minor"/>
      </rPr>
      <t>63HR+22 Juncos, Puerto Rico</t>
    </r>
  </si>
  <si>
    <t>INTERMEDIA NUEVA</t>
  </si>
  <si>
    <r>
      <t xml:space="preserve">URB ROSSY VALLEY CALLE BARCELONA
</t>
    </r>
    <r>
      <rPr>
        <i/>
        <sz val="11"/>
        <color rgb="FFFF0000"/>
        <rFont val="Calibri"/>
        <family val="2"/>
        <scheme val="minor"/>
      </rPr>
      <t>266 PR-979, Ceiba, 00735, Puerto Rico</t>
    </r>
  </si>
  <si>
    <t>ROSA PASCUALA PARIS</t>
  </si>
  <si>
    <r>
      <t xml:space="preserve">URB FAJARDO GARDENS CALLE 23
</t>
    </r>
    <r>
      <rPr>
        <sz val="11"/>
        <color rgb="FFFF0000"/>
        <rFont val="Calibri"/>
        <family val="2"/>
        <scheme val="minor"/>
      </rPr>
      <t>88XJ+33 Fajardo, Puerto Rico</t>
    </r>
  </si>
  <si>
    <t>JOSE A LOPEZ CASTRO</t>
  </si>
  <si>
    <t>CALLE ALGARIN FINAL BO MAMEY</t>
  </si>
  <si>
    <t>JOSE COLLAZO COLON</t>
  </si>
  <si>
    <r>
      <t xml:space="preserve">CARR 935 RAMAL BO CEIBA NORTE
</t>
    </r>
    <r>
      <rPr>
        <i/>
        <sz val="11"/>
        <color rgb="FFFF0000"/>
        <rFont val="Calibri"/>
        <family val="2"/>
        <scheme val="minor"/>
      </rPr>
      <t>63GW+4H Juncos, Puerto Rico</t>
    </r>
  </si>
  <si>
    <t>CELSO GONZALEZ VAILLANT</t>
  </si>
  <si>
    <r>
      <t xml:space="preserve">CARR 188 KM 7 HM 2
</t>
    </r>
    <r>
      <rPr>
        <i/>
        <sz val="11"/>
        <color rgb="FFFF0000"/>
        <rFont val="Calibri"/>
        <family val="2"/>
        <scheme val="minor"/>
      </rPr>
      <t>C4G9+CM Loíza, Puerto Rico</t>
    </r>
  </si>
  <si>
    <t>PETRA MERCADO BOUGART</t>
  </si>
  <si>
    <r>
      <t xml:space="preserve">CARR 906 AVE TEJAS FINAL
</t>
    </r>
    <r>
      <rPr>
        <i/>
        <sz val="11"/>
        <color rgb="FFFF0000"/>
        <rFont val="Calibri"/>
        <family val="2"/>
        <scheme val="minor"/>
      </rPr>
      <t>45W5+RJV, Humacao, 00791, Puerto Rico</t>
    </r>
  </si>
  <si>
    <t>EDUARDO GARCIA CARRILLO</t>
  </si>
  <si>
    <r>
      <t xml:space="preserve">CARR 186 KM 7 HM 5 BO CAMPO RICO
</t>
    </r>
    <r>
      <rPr>
        <i/>
        <sz val="11"/>
        <color rgb="FFFF0000"/>
        <rFont val="Calibri"/>
        <family val="2"/>
        <scheme val="minor"/>
      </rPr>
      <t>84G6+C2 Campo Rico, Canóvanas, Puerto Rico</t>
    </r>
  </si>
  <si>
    <t>SU SILVERIO GARCIA</t>
  </si>
  <si>
    <r>
      <t xml:space="preserve">CARR 3 KM 9 HM 4 BO DAGUAO
</t>
    </r>
    <r>
      <rPr>
        <i/>
        <sz val="11"/>
        <color rgb="FFFF0000"/>
        <rFont val="Calibri"/>
        <family val="2"/>
        <scheme val="minor"/>
      </rPr>
      <t>6896+J2 Naguabo, Puerto Rico</t>
    </r>
  </si>
  <si>
    <t>GEORGINA BAQUERO</t>
  </si>
  <si>
    <r>
      <t xml:space="preserve">CARR 186 KM 7 MH 1 BO CUBUY
</t>
    </r>
    <r>
      <rPr>
        <i/>
        <sz val="11"/>
        <color rgb="FFFF0000"/>
        <rFont val="Calibri"/>
        <family val="2"/>
        <scheme val="minor"/>
      </rPr>
      <t>748G+HH Benítez, Canóvanas, Puerto Rico</t>
    </r>
  </si>
  <si>
    <t>LUZ A CRUZ DE SANTANA</t>
  </si>
  <si>
    <r>
      <t xml:space="preserve">CALLE 15 URB VILLA UNIVERSITARIA
</t>
    </r>
    <r>
      <rPr>
        <i/>
        <sz val="11"/>
        <color rgb="FFFF0000"/>
        <rFont val="Calibri"/>
        <family val="2"/>
        <scheme val="minor"/>
      </rPr>
      <t>45V7+4H Las Piedras, Puerto Rico</t>
    </r>
  </si>
  <si>
    <t>20 DE SEPTIEMBRE DE 1988</t>
  </si>
  <si>
    <r>
      <t xml:space="preserve">CARR ESTATAL 200 ESQ CARR ESTATAL 993
</t>
    </r>
    <r>
      <rPr>
        <sz val="11"/>
        <color rgb="FFFF0000"/>
        <rFont val="Arial"/>
        <family val="2"/>
      </rPr>
      <t>4HV5+G7 Vieques, Puerto Rico</t>
    </r>
  </si>
  <si>
    <t>LIDIA FIOL SCARANO</t>
  </si>
  <si>
    <r>
      <t xml:space="preserve">CALLE 6 VILLA HUMACAO
</t>
    </r>
    <r>
      <rPr>
        <i/>
        <sz val="11"/>
        <color rgb="FFFF0000"/>
        <rFont val="Calibri"/>
        <family val="2"/>
        <scheme val="minor"/>
      </rPr>
      <t>46R2+P5R, Humacao, 00791, Puerto Rico</t>
    </r>
  </si>
  <si>
    <t>LEONICIO MELENDEZ</t>
  </si>
  <si>
    <t>DESVIO SUR ANIBAL GARCIA PEÑA</t>
  </si>
  <si>
    <t>007711033</t>
  </si>
  <si>
    <t>SUP VOC MANUEL MEDIAVILLA</t>
  </si>
  <si>
    <r>
      <t xml:space="preserve">58B CALLE CARRERAS PARQUE INDUSTRIAL
</t>
    </r>
    <r>
      <rPr>
        <i/>
        <sz val="11"/>
        <color rgb="FFFF0000"/>
        <rFont val="Calibri"/>
        <family val="2"/>
        <scheme val="minor"/>
      </rPr>
      <t>45RG+8R5, Humacao, 00791, Puerto Rico</t>
    </r>
  </si>
  <si>
    <t>FELIX SANCHEZ CRUZ</t>
  </si>
  <si>
    <t>CALLE 7 NORTE URB RIO GRANDE ESTATES</t>
  </si>
  <si>
    <t>PRE-VOCACIONAL CASIANO CEPEDA</t>
  </si>
  <si>
    <t>EEI</t>
  </si>
  <si>
    <r>
      <t xml:space="preserve">CARR 959 KM 2 BO CIENAGA ALTA
</t>
    </r>
    <r>
      <rPr>
        <i/>
        <sz val="11"/>
        <color rgb="FFFF0000"/>
        <rFont val="Calibri"/>
        <family val="2"/>
        <scheme val="minor"/>
      </rPr>
      <t>946W+946, Río Grande, 00745, Puerto Rico</t>
    </r>
  </si>
  <si>
    <t>ESCUELA LIBRE DE MUSICA</t>
  </si>
  <si>
    <t>2 3 4 5 6 7 8 9 10 11 12</t>
  </si>
  <si>
    <r>
      <t xml:space="preserve">CALLLE DR VIDAL
</t>
    </r>
    <r>
      <rPr>
        <i/>
        <sz val="11"/>
        <color rgb="FFFF0000"/>
        <rFont val="Calibri"/>
        <family val="2"/>
        <scheme val="minor"/>
      </rPr>
      <t>45XH+97H, Humacao, 00791, Puerto Rico</t>
    </r>
  </si>
  <si>
    <t>FLORENCIA GARCIA</t>
  </si>
  <si>
    <t>CALLE JOSE C BARBOSA FRENTE CENTRO PIEZAS</t>
  </si>
  <si>
    <t>SUPERIOR ISIDRO A SANCHEZ</t>
  </si>
  <si>
    <r>
      <t xml:space="preserve">URB BRISA DEL MAR CALLE 2
</t>
    </r>
    <r>
      <rPr>
        <sz val="11"/>
        <color rgb="FFFF0000"/>
        <rFont val="Calibri"/>
        <family val="2"/>
        <scheme val="minor"/>
      </rPr>
      <t>97HH+34 Luquillo, Puerto Rico</t>
    </r>
  </si>
  <si>
    <t>AVELINO PEÑA REYES</t>
  </si>
  <si>
    <r>
      <t xml:space="preserve">CALLE DR VIDAL #3
</t>
    </r>
    <r>
      <rPr>
        <i/>
        <sz val="11"/>
        <color rgb="FFFF0000"/>
        <rFont val="Calibri"/>
        <family val="2"/>
        <scheme val="minor"/>
      </rPr>
      <t>45XH+CG Humacao, Puerto Rico</t>
    </r>
  </si>
  <si>
    <t>ANA DELIA FLORES SANTANA  VOC</t>
  </si>
  <si>
    <r>
      <t xml:space="preserve">BO QUEBRADA VUELTA
</t>
    </r>
    <r>
      <rPr>
        <i/>
        <sz val="11"/>
        <color rgb="FFFF0000"/>
        <rFont val="Calibri"/>
        <family val="2"/>
        <scheme val="minor"/>
      </rPr>
      <t>8922+5W Fajardo, Puerto Rico</t>
    </r>
  </si>
  <si>
    <t>ANTONIO ROSA GUZMAN (NUEVA)</t>
  </si>
  <si>
    <r>
      <t xml:space="preserve">CARR 909 KM 2 HM 2 BO MARIANA
</t>
    </r>
    <r>
      <rPr>
        <i/>
        <sz val="11"/>
        <color rgb="FFFF0000"/>
        <rFont val="Calibri"/>
        <family val="2"/>
        <scheme val="minor"/>
      </rPr>
      <t>45M4+QM Humacao, Puerto Rico</t>
    </r>
  </si>
  <si>
    <t>RAMON QUIÑONES MEDINA</t>
  </si>
  <si>
    <r>
      <t xml:space="preserve">URB REPARTO HORIZONTE FRENTE AL CEMENTERIO
</t>
    </r>
    <r>
      <rPr>
        <i/>
        <sz val="11"/>
        <color rgb="FFFF0000"/>
        <rFont val="Calibri"/>
        <family val="2"/>
        <scheme val="minor"/>
      </rPr>
      <t>Cll 1, Yabucoa, 00767, Puerto Rico</t>
    </r>
  </si>
  <si>
    <t>RAFALINA E LEBRON FLORES</t>
  </si>
  <si>
    <r>
      <t xml:space="preserve">URB SAN MARTIN CALLE PRICIPAL FINAL
</t>
    </r>
    <r>
      <rPr>
        <i/>
        <sz val="11"/>
        <color rgb="FFFF0000"/>
        <rFont val="Calibri"/>
        <family val="2"/>
        <scheme val="minor"/>
      </rPr>
      <t>2X4Q+5HP Patillas, Puerto Rico</t>
    </r>
  </si>
  <si>
    <t>MARIA M SIMMONS DE RIVERA</t>
  </si>
  <si>
    <r>
      <t xml:space="preserve">CARR 993 KM 2
</t>
    </r>
    <r>
      <rPr>
        <sz val="11"/>
        <color rgb="FFFF0000"/>
        <rFont val="Calibri"/>
        <family val="2"/>
        <scheme val="minor"/>
      </rPr>
      <t>4HV3+HH Vieques, Puerto Rico</t>
    </r>
  </si>
  <si>
    <t>JUAN JOSE MAUNEZ</t>
  </si>
  <si>
    <r>
      <t xml:space="preserve">CALLE BUENOS AIRES FINAL
</t>
    </r>
    <r>
      <rPr>
        <i/>
        <sz val="11"/>
        <color rgb="FFFF0000"/>
        <rFont val="Calibri"/>
        <family val="2"/>
        <scheme val="minor"/>
      </rPr>
      <t>6757+869, Naguabo, 00718, Puerto Rico</t>
    </r>
  </si>
  <si>
    <t>WILFREDO LAFUENTE ORTIZ</t>
  </si>
  <si>
    <r>
      <t xml:space="preserve">CARR 750 BO ATALANTE
</t>
    </r>
    <r>
      <rPr>
        <i/>
        <sz val="11"/>
        <color rgb="FFFF0000"/>
        <rFont val="Calibri"/>
        <family val="2"/>
        <scheme val="minor"/>
      </rPr>
      <t>2442+V7F, Maunabo, 00707, Puerto Rico</t>
    </r>
  </si>
  <si>
    <t>DON LUIS MUÑOZ MARIN</t>
  </si>
  <si>
    <r>
      <t xml:space="preserve">CARR 779
</t>
    </r>
    <r>
      <rPr>
        <i/>
        <sz val="11"/>
        <color rgb="FFFF0000"/>
        <rFont val="Calibri"/>
        <family val="2"/>
        <scheme val="minor"/>
      </rPr>
      <t>7962+3P Ceiba, Puerto Rico</t>
    </r>
  </si>
  <si>
    <r>
      <t xml:space="preserve">ELEMENTAL BARRIO LAS 400 
</t>
    </r>
    <r>
      <rPr>
        <i/>
        <sz val="11"/>
        <color rgb="FFFF0000"/>
        <rFont val="Arial"/>
        <family val="2"/>
      </rPr>
      <t>(Francisco Paco Davila)</t>
    </r>
  </si>
  <si>
    <t>K 1 2 3 4 5 6 7</t>
  </si>
  <si>
    <t>CARR 185 KM 15.8 PARCELA LAS 400</t>
  </si>
  <si>
    <t>CARMEN FELICIANO CARRERA</t>
  </si>
  <si>
    <t>CALLE PRINCIPAL CARR 967 BO PALMER</t>
  </si>
  <si>
    <t>JORGE ROSARIO DEL VALLE</t>
  </si>
  <si>
    <r>
      <t xml:space="preserve">CARR 181 KM 12 BO ESPINO
</t>
    </r>
    <r>
      <rPr>
        <i/>
        <sz val="11"/>
        <color rgb="FFFF0000"/>
        <rFont val="Calibri"/>
        <family val="2"/>
        <scheme val="minor"/>
      </rPr>
      <t>42C4+9J Jagual, San Lorenzo, Puerto Rico</t>
    </r>
  </si>
  <si>
    <t>ESCUELA DE BELLA ARTES</t>
  </si>
  <si>
    <r>
      <t xml:space="preserve">ZONA INDUSTRIAL BO CATAÑO
</t>
    </r>
    <r>
      <rPr>
        <i/>
        <sz val="11"/>
        <color rgb="FFFF0000"/>
        <rFont val="Calibri"/>
        <family val="2"/>
        <scheme val="minor"/>
      </rPr>
      <t>45QG+QM Humacao, Puerto Rico</t>
    </r>
  </si>
  <si>
    <r>
      <t xml:space="preserve">SU NUEVA BO MEDIANIA </t>
    </r>
    <r>
      <rPr>
        <sz val="11"/>
        <color rgb="FFFF0000"/>
        <rFont val="Arial"/>
        <family val="2"/>
      </rPr>
      <t>(Jesusa Vizcarrondo Middle School)</t>
    </r>
  </si>
  <si>
    <r>
      <t xml:space="preserve">CARR #187 KM 3 HM 9 BO MEDIANIA ALTA
</t>
    </r>
    <r>
      <rPr>
        <i/>
        <sz val="11"/>
        <color rgb="FFFF0000"/>
        <rFont val="Calibri"/>
        <family val="2"/>
        <scheme val="minor"/>
      </rPr>
      <t>C5G2+F8 Loíza, Puerto Rico</t>
    </r>
    <r>
      <rPr>
        <sz val="11"/>
        <color theme="1"/>
        <rFont val="Calibri"/>
        <family val="2"/>
        <scheme val="minor"/>
      </rPr>
      <t xml:space="preserve">
</t>
    </r>
    <r>
      <rPr>
        <i/>
        <sz val="11"/>
        <color rgb="FFFF0000"/>
        <rFont val="Calibri"/>
        <family val="2"/>
        <scheme val="minor"/>
      </rPr>
      <t>CARR #187 KM 3 HM 9 BO MEDIANIA ALTA</t>
    </r>
  </si>
  <si>
    <r>
      <t xml:space="preserve">SUPERIOR URBANA NUEVA </t>
    </r>
    <r>
      <rPr>
        <i/>
        <sz val="11"/>
        <color rgb="FFFF0000"/>
        <rFont val="Arial"/>
        <family val="2"/>
      </rPr>
      <t>(Superior Natividad Rodriquez)</t>
    </r>
  </si>
  <si>
    <t>1979</t>
  </si>
  <si>
    <r>
      <t xml:space="preserve">PR 178 KM 2.9 BO GUASIMA
</t>
    </r>
    <r>
      <rPr>
        <i/>
        <sz val="11"/>
        <color rgb="FFFF0000"/>
        <rFont val="Calibri"/>
        <family val="2"/>
        <scheme val="minor"/>
      </rPr>
      <t>XWFJ+Q8X Arroyo, Puerto Rico</t>
    </r>
  </si>
  <si>
    <t>ROBERTO SILVA MORALES</t>
  </si>
  <si>
    <t>CARR 929 INT CARR #9919</t>
  </si>
  <si>
    <r>
      <rPr>
        <sz val="11"/>
        <rFont val="Arial"/>
        <family val="2"/>
      </rPr>
      <t xml:space="preserve">NUEVA SUPERIOR DE LOIZA </t>
    </r>
    <r>
      <rPr>
        <i/>
        <sz val="11"/>
        <color rgb="FFFF0000"/>
        <rFont val="Arial"/>
        <family val="2"/>
      </rPr>
      <t>(Superior Voc. Nueva (Eladio Rivera))</t>
    </r>
  </si>
  <si>
    <r>
      <t xml:space="preserve">CARR 187 KM 5 HM 6 BO MEDIANIA
</t>
    </r>
    <r>
      <rPr>
        <i/>
        <sz val="11"/>
        <color rgb="FFFF0000"/>
        <rFont val="Calibri"/>
        <family val="2"/>
        <scheme val="minor"/>
      </rPr>
      <t>C5F4+RW Medianía Alta, Loíza, Puerto Rico</t>
    </r>
  </si>
  <si>
    <t>PUERTO RICO AVIATION MAINTENANCE INSTITUTE</t>
  </si>
  <si>
    <r>
      <t xml:space="preserve">FORESTAL DRIVE CORNER, LANGLEY DRIVE
</t>
    </r>
    <r>
      <rPr>
        <i/>
        <sz val="11"/>
        <color rgb="FFFF0000"/>
        <rFont val="Calibri"/>
        <family val="2"/>
        <scheme val="minor"/>
      </rPr>
      <t>Anexo Esc. Sup. Voc. Ana Delia Flores, Bo, 00738, Puerto Rico</t>
    </r>
  </si>
  <si>
    <t>FERMIN DELGADO DIAZ</t>
  </si>
  <si>
    <r>
      <t xml:space="preserve">CARR #31 INT #850 BO PEÑA POBRE SEC-HIGUERILLO
</t>
    </r>
    <r>
      <rPr>
        <i/>
        <sz val="11"/>
        <color rgb="FFFF0000"/>
        <rFont val="Calibri"/>
        <family val="2"/>
        <scheme val="minor"/>
      </rPr>
      <t>65PP+X2R, Peña Pobre, Naguabo 00791, Puerto Rico</t>
    </r>
  </si>
  <si>
    <t>VOC WILLIAM RIVERA BETANCOURT</t>
  </si>
  <si>
    <r>
      <t xml:space="preserve">BO SAN ISIDRO PR 188
</t>
    </r>
    <r>
      <rPr>
        <i/>
        <sz val="11"/>
        <color rgb="FFFF0000"/>
        <rFont val="Calibri"/>
        <family val="2"/>
        <scheme val="minor"/>
      </rPr>
      <t>94Q7+P2 Canóvanas, Puerto Rico</t>
    </r>
  </si>
  <si>
    <t>ECOLOGICA DE CULEBRA</t>
  </si>
  <si>
    <t>CULEBRA</t>
  </si>
  <si>
    <r>
      <t xml:space="preserve">109 CALLE ESCUDERO
</t>
    </r>
    <r>
      <rPr>
        <sz val="11"/>
        <color rgb="FFFF0000"/>
        <rFont val="Calibri"/>
        <family val="2"/>
        <scheme val="minor"/>
      </rPr>
      <t>8M5W+3X Culebra, Puerto Rico</t>
    </r>
  </si>
  <si>
    <t>007750000</t>
  </si>
  <si>
    <t>DR CARLOS GONZALEZ</t>
  </si>
  <si>
    <t>AGUADILLA</t>
  </si>
  <si>
    <t>AGUADA</t>
  </si>
  <si>
    <t>10 11 12</t>
  </si>
  <si>
    <r>
      <t xml:space="preserve">CARR 441 KM 0 HM 1 BO GUANIQUILLA
</t>
    </r>
    <r>
      <rPr>
        <i/>
        <sz val="11"/>
        <color rgb="FFFF0000"/>
        <rFont val="Calibri"/>
        <family val="2"/>
        <scheme val="minor"/>
      </rPr>
      <t>9RM5+FG Aguada, Puerto Rico</t>
    </r>
  </si>
  <si>
    <t>006020000</t>
  </si>
  <si>
    <t>SU JUAN B SOTO</t>
  </si>
  <si>
    <r>
      <t xml:space="preserve">CARR 411 KM.5 HM.7 BO. ATALAYA
</t>
    </r>
    <r>
      <rPr>
        <i/>
        <sz val="11"/>
        <color rgb="FFFF0000"/>
        <rFont val="Calibri"/>
        <family val="2"/>
        <scheme val="minor"/>
      </rPr>
      <t>8RR4+H66, Aguada 00602, Puerto Rico</t>
    </r>
  </si>
  <si>
    <t>JOSE GONZALEZ RUIZ</t>
  </si>
  <si>
    <r>
      <t xml:space="preserve">CARR 416 KM 5.3 BO LAGUNAS
</t>
    </r>
    <r>
      <rPr>
        <i/>
        <sz val="11"/>
        <color rgb="FFFF0000"/>
        <rFont val="Calibri"/>
        <family val="2"/>
        <scheme val="minor"/>
      </rPr>
      <t>8RQF+852 Luyando, Aguada, Puerto Rico</t>
    </r>
  </si>
  <si>
    <t>ANSELMO VILLARRUBIA</t>
  </si>
  <si>
    <t>1940</t>
  </si>
  <si>
    <r>
      <t xml:space="preserve">RAMAL 4416 KM 1.8 BO MALPASO
</t>
    </r>
    <r>
      <rPr>
        <i/>
        <sz val="11"/>
        <color rgb="FFFF0000"/>
        <rFont val="Calibri"/>
        <family val="2"/>
        <scheme val="minor"/>
      </rPr>
      <t>9R6H+H2 Aguada, Puerto Rico</t>
    </r>
  </si>
  <si>
    <t>AQUILINO CABAN</t>
  </si>
  <si>
    <r>
      <t xml:space="preserve">CARR 4417 KM 0 HM 8 BO MAMEY
</t>
    </r>
    <r>
      <rPr>
        <i/>
        <sz val="11"/>
        <color rgb="FFFF0000"/>
        <rFont val="Calibri"/>
        <family val="2"/>
        <scheme val="minor"/>
      </rPr>
      <t>9VF3+QWH, Aguada 00602, Puerto Rico</t>
    </r>
  </si>
  <si>
    <t>JUAN LINO SANTIAGO</t>
  </si>
  <si>
    <r>
      <t xml:space="preserve">CARR 417 KM.3HM.6 BO. GUANABANO
</t>
    </r>
    <r>
      <rPr>
        <i/>
        <sz val="11"/>
        <color rgb="FFFF0000"/>
        <rFont val="Calibri"/>
        <family val="2"/>
        <scheme val="minor"/>
      </rPr>
      <t>9R9V+FP5, Luyando, Aguada 00602, Puerto Rico</t>
    </r>
  </si>
  <si>
    <t>SU EPIFANIO ESTRADA</t>
  </si>
  <si>
    <r>
      <t xml:space="preserve">CARR 411 KM.2 HM.8 BO JAGUEY
</t>
    </r>
    <r>
      <rPr>
        <i/>
        <sz val="11"/>
        <color rgb="FFFF0000"/>
        <rFont val="Calibri"/>
        <family val="2"/>
        <scheme val="minor"/>
      </rPr>
      <t>9R62+J4 Aguada, Puerto Rico</t>
    </r>
  </si>
  <si>
    <t>HOMERO RIVERA SOLA</t>
  </si>
  <si>
    <r>
      <t xml:space="preserve">CARR 459 SECTOR ESTEVES BO. CORRALES
</t>
    </r>
    <r>
      <rPr>
        <sz val="11"/>
        <color rgb="FFFF0000"/>
        <rFont val="Calibri"/>
        <family val="2"/>
        <scheme val="minor"/>
      </rPr>
      <t>FV4F+WQ2 Camaceyes, Aguadilla, Puerto Rico</t>
    </r>
  </si>
  <si>
    <t>006050000</t>
  </si>
  <si>
    <r>
      <t xml:space="preserve">AVE FERNANDO YUMET
</t>
    </r>
    <r>
      <rPr>
        <i/>
        <sz val="11"/>
        <color rgb="FFFF0000"/>
        <rFont val="Calibri"/>
        <family val="2"/>
        <scheme val="minor"/>
      </rPr>
      <t>CR9V+2F Aguadilla Pueblo, Aguadilla, Puerto Rico</t>
    </r>
  </si>
  <si>
    <t>006030000</t>
  </si>
  <si>
    <t>SU CONCHITA IGUARTUA DE SUAREZ</t>
  </si>
  <si>
    <t>PK K 1 2 3 4 5 6 7 8      EEI</t>
  </si>
  <si>
    <r>
      <t xml:space="preserve">CARR 2 KM 1022 BO. CAIMITAL ALTO
</t>
    </r>
    <r>
      <rPr>
        <i/>
        <sz val="11"/>
        <color rgb="FFFF0000"/>
        <rFont val="Calibri"/>
        <family val="2"/>
        <scheme val="minor"/>
      </rPr>
      <t>CVVM+84 Aguadilla Pueblo, Aguadilla, Puerto Rico</t>
    </r>
  </si>
  <si>
    <r>
      <t xml:space="preserve">CARR. 457 C/E BASE RAMEY BO. CAMASEYES
</t>
    </r>
    <r>
      <rPr>
        <i/>
        <sz val="11"/>
        <color rgb="FFFF0000"/>
        <rFont val="Calibri"/>
        <family val="2"/>
        <scheme val="minor"/>
      </rPr>
      <t>FRFX+H76 Camaceyes, Aguadilla, Puerto Rico</t>
    </r>
  </si>
  <si>
    <t>ANA M. JAVARIZ</t>
  </si>
  <si>
    <t>1971</t>
  </si>
  <si>
    <r>
      <t xml:space="preserve">CARR.107 URB. EL PRADO
</t>
    </r>
    <r>
      <rPr>
        <i/>
        <sz val="11"/>
        <color rgb="FFFF0000"/>
        <rFont val="Calibri"/>
        <family val="2"/>
        <scheme val="minor"/>
      </rPr>
      <t>FV22+MJ Aguadilla Pueblo, Aguadilla, Puerto Rico</t>
    </r>
  </si>
  <si>
    <t>ESCUELA ESPECIALIZADA ALCIDES FIGUEROA</t>
  </si>
  <si>
    <t>AÑASCO</t>
  </si>
  <si>
    <r>
      <t xml:space="preserve">CALLE MARIA MONAGAS
</t>
    </r>
    <r>
      <rPr>
        <i/>
        <sz val="11"/>
        <color rgb="FFFF0000"/>
        <rFont val="Calibri"/>
        <family val="2"/>
        <scheme val="minor"/>
      </rPr>
      <t>7VJ6+WW Añasco, Puerto Rico</t>
    </r>
  </si>
  <si>
    <t>006100000</t>
  </si>
  <si>
    <t>ANTONIO GONZALEZ SUAREZ</t>
  </si>
  <si>
    <r>
      <t xml:space="preserve">CARR. 402  KM 6 BO DAGUEY
</t>
    </r>
    <r>
      <rPr>
        <i/>
        <sz val="11"/>
        <color rgb="FFFF0000"/>
        <rFont val="Calibri"/>
        <family val="2"/>
        <scheme val="minor"/>
      </rPr>
      <t>7VP6+W57 Añasco, Puerto Rico</t>
    </r>
  </si>
  <si>
    <t>Maybe Historic</t>
  </si>
  <si>
    <t>ESPINO</t>
  </si>
  <si>
    <r>
      <t xml:space="preserve">CARR.109 KM.5 HM.0 BO ESPINO
</t>
    </r>
    <r>
      <rPr>
        <i/>
        <sz val="11"/>
        <color rgb="FFFF0000"/>
        <rFont val="Calibri"/>
        <family val="2"/>
        <scheme val="minor"/>
      </rPr>
      <t>7VFG+W35 Espino, Añasco, Puerto Rico</t>
    </r>
  </si>
  <si>
    <t>ISABEL SUAREZ</t>
  </si>
  <si>
    <t>1904</t>
  </si>
  <si>
    <t xml:space="preserve">CALLE 65 INFANTERIA
</t>
  </si>
  <si>
    <t>JAMES GARFIELD</t>
  </si>
  <si>
    <t>CABO ROJO</t>
  </si>
  <si>
    <t>1937</t>
  </si>
  <si>
    <t>3RJX+6P Cabo Rojo, Puerto Rico</t>
  </si>
  <si>
    <t>006230000</t>
  </si>
  <si>
    <t>PEDRO NELSON COLBERG</t>
  </si>
  <si>
    <t>3VP2+W2R, Cabo Rojo, 00623, Puerto Rico</t>
  </si>
  <si>
    <t>SU CARMEN VIGNALS ROSARIO</t>
  </si>
  <si>
    <t>Municipality was missing in Grade config data</t>
  </si>
  <si>
    <t>2RHM+P6 Boquerón, Cabo Rojo, Puerto Rico</t>
  </si>
  <si>
    <t>2VV4+35F, Betances, Cabo Rojo 00623, Puerto Rico</t>
  </si>
  <si>
    <t>SU ANTONIO ACARON CORREA</t>
  </si>
  <si>
    <t>3VP9+VJ Cabo Rojo, Puerto Rico</t>
  </si>
  <si>
    <t>SEGUNDO RUIZ BELVIS</t>
  </si>
  <si>
    <t>HORMIGUEROS</t>
  </si>
  <si>
    <t>4VQF+85 Hormigueros, Puerto Rico</t>
  </si>
  <si>
    <t>000660000</t>
  </si>
  <si>
    <t>LAJAS</t>
  </si>
  <si>
    <t>2WXR+2M Lajas, Puerto Rico</t>
  </si>
  <si>
    <t>006670000</t>
  </si>
  <si>
    <t>ROSENDO MATIENZO CINTRON</t>
  </si>
  <si>
    <t>2XQQ+67Q, Lajas Arriba, Lajas 00667, Puerto Rico</t>
  </si>
  <si>
    <t>SU JUAN CANCIO ORTIZ DE LA RENTA</t>
  </si>
  <si>
    <t>2WQF+X4 Lajas, Puerto Rico</t>
  </si>
  <si>
    <t>BRYAN</t>
  </si>
  <si>
    <t>LAS MARIAS</t>
  </si>
  <si>
    <r>
      <t xml:space="preserve">CARR. 124 KM.10 BO.CERROTE
</t>
    </r>
    <r>
      <rPr>
        <i/>
        <sz val="11"/>
        <color rgb="FFFF0000"/>
        <rFont val="Calibri"/>
        <family val="2"/>
        <scheme val="minor"/>
      </rPr>
      <t>63GF+H4W Las Marías, Puerto Rico</t>
    </r>
  </si>
  <si>
    <t>006700000</t>
  </si>
  <si>
    <t>DR SILVERIO MEDINA GAUD</t>
  </si>
  <si>
    <r>
      <t xml:space="preserve">CARR. 199 KM.6 BO. NARANJALES
</t>
    </r>
    <r>
      <rPr>
        <i/>
        <sz val="11"/>
        <color rgb="FFFF0000"/>
        <rFont val="Calibri"/>
        <family val="2"/>
        <scheme val="minor"/>
      </rPr>
      <t>6X59+J6F, Las Marías 00670, Puerto Rico</t>
    </r>
  </si>
  <si>
    <t>SU LAURO GONZALEZ HIJO</t>
  </si>
  <si>
    <r>
      <t xml:space="preserve">CARR. 406 BO. ANONES
</t>
    </r>
    <r>
      <rPr>
        <i/>
        <sz val="11"/>
        <color rgb="FFFF0000"/>
        <rFont val="Calibri"/>
        <family val="2"/>
        <scheme val="minor"/>
      </rPr>
      <t>7X37+WJJ Las Marías, Puerto Rico</t>
    </r>
  </si>
  <si>
    <t>INDIERA FRIA</t>
  </si>
  <si>
    <t>MARICAO</t>
  </si>
  <si>
    <r>
      <t xml:space="preserve">CARR 366 KM 3 BO INDIERA FRIA
</t>
    </r>
    <r>
      <rPr>
        <i/>
        <sz val="11"/>
        <color rgb="FFFF0000"/>
        <rFont val="Calibri"/>
        <family val="2"/>
        <scheme val="minor"/>
      </rPr>
      <t>43X7+MGF, Maricao 00606, Puerto Rico</t>
    </r>
  </si>
  <si>
    <t>006060000</t>
  </si>
  <si>
    <t>RAUL YBARRA</t>
  </si>
  <si>
    <r>
      <t xml:space="preserve">AVE LUCHETTI CARR 120
</t>
    </r>
    <r>
      <rPr>
        <i/>
        <sz val="11"/>
        <color rgb="FFFF0000"/>
        <rFont val="Calibri"/>
        <family val="2"/>
        <scheme val="minor"/>
      </rPr>
      <t>52MC+33H Maricao, Puerto Rico</t>
    </r>
  </si>
  <si>
    <t>DR PEDRO PEREA FAJARDO</t>
  </si>
  <si>
    <r>
      <t xml:space="preserve">AVE LUIS LLORENS TORRES
</t>
    </r>
    <r>
      <rPr>
        <i/>
        <sz val="11"/>
        <color rgb="FFFF0000"/>
        <rFont val="Calibri"/>
        <family val="2"/>
        <scheme val="minor"/>
      </rPr>
      <t>6V53+9HW Mayagüez, Puerto Rico</t>
    </r>
  </si>
  <si>
    <t>006800000</t>
  </si>
  <si>
    <r>
      <t xml:space="preserve">AVE GONZALEZ CLEMENTE RES CARMEN
</t>
    </r>
    <r>
      <rPr>
        <i/>
        <sz val="11"/>
        <color rgb="FFFF0000"/>
        <rFont val="Calibri"/>
        <family val="2"/>
        <scheme val="minor"/>
      </rPr>
      <t>5RVW+R7V Mayagüez, Puerto Rico</t>
    </r>
  </si>
  <si>
    <r>
      <t xml:space="preserve">BALBOA # 64
</t>
    </r>
    <r>
      <rPr>
        <i/>
        <sz val="11"/>
        <color rgb="FFFF0000"/>
        <rFont val="Calibri"/>
        <family val="2"/>
        <scheme val="minor"/>
      </rPr>
      <t>6V38+RQG Mayagüez, Puerto Rico</t>
    </r>
  </si>
  <si>
    <r>
      <t xml:space="preserve">CALLE ANTONIO CRUZ NUÑEZ
</t>
    </r>
    <r>
      <rPr>
        <i/>
        <sz val="11"/>
        <color rgb="FFFF0000"/>
        <rFont val="Calibri"/>
        <family val="2"/>
        <scheme val="minor"/>
      </rPr>
      <t>5VV8+M8 Mayagüez, Puerto Rico</t>
    </r>
  </si>
  <si>
    <t>OLGA MAS RAMIREZ</t>
  </si>
  <si>
    <t>5VCR+85J, Mayagüez 00660, Puerto Rico</t>
  </si>
  <si>
    <t>MANUEL A BARRETO</t>
  </si>
  <si>
    <r>
      <t xml:space="preserve">CALLE PILAR DEFILLO
</t>
    </r>
    <r>
      <rPr>
        <i/>
        <sz val="11"/>
        <color rgb="FFFF0000"/>
        <rFont val="Calibri"/>
        <family val="2"/>
        <scheme val="minor"/>
      </rPr>
      <t>6V24+54G Mayagüez, Puerto Rico</t>
    </r>
  </si>
  <si>
    <t>MARIANO RIERA PALMER</t>
  </si>
  <si>
    <r>
      <t xml:space="preserve">CALLE MENDEZ VIGO 297
</t>
    </r>
    <r>
      <rPr>
        <i/>
        <sz val="11"/>
        <color rgb="FFFF0000"/>
        <rFont val="Calibri"/>
        <family val="2"/>
        <scheme val="minor"/>
      </rPr>
      <t>6V42+X3V Mayagüez, Puerto Rico</t>
    </r>
  </si>
  <si>
    <t>RAFAEL MARTINEZ NADAL</t>
  </si>
  <si>
    <r>
      <t xml:space="preserve">CALLE SALVADOR MESTRE ESQ. CARBONELL VILLA
</t>
    </r>
    <r>
      <rPr>
        <i/>
        <sz val="11"/>
        <color rgb="FFFF0000"/>
        <rFont val="Calibri"/>
        <family val="2"/>
        <scheme val="minor"/>
      </rPr>
      <t>6V2C+67 Mayagüez, Puerto Rico</t>
    </r>
  </si>
  <si>
    <r>
      <t>ADOLFO BABILONIA</t>
    </r>
    <r>
      <rPr>
        <i/>
        <sz val="11"/>
        <color rgb="FFFF0000"/>
        <rFont val="Arial"/>
        <family val="2"/>
      </rPr>
      <t xml:space="preserve"> (Luis A. Colon)</t>
    </r>
  </si>
  <si>
    <t>MOCA</t>
  </si>
  <si>
    <r>
      <t xml:space="preserve">230 CALLE ISABELA PUEBLO
</t>
    </r>
    <r>
      <rPr>
        <i/>
        <sz val="11"/>
        <color rgb="FFFF0000"/>
        <rFont val="Calibri"/>
        <family val="2"/>
        <scheme val="minor"/>
      </rPr>
      <t>9VWQ+42V Moca, Puerto Rico</t>
    </r>
  </si>
  <si>
    <t>006760000</t>
  </si>
  <si>
    <t>CERRO GORDO MEDINA</t>
  </si>
  <si>
    <r>
      <t xml:space="preserve">CARR 420 INT 495 KM 2.0
</t>
    </r>
    <r>
      <rPr>
        <i/>
        <sz val="11"/>
        <color rgb="FFFF0000"/>
        <rFont val="Calibri"/>
        <family val="2"/>
        <scheme val="minor"/>
      </rPr>
      <t>8WRC+MV9 Bambu, Moca, Puerto Rico</t>
    </r>
  </si>
  <si>
    <t>TOMAS VERA  AYALA</t>
  </si>
  <si>
    <t>1964</t>
  </si>
  <si>
    <r>
      <t xml:space="preserve">CARR 423 KM 4 BO PLATA (SECTOR PLATA ALTA)
</t>
    </r>
    <r>
      <rPr>
        <i/>
        <sz val="11"/>
        <color rgb="FFFF0000"/>
        <rFont val="Calibri"/>
        <family val="2"/>
        <scheme val="minor"/>
      </rPr>
      <t>8XJ3+G9 Capá, Moca, Puerto Rico</t>
    </r>
  </si>
  <si>
    <t>JUAN DE DIOS QUIÑONES</t>
  </si>
  <si>
    <r>
      <t xml:space="preserve">CARR 125 KM 9 HM 7 BO VOLADORA
</t>
    </r>
    <r>
      <rPr>
        <i/>
        <sz val="11"/>
        <color rgb="FFFF0000"/>
        <rFont val="Calibri"/>
        <family val="2"/>
        <scheme val="minor"/>
      </rPr>
      <t>9WHC+FF Bambu, Moca, Puerto Rico</t>
    </r>
  </si>
  <si>
    <t>CUCHILLAS</t>
  </si>
  <si>
    <t>PK K 1 2 3 4 5        EEE EEI</t>
  </si>
  <si>
    <r>
      <t xml:space="preserve">CARR 444 KM 3 HM 7
</t>
    </r>
    <r>
      <rPr>
        <i/>
        <sz val="11"/>
        <color rgb="FFFF0000"/>
        <rFont val="Calibri"/>
        <family val="2"/>
        <scheme val="minor"/>
      </rPr>
      <t>PR-444, Moca, 00676, Puerto Rico</t>
    </r>
  </si>
  <si>
    <t>CONRADO RODRIGUEZ</t>
  </si>
  <si>
    <t>RINCON</t>
  </si>
  <si>
    <r>
      <t xml:space="preserve">CALLE LUIS MUÑOZ RIVERA FINAL
</t>
    </r>
    <r>
      <rPr>
        <i/>
        <sz val="11"/>
        <color rgb="FFFF0000"/>
        <rFont val="Calibri"/>
        <family val="2"/>
        <scheme val="minor"/>
      </rPr>
      <t>8QP2+Q4 Rincon, Rincón, Puerto Rico</t>
    </r>
  </si>
  <si>
    <t>006770000</t>
  </si>
  <si>
    <t>MANUEL GONZALEZ MELO</t>
  </si>
  <si>
    <r>
      <t xml:space="preserve">CARR 115 KM 9 HM 0 BO CANVALACHE
</t>
    </r>
    <r>
      <rPr>
        <i/>
        <sz val="11"/>
        <color rgb="FFFF0000"/>
        <rFont val="Calibri"/>
        <family val="2"/>
        <scheme val="minor"/>
      </rPr>
      <t>8Q7F+HC Rincon, Rincón, Puerto Rico</t>
    </r>
  </si>
  <si>
    <t>SU DAVID ANTONGIORGI CORDOVA</t>
  </si>
  <si>
    <t>SABANA GRANDE</t>
  </si>
  <si>
    <t>23Q6+J5R, Liborio Negrón Torres, Sabana Grande 00653, Puerto Rico</t>
  </si>
  <si>
    <t>006370000</t>
  </si>
  <si>
    <t>JOSE R GAZTAMBIDE</t>
  </si>
  <si>
    <t>32HR+JW Sabana Grande, Puerto Rico</t>
  </si>
  <si>
    <t>JULIO V GUZMAN</t>
  </si>
  <si>
    <t>SAN GERMAN</t>
  </si>
  <si>
    <t>3XH2+94 San Germán, Puerto Rico</t>
  </si>
  <si>
    <t>006830000</t>
  </si>
  <si>
    <t>GEORGINA ALVARADO</t>
  </si>
  <si>
    <t>4WPH+C9 Rosario, San Germán, Puerto Rico</t>
  </si>
  <si>
    <t>BARTOLOME DE LAS CASAS</t>
  </si>
  <si>
    <t>3XVQ+QW San Germán, Puerto Rico</t>
  </si>
  <si>
    <t>MARIANO ABRIL</t>
  </si>
  <si>
    <t>4XHH+7PQ San Germán, Puerto Rico</t>
  </si>
  <si>
    <t>HERMINIA C RAMIREZ</t>
  </si>
  <si>
    <t>4W5J+23Q San Germán, Puerto Rico</t>
  </si>
  <si>
    <t>LOLA RODRIGUEZ DE TIO</t>
  </si>
  <si>
    <t>3XJ7+WP San Germán, Puerto Rico</t>
  </si>
  <si>
    <t>HENRY W LONGFELLOW</t>
  </si>
  <si>
    <t>3XJ7+34 San Germán, Puerto Rico</t>
  </si>
  <si>
    <t>SU FRANCISCO MARIA  QUIÑONES</t>
  </si>
  <si>
    <t>32H4+58 San Germán, Puerto Rico</t>
  </si>
  <si>
    <t>LAURA MERCADO</t>
  </si>
  <si>
    <r>
      <t xml:space="preserve">CALLE NESTOR TORRES BO ROSARIO
</t>
    </r>
    <r>
      <rPr>
        <sz val="11"/>
        <color rgb="FFFF0000"/>
        <rFont val="Calibri"/>
        <family val="2"/>
        <scheme val="minor"/>
      </rPr>
      <t>5W8C+2PW, Rosario, San Germán 00660, Puerto Rico</t>
    </r>
  </si>
  <si>
    <t>006360000</t>
  </si>
  <si>
    <t>AUREA FUENTES MENDEZ</t>
  </si>
  <si>
    <r>
      <t xml:space="preserve">CARR 435 KM 2 HM 3
</t>
    </r>
    <r>
      <rPr>
        <i/>
        <sz val="11"/>
        <color rgb="FFFF0000"/>
        <rFont val="Calibri"/>
        <family val="2"/>
        <scheme val="minor"/>
      </rPr>
      <t>822W+93 San Sebastián, Puerto Rico</t>
    </r>
  </si>
  <si>
    <t>006850000</t>
  </si>
  <si>
    <t>SU BERNALDO MENDEZ JIMENEZ</t>
  </si>
  <si>
    <r>
      <t xml:space="preserve">CARR 125 KM 1 HM 5 BO HATO ARRIBA
</t>
    </r>
    <r>
      <rPr>
        <i/>
        <sz val="11"/>
        <color rgb="FFFF0000"/>
        <rFont val="Calibri"/>
        <family val="2"/>
        <scheme val="minor"/>
      </rPr>
      <t>9X68+9X Hato Arriba, San Sebastián, Puerto Rico</t>
    </r>
  </si>
  <si>
    <t>SU MATBDIMINO A SALAS</t>
  </si>
  <si>
    <r>
      <t xml:space="preserve">CARR 111 KM 29.2 BO JUNCAL
</t>
    </r>
    <r>
      <rPr>
        <i/>
        <sz val="11"/>
        <color rgb="FFFF0000"/>
        <rFont val="Calibri"/>
        <family val="2"/>
        <scheme val="minor"/>
      </rPr>
      <t>8387+CCC Juncal, San Sebastián, Puerto Rico</t>
    </r>
  </si>
  <si>
    <t>SU CARMELO SERRANO CUBANO</t>
  </si>
  <si>
    <r>
      <t xml:space="preserve">CARR 445 KM 3 HM 6 BO SALTOS
</t>
    </r>
    <r>
      <rPr>
        <i/>
        <sz val="11"/>
        <color rgb="FFFF0000"/>
        <rFont val="Calibri"/>
        <family val="2"/>
        <scheme val="minor"/>
      </rPr>
      <t>9XGW+FC San Sebastián, Puerto Rico</t>
    </r>
  </si>
  <si>
    <t>RAMON MARIA TORRES</t>
  </si>
  <si>
    <r>
      <t xml:space="preserve">AVE EMERITO ESTRADA  CARRETERA 111
</t>
    </r>
    <r>
      <rPr>
        <i/>
        <sz val="11"/>
        <color rgb="FFFF0000"/>
        <rFont val="Calibri"/>
        <family val="2"/>
        <scheme val="minor"/>
      </rPr>
      <t>82Q3+8C San Sebastián, Puerto Rico</t>
    </r>
  </si>
  <si>
    <t>SEBASTIAN PABON ALVES (COROZO)</t>
  </si>
  <si>
    <r>
      <t xml:space="preserve">CARR 301 KM 7 HM 4 SECT COROZO
</t>
    </r>
    <r>
      <rPr>
        <sz val="11"/>
        <color rgb="FFFF0000"/>
        <rFont val="Calibri"/>
        <family val="2"/>
        <scheme val="minor"/>
      </rPr>
      <t>XRJ8+P26, Pole Ojea, Cabo Rojo 00623, Puerto Rico</t>
    </r>
  </si>
  <si>
    <t>RAMON OLIVARES</t>
  </si>
  <si>
    <t>2W3G+GQ4, Palmarejo, Lajas 00667, Puerto Rico</t>
  </si>
  <si>
    <t>MARIA DOLORES FARIA</t>
  </si>
  <si>
    <r>
      <t xml:space="preserve">AVE JC CLEMENTE
</t>
    </r>
    <r>
      <rPr>
        <i/>
        <sz val="11"/>
        <color rgb="FFFF0000"/>
        <rFont val="Calibri"/>
        <family val="2"/>
        <scheme val="minor"/>
      </rPr>
      <t>5RWW+HQR Mayagüez, Puerto Rico</t>
    </r>
  </si>
  <si>
    <t>CROEM</t>
  </si>
  <si>
    <r>
      <t xml:space="preserve">CERRO LAS MESAS KM6 HM.9
</t>
    </r>
    <r>
      <rPr>
        <sz val="11"/>
        <color rgb="FFFF0000"/>
        <rFont val="Calibri"/>
        <family val="2"/>
        <scheme val="minor"/>
      </rPr>
      <t>5WG6+Q8G Mayagüez, Puerto Rico</t>
    </r>
  </si>
  <si>
    <t>MARIA LUISA ARCELAY</t>
  </si>
  <si>
    <r>
      <t xml:space="preserve">CALLE SAN ETBDPEDITO RES. SABALOS NUEVO
</t>
    </r>
    <r>
      <rPr>
        <i/>
        <sz val="11"/>
        <color rgb="FFFF0000"/>
        <rFont val="Calibri"/>
        <family val="2"/>
        <scheme val="minor"/>
      </rPr>
      <t>5RHW+V4W Mayagüez, Puerto Rico</t>
    </r>
  </si>
  <si>
    <t>SU ALFREDO DORRINGTON</t>
  </si>
  <si>
    <r>
      <t xml:space="preserve">URB VALLE HERMOSO 34 CALLE FLAMBOYAN
</t>
    </r>
    <r>
      <rPr>
        <sz val="11"/>
        <color rgb="FFFF0000"/>
        <rFont val="Calibri"/>
        <family val="2"/>
        <scheme val="minor"/>
      </rPr>
      <t>4VX3+CW Hormigueros, Puerto Rico</t>
    </r>
  </si>
  <si>
    <t>006600000</t>
  </si>
  <si>
    <t>CENTRO VOCACIONAL ESPECIAL</t>
  </si>
  <si>
    <r>
      <t xml:space="preserve">CARR 417 KM 3 HM 6 BO GUANABANO
</t>
    </r>
    <r>
      <rPr>
        <i/>
        <sz val="11"/>
        <color rgb="FFFF0000"/>
        <rFont val="Calibri"/>
        <family val="2"/>
        <scheme val="minor"/>
      </rPr>
      <t>9R9V+VPM Luyando, Aguada, Puerto Rico</t>
    </r>
  </si>
  <si>
    <t>BLANCA MALARET</t>
  </si>
  <si>
    <t>32HR+4V Sabana Grande, Puerto Rico</t>
  </si>
  <si>
    <t>SALVADOR FUENTES</t>
  </si>
  <si>
    <r>
      <t xml:space="preserve">CALLE NORTH EAST,EDIF.611 RAMEY
</t>
    </r>
    <r>
      <rPr>
        <sz val="11"/>
        <color rgb="FFFF0000"/>
        <rFont val="Calibri"/>
        <family val="2"/>
        <scheme val="minor"/>
      </rPr>
      <t>FVX8+H7G, Maleza Baja, Aguadilla, Puerto Rico, Aguadilla 00603, Puerto Rico</t>
    </r>
  </si>
  <si>
    <t>LA CARMEN</t>
  </si>
  <si>
    <r>
      <t xml:space="preserve">CARR 105 KM 21.2
</t>
    </r>
    <r>
      <rPr>
        <i/>
        <sz val="11"/>
        <color rgb="FFFF0000"/>
        <rFont val="Calibri"/>
        <family val="2"/>
        <scheme val="minor"/>
      </rPr>
      <t>5XGV+R84 Maricao, Puerto Rico</t>
    </r>
  </si>
  <si>
    <t>LEONIDES MORALES RODRIGUEZ</t>
  </si>
  <si>
    <r>
      <t xml:space="preserve">CALLE SANTA ROSA #20
</t>
    </r>
    <r>
      <rPr>
        <sz val="11"/>
        <color rgb="FFFF0000"/>
        <rFont val="Calibri"/>
        <family val="2"/>
        <scheme val="minor"/>
      </rPr>
      <t>2WXV+H6P Lajas, Puerto Rico</t>
    </r>
  </si>
  <si>
    <t>ELPIDIO H RIVERA</t>
  </si>
  <si>
    <r>
      <t xml:space="preserve">URB. RIO CRISTAL CALLE ROBERTO COLE 510
</t>
    </r>
    <r>
      <rPr>
        <i/>
        <sz val="11"/>
        <color rgb="FFFF0000"/>
        <rFont val="Calibri"/>
        <family val="2"/>
        <scheme val="minor"/>
      </rPr>
      <t>5VJ6+VP Mayagüez, Puerto Rico</t>
    </r>
  </si>
  <si>
    <t>DR EFRAIN SANCHEZ HIDALGO</t>
  </si>
  <si>
    <t>9 10 11 12  EEI</t>
  </si>
  <si>
    <r>
      <t xml:space="preserve">CALLE MONSEÑOR JOSE TORRES
</t>
    </r>
    <r>
      <rPr>
        <i/>
        <sz val="11"/>
        <color rgb="FFFF0000"/>
        <rFont val="Calibri"/>
        <family val="2"/>
        <scheme val="minor"/>
      </rPr>
      <t>9VRQ+J68, Moca, 00676, Puerto Rico</t>
    </r>
  </si>
  <si>
    <t>RAMON E RODRIGUEZ DIAZ</t>
  </si>
  <si>
    <r>
      <t xml:space="preserve">CALLE COMERCIO URB. VERDUN
</t>
    </r>
    <r>
      <rPr>
        <sz val="11"/>
        <color rgb="FFFF0000"/>
        <rFont val="Calibri"/>
        <family val="2"/>
        <scheme val="minor"/>
      </rPr>
      <t>4VPG+HV Hormigueros, Puerto Rico</t>
    </r>
  </si>
  <si>
    <t>ELADIO TIRADO LOPEZ</t>
  </si>
  <si>
    <r>
      <t xml:space="preserve">CARR 417 KM 3 HM 6 BO GUANABANO
</t>
    </r>
    <r>
      <rPr>
        <i/>
        <sz val="11"/>
        <color rgb="FFFF0000"/>
        <rFont val="Calibri"/>
        <family val="2"/>
        <scheme val="minor"/>
      </rPr>
      <t>9R9V+VHM Luyando, Aguada, Puerto Rico</t>
    </r>
  </si>
  <si>
    <t>EVA Y PATRIA CUSTODIO</t>
  </si>
  <si>
    <r>
      <t xml:space="preserve">CARR.120 KM.0 HM.6 BO. MARAVILLA SUR
</t>
    </r>
    <r>
      <rPr>
        <i/>
        <sz val="11"/>
        <color rgb="FFFF0000"/>
        <rFont val="Calibri"/>
        <family val="2"/>
        <scheme val="minor"/>
      </rPr>
      <t>62W6+Q8G Las Marías, Puerto Rico</t>
    </r>
  </si>
  <si>
    <t>MARCELINO RODRIGUEZ</t>
  </si>
  <si>
    <r>
      <t xml:space="preserve">CARR 125 KM 0 HM 2 BO VOLADORA
</t>
    </r>
    <r>
      <rPr>
        <i/>
        <sz val="11"/>
        <color rgb="FFFF0000"/>
        <rFont val="Calibri"/>
        <family val="2"/>
        <scheme val="minor"/>
      </rPr>
      <t>9WJC+3J4 Bambu, Moca, Puerto Rico</t>
    </r>
  </si>
  <si>
    <t>BENITO CEREZO VAZQUEZ</t>
  </si>
  <si>
    <r>
      <t xml:space="preserve">CARR. 107INT. 458 BDA. BORINQUEN
</t>
    </r>
    <r>
      <rPr>
        <i/>
        <sz val="11"/>
        <color rgb="FFFF0000"/>
        <rFont val="Calibri"/>
        <family val="2"/>
        <scheme val="minor"/>
      </rPr>
      <t>FR5W+82 Aguadilla Pueblo, Aguadilla, Puerto Rico</t>
    </r>
  </si>
  <si>
    <t>ESTER FELICIANO MENDOZA</t>
  </si>
  <si>
    <r>
      <t xml:space="preserve">CALLE E BASE RAMEY
</t>
    </r>
    <r>
      <rPr>
        <i/>
        <sz val="11"/>
        <color rgb="FFFF0000"/>
        <rFont val="Calibri"/>
        <family val="2"/>
        <scheme val="minor"/>
      </rPr>
      <t>GV23+3P Aguadilla Pueblo, Aguadilla, Puerto Rico</t>
    </r>
  </si>
  <si>
    <t>ANTONIO BADILLO HERNANDEZ</t>
  </si>
  <si>
    <r>
      <t xml:space="preserve">CARR. 459 KM. 7.04 BO. MONTAÑA
</t>
    </r>
    <r>
      <rPr>
        <i/>
        <sz val="11"/>
        <color rgb="FFFF0000"/>
        <rFont val="Calibri"/>
        <family val="2"/>
        <scheme val="minor"/>
      </rPr>
      <t>FWQ3+544, Ceiba Alta, Aguadilla, Puerto Rico</t>
    </r>
  </si>
  <si>
    <t>ERNESTINA MENDEZ</t>
  </si>
  <si>
    <t xml:space="preserve">6 7 8 9 10 </t>
  </si>
  <si>
    <t>6 10</t>
  </si>
  <si>
    <t>1988</t>
  </si>
  <si>
    <r>
      <t xml:space="preserve">CARR.111KM.17HM 5 BO. BAHONAMEY
</t>
    </r>
    <r>
      <rPr>
        <i/>
        <sz val="11"/>
        <color rgb="FFFF0000"/>
        <rFont val="Calibri"/>
        <family val="2"/>
        <scheme val="minor"/>
      </rPr>
      <t>82V4+MC San Sebastián, Puerto Rico</t>
    </r>
  </si>
  <si>
    <t>LYDIA MELENDEZ</t>
  </si>
  <si>
    <r>
      <t xml:space="preserve">CARR 115 KM 23 HM 9 BO ASOMANTE
</t>
    </r>
    <r>
      <rPr>
        <i/>
        <sz val="11"/>
        <color rgb="FFFF0000"/>
        <rFont val="Calibri"/>
        <family val="2"/>
        <scheme val="minor"/>
      </rPr>
      <t>9RM8+7H Aguada, Puerto Rico</t>
    </r>
  </si>
  <si>
    <t>INES MARIA  MENDOZA</t>
  </si>
  <si>
    <r>
      <t xml:space="preserve">CALLE BARBOSA NORTE URB ANA MARIA
</t>
    </r>
    <r>
      <rPr>
        <sz val="11"/>
        <color rgb="FFFF0000"/>
        <rFont val="Calibri"/>
        <family val="2"/>
        <scheme val="minor"/>
      </rPr>
      <t>3VR2+3W Cabo Rojo, Puerto Rico</t>
    </r>
  </si>
  <si>
    <t>MONSERRATE LEON IRIZARRY</t>
  </si>
  <si>
    <r>
      <t xml:space="preserve">CARR 101 KM 18 HM 2
</t>
    </r>
    <r>
      <rPr>
        <sz val="11"/>
        <color rgb="FFFF0000"/>
        <rFont val="Calibri"/>
        <family val="2"/>
        <scheme val="minor"/>
      </rPr>
      <t>2RGP+XC8 Boquerón, Cabo Rojo, Puerto Rico</t>
    </r>
  </si>
  <si>
    <r>
      <t xml:space="preserve">CARR. 402 KM. 1 HM.4 BO.MARIAS
</t>
    </r>
    <r>
      <rPr>
        <i/>
        <sz val="11"/>
        <color rgb="FFFF0000"/>
        <rFont val="Calibri"/>
        <family val="2"/>
        <scheme val="minor"/>
      </rPr>
      <t>7VV6+M7R Añasco, Puerto Rico</t>
    </r>
  </si>
  <si>
    <t>ESTEBAN ROSADO BAEZ</t>
  </si>
  <si>
    <r>
      <t xml:space="preserve">CARR. 341 BO. MANI
</t>
    </r>
    <r>
      <rPr>
        <i/>
        <sz val="11"/>
        <color rgb="FFFF0000"/>
        <rFont val="Calibri"/>
        <family val="2"/>
        <scheme val="minor"/>
      </rPr>
      <t>6RJH+35P Mayagüez, Puerto Rico</t>
    </r>
  </si>
  <si>
    <t>PATRIA LATORRE</t>
  </si>
  <si>
    <r>
      <t xml:space="preserve">CARR.125 KM.23HM.2BO. PIEDRAS BLANCA
</t>
    </r>
    <r>
      <rPr>
        <i/>
        <sz val="11"/>
        <color rgb="FFFF0000"/>
        <rFont val="Calibri"/>
        <family val="2"/>
        <scheme val="minor"/>
      </rPr>
      <t>82MC+FR9 San Sebastián, Puerto Rico</t>
    </r>
  </si>
  <si>
    <t>SEVERO E COLBERG RAMIREZ</t>
  </si>
  <si>
    <t>1991</t>
  </si>
  <si>
    <r>
      <t xml:space="preserve">102 AVE PEDRO ALBIZU CAMPOS
</t>
    </r>
    <r>
      <rPr>
        <sz val="11"/>
        <color rgb="FFFF0000"/>
        <rFont val="Calibri"/>
        <family val="2"/>
        <scheme val="minor"/>
      </rPr>
      <t>3RPX+Q25, Cabo Rojo, 00623, Puerto Rico</t>
    </r>
  </si>
  <si>
    <t>RIO CAÑAS ABAJO</t>
  </si>
  <si>
    <r>
      <t xml:space="preserve">CARR 351 INT 352 BO RIO CAÑAS
</t>
    </r>
    <r>
      <rPr>
        <i/>
        <sz val="11"/>
        <color rgb="FFFF0000"/>
        <rFont val="Calibri"/>
        <family val="2"/>
        <scheme val="minor"/>
      </rPr>
      <t>6WH4+FX Mayagüez, Puerto Rico</t>
    </r>
  </si>
  <si>
    <t>006810000</t>
  </si>
  <si>
    <t>CENTRO DE ADIESTRAMIENTO Y BELLAS ARTES</t>
  </si>
  <si>
    <t>4 5 6 7 8 9 10 11 12</t>
  </si>
  <si>
    <r>
      <t xml:space="preserve">EDIF 608 BASE RAMEY
</t>
    </r>
    <r>
      <rPr>
        <i/>
        <sz val="11"/>
        <color rgb="FFFF0000"/>
        <rFont val="Calibri"/>
        <family val="2"/>
        <scheme val="minor"/>
      </rPr>
      <t>FVX8+35X Maleza Baja, Aguadilla, Puerto Rico</t>
    </r>
  </si>
  <si>
    <t>006040000</t>
  </si>
  <si>
    <t>CARMEN CASASUS MARTI</t>
  </si>
  <si>
    <r>
      <t xml:space="preserve">CARR. 405 KM.0 HM. 9 BO. CARRERAS
</t>
    </r>
    <r>
      <rPr>
        <i/>
        <sz val="11"/>
        <color rgb="FFFF0000"/>
        <rFont val="Calibri"/>
        <family val="2"/>
        <scheme val="minor"/>
      </rPr>
      <t>7VP9+R44 Añasco, Puerto Rico</t>
    </r>
  </si>
  <si>
    <t>SUPERIOR NUEVA</t>
  </si>
  <si>
    <r>
      <t xml:space="preserve">CARR 105 KM 25
</t>
    </r>
    <r>
      <rPr>
        <i/>
        <sz val="11"/>
        <color rgb="FFFF0000"/>
        <rFont val="Calibri"/>
        <family val="2"/>
        <scheme val="minor"/>
      </rPr>
      <t>52J7+5V6 Maricao, Puerto Rico</t>
    </r>
  </si>
  <si>
    <t>JUAN SUAREZ PELEGRINA (NUEVA)</t>
  </si>
  <si>
    <r>
      <t xml:space="preserve">CARR.459 BO. MONTAÑA
</t>
    </r>
    <r>
      <rPr>
        <i/>
        <sz val="11"/>
        <color rgb="FFFF0000"/>
        <rFont val="Calibri"/>
        <family val="2"/>
        <scheme val="minor"/>
      </rPr>
      <t>FWP2+GVF Ceiba Alta, Aguadilla, Puerto Rico, Aguadilla, Puerto Rico</t>
    </r>
  </si>
  <si>
    <t>MANUEL GARCIA PEREZ (NUEVA)</t>
  </si>
  <si>
    <r>
      <t xml:space="preserve">CALLE PEDRO ALBIZU CAMPOS INTERIOR
</t>
    </r>
    <r>
      <rPr>
        <i/>
        <sz val="11"/>
        <color rgb="FFFF0000"/>
        <rFont val="Calibri"/>
        <family val="2"/>
        <scheme val="minor"/>
      </rPr>
      <t>8QP2+69G Rincon, Rincón, Puerto Rico</t>
    </r>
  </si>
  <si>
    <t>SUPERIOR CATALINA MORALES FLORES</t>
  </si>
  <si>
    <r>
      <t xml:space="preserve">CARR 110 CALLE CONCEPCION VERA
</t>
    </r>
    <r>
      <rPr>
        <i/>
        <sz val="11"/>
        <color rgb="FFFF0000"/>
        <rFont val="Calibri"/>
        <family val="2"/>
        <scheme val="minor"/>
      </rPr>
      <t>9VPQ+6M4 Moca, Puerto Rico</t>
    </r>
  </si>
  <si>
    <t>MANUEL MENDEZ LICIAGA</t>
  </si>
  <si>
    <r>
      <t xml:space="preserve">CARR 125 KM 19 BO GUATEMALA
</t>
    </r>
    <r>
      <rPr>
        <i/>
        <sz val="11"/>
        <color rgb="FFFF0000"/>
        <rFont val="Calibri"/>
        <family val="2"/>
        <scheme val="minor"/>
      </rPr>
      <t>8XXR+JGP, San Sebastián, 00685, Puerto Rico</t>
    </r>
  </si>
  <si>
    <t>PROFESORA JUANA ROSARIO CARRERO</t>
  </si>
  <si>
    <r>
      <t xml:space="preserve">AVE. NATIVO ALERS DESVIO SUR
</t>
    </r>
    <r>
      <rPr>
        <i/>
        <sz val="11"/>
        <color rgb="FFFF0000"/>
        <rFont val="Calibri"/>
        <family val="2"/>
        <scheme val="minor"/>
      </rPr>
      <t>9RG7+FXX Aguada, Puerto Rico</t>
    </r>
  </si>
  <si>
    <t>EUGENIO MARIA DE HOSTOS (INTERMEDIA)</t>
  </si>
  <si>
    <r>
      <t xml:space="preserve">AVE MATIAS BRUGMAN
</t>
    </r>
    <r>
      <rPr>
        <i/>
        <sz val="11"/>
        <color rgb="FFFF0000"/>
        <rFont val="Calibri"/>
        <family val="2"/>
        <scheme val="minor"/>
      </rPr>
      <t>62W2+JX7, Las Marías 00670, Puerto Rico</t>
    </r>
  </si>
  <si>
    <t>ESCUELA ELEMENTAL NUEVA</t>
  </si>
  <si>
    <r>
      <t xml:space="preserve">CARR 309 KM 1.9 INTERIOR BO JUANAJIBO
</t>
    </r>
    <r>
      <rPr>
        <sz val="11"/>
        <color rgb="FFFF0000"/>
        <rFont val="Calibri"/>
        <family val="2"/>
        <scheme val="minor"/>
      </rPr>
      <t>4VQ8+JRM, Hormigueros, 00660, Puerto Rico</t>
    </r>
  </si>
  <si>
    <t>AURORA MENDEZ CHARNECO</t>
  </si>
  <si>
    <r>
      <t xml:space="preserve">CALLE PEDRO ALBISUS CAMPOS
</t>
    </r>
    <r>
      <rPr>
        <i/>
        <sz val="11"/>
        <color rgb="FFFF0000"/>
        <rFont val="Calibri"/>
        <family val="2"/>
        <scheme val="minor"/>
      </rPr>
      <t>82M7+RV San Sebastián, Puerto Rico</t>
    </r>
  </si>
  <si>
    <t>LUIS NEGRON LOPEZ</t>
  </si>
  <si>
    <t>33F2+M7 Sabana Grande, Puerto Rico</t>
  </si>
  <si>
    <t>EUGENIO MARIA DE HOSTOS (SUPERIOR)</t>
  </si>
  <si>
    <r>
      <t xml:space="preserve">CALLE NANADICH #50 OESTE
</t>
    </r>
    <r>
      <rPr>
        <i/>
        <sz val="11"/>
        <color rgb="FFFF0000"/>
        <rFont val="Calibri"/>
        <family val="2"/>
        <scheme val="minor"/>
      </rPr>
      <t>5VX4+53 Mayagüez, Puerto Rico</t>
    </r>
  </si>
  <si>
    <r>
      <t>SEGUNDA UNIDAD BO PUERTO REAL</t>
    </r>
    <r>
      <rPr>
        <i/>
        <sz val="11"/>
        <color rgb="FFFF0000"/>
        <rFont val="Arial"/>
        <family val="2"/>
      </rPr>
      <t xml:space="preserve"> (Milderd Arroyo)</t>
    </r>
  </si>
  <si>
    <r>
      <t xml:space="preserve">CARR PR308 KM 5.3 SECTOR PR
</t>
    </r>
    <r>
      <rPr>
        <i/>
        <sz val="11"/>
        <color rgb="FFFF0000"/>
        <rFont val="Calibri"/>
        <family val="2"/>
        <scheme val="minor"/>
      </rPr>
      <t>3RP7+H3 Cabo Rojo, Puerto Rico</t>
    </r>
  </si>
  <si>
    <t>ESCUELA LIBRE DE MUSICA Y BELLA ARTES ERNESTO RAMOS ANTONINI</t>
  </si>
  <si>
    <t>4 5 6 7 8 9 10 11 12   EEE EEI EES</t>
  </si>
  <si>
    <r>
      <t xml:space="preserve">BVD EDUARDO BAEZ SECTOR BUENA VISTA
</t>
    </r>
    <r>
      <rPr>
        <i/>
        <sz val="11"/>
        <color rgb="FFFF0000"/>
        <rFont val="Calibri"/>
        <family val="2"/>
        <scheme val="minor"/>
      </rPr>
      <t>5VW5+WVM Mayagüez, Puerto Rico</t>
    </r>
  </si>
  <si>
    <t>ELEMENTAL URBANA NUEVA</t>
  </si>
  <si>
    <t xml:space="preserve">K 1 2 3 4 5 6 7 8 9 10 </t>
  </si>
  <si>
    <t>K 10</t>
  </si>
  <si>
    <t>2WQV+4P9, Lajas, 00667, Puerto Rico</t>
  </si>
  <si>
    <t>HECTOR I RIVERA</t>
  </si>
  <si>
    <t>ADJUNTAS</t>
  </si>
  <si>
    <r>
      <t xml:space="preserve">CARR 135 KM 75 HM 5 BO YAHUECAS
</t>
    </r>
    <r>
      <rPr>
        <i/>
        <sz val="11"/>
        <color rgb="FFFF0000"/>
        <rFont val="Calibri"/>
        <family val="2"/>
        <scheme val="minor"/>
      </rPr>
      <t>56W4+VRF, Adjuntas 00601, Puerto Rico</t>
    </r>
  </si>
  <si>
    <t>006010000</t>
  </si>
  <si>
    <t>DOMINGO MASSOL</t>
  </si>
  <si>
    <r>
      <t xml:space="preserve">CARR 388 KM 0 HM 1 BO VACAS SALTILLO
</t>
    </r>
    <r>
      <rPr>
        <sz val="11"/>
        <color rgb="FFFF0000"/>
        <rFont val="Calibri"/>
        <family val="2"/>
        <scheme val="minor"/>
      </rPr>
      <t>47MC+M6M, Saltillo, Adjuntas, Puerto Rico, Adjuntas 00601, Puerto Rico</t>
    </r>
  </si>
  <si>
    <t>JOSE EMILIO LUGO</t>
  </si>
  <si>
    <r>
      <t xml:space="preserve">URB CERROS 75 CALLE FRANCISCO PIETRI
</t>
    </r>
    <r>
      <rPr>
        <sz val="11"/>
        <color rgb="FFFF0000"/>
        <rFont val="Calibri"/>
        <family val="2"/>
        <scheme val="minor"/>
      </rPr>
      <t>579H+PC3, Adjuntas, 00601, Puerto Rico</t>
    </r>
  </si>
  <si>
    <t>SU EUGENIO NAZARIO SOTO</t>
  </si>
  <si>
    <t>SANTA ISABEL</t>
  </si>
  <si>
    <t>COAMO</t>
  </si>
  <si>
    <r>
      <t xml:space="preserve">CARR 702 KM 2 HM 3 BO CUYON
</t>
    </r>
    <r>
      <rPr>
        <i/>
        <sz val="11"/>
        <color rgb="FFFF0000"/>
        <rFont val="Calibri"/>
        <family val="2"/>
        <scheme val="minor"/>
      </rPr>
      <t>3MHX+W27 Palmarejo, Coamo, Puerto Rico</t>
    </r>
  </si>
  <si>
    <t>007690000</t>
  </si>
  <si>
    <t>RAMON JOSE DAVILA</t>
  </si>
  <si>
    <r>
      <t xml:space="preserve">URB EL EDEN CALLE A
</t>
    </r>
    <r>
      <rPr>
        <i/>
        <sz val="11"/>
        <color rgb="FFFF0000"/>
        <rFont val="Calibri"/>
        <family val="2"/>
        <scheme val="minor"/>
      </rPr>
      <t>3JFP+G2F Coamo, Puerto Rico</t>
    </r>
  </si>
  <si>
    <t>BENJAMIN FRANKLIN</t>
  </si>
  <si>
    <r>
      <t xml:space="preserve">CALLE JOSE I QUINTON #82
</t>
    </r>
    <r>
      <rPr>
        <i/>
        <sz val="11"/>
        <color rgb="FFFF0000"/>
        <rFont val="Calibri"/>
        <family val="2"/>
        <scheme val="minor"/>
      </rPr>
      <t>3JHQ+W53 Coamo, Puerto Rico</t>
    </r>
  </si>
  <si>
    <t>JOSE RAMON RODRIGUEZ</t>
  </si>
  <si>
    <r>
      <t xml:space="preserve">CALLE DR VEVE SUR
</t>
    </r>
    <r>
      <rPr>
        <i/>
        <sz val="11"/>
        <color rgb="FFFF0000"/>
        <rFont val="Calibri"/>
        <family val="2"/>
        <scheme val="minor"/>
      </rPr>
      <t>3JHV+82J Coamo, Puerto Rico</t>
    </r>
  </si>
  <si>
    <t>PURIFICACION RODRIGUEZ</t>
  </si>
  <si>
    <t>1954</t>
  </si>
  <si>
    <r>
      <t xml:space="preserve">CALLE RODRIGUEZ HIDALGO ESQ CARRION MADURO
</t>
    </r>
    <r>
      <rPr>
        <i/>
        <sz val="11"/>
        <color rgb="FFFF0000"/>
        <rFont val="Calibri"/>
        <family val="2"/>
        <scheme val="minor"/>
      </rPr>
      <t>3JHR+38P Coamo, Puerto Rico</t>
    </r>
  </si>
  <si>
    <t>ROMAN COLON CORREA</t>
  </si>
  <si>
    <r>
      <t xml:space="preserve">CARR 154, SECTOR RIO JUEYES
</t>
    </r>
    <r>
      <rPr>
        <i/>
        <sz val="11"/>
        <color rgb="FFFF0000"/>
        <rFont val="Calibri"/>
        <family val="2"/>
        <scheme val="minor"/>
      </rPr>
      <t>2MC8+FXG Mariano Colón, Coamo, Puerto Rico</t>
    </r>
  </si>
  <si>
    <t>ELSA E COUTO ANNONI</t>
  </si>
  <si>
    <t>YAUCO</t>
  </si>
  <si>
    <t>GUANICA</t>
  </si>
  <si>
    <t>CARR 321 SECTOR FUY BO CIENAGA</t>
  </si>
  <si>
    <t>006530000</t>
  </si>
  <si>
    <r>
      <t xml:space="preserve">AGRIPINA SEDA </t>
    </r>
    <r>
      <rPr>
        <i/>
        <sz val="11"/>
        <color rgb="FFFF0000"/>
        <rFont val="Arial"/>
        <family val="2"/>
      </rPr>
      <t>(Franklin Roosvelt)</t>
    </r>
  </si>
  <si>
    <t>45 CALLE 13 DE MARZO</t>
  </si>
  <si>
    <t>JOSE RODRIGUEZ SOTO</t>
  </si>
  <si>
    <t>Municipality changed from Lajas to Guanica</t>
  </si>
  <si>
    <t>1903</t>
  </si>
  <si>
    <t>X397+33 Guanica, Guánica, Puerto Rico</t>
  </si>
  <si>
    <t>006470000</t>
  </si>
  <si>
    <t>1909</t>
  </si>
  <si>
    <t>CARR 116 RAMAL 1116 BO CANO</t>
  </si>
  <si>
    <t>MAGUEYES II</t>
  </si>
  <si>
    <t>BO SUSUA BAJA SECTOR MAGUEYES</t>
  </si>
  <si>
    <t>MARIA L MC DOUGALL</t>
  </si>
  <si>
    <t>23 CALLE 65 INFANTERIA</t>
  </si>
  <si>
    <t>HIPÓLITO GARCÍA</t>
  </si>
  <si>
    <t>GUAYANILLA</t>
  </si>
  <si>
    <t>CARR 335 HM 4 BO INDIOS</t>
  </si>
  <si>
    <t>006560000</t>
  </si>
  <si>
    <t>ARISTIDES CALES QUIROS</t>
  </si>
  <si>
    <t>CALLE LUIS MUÑOZ RIVERA INTERIOR</t>
  </si>
  <si>
    <t>QUEBRADAS</t>
  </si>
  <si>
    <t>1944</t>
  </si>
  <si>
    <t>CARR 127 RAMAL 377 BO QUEBRADA</t>
  </si>
  <si>
    <t>DALILA TORRES</t>
  </si>
  <si>
    <t>K 1 2 3          EEE</t>
  </si>
  <si>
    <t>CALLE LUIS MUÑOZ RIVERA SECTOR SITIO</t>
  </si>
  <si>
    <t>ANGELICA TORO (NUEVA)</t>
  </si>
  <si>
    <t>JAYUYA</t>
  </si>
  <si>
    <r>
      <t xml:space="preserve">48 CALLE CEMENTERIO
</t>
    </r>
    <r>
      <rPr>
        <sz val="11"/>
        <color rgb="FFFF0000"/>
        <rFont val="Calibri"/>
        <family val="2"/>
        <scheme val="minor"/>
      </rPr>
      <t>6CC4+J7V Jayuya, Puerto Rico</t>
    </r>
  </si>
  <si>
    <t>006640000</t>
  </si>
  <si>
    <t>MIGUEL A SASTRE OLIVER</t>
  </si>
  <si>
    <r>
      <t xml:space="preserve">CARR 527 KM 2 HM 1 BO VEGUITA SEC GRIPIÑAS
</t>
    </r>
    <r>
      <rPr>
        <i/>
        <sz val="11"/>
        <color rgb="FFFF0000"/>
        <rFont val="Calibri"/>
        <family val="2"/>
        <scheme val="minor"/>
      </rPr>
      <t>6C2C+X65 Coabey, Jayuya, Puerto Rico</t>
    </r>
  </si>
  <si>
    <t>SU NEMESIO R CANALES</t>
  </si>
  <si>
    <r>
      <t xml:space="preserve">BO COABEY CARR 144 KM 9 HM2
</t>
    </r>
    <r>
      <rPr>
        <i/>
        <sz val="11"/>
        <color rgb="FFFF0000"/>
        <rFont val="Calibri"/>
        <family val="2"/>
        <scheme val="minor"/>
      </rPr>
      <t>6C7J+4X Jayuya, Puerto Rico</t>
    </r>
  </si>
  <si>
    <t>SU ANTONIO ROMERO MUÑIZ</t>
  </si>
  <si>
    <r>
      <t xml:space="preserve">CARR 140 KM 16 HM 0 BO COLLORES
</t>
    </r>
    <r>
      <rPr>
        <i/>
        <sz val="11"/>
        <color rgb="FFFF0000"/>
        <rFont val="Calibri"/>
        <family val="2"/>
        <scheme val="minor"/>
      </rPr>
      <t>59XH+H72, Collores, Jayuya 00664, Puerto Rico</t>
    </r>
  </si>
  <si>
    <t>SU ANTONIA SERRANO GONZALEZ</t>
  </si>
  <si>
    <t>PK K 1 2 3 4 5 6 7 8 9    EEE</t>
  </si>
  <si>
    <r>
      <t xml:space="preserve">CARR 141 KM 11 HM 1 BO MAMEYES
</t>
    </r>
    <r>
      <rPr>
        <i/>
        <sz val="11"/>
        <color rgb="FFFF0000"/>
        <rFont val="Calibri"/>
        <family val="2"/>
        <scheme val="minor"/>
      </rPr>
      <t>7C5C+RQ5 Jayuya, Puerto Rico</t>
    </r>
  </si>
  <si>
    <t>SAN PATRICIO</t>
  </si>
  <si>
    <t>1933</t>
  </si>
  <si>
    <r>
      <t xml:space="preserve">CARR 139 KM 7 MH 6 BO SAN PATRICIO
</t>
    </r>
    <r>
      <rPr>
        <sz val="11"/>
        <color rgb="FFFF0000"/>
        <rFont val="Calibri"/>
        <family val="2"/>
        <scheme val="minor"/>
      </rPr>
      <t>5944+XF Jayuya, Puerto Rico</t>
    </r>
  </si>
  <si>
    <t>FELIPE COLON DIAZ</t>
  </si>
  <si>
    <t>JUANA DIAZ</t>
  </si>
  <si>
    <t>7 8 9     EEI</t>
  </si>
  <si>
    <r>
      <t xml:space="preserve">CALLE MARIANO ABRIL
</t>
    </r>
    <r>
      <rPr>
        <i/>
        <sz val="11"/>
        <color rgb="FFFF0000"/>
        <rFont val="Calibri"/>
        <family val="2"/>
        <scheme val="minor"/>
      </rPr>
      <t>3F2V+C6 Juana Díaz, Puerto Rico</t>
    </r>
  </si>
  <si>
    <t>007950000</t>
  </si>
  <si>
    <t>RUTHERFORD B HAYES</t>
  </si>
  <si>
    <t>4 5 6       EEE</t>
  </si>
  <si>
    <r>
      <t xml:space="preserve">CALLE COMERCIO CARR 14
</t>
    </r>
    <r>
      <rPr>
        <i/>
        <sz val="11"/>
        <color rgb="FFFF0000"/>
        <rFont val="Calibri"/>
        <family val="2"/>
        <scheme val="minor"/>
      </rPr>
      <t>3F2W+FQQ Juana Díaz, Puerto Rico</t>
    </r>
  </si>
  <si>
    <t>LUIS LLORENS TORRES</t>
  </si>
  <si>
    <r>
      <t xml:space="preserve">CALLE LA CRUZ JUANA DIAZ PUEBLO
</t>
    </r>
    <r>
      <rPr>
        <i/>
        <sz val="11"/>
        <color rgb="FFFF0000"/>
        <rFont val="Calibri"/>
        <family val="2"/>
        <scheme val="minor"/>
      </rPr>
      <t>2FWW+J2Q Juana Díaz, Puerto Rico</t>
    </r>
  </si>
  <si>
    <t>MANUEL F ERNANDEZ JUNCOS</t>
  </si>
  <si>
    <r>
      <t xml:space="preserve">CARR 14 CALLE COMERIO
</t>
    </r>
    <r>
      <rPr>
        <i/>
        <sz val="11"/>
        <color rgb="FFFF0000"/>
        <rFont val="Calibri"/>
        <family val="2"/>
        <scheme val="minor"/>
      </rPr>
      <t>3F2W+XWV Juana Díaz, Puerto Rico</t>
    </r>
  </si>
  <si>
    <t>7 8 9 10 11 12  EEI</t>
  </si>
  <si>
    <r>
      <t xml:space="preserve">CARR 1 SECTOR SINGAPUR BO PASTILLO
</t>
    </r>
    <r>
      <rPr>
        <i/>
        <sz val="11"/>
        <color rgb="FFFF0000"/>
        <rFont val="Calibri"/>
        <family val="2"/>
        <scheme val="minor"/>
      </rPr>
      <t>XGV5+Q92 Potala Pastillo, Juana Díaz, Puerto Rico</t>
    </r>
  </si>
  <si>
    <t>SU ZOILO GRACIA</t>
  </si>
  <si>
    <r>
      <t xml:space="preserve">CARR 512 KM 5 HM 3 SECT CAPITAL BO COLLORES
</t>
    </r>
    <r>
      <rPr>
        <i/>
        <sz val="11"/>
        <color rgb="FFFF0000"/>
        <rFont val="Calibri"/>
        <family val="2"/>
        <scheme val="minor"/>
      </rPr>
      <t>3FR6+9H2 Collores, Juana Díaz, Puerto Rico</t>
    </r>
  </si>
  <si>
    <t>WEBSTER</t>
  </si>
  <si>
    <t>PEÑUELAS</t>
  </si>
  <si>
    <t>1927</t>
  </si>
  <si>
    <t>CALLE LUIS MUÑOZ RIVERA 225</t>
  </si>
  <si>
    <t>006240000</t>
  </si>
  <si>
    <t>RAFAEL IRIZARRY RIVERA</t>
  </si>
  <si>
    <t>CALLE PEDRO ALVARADO</t>
  </si>
  <si>
    <t>SU JORGE LUCAS VALDIVIESO</t>
  </si>
  <si>
    <t>CARR 2 KM 4 BO ENCARNACION</t>
  </si>
  <si>
    <t>RAMON PEREZ PURCELL</t>
  </si>
  <si>
    <t>CARR 132 KM 7 HM 7 BO SANTO DOMINGO</t>
  </si>
  <si>
    <t>FERNANDO L MALAVE OLIVERAS</t>
  </si>
  <si>
    <t>CALLE RAMOS ANTONINI 39 SECTOR EL TUQUE</t>
  </si>
  <si>
    <t>007310000</t>
  </si>
  <si>
    <t>DR JOSE C BARBOSA</t>
  </si>
  <si>
    <t>CALLE GUADALUPE BO PUEBLO</t>
  </si>
  <si>
    <t>EDUARDO NEUMANN GANDIA</t>
  </si>
  <si>
    <t>AVE CEMENTERIO CIVIL URB SAN ANTONIO</t>
  </si>
  <si>
    <t>HEMETERIO COLON</t>
  </si>
  <si>
    <r>
      <t xml:space="preserve">CALLE CONCORDIA  8139
</t>
    </r>
    <r>
      <rPr>
        <sz val="11"/>
        <color rgb="FFFF0000"/>
        <rFont val="Calibri"/>
        <family val="2"/>
        <scheme val="minor"/>
      </rPr>
      <t>295P+344, Ponce, 00717, Puerto Rico</t>
    </r>
  </si>
  <si>
    <t>007171547</t>
  </si>
  <si>
    <t>JUAN MOREL CAMPOS (MUSICA)</t>
  </si>
  <si>
    <t>3 4 5 6 7 8 9 10 11 12</t>
  </si>
  <si>
    <r>
      <t xml:space="preserve">CALLE LOLITA TIZOL #20
</t>
    </r>
    <r>
      <rPr>
        <sz val="11"/>
        <color rgb="FFFF0000"/>
        <rFont val="Calibri"/>
        <family val="2"/>
        <scheme val="minor"/>
      </rPr>
      <t>296Q+QF Ponce, Puerto Rico</t>
    </r>
  </si>
  <si>
    <t>CAPITANEJO</t>
  </si>
  <si>
    <r>
      <t xml:space="preserve">CARR 1 INT 510 BO LA CUARTA SECTOR LAS PALOMAS
</t>
    </r>
    <r>
      <rPr>
        <i/>
        <sz val="11"/>
        <color rgb="FFFF0000"/>
        <rFont val="Calibri"/>
        <family val="2"/>
        <scheme val="minor"/>
      </rPr>
      <t>2F58+5FX Capitanejo, Juana Díaz, Puerto Rico</t>
    </r>
  </si>
  <si>
    <t>JAIME L DREW</t>
  </si>
  <si>
    <t>AVE ROOSEVELT BDA BALDORIOTY</t>
  </si>
  <si>
    <t>JUAN CUEVAS ABOY</t>
  </si>
  <si>
    <t>CALLE EDUARDO CUEVAS URB VILLA GRILLASCA</t>
  </si>
  <si>
    <t>JUAN SERRALLES (SUPERIOR)</t>
  </si>
  <si>
    <t>1921</t>
  </si>
  <si>
    <r>
      <t xml:space="preserve">CARR. 14 BO COTO LAUREL
</t>
    </r>
    <r>
      <rPr>
        <i/>
        <sz val="11"/>
        <color rgb="FFFF0000"/>
        <rFont val="Calibri"/>
        <family val="2"/>
        <scheme val="minor"/>
      </rPr>
      <t>2FX2+WV Coto Laurel, Ponce, Puerto Rico</t>
    </r>
  </si>
  <si>
    <t>ABRAHAM LINCOLN</t>
  </si>
  <si>
    <r>
      <t xml:space="preserve">46 CALLE CAMPECHE BDA BELGICA
</t>
    </r>
    <r>
      <rPr>
        <sz val="11"/>
        <color rgb="FFFF0000"/>
        <rFont val="Calibri"/>
        <family val="2"/>
        <scheme val="minor"/>
      </rPr>
      <t>293R+V38, Ponce, 00717, Puerto Rico</t>
    </r>
  </si>
  <si>
    <t>LUCY GRILLASCA</t>
  </si>
  <si>
    <t>AVE EDUARDO RUBERTE PARQUE AMALIA MARIN</t>
  </si>
  <si>
    <t>PONCE HIGH SCHOOL</t>
  </si>
  <si>
    <r>
      <t xml:space="preserve">CALLE CRISTINA #37
</t>
    </r>
    <r>
      <rPr>
        <sz val="11"/>
        <color rgb="FFFF0000"/>
        <rFont val="Calibri"/>
        <family val="2"/>
        <scheme val="minor"/>
      </rPr>
      <t>296Q+JV Ponce, Puerto Rico</t>
    </r>
  </si>
  <si>
    <t>007330000</t>
  </si>
  <si>
    <t>DR RAFAEL PUJALS</t>
  </si>
  <si>
    <r>
      <t xml:space="preserve">CALLE LOLITA TIZOL ESQ SOL
</t>
    </r>
    <r>
      <rPr>
        <sz val="11"/>
        <color rgb="FFFF0000"/>
        <rFont val="Calibri"/>
        <family val="2"/>
        <scheme val="minor"/>
      </rPr>
      <t>297R+J6 Ponce, Puerto Rico</t>
    </r>
  </si>
  <si>
    <t>RAMON MARIN</t>
  </si>
  <si>
    <r>
      <t xml:space="preserve">AVE LAS AMERICAS
</t>
    </r>
    <r>
      <rPr>
        <sz val="11"/>
        <color rgb="FFFF0000"/>
        <rFont val="Calibri"/>
        <family val="2"/>
        <scheme val="minor"/>
      </rPr>
      <t>294X+Q9 Ponce, Puerto Rico</t>
    </r>
  </si>
  <si>
    <t>RODULFO DEL VALLE</t>
  </si>
  <si>
    <r>
      <t xml:space="preserve">AVE TITO CASTRO CARR. 14
</t>
    </r>
    <r>
      <rPr>
        <i/>
        <sz val="11"/>
        <color rgb="FFFF0000"/>
        <rFont val="Calibri"/>
        <family val="2"/>
        <scheme val="minor"/>
      </rPr>
      <t>29CW+VFW Ponce, Puerto Rico</t>
    </r>
  </si>
  <si>
    <t>ISMAEL MALDONADO LUGARO</t>
  </si>
  <si>
    <r>
      <t xml:space="preserve">4 CALLES BO SAN ANTON
</t>
    </r>
    <r>
      <rPr>
        <i/>
        <sz val="11"/>
        <color rgb="FFFF0000"/>
        <rFont val="Calibri"/>
        <family val="2"/>
        <scheme val="minor"/>
      </rPr>
      <t>294W+4Q Ponce, Puerto Rico</t>
    </r>
  </si>
  <si>
    <t>DR PILA</t>
  </si>
  <si>
    <t>CARR PONCE A GUAYANILLA</t>
  </si>
  <si>
    <t>BERNARDINO CORDERO BERNARD</t>
  </si>
  <si>
    <r>
      <t xml:space="preserve">CARR 488 AVE JUAN B ROMAN
</t>
    </r>
    <r>
      <rPr>
        <i/>
        <sz val="11"/>
        <color rgb="FFFF0000"/>
        <rFont val="Calibri"/>
        <family val="2"/>
        <scheme val="minor"/>
      </rPr>
      <t>292C+V5 Ponce, Puerto Rico</t>
    </r>
  </si>
  <si>
    <t>007320000</t>
  </si>
  <si>
    <t>JULIO COLLAZO SILVA</t>
  </si>
  <si>
    <r>
      <t xml:space="preserve">CARR 14 BO CERRILLOS
</t>
    </r>
    <r>
      <rPr>
        <i/>
        <sz val="11"/>
        <color rgb="FFFF0000"/>
        <rFont val="Calibri"/>
        <family val="2"/>
        <scheme val="minor"/>
      </rPr>
      <t>2CRC+77F, Ponce, 00730, Puerto Rico</t>
    </r>
  </si>
  <si>
    <t>LAS MAREAS</t>
  </si>
  <si>
    <r>
      <t xml:space="preserve">BO LAS MAREAS CALLE PRINCIPAL
</t>
    </r>
    <r>
      <rPr>
        <i/>
        <sz val="11"/>
        <color rgb="FFFF0000"/>
        <rFont val="Calibri"/>
        <family val="2"/>
        <scheme val="minor"/>
      </rPr>
      <t>WPXP+64J Salinas, Puerto Rico</t>
    </r>
  </si>
  <si>
    <t>FELIX GARAY ORTIZ</t>
  </si>
  <si>
    <r>
      <t xml:space="preserve">CALLE ANTONIA SAEZ BO COCO
</t>
    </r>
    <r>
      <rPr>
        <i/>
        <sz val="11"/>
        <color rgb="FFFF0000"/>
        <rFont val="Calibri"/>
        <family val="2"/>
        <scheme val="minor"/>
      </rPr>
      <t>2P2P+QJ Salinas, Puerto Rico</t>
    </r>
  </si>
  <si>
    <t>COQUI (INTERMEDIA)</t>
  </si>
  <si>
    <r>
      <t xml:space="preserve">CARR 3 KM 156 HM 0 BO COQUI
</t>
    </r>
    <r>
      <rPr>
        <i/>
        <sz val="11"/>
        <color rgb="FFFF0000"/>
        <rFont val="Calibri"/>
        <family val="2"/>
        <scheme val="minor"/>
      </rPr>
      <t>XQCF+GQW Coco, Salinas, Puerto Rico</t>
    </r>
  </si>
  <si>
    <t>JOSE PADIN</t>
  </si>
  <si>
    <r>
      <t xml:space="preserve">CARR 1 KM 83 HM 0 HACIA ALBERGUE OLIMPICO
</t>
    </r>
    <r>
      <rPr>
        <i/>
        <sz val="11"/>
        <color rgb="FFFF0000"/>
        <rFont val="Calibri"/>
        <family val="2"/>
        <scheme val="minor"/>
      </rPr>
      <t>2PFX+WH Salinas, Puerto Rico</t>
    </r>
  </si>
  <si>
    <t>MARTIN G BRUMBAUGH</t>
  </si>
  <si>
    <r>
      <t xml:space="preserve">33 CALLE EUGENIO MARIA DE HOSTOS
</t>
    </r>
    <r>
      <rPr>
        <i/>
        <sz val="11"/>
        <color rgb="FFFF0000"/>
        <rFont val="Calibri"/>
        <family val="2"/>
        <scheme val="minor"/>
      </rPr>
      <t>XH9W+37P Santa Isabel, Puerto Rico</t>
    </r>
  </si>
  <si>
    <t>SANTA  ISABEL</t>
  </si>
  <si>
    <t>007570000</t>
  </si>
  <si>
    <t>ANA VALLDEJULY (JAUCA)</t>
  </si>
  <si>
    <r>
      <t xml:space="preserve">CALLE LUIS MUÑOZ RIVERA CARR 1 BO JAUCA
</t>
    </r>
    <r>
      <rPr>
        <i/>
        <sz val="11"/>
        <color rgb="FFFF0000"/>
        <rFont val="Calibri"/>
        <family val="2"/>
        <scheme val="minor"/>
      </rPr>
      <t>XJ9J+FVP, Santa Isabel 00757, Puerto Rico</t>
    </r>
  </si>
  <si>
    <t>MANUEL MARTIN MONSERRATE</t>
  </si>
  <si>
    <r>
      <t xml:space="preserve">CALLE BALDORIOTY DE CASTRO #6
</t>
    </r>
    <r>
      <rPr>
        <i/>
        <sz val="11"/>
        <color rgb="FFFF0000"/>
        <rFont val="Calibri"/>
        <family val="2"/>
        <scheme val="minor"/>
      </rPr>
      <t>XH8V+JR7 Santa Isabel, Puerto Rico</t>
    </r>
  </si>
  <si>
    <t>PEDRO MELENDEZ SANTIAGO</t>
  </si>
  <si>
    <r>
      <t xml:space="preserve">CALLE LIBERTAD BO PLAYITA CORTADA
</t>
    </r>
    <r>
      <rPr>
        <i/>
        <sz val="11"/>
        <color rgb="FFFF0000"/>
        <rFont val="Calibri"/>
        <family val="2"/>
        <scheme val="minor"/>
      </rPr>
      <t>XHM7+Q3 Playita Cortada, Santa Isabel, Puerto Rico</t>
    </r>
  </si>
  <si>
    <r>
      <t>SU HATILLO</t>
    </r>
    <r>
      <rPr>
        <i/>
        <sz val="11"/>
        <color rgb="FFFF0000"/>
        <rFont val="Arial"/>
        <family val="2"/>
      </rPr>
      <t xml:space="preserve"> (Silvia Torres)</t>
    </r>
  </si>
  <si>
    <t>VILLALBA</t>
  </si>
  <si>
    <t>4G67+MMW, Hatillo, Villalba 00766, Puerto Rico</t>
  </si>
  <si>
    <t>007660000</t>
  </si>
  <si>
    <t>FRANCISCO ZAYAS SANTANA</t>
  </si>
  <si>
    <t>4GG5+9X Villalba, Puerto Rico</t>
  </si>
  <si>
    <r>
      <t xml:space="preserve">ALMACIGO ALTO II </t>
    </r>
    <r>
      <rPr>
        <i/>
        <sz val="11"/>
        <color rgb="FFFF0000"/>
        <rFont val="Arial"/>
        <family val="2"/>
      </rPr>
      <t>(Doris Martinez)</t>
    </r>
  </si>
  <si>
    <t>CARR 371 BO ALMACIGO ALTO</t>
  </si>
  <si>
    <t>006980000</t>
  </si>
  <si>
    <t>ARTURO LLUBERAS</t>
  </si>
  <si>
    <t>CARR 376 BO ALMACIGO BAJO</t>
  </si>
  <si>
    <t>ERNESTO RAMOS ANTONINI</t>
  </si>
  <si>
    <t>6 7 8 9 10 11 12  EEI EES</t>
  </si>
  <si>
    <t>48 AVE BARBOSA</t>
  </si>
  <si>
    <t>AVE BARBOSA</t>
  </si>
  <si>
    <t>LUIS A FERRE AGUAYO</t>
  </si>
  <si>
    <t>CALLE 3 ESQ  5 Y 6</t>
  </si>
  <si>
    <t>ELVIRA  VICENTE</t>
  </si>
  <si>
    <t>AVE BARBOSA FINAL</t>
  </si>
  <si>
    <t>LENA M FRANCESCH - RUBIAS KM 2.5</t>
  </si>
  <si>
    <r>
      <t xml:space="preserve">CARR 105 KM 25 HM 1 BO RUBIAS
</t>
    </r>
    <r>
      <rPr>
        <sz val="11"/>
        <color rgb="FFFF0000"/>
        <rFont val="Calibri"/>
        <family val="2"/>
        <scheme val="minor"/>
      </rPr>
      <t>5437+4J Maricao, Puerto Rico</t>
    </r>
  </si>
  <si>
    <t>SU JAIME CASTAÑER</t>
  </si>
  <si>
    <t>CARR 372 KM 9</t>
  </si>
  <si>
    <t>SANTIAGO NEGRONI</t>
  </si>
  <si>
    <t>4 AVE BARBOSA</t>
  </si>
  <si>
    <t>BENICIA VELEZ</t>
  </si>
  <si>
    <t>CARR 360 KM 11 HM 9 BO SUSUA ALTA</t>
  </si>
  <si>
    <t>LIBRADO NET</t>
  </si>
  <si>
    <t>URB SAN ANTONIO, 50 CALLE 9</t>
  </si>
  <si>
    <t>007285901</t>
  </si>
  <si>
    <r>
      <t xml:space="preserve">301 C AVE TITO CASTRO
</t>
    </r>
    <r>
      <rPr>
        <i/>
        <sz val="11"/>
        <color rgb="FFFF0000"/>
        <rFont val="Calibri"/>
        <family val="2"/>
        <scheme val="minor"/>
      </rPr>
      <t>29CQ+4VF Ponce, Puerto Rico</t>
    </r>
  </si>
  <si>
    <t>INTERMEDIA TALLABOA ALTA</t>
  </si>
  <si>
    <t>4 5 6 7 8</t>
  </si>
  <si>
    <t>CARR 132 KM 14 HM 3 BO TALLABOA ALTA</t>
  </si>
  <si>
    <t>SUSANA RIVERA-NUEVA</t>
  </si>
  <si>
    <t>2016</t>
  </si>
  <si>
    <r>
      <t xml:space="preserve">BO LOS LLANOS CARR PR 14 INT 545 KM 26.7
</t>
    </r>
    <r>
      <rPr>
        <sz val="11"/>
        <color rgb="FFFF0000"/>
        <rFont val="Arial"/>
        <family val="2"/>
      </rPr>
      <t>3J22+6CW, Los Llanos, Coamo 00769, Puerto Rico</t>
    </r>
  </si>
  <si>
    <t>ISABEL ALVARADO ALVARADO</t>
  </si>
  <si>
    <t>2015</t>
  </si>
  <si>
    <t>CARR 151 KM 2.2 BO HATO PUERCO ARRIBA</t>
  </si>
  <si>
    <t>JOSEFINA BOYA</t>
  </si>
  <si>
    <r>
      <t xml:space="preserve">CALLE HUCAR BO SABANETAS MERCEDITAS
</t>
    </r>
    <r>
      <rPr>
        <i/>
        <sz val="11"/>
        <color rgb="FFFF0000"/>
        <rFont val="Calibri"/>
        <family val="2"/>
        <scheme val="minor"/>
      </rPr>
      <t>2C68+R2 Ponce, Puerto Rico</t>
    </r>
  </si>
  <si>
    <t>007150000</t>
  </si>
  <si>
    <t>RAFAEL APARICIO JIMENEZ</t>
  </si>
  <si>
    <r>
      <t xml:space="preserve">CALLE RODULFO GONZALEZ FINAL
</t>
    </r>
    <r>
      <rPr>
        <i/>
        <sz val="11"/>
        <color rgb="FFFF0000"/>
        <rFont val="Calibri"/>
        <family val="2"/>
        <scheme val="minor"/>
      </rPr>
      <t>579G+43 Adjuntas, Puerto Rico</t>
    </r>
  </si>
  <si>
    <t>JOSEFINA LEON ZAYAS</t>
  </si>
  <si>
    <r>
      <t xml:space="preserve">CARR 144 RAMAL 141
</t>
    </r>
    <r>
      <rPr>
        <i/>
        <sz val="11"/>
        <color rgb="FFFF0000"/>
        <rFont val="Calibri"/>
        <family val="2"/>
        <scheme val="minor"/>
      </rPr>
      <t>6C96+HJ Jayuya, Puerto Rico</t>
    </r>
  </si>
  <si>
    <t>HERMINIA GARCIA</t>
  </si>
  <si>
    <r>
      <t xml:space="preserve">CALLE E9 URB GLENVIEW GARDEN
</t>
    </r>
    <r>
      <rPr>
        <i/>
        <sz val="11"/>
        <color rgb="FFFF0000"/>
        <rFont val="Calibri"/>
        <family val="2"/>
        <scheme val="minor"/>
      </rPr>
      <t>2CV4+3M6 Ponce, Puerto Rico</t>
    </r>
  </si>
  <si>
    <t>MARIA E ARCHEVAL SALAMO DE VALDES</t>
  </si>
  <si>
    <t>CARR 21 KM 35 HM 8M PONCE BY PASS</t>
  </si>
  <si>
    <t>(CROEV)ESPECIALIZADA EN CIENCIAS Y MATEMATICAS</t>
  </si>
  <si>
    <t>4GC2+8RJ, Villalba, 00766, Puerto Rico</t>
  </si>
  <si>
    <t>DR ALFREDO M AGUAYO</t>
  </si>
  <si>
    <t>AVE 65 INFANTERIA ESQ VALDIVIESO BO PLAYA</t>
  </si>
  <si>
    <t>ANDRES GRILLASCA SALAS</t>
  </si>
  <si>
    <r>
      <t xml:space="preserve">AVE LAS AMERICAS URB CONSTANCIA
</t>
    </r>
    <r>
      <rPr>
        <i/>
        <sz val="11"/>
        <color rgb="FFFF0000"/>
        <rFont val="Calibri"/>
        <family val="2"/>
        <scheme val="minor"/>
      </rPr>
      <t>294X+X9C Ponce, Puerto Rico</t>
    </r>
  </si>
  <si>
    <t>SUPERIOR OCUPACIONAL Y TECNICA DE YAUCO</t>
  </si>
  <si>
    <t>CARR 368 KM O HM 12</t>
  </si>
  <si>
    <t>FLORENCIO SANTIAGO</t>
  </si>
  <si>
    <r>
      <t xml:space="preserve">CALLE JOSE I QUINTON 116 BO PUEBLO
</t>
    </r>
    <r>
      <rPr>
        <i/>
        <sz val="11"/>
        <color rgb="FFFF0000"/>
        <rFont val="Calibri"/>
        <family val="2"/>
        <scheme val="minor"/>
      </rPr>
      <t>3JHQ+54 Coamo, Puerto Rico</t>
    </r>
  </si>
  <si>
    <t>JULIO ALVARADO</t>
  </si>
  <si>
    <t>CALLE 13 URB JARDINES DEL CARIBE</t>
  </si>
  <si>
    <t>ANGELA CORDERO BERNARD</t>
  </si>
  <si>
    <t>CALLE SOLIMAR URB VILLA DEL CARMEN</t>
  </si>
  <si>
    <t>007160000</t>
  </si>
  <si>
    <t>JUAN SERAPIO MANGUAL</t>
  </si>
  <si>
    <r>
      <t xml:space="preserve">CARR 1 KM 13 HM 9 BO PASTILLO
</t>
    </r>
    <r>
      <rPr>
        <i/>
        <sz val="11"/>
        <color rgb="FFFF0000"/>
        <rFont val="Calibri"/>
        <family val="2"/>
        <scheme val="minor"/>
      </rPr>
      <t>XGV5+RQ3, Potala Pastillo, Juana Díaz 00715, Puerto Rico</t>
    </r>
  </si>
  <si>
    <t>JOSE B BARCELO OLIVER</t>
  </si>
  <si>
    <r>
      <t xml:space="preserve">CARR 518 KM 1 HM 1 BO SALTILLO
</t>
    </r>
    <r>
      <rPr>
        <i/>
        <sz val="11"/>
        <color rgb="FFFF0000"/>
        <rFont val="Calibri"/>
        <family val="2"/>
        <scheme val="minor"/>
      </rPr>
      <t>47XC+626 Garzas, Adjuntas, Puerto Rico, Adjuntas, Puerto Rico</t>
    </r>
  </si>
  <si>
    <t>ANTONIO PAOLI</t>
  </si>
  <si>
    <t>CALLE REINA FINAL</t>
  </si>
  <si>
    <t>CALLE 30 SECTOR AGUILITA</t>
  </si>
  <si>
    <t>BETHZAIDA VELAZQUEZ SUPERIOR</t>
  </si>
  <si>
    <t>URB LAS DELICIAS 100 CALLE FLORENSITA FERRER</t>
  </si>
  <si>
    <t>NORMA I TORRES COLON</t>
  </si>
  <si>
    <t>4GG6+R95, Villalba, 00766, Puerto Rico</t>
  </si>
  <si>
    <t>SOR ISOLINA FERRE</t>
  </si>
  <si>
    <t>LLANOS DEL SUR</t>
  </si>
  <si>
    <r>
      <t xml:space="preserve">CALLE 3 PARC LLANOS DEL SUR BO COTO LAUREL
</t>
    </r>
    <r>
      <rPr>
        <i/>
        <sz val="11"/>
        <color rgb="FFFF0000"/>
        <rFont val="Calibri"/>
        <family val="2"/>
        <scheme val="minor"/>
      </rPr>
      <t>2FW2+H27, Coto Laurel, Ponce 00780, Puerto Rico</t>
    </r>
  </si>
  <si>
    <t>007800000</t>
  </si>
  <si>
    <t>MANUEL GONZALEZ PATO</t>
  </si>
  <si>
    <r>
      <t xml:space="preserve">CALLE 9 URB LA RAMBLA
</t>
    </r>
    <r>
      <rPr>
        <i/>
        <sz val="11"/>
        <color rgb="FFFF0000"/>
        <rFont val="Calibri"/>
        <family val="2"/>
        <scheme val="minor"/>
      </rPr>
      <t>29MX+3FP Ponce, Puerto Rico</t>
    </r>
  </si>
  <si>
    <t>CARMEN BELEN VEIGA</t>
  </si>
  <si>
    <r>
      <t xml:space="preserve">CALLE LA CRUZ
</t>
    </r>
    <r>
      <rPr>
        <i/>
        <sz val="11"/>
        <color rgb="FFFF0000"/>
        <rFont val="Calibri"/>
        <family val="2"/>
        <scheme val="minor"/>
      </rPr>
      <t>2FWW+F9 Juana Díaz, Puerto Rico</t>
    </r>
  </si>
  <si>
    <t>JOSE FELIPE ZAYAS</t>
  </si>
  <si>
    <r>
      <t xml:space="preserve">CALLE 19 ETBDT. JARDINES DE COAMO
</t>
    </r>
    <r>
      <rPr>
        <i/>
        <sz val="11"/>
        <color rgb="FFFF0000"/>
        <rFont val="Calibri"/>
        <family val="2"/>
        <scheme val="minor"/>
      </rPr>
      <t>3JGG+96 Coamo, Puerto Rico</t>
    </r>
  </si>
  <si>
    <t>JARDINES DE PONCE</t>
  </si>
  <si>
    <r>
      <t xml:space="preserve">CARR 505 KM 7 HM 0 URB JARDINES DE PONCE
</t>
    </r>
    <r>
      <rPr>
        <i/>
        <sz val="11"/>
        <color rgb="FFFF0000"/>
        <rFont val="Calibri"/>
        <family val="2"/>
        <scheme val="minor"/>
      </rPr>
      <t>2CV5+6WC Ponce, Puerto Rico</t>
    </r>
  </si>
  <si>
    <t>SUPERIOR JARDINES DE PONCE</t>
  </si>
  <si>
    <r>
      <t xml:space="preserve">CARR 505 KM 0 HM 7 URB JARDINES DE PONCE
</t>
    </r>
    <r>
      <rPr>
        <i/>
        <sz val="11"/>
        <color rgb="FFFF0000"/>
        <rFont val="Calibri"/>
        <family val="2"/>
        <scheme val="minor"/>
      </rPr>
      <t>2CV6+M8J Ponce, Puerto Rico</t>
    </r>
  </si>
  <si>
    <t>EUGENIO LE COMPTE BENITEZ</t>
  </si>
  <si>
    <t>CARR 132 VILLA FINAL 1150</t>
  </si>
  <si>
    <t>STELLA MARQUEZ</t>
  </si>
  <si>
    <r>
      <t xml:space="preserve">CALLE UNION FINAL
</t>
    </r>
    <r>
      <rPr>
        <sz val="11"/>
        <color rgb="FFFF0000"/>
        <rFont val="Calibri"/>
        <family val="2"/>
        <scheme val="minor"/>
      </rPr>
      <t>XPF3+FC Salinas, Puerto Rico</t>
    </r>
  </si>
  <si>
    <t>JOSE ONOFRE TORRES</t>
  </si>
  <si>
    <t>CARR 128 KM 1 HM 8 INT 368</t>
  </si>
  <si>
    <t>AUREA E RIVERA COLLAZO</t>
  </si>
  <si>
    <t>P33 CALLE 7 URB EL MADRIGAL</t>
  </si>
  <si>
    <t>SANTA TERESITA</t>
  </si>
  <si>
    <r>
      <t xml:space="preserve">CALLE 23 URB SANTA TERESITA
</t>
    </r>
    <r>
      <rPr>
        <i/>
        <sz val="11"/>
        <color rgb="FFFF0000"/>
        <rFont val="Calibri"/>
        <family val="2"/>
        <scheme val="minor"/>
      </rPr>
      <t>29JR+FV7 Ponce, Puerto Rico</t>
    </r>
  </si>
  <si>
    <t>ASUNCION RODRIGUEZ DE SALA</t>
  </si>
  <si>
    <t>CARR 127 BO QUEBRADA</t>
  </si>
  <si>
    <t>CARMEN SOLA DE PEREIRA</t>
  </si>
  <si>
    <t>CALLE 40 5RA SECCION URB JARDINES DEL CARIBE</t>
  </si>
  <si>
    <t>EUGENIO GUERRA CRUZ</t>
  </si>
  <si>
    <r>
      <t xml:space="preserve">CARR 712 KM 3 HM 0 BO QUEBRADA YEGUA
</t>
    </r>
    <r>
      <rPr>
        <i/>
        <sz val="11"/>
        <color rgb="FFFF0000"/>
        <rFont val="Calibri"/>
        <family val="2"/>
        <scheme val="minor"/>
      </rPr>
      <t>2QJ9+CJ Salinas, Puerto Rico</t>
    </r>
  </si>
  <si>
    <r>
      <t xml:space="preserve">CARR 2 KM 22 HM 1 SECTOR EL TUQUE BO CANAS
</t>
    </r>
    <r>
      <rPr>
        <sz val="11"/>
        <color rgb="FFFF0000"/>
        <rFont val="Calibri"/>
        <family val="2"/>
        <scheme val="minor"/>
      </rPr>
      <t>X8JQ+Q2P, Ponce, 00728, Puerto Rico</t>
    </r>
  </si>
  <si>
    <t>MIGUEL GONZALEZ BAUZA</t>
  </si>
  <si>
    <t>BO QUEBRADA CALLE 1 SECT CARACOLES</t>
  </si>
  <si>
    <t>AVE LUIS MUÑOZ MARIN</t>
  </si>
  <si>
    <t>JUAN SERRALLES (INTERMEDIA)</t>
  </si>
  <si>
    <r>
      <t xml:space="preserve">CALLE JOBOS FINAL BO COTO LAUREL
</t>
    </r>
    <r>
      <rPr>
        <i/>
        <sz val="11"/>
        <color rgb="FFFF0000"/>
        <rFont val="Calibri"/>
        <family val="2"/>
        <scheme val="minor"/>
      </rPr>
      <t>3F22+9V Coto Laurel, Ponce, Puerto Rico</t>
    </r>
  </si>
  <si>
    <t>AUREA QUILES CLAUDIO</t>
  </si>
  <si>
    <t>CARR OCHOA 333 KM 5</t>
  </si>
  <si>
    <t>BELLAS ARTES DE PONCE</t>
  </si>
  <si>
    <t>1894</t>
  </si>
  <si>
    <r>
      <t xml:space="preserve">20 CALLE LOLITA TIZOL
</t>
    </r>
    <r>
      <rPr>
        <i/>
        <sz val="11"/>
        <color rgb="FFFF0000"/>
        <rFont val="Calibri"/>
        <family val="2"/>
        <scheme val="minor"/>
      </rPr>
      <t>298R+4M5 Ponce, Puerto Rico</t>
    </r>
  </si>
  <si>
    <t>ELVIRA M COLON</t>
  </si>
  <si>
    <r>
      <t xml:space="preserve">CALLE CELIS AGUILERA
</t>
    </r>
    <r>
      <rPr>
        <i/>
        <sz val="11"/>
        <color rgb="FFFF0000"/>
        <rFont val="Calibri"/>
        <family val="2"/>
        <scheme val="minor"/>
      </rPr>
      <t>XH6V+4V Santa Isabel, Puerto Rico</t>
    </r>
  </si>
  <si>
    <t xml:space="preserve">HERMINIO W SANTAELLA 
</t>
  </si>
  <si>
    <t>7 8 9</t>
  </si>
  <si>
    <r>
      <t xml:space="preserve">CARR 14 BO LOS LLAÑOS
</t>
    </r>
    <r>
      <rPr>
        <sz val="11"/>
        <color rgb="FFFF0000"/>
        <rFont val="Arial"/>
        <family val="2"/>
      </rPr>
      <t>3JHR+8W Coamo, Puerto Rico</t>
    </r>
  </si>
  <si>
    <t>SU URBANA SALINAS</t>
  </si>
  <si>
    <r>
      <t xml:space="preserve">CARR 3 SALIDA HACIA GUAYAMA, SANTOS P. AMADO FINAL
</t>
    </r>
    <r>
      <rPr>
        <i/>
        <sz val="11"/>
        <color rgb="FFFF0000"/>
        <rFont val="Calibri"/>
        <family val="2"/>
        <scheme val="minor"/>
      </rPr>
      <t>XPF3+69H, Salinas, 00751, Puerto Rico</t>
    </r>
  </si>
  <si>
    <t>DR MATBDIMO DONOSO SANCHEZ</t>
  </si>
  <si>
    <r>
      <t xml:space="preserve">CARR 510 KM 2 HM 4 BO LA PLENA
</t>
    </r>
    <r>
      <rPr>
        <i/>
        <sz val="11"/>
        <color rgb="FFFF0000"/>
        <rFont val="Calibri"/>
        <family val="2"/>
        <scheme val="minor"/>
      </rPr>
      <t>2FCC+3PX, Juana Díaz, 00715, Puerto Rico</t>
    </r>
  </si>
  <si>
    <t>JOSEFA VELEZ BAUZA (SUPERIOR URBANA)</t>
  </si>
  <si>
    <t>CARR 132 BO COTTO</t>
  </si>
  <si>
    <t>006241278</t>
  </si>
  <si>
    <t>DOMINGO PIETRI RUIZ</t>
  </si>
  <si>
    <r>
      <t xml:space="preserve">16 CALLE RODULFO GONZALEZ
</t>
    </r>
    <r>
      <rPr>
        <i/>
        <sz val="11"/>
        <color rgb="FFFF0000"/>
        <rFont val="Calibri"/>
        <family val="2"/>
        <scheme val="minor"/>
      </rPr>
      <t>57FF+488 Juan González, Adjuntas, Puerto Rico, Adjuntas, Puerto Rico</t>
    </r>
  </si>
  <si>
    <t>PROFESORA LUIZA MONSEGUR VELEZ</t>
  </si>
  <si>
    <t>BARRIO BARINAS</t>
  </si>
  <si>
    <t>SU SABANA LLANA_name</t>
  </si>
  <si>
    <r>
      <t xml:space="preserve">CARR 3 KM 83 HM 0 HACIA ALBERGUE OLIMPICO
</t>
    </r>
    <r>
      <rPr>
        <i/>
        <sz val="11"/>
        <color rgb="FFFF0000"/>
        <rFont val="Calibri"/>
        <family val="2"/>
        <scheme val="minor"/>
      </rPr>
      <t>2PFX+MH Salinas, Puerto Rico</t>
    </r>
  </si>
  <si>
    <t>JOSE  M ESPADA ZAYAS</t>
  </si>
  <si>
    <r>
      <t xml:space="preserve">AVE LUIS MUÑOZ MARIN AL LADO CDT
</t>
    </r>
    <r>
      <rPr>
        <sz val="11"/>
        <color rgb="FFFF0000"/>
        <rFont val="Calibri"/>
        <family val="2"/>
        <scheme val="minor"/>
      </rPr>
      <t>3JFJ+7V Coamo, Puerto Rico</t>
    </r>
  </si>
  <si>
    <t>GLORIA MARIA BORRERO OLIVERAS</t>
  </si>
  <si>
    <t>CARR #132 KM 4 HM 2 BO MACANA</t>
  </si>
  <si>
    <t>PEDRO COLON SANTIAGO</t>
  </si>
  <si>
    <r>
      <t xml:space="preserve">CARR 14 KM 11 BO JACAGUAS
</t>
    </r>
    <r>
      <rPr>
        <i/>
        <sz val="11"/>
        <color rgb="FFFF0000"/>
        <rFont val="Calibri"/>
        <family val="2"/>
        <scheme val="minor"/>
      </rPr>
      <t>3F3G+9VX Luis Lloréns Torres, Juana Díaz, Puerto Rico</t>
    </r>
  </si>
  <si>
    <t>LYSANDER BORRERO TERRY</t>
  </si>
  <si>
    <t>4GG2+G4 Villalba, Puerto Rico</t>
  </si>
  <si>
    <t>007661703</t>
  </si>
  <si>
    <t>SABINO RIVERA BERRIOS</t>
  </si>
  <si>
    <r>
      <t xml:space="preserve">CARR 723 KM 7.4 BARRIO PULGUILLA
</t>
    </r>
    <r>
      <rPr>
        <i/>
        <sz val="11"/>
        <color rgb="FFFF0000"/>
        <rFont val="Calibri"/>
        <family val="2"/>
        <scheme val="minor"/>
      </rPr>
      <t>5M35+7Q8 Coamo, Puerto Rico</t>
    </r>
  </si>
  <si>
    <t>FRANCISCO PRADO PICART</t>
  </si>
  <si>
    <r>
      <t xml:space="preserve">BO GUAYABAL CERRO
</t>
    </r>
    <r>
      <rPr>
        <i/>
        <sz val="11"/>
        <color rgb="FFFF0000"/>
        <rFont val="Calibri"/>
        <family val="2"/>
        <scheme val="minor"/>
      </rPr>
      <t>3GC5+FV Juana Díaz, Puerto Rico</t>
    </r>
  </si>
  <si>
    <t>DANIEL SERRANO RIVERA</t>
  </si>
  <si>
    <t>318-059-131-34</t>
  </si>
  <si>
    <r>
      <t xml:space="preserve">CARR 149 KM 59 BO VILLALBA ABAJO
</t>
    </r>
    <r>
      <rPr>
        <sz val="11"/>
        <color rgb="FFFF0000"/>
        <rFont val="Calibri"/>
        <family val="2"/>
        <scheme val="minor"/>
      </rPr>
      <t>4F4V+QMW Villalba, Puerto Rico</t>
    </r>
  </si>
  <si>
    <t>LOAIZA CORDERO DEL ROSARIO</t>
  </si>
  <si>
    <t>AVE LUIS MUÑOZ MARIN #1000</t>
  </si>
  <si>
    <t>RAMON LOPEZ BERRIOS</t>
  </si>
  <si>
    <r>
      <t xml:space="preserve">5G4J+M2P Villalba, Puerto Rico
</t>
    </r>
    <r>
      <rPr>
        <i/>
        <sz val="11"/>
        <color rgb="FFFF0000"/>
        <rFont val="Calibri"/>
        <family val="2"/>
        <scheme val="minor"/>
      </rPr>
      <t>5G4J+M2P Villalba, Puerto Rico</t>
    </r>
  </si>
  <si>
    <t>CRISTINA (AMADA) MARTINEZ MARTINEZ</t>
  </si>
  <si>
    <r>
      <t xml:space="preserve">CARR 149 BO JAGUEYES DESVIO #5561
</t>
    </r>
    <r>
      <rPr>
        <i/>
        <sz val="11"/>
        <color rgb="FFFF0000"/>
        <rFont val="Calibri"/>
        <family val="2"/>
        <scheme val="minor"/>
      </rPr>
      <t>4F6W+7GG Villalba, Puerto Rico</t>
    </r>
  </si>
  <si>
    <t>LILA MARIA MERCEDES MAYORAL</t>
  </si>
  <si>
    <t>BLQ CANAS BOTBD 7409 SECTOR EL TUQUE</t>
  </si>
  <si>
    <t>007327409</t>
  </si>
  <si>
    <t>ADRIAN TORRES TORRES</t>
  </si>
  <si>
    <r>
      <t xml:space="preserve">CARR 141-R KM 2 HM 1 SECTOR PUEBLO
</t>
    </r>
    <r>
      <rPr>
        <sz val="11"/>
        <color rgb="FFFF0000"/>
        <rFont val="Calibri"/>
        <family val="2"/>
        <scheme val="minor"/>
      </rPr>
      <t>6CF4+Q2M, Jayuya, 00664, Puerto Rico</t>
    </r>
  </si>
  <si>
    <t>JULIAN E BLANCO (BALLET)</t>
  </si>
  <si>
    <t>SAN JUAN</t>
  </si>
  <si>
    <t>SAN JUAN I</t>
  </si>
  <si>
    <t xml:space="preserve">5 6 7 8 9 10 11 12 </t>
  </si>
  <si>
    <t>5 12</t>
  </si>
  <si>
    <t>5 6 7 8 9 10 11 12</t>
  </si>
  <si>
    <t>CALLE MARTIN TRAVIESO, ESQ. ESTRELLA</t>
  </si>
  <si>
    <t>009070000</t>
  </si>
  <si>
    <t>EL CONQUISTADOR</t>
  </si>
  <si>
    <t>GUAYNABO</t>
  </si>
  <si>
    <t>TRUJILLO ALTO</t>
  </si>
  <si>
    <t>CALLE 13, ESQ. 1, EL CONQUISTADOR</t>
  </si>
  <si>
    <t>009760000</t>
  </si>
  <si>
    <t>JESUS MANUEL SUAREZ</t>
  </si>
  <si>
    <t>CAROLINA</t>
  </si>
  <si>
    <r>
      <t xml:space="preserve">CARR. 853 KM 8.3 BO. BARRAZAS
</t>
    </r>
    <r>
      <rPr>
        <i/>
        <sz val="11"/>
        <color rgb="FFFF0000"/>
        <rFont val="Calibri"/>
        <family val="2"/>
        <scheme val="minor"/>
      </rPr>
      <t>83G6+J2P, Carolina 00976, Puerto Rico</t>
    </r>
  </si>
  <si>
    <t>009850000</t>
  </si>
  <si>
    <t>EDUARDO J SALDAÑA</t>
  </si>
  <si>
    <t>7 8 9 10 11</t>
  </si>
  <si>
    <t>CALLE RODRZ., EMMA ESQ. ROBLES</t>
  </si>
  <si>
    <t>009830000</t>
  </si>
  <si>
    <r>
      <t xml:space="preserve">CARR. 857, BO. CARRUSO
</t>
    </r>
    <r>
      <rPr>
        <i/>
        <sz val="11"/>
        <color rgb="FFFF0000"/>
        <rFont val="Calibri"/>
        <family val="2"/>
        <scheme val="minor"/>
      </rPr>
      <t>838P+C5 Carolina, Puerto Rico</t>
    </r>
  </si>
  <si>
    <t>JOSE SEVERO QUIÑONES</t>
  </si>
  <si>
    <t>URB JOSE S QUIÑONES CALLE ULISES ORTIZ</t>
  </si>
  <si>
    <t>PASCASIO P SANCERRIT</t>
  </si>
  <si>
    <t>CALLE GRANADA, URB. VISTAMAR</t>
  </si>
  <si>
    <t>PEDRO MOCZO BANIET</t>
  </si>
  <si>
    <r>
      <t xml:space="preserve">APARTADO 3114 VALLE
</t>
    </r>
    <r>
      <rPr>
        <i/>
        <sz val="11"/>
        <color rgb="FFFF0000"/>
        <rFont val="Calibri"/>
        <family val="2"/>
        <scheme val="minor"/>
      </rPr>
      <t>C226+Q2 San Juan, Puerto Rico</t>
    </r>
  </si>
  <si>
    <t>009840000</t>
  </si>
  <si>
    <t>SALVADOR BRAU</t>
  </si>
  <si>
    <r>
      <t xml:space="preserve">CARR. 853, K.6. H.0
</t>
    </r>
    <r>
      <rPr>
        <i/>
        <sz val="11"/>
        <color rgb="FFFF0000"/>
        <rFont val="Calibri"/>
        <family val="2"/>
        <scheme val="minor"/>
      </rPr>
      <t>82MX+HC Trujillo Bajo, Carolina, Puerto Rico, Carolina, Puerto Rico</t>
    </r>
  </si>
  <si>
    <t>PR.</t>
  </si>
  <si>
    <t>LORENZO VIZCARRONDO</t>
  </si>
  <si>
    <t>CALLE QUIÑONES, #8, URB. SEVERO QUIÑONES</t>
  </si>
  <si>
    <t>009889180</t>
  </si>
  <si>
    <t>PETRA ZENON DE FABERY</t>
  </si>
  <si>
    <t>CARR 181 KM 1 HM 8 BO LAS CUEVAS</t>
  </si>
  <si>
    <t>DR ANTONIO S PEDREIRA</t>
  </si>
  <si>
    <r>
      <t xml:space="preserve">CALLE ANGEL ESQ ANDORRA URB PUERTO NUEVO
</t>
    </r>
    <r>
      <rPr>
        <i/>
        <sz val="11"/>
        <color rgb="FFFF0000"/>
        <rFont val="Calibri"/>
        <family val="2"/>
        <scheme val="minor"/>
      </rPr>
      <t>CW4C+WPC San Juan, Puerto Rico</t>
    </r>
  </si>
  <si>
    <t>009280000</t>
  </si>
  <si>
    <t>ELEANOR ROOSEVELT</t>
  </si>
  <si>
    <t>CALLE ANTILINNIN URB ROOSEVELT</t>
  </si>
  <si>
    <t>CENTRO EUGENIO MARIA DE HOSTOS</t>
  </si>
  <si>
    <t>EES</t>
  </si>
  <si>
    <r>
      <t xml:space="preserve">URB PUERTO NUEVO CALLE CONSTITUCION ESQ CAMPECHE
</t>
    </r>
    <r>
      <rPr>
        <i/>
        <sz val="11"/>
        <color rgb="FFFF0000"/>
        <rFont val="Calibri"/>
        <family val="2"/>
        <scheme val="minor"/>
      </rPr>
      <t>CW67+56W San Juan, Puerto Rico</t>
    </r>
  </si>
  <si>
    <t>009210000</t>
  </si>
  <si>
    <r>
      <t xml:space="preserve">AVE JESUS T PIÑERO
</t>
    </r>
    <r>
      <rPr>
        <sz val="11"/>
        <color rgb="FFFF0000"/>
        <rFont val="Calibri"/>
        <family val="2"/>
        <scheme val="minor"/>
      </rPr>
      <t>CW25+MH San Juan, Puerto Rico</t>
    </r>
  </si>
  <si>
    <t>JUAN JOSE OSUNA</t>
  </si>
  <si>
    <r>
      <t xml:space="preserve">CALLE TOURS SOTO URB. BALDRICH
</t>
    </r>
    <r>
      <rPr>
        <sz val="11"/>
        <color rgb="FFFF0000"/>
        <rFont val="Arial"/>
        <family val="2"/>
      </rPr>
      <t>CW6P+XX San Juan, Puerto Rico</t>
    </r>
  </si>
  <si>
    <t>JUAN B HUYKE</t>
  </si>
  <si>
    <t>SAN JUAN II</t>
  </si>
  <si>
    <r>
      <t xml:space="preserve">CALLE SAN IGNACIO URB. ALTAMESA
</t>
    </r>
    <r>
      <rPr>
        <i/>
        <sz val="11"/>
        <color rgb="FFFF0000"/>
        <rFont val="Calibri"/>
        <family val="2"/>
        <scheme val="minor"/>
      </rPr>
      <t>9WH4+XM San Juan, Puerto Rico</t>
    </r>
  </si>
  <si>
    <t>JULIO SELLES SOLA</t>
  </si>
  <si>
    <r>
      <t xml:space="preserve">URB VILLA NEVAREZ CALLE 19 ESQ 20
</t>
    </r>
    <r>
      <rPr>
        <sz val="11"/>
        <color rgb="FFFF0000"/>
        <rFont val="Calibri"/>
        <family val="2"/>
        <scheme val="minor"/>
      </rPr>
      <t>9WWM+V8 San Juan, Puerto Rico</t>
    </r>
  </si>
  <si>
    <t>009270000</t>
  </si>
  <si>
    <t>LA ESPERANZA (LUIS PALES MATOS)</t>
  </si>
  <si>
    <t>2014</t>
  </si>
  <si>
    <t>CALLE 19 NE PTO NUEVO</t>
  </si>
  <si>
    <t>LAS AMERICAS</t>
  </si>
  <si>
    <t>CALLE CONSTITUCION ESQ. CASINO, PUERTO NUEVO</t>
  </si>
  <si>
    <t>AVE JESUS T PIÑERO OESTE #950</t>
  </si>
  <si>
    <t>009200000</t>
  </si>
  <si>
    <t>LUIS MUNIZ SOUFFRONT</t>
  </si>
  <si>
    <t>CALLE 17 ESQ 28 SO CAPARRA TERRACE</t>
  </si>
  <si>
    <t>PEDRO CARLOS TIMOTHEE</t>
  </si>
  <si>
    <t>CALLE 5 NE PUERTO NUEVO</t>
  </si>
  <si>
    <t>RAFAEL RIVERA OTERO</t>
  </si>
  <si>
    <r>
      <t xml:space="preserve">CALLE SANDALIO ALONSO, URB. LAS LOMAS
</t>
    </r>
    <r>
      <rPr>
        <i/>
        <sz val="11"/>
        <color rgb="FFFF0000"/>
        <rFont val="Calibri"/>
        <family val="2"/>
        <scheme val="minor"/>
      </rPr>
      <t>9WQ2+HV San Juan, Puerto Rico</t>
    </r>
  </si>
  <si>
    <t>REPUBLICA DE BRAZIL</t>
  </si>
  <si>
    <t>CALLE 48 # 1258 LA RIVIERA</t>
  </si>
  <si>
    <t>UNIVERSITY GARDENS</t>
  </si>
  <si>
    <t>AVE PALMA REAL Y FORDHAM</t>
  </si>
  <si>
    <t>RAFAEL HERNANDEZ MARIN</t>
  </si>
  <si>
    <t>CALLE ASOMANTE URB. SUMMIT HILLS</t>
  </si>
  <si>
    <t>EVARISTO RIVERA CHEVREMONT</t>
  </si>
  <si>
    <r>
      <t xml:space="preserve">CALLE 58 ESQ 17 RES VISTA HERMOSA
</t>
    </r>
    <r>
      <rPr>
        <i/>
        <sz val="11"/>
        <color rgb="FFFF0000"/>
        <rFont val="Calibri"/>
        <family val="2"/>
        <scheme val="minor"/>
      </rPr>
      <t>9WR7+M42, San Juan, 00921, Puerto Rico</t>
    </r>
  </si>
  <si>
    <t>WILLIAM D BOYCE</t>
  </si>
  <si>
    <t>CALLE 31 LAS LOMAS</t>
  </si>
  <si>
    <t>CENTRAL ARTES VISUALES</t>
  </si>
  <si>
    <t>1415 AVE PONCE DE LEON PDA 20</t>
  </si>
  <si>
    <t>ANTONIO B CAIMARY</t>
  </si>
  <si>
    <t>AVE EDUARDO CONDE ESQ TAPIA VILLA PALMERAS</t>
  </si>
  <si>
    <t>009150000</t>
  </si>
  <si>
    <t>CALLE SOL 351</t>
  </si>
  <si>
    <t>009010000</t>
  </si>
  <si>
    <t>DR FRANCISCO HERNANDEZ Y GAETAN</t>
  </si>
  <si>
    <t>CALLE LABRA PDA 18</t>
  </si>
  <si>
    <t>DR FACUNDO BUESO</t>
  </si>
  <si>
    <r>
      <t xml:space="preserve">CALLE DEL VALLE ESQ EDUARDO CONDE
</t>
    </r>
    <r>
      <rPr>
        <i/>
        <sz val="11"/>
        <color rgb="FFFF0000"/>
        <rFont val="Calibri"/>
        <family val="2"/>
        <scheme val="minor"/>
      </rPr>
      <t>CWVV+6F San Juan, Puerto Rico</t>
    </r>
  </si>
  <si>
    <t>DR JOSE CELSO BARBOSA</t>
  </si>
  <si>
    <t>PDA. 4 1/2, PONCE DE LEON</t>
  </si>
  <si>
    <t>JOSE JULIAN ACOSTA (TEATRO)</t>
  </si>
  <si>
    <t>PDA 1 AVE JUAN PONCE DE LEON</t>
  </si>
  <si>
    <t>PARADA 25 AVE FERNANDEZ JUNCOS</t>
  </si>
  <si>
    <t>009090000</t>
  </si>
  <si>
    <t>RAFAEL MARIA DE LABRA</t>
  </si>
  <si>
    <t>PONCE DE LEON PDA #18 SANTURCE</t>
  </si>
  <si>
    <t>PADRE RUFO (BILINGÜE)</t>
  </si>
  <si>
    <t>236 CALLE DEL PARQUE PDA 23</t>
  </si>
  <si>
    <t>RAFAEL CORDERO</t>
  </si>
  <si>
    <t>CALLE AURORA ESQ HOARE PDA 15</t>
  </si>
  <si>
    <t>009080000</t>
  </si>
  <si>
    <t>ANGEL P MILLAN ROHENA</t>
  </si>
  <si>
    <r>
      <t xml:space="preserve">CAR 857 KM 0.3 BO CANOVANILLAS
</t>
    </r>
    <r>
      <rPr>
        <i/>
        <sz val="11"/>
        <color rgb="FFFF0000"/>
        <rFont val="Calibri"/>
        <family val="2"/>
        <scheme val="minor"/>
      </rPr>
      <t>9399+MQ Carolina, Puerto Rico</t>
    </r>
  </si>
  <si>
    <t>009860000</t>
  </si>
  <si>
    <t>VENUS GARDENS</t>
  </si>
  <si>
    <t>8 9 10</t>
  </si>
  <si>
    <t>URB VENUS GARDENS 722 CALLE ASTER</t>
  </si>
  <si>
    <t>009260000</t>
  </si>
  <si>
    <t>RVDO FELITBD CASTRO RODRIGUEZ</t>
  </si>
  <si>
    <t>CALLE 612 AVE CAMPO RICO FINAL</t>
  </si>
  <si>
    <t>PRISCO FUENTES</t>
  </si>
  <si>
    <t>No</t>
  </si>
  <si>
    <r>
      <t xml:space="preserve">CALLE GROVISH 13 URB. PARQUE ECUESTRE
</t>
    </r>
    <r>
      <rPr>
        <i/>
        <sz val="11"/>
        <color rgb="FFFF0000"/>
        <rFont val="Calibri"/>
        <family val="2"/>
        <scheme val="minor"/>
      </rPr>
      <t>939C+CH Carolina, Puerto Rico</t>
    </r>
  </si>
  <si>
    <t>009790000</t>
  </si>
  <si>
    <t>MIGUEL SUCH</t>
  </si>
  <si>
    <t>AVE BARBOSA ESQ AVE PIÑERO</t>
  </si>
  <si>
    <t>ANTONIO SARRIERA EGOZCUE</t>
  </si>
  <si>
    <t>K 1 2 3 4 5 6 7      EEE</t>
  </si>
  <si>
    <r>
      <t xml:space="preserve">CALLE CARMEN HERNANDEZ URB EL COMANDANTE
</t>
    </r>
    <r>
      <rPr>
        <i/>
        <sz val="11"/>
        <color rgb="FFFF0000"/>
        <rFont val="Calibri"/>
        <family val="2"/>
        <scheme val="minor"/>
      </rPr>
      <t>824 C. Carmen Hernández #846, San Juan, 00924, Puerto Rico</t>
    </r>
  </si>
  <si>
    <t>009240000</t>
  </si>
  <si>
    <t>PACHIN MARIN</t>
  </si>
  <si>
    <r>
      <t xml:space="preserve">CALLE PARIS, ESQ. PACHIN MARIN FLORAL PARK 
</t>
    </r>
    <r>
      <rPr>
        <i/>
        <sz val="11"/>
        <color rgb="FFFF0000"/>
        <rFont val="Calibri"/>
        <family val="2"/>
        <scheme val="minor"/>
      </rPr>
      <t>117 Cll Paris, San Juan, 00917, Puerto Rico</t>
    </r>
  </si>
  <si>
    <t>009250000</t>
  </si>
  <si>
    <t>EMILIO DEL TORO CUEVAS</t>
  </si>
  <si>
    <r>
      <t xml:space="preserve">CALLE CHILE #1,ESQ QUISQUELLA HATO REY
</t>
    </r>
    <r>
      <rPr>
        <i/>
        <sz val="11"/>
        <color rgb="FFFF0000"/>
        <rFont val="Calibri"/>
        <family val="2"/>
        <scheme val="minor"/>
      </rPr>
      <t>CWHV+79V San Juan, Puerto Rico</t>
    </r>
  </si>
  <si>
    <t>FELIPE GUTIERREZ</t>
  </si>
  <si>
    <t>CALLE ARITIDES CHAVIER VILLA PRADES</t>
  </si>
  <si>
    <t>JUANITA GARCIA PERAZA</t>
  </si>
  <si>
    <r>
      <t xml:space="preserve">LAGUNA FINAL BO ISRAEL
</t>
    </r>
    <r>
      <rPr>
        <i/>
        <sz val="11"/>
        <color rgb="FFFF0000"/>
        <rFont val="Calibri"/>
        <family val="2"/>
        <scheme val="minor"/>
      </rPr>
      <t>CXG4+WH San Juan, Puerto Rico</t>
    </r>
  </si>
  <si>
    <t>AVE BARBOSA ESQ VERGEL 374</t>
  </si>
  <si>
    <t>009300220</t>
  </si>
  <si>
    <t>JUAN RAMON JIMENEZ</t>
  </si>
  <si>
    <r>
      <t xml:space="preserve">CALLE 46, ESQ. SICARDO RES. MANUEL A. PEREZ
</t>
    </r>
    <r>
      <rPr>
        <i/>
        <sz val="11"/>
        <color rgb="FFFF0000"/>
        <rFont val="Calibri"/>
        <family val="2"/>
        <scheme val="minor"/>
      </rPr>
      <t>CX78+488 San Juan, Puerto Rico</t>
    </r>
  </si>
  <si>
    <t>009230000</t>
  </si>
  <si>
    <t>GASPAR VILA MAYANS</t>
  </si>
  <si>
    <t>CALLE GENERAL VALERO URB. LAS DELICIAS</t>
  </si>
  <si>
    <t>MANUEL A PEREZ</t>
  </si>
  <si>
    <r>
      <t xml:space="preserve">CALLE ELIZONDO ESQ 46 RES MANUEL A PEREZ 
</t>
    </r>
    <r>
      <rPr>
        <i/>
        <sz val="11"/>
        <color rgb="FFFF0000"/>
        <rFont val="Calibri"/>
        <family val="2"/>
        <scheme val="minor"/>
      </rPr>
      <t>CX77+8FQ San Juan, Puerto Rico</t>
    </r>
  </si>
  <si>
    <t>009190000</t>
  </si>
  <si>
    <t>RAFAEL HERNANDEZ</t>
  </si>
  <si>
    <t>CALLE VALVERDE</t>
  </si>
  <si>
    <t>SANTIAGO IGLESIAS PANTIN</t>
  </si>
  <si>
    <r>
      <t xml:space="preserve">CALLE URDIALES, ESQ. FLANDES, SAN JOSE
</t>
    </r>
    <r>
      <rPr>
        <i/>
        <sz val="11"/>
        <color rgb="FFFF0000"/>
        <rFont val="Calibri"/>
        <family val="2"/>
        <scheme val="minor"/>
      </rPr>
      <t>CXC8+J3R San Juan, Puerto Rico</t>
    </r>
  </si>
  <si>
    <t>AMALIA MARIN</t>
  </si>
  <si>
    <r>
      <t xml:space="preserve">CALLE PEÑASCO FINAL PARADISE HILLS
</t>
    </r>
    <r>
      <rPr>
        <i/>
        <sz val="11"/>
        <color rgb="FFFF0000"/>
        <rFont val="Calibri"/>
        <family val="2"/>
        <scheme val="minor"/>
      </rPr>
      <t>1651 Cll Penasco, San Juan, 00926, Puerto Rico</t>
    </r>
  </si>
  <si>
    <r>
      <t xml:space="preserve">CALLE GUARACANAL, BO. VENEZUELA
</t>
    </r>
    <r>
      <rPr>
        <i/>
        <sz val="11"/>
        <color rgb="FFFF0000"/>
        <rFont val="Calibri"/>
        <family val="2"/>
        <scheme val="minor"/>
      </rPr>
      <t>37 C. Guaracanal, San Juan, 00926, Puerto Rico</t>
    </r>
  </si>
  <si>
    <t>CALLE ROBLES, #42</t>
  </si>
  <si>
    <t>REPUBLICA DE COLOMBIA</t>
  </si>
  <si>
    <t>CALLE MATBDIMO ALOMAR URB SAN AGUSTIN</t>
  </si>
  <si>
    <t>092800000</t>
  </si>
  <si>
    <t>JUAN  ANTONIO  CORRETJER</t>
  </si>
  <si>
    <t>K 1 2 3 4 5 6 7 8 9 10   EEE EEI</t>
  </si>
  <si>
    <t>CARR 844 KM 3 CUPEY BAJO</t>
  </si>
  <si>
    <t>PK K 1 2 3 4 5 6 7 8 9 10 11 12 EEE EEI</t>
  </si>
  <si>
    <t>CARR. 842, KM. 2.6, CAIMITO BAJO</t>
  </si>
  <si>
    <t>SAN AGUSTIN</t>
  </si>
  <si>
    <t>CALLE 6, ETBDT. SAN AGUSTIN</t>
  </si>
  <si>
    <t>SU DR ARTURO MORALES CARRION</t>
  </si>
  <si>
    <t xml:space="preserve">K 1 2 3 4 5 6 7 8 9 10 11 </t>
  </si>
  <si>
    <t>K 11</t>
  </si>
  <si>
    <r>
      <t xml:space="preserve">CARR 1 RM 19.3 BO TORTUGO
</t>
    </r>
    <r>
      <rPr>
        <i/>
        <sz val="11"/>
        <color rgb="FFFF0000"/>
        <rFont val="Calibri"/>
        <family val="2"/>
        <scheme val="minor"/>
      </rPr>
      <t>8WW4+98 San Juan, Puerto Rico</t>
    </r>
  </si>
  <si>
    <t>RAMON VILA MAYO</t>
  </si>
  <si>
    <t>CALLE BRUMBAUGH, #1014</t>
  </si>
  <si>
    <t>VILLA  CAPRI</t>
  </si>
  <si>
    <r>
      <t xml:space="preserve">CALLE VERONA, ESQ. NIZA, URB. VILLA CAPRI
</t>
    </r>
    <r>
      <rPr>
        <i/>
        <sz val="11"/>
        <color rgb="FFFF0000"/>
        <rFont val="Calibri"/>
        <family val="2"/>
        <scheme val="minor"/>
      </rPr>
      <t>139 Cll Toscania, San Juan, 00924, Puerto Rico</t>
    </r>
  </si>
  <si>
    <t>ALBERT EINSTEIN</t>
  </si>
  <si>
    <r>
      <t xml:space="preserve">CALLE HAYDEE RETBDACH ESQ BORINQUEN
</t>
    </r>
    <r>
      <rPr>
        <i/>
        <sz val="11"/>
        <color rgb="FFFF0000"/>
        <rFont val="Calibri"/>
        <family val="2"/>
        <scheme val="minor"/>
      </rPr>
      <t>2320 C. Haydee Rexach, San Juan, 00915, Puerto Rico</t>
    </r>
  </si>
  <si>
    <t>MANUEL ELZABURU Y VIZCARRONDO</t>
  </si>
  <si>
    <r>
      <t xml:space="preserve">CALLE MADISON RES LAS MARGARITAS
</t>
    </r>
    <r>
      <rPr>
        <i/>
        <sz val="11"/>
        <color rgb="FFFF0000"/>
        <rFont val="Calibri"/>
        <family val="2"/>
        <scheme val="minor"/>
      </rPr>
      <t>CXM5+4WV San Juan, Puerto Rico</t>
    </r>
  </si>
  <si>
    <t>009160000</t>
  </si>
  <si>
    <t>FEDERICO ASENJO (PRE-TECNICA)</t>
  </si>
  <si>
    <r>
      <t xml:space="preserve">AVE BORINQUEN 32015 BO OBRERO
</t>
    </r>
    <r>
      <rPr>
        <i/>
        <sz val="11"/>
        <color rgb="FFFF0000"/>
        <rFont val="Calibri"/>
        <family val="2"/>
        <scheme val="minor"/>
      </rPr>
      <t>CWQV+7QP San Juan, Puerto Rico</t>
    </r>
  </si>
  <si>
    <t>DR JULIO J HENNA</t>
  </si>
  <si>
    <r>
      <t xml:space="preserve">VILLA PALMERA CALLE HENNA ESQ PROVIDENCIA
</t>
    </r>
    <r>
      <rPr>
        <i/>
        <sz val="11"/>
        <color rgb="FFFF0000"/>
        <rFont val="Calibri"/>
        <family val="2"/>
        <scheme val="minor"/>
      </rPr>
      <t>CXW2+7RG San Juan, Puerto Rico</t>
    </r>
  </si>
  <si>
    <t>CALLE MARISABEL, RES. LLORENS TORRES</t>
  </si>
  <si>
    <t>009130000</t>
  </si>
  <si>
    <t>LUIS RODRIGUEZ CABRERO</t>
  </si>
  <si>
    <t>CALLE CORONA RES LUIS LLORENS TORRES</t>
  </si>
  <si>
    <t>MANUEL BOADA</t>
  </si>
  <si>
    <r>
      <t xml:space="preserve">AVE BORINQUEN ESQ CALLE CORTIJO
</t>
    </r>
    <r>
      <rPr>
        <i/>
        <sz val="11"/>
        <color rgb="FFFF0000"/>
        <rFont val="Calibri"/>
        <family val="2"/>
        <scheme val="minor"/>
      </rPr>
      <t>CWPX+6PJ San Juan, Puerto Rico</t>
    </r>
  </si>
  <si>
    <t>CALLE LOIZA FINAL</t>
  </si>
  <si>
    <t>009140000</t>
  </si>
  <si>
    <r>
      <t xml:space="preserve">AVE BORINQUEN BO OBRERO
</t>
    </r>
    <r>
      <rPr>
        <i/>
        <sz val="11"/>
        <color rgb="FFFF0000"/>
        <rFont val="Calibri"/>
        <family val="2"/>
        <scheme val="minor"/>
      </rPr>
      <t>CWPX+FR5 San Juan, Puerto Rico</t>
    </r>
  </si>
  <si>
    <t>REPUBLICA DEL PERU</t>
  </si>
  <si>
    <t xml:space="preserve">6 7 8 9 10 11 </t>
  </si>
  <si>
    <t>6 11</t>
  </si>
  <si>
    <t>ALEJANDRO TAPIA Y RIVERA</t>
  </si>
  <si>
    <r>
      <t xml:space="preserve">VILLA PALMERA 369 CALLE BELEVUE
</t>
    </r>
    <r>
      <rPr>
        <i/>
        <sz val="11"/>
        <color rgb="FFFF0000"/>
        <rFont val="Calibri"/>
        <family val="2"/>
        <scheme val="minor"/>
      </rPr>
      <t>350-380 Cll Bellevue, San Juan, 00915, Puerto Rico</t>
    </r>
  </si>
  <si>
    <t>INSTITUTO LOAIZA CORDERO</t>
  </si>
  <si>
    <t>CALLE FERIA FINAL, #1312</t>
  </si>
  <si>
    <t>009100000</t>
  </si>
  <si>
    <t>ERNESTO RAMOS ANTONINI (MUSICA)</t>
  </si>
  <si>
    <t>AVE CHARDON 125</t>
  </si>
  <si>
    <t>SAN MARTIN (ANGELES PASTOR)</t>
  </si>
  <si>
    <r>
      <t xml:space="preserve">URB SAN MARTIN CALLE LUIS PARDO
</t>
    </r>
    <r>
      <rPr>
        <i/>
        <sz val="11"/>
        <color rgb="FFFF0000"/>
        <rFont val="Calibri"/>
        <family val="2"/>
        <scheme val="minor"/>
      </rPr>
      <t>9XVW+95 San Juan, Puerto Rico</t>
    </r>
  </si>
  <si>
    <t>GUSTAVO A BECQUER</t>
  </si>
  <si>
    <r>
      <t xml:space="preserve">CALLE FRANCIA ESQ ARECIBO 31
</t>
    </r>
    <r>
      <rPr>
        <sz val="11"/>
        <color rgb="FFFF0000"/>
        <rFont val="Arial"/>
        <family val="2"/>
      </rPr>
      <t>CX72+G8Q San Juan, Puerto Rico</t>
    </r>
  </si>
  <si>
    <t>009170000</t>
  </si>
  <si>
    <t>ROBERTO CLEMENTE</t>
  </si>
  <si>
    <r>
      <t xml:space="preserve">CALLE PERU #5 URB ROLLING HILLS
</t>
    </r>
    <r>
      <rPr>
        <i/>
        <sz val="11"/>
        <color rgb="FFFF0000"/>
        <rFont val="Calibri"/>
        <family val="2"/>
        <scheme val="minor"/>
      </rPr>
      <t>92J9+JX Carolina, Puerto Rico</t>
    </r>
  </si>
  <si>
    <t>009870000</t>
  </si>
  <si>
    <t>MARIA TERESA SERRANO</t>
  </si>
  <si>
    <r>
      <t xml:space="preserve">VIA 8, URB. VILLA FONTANA
</t>
    </r>
    <r>
      <rPr>
        <i/>
        <sz val="11"/>
        <color rgb="FFFF0000"/>
        <rFont val="Calibri"/>
        <family val="2"/>
        <scheme val="minor"/>
      </rPr>
      <t>C23F+GX Carolina, Puerto Rico</t>
    </r>
  </si>
  <si>
    <t>LCDO GUILLERMO ATILES MOREAU</t>
  </si>
  <si>
    <t>PK K 1 2 3 4 5 6 7 8 9 10 11 12 EEE EEI EES</t>
  </si>
  <si>
    <r>
      <t xml:space="preserve">CALLE PONCE URB PEREZ MORRIS
</t>
    </r>
    <r>
      <rPr>
        <sz val="11"/>
        <color rgb="FFFF0000"/>
        <rFont val="Arial"/>
        <family val="2"/>
      </rPr>
      <t>CW6W+44 San Juan, Puerto Rico</t>
    </r>
  </si>
  <si>
    <t>DR JOSE M LAZARO</t>
  </si>
  <si>
    <r>
      <t xml:space="preserve">AVE EL COMANDANTE URB COUNTRY CLUB
</t>
    </r>
    <r>
      <rPr>
        <i/>
        <sz val="11"/>
        <color rgb="FFFF0000"/>
        <rFont val="Calibri"/>
        <family val="2"/>
        <scheme val="minor"/>
      </rPr>
      <t>C284+FP Carolina, Puerto Rico</t>
    </r>
  </si>
  <si>
    <t>JESUS MARIA SANROMA</t>
  </si>
  <si>
    <t>CALLE 46 ESQ. BOULEVARD AVE. CALDERON FINAL</t>
  </si>
  <si>
    <t>INSTITUTO TEC RECINTO DE SAN JUAN</t>
  </si>
  <si>
    <r>
      <t xml:space="preserve">CALLE ALEGRIA FINAL URB LAS VIRTUDES
</t>
    </r>
    <r>
      <rPr>
        <i/>
        <sz val="11"/>
        <color rgb="FFFF0000"/>
        <rFont val="Calibri"/>
        <family val="2"/>
        <scheme val="minor"/>
      </rPr>
      <t>CX6M+CM San Juan, Puerto Rico</t>
    </r>
  </si>
  <si>
    <t>VILLA GRANADA</t>
  </si>
  <si>
    <t>URB VILLA GRANADA CALLE ASTURIAS</t>
  </si>
  <si>
    <t>NEMESIO R CANALES I</t>
  </si>
  <si>
    <t>RES NEMESIO CANALES</t>
  </si>
  <si>
    <t>VICTOR PARES COLLAZO</t>
  </si>
  <si>
    <t xml:space="preserve">K </t>
  </si>
  <si>
    <t>PK              EEE  EES</t>
  </si>
  <si>
    <r>
      <t xml:space="preserve">CALLE PERU FINAL URB. HYDE PARK
</t>
    </r>
    <r>
      <rPr>
        <sz val="11"/>
        <color rgb="FFFF0000"/>
        <rFont val="Arial"/>
        <family val="2"/>
      </rPr>
      <t>CW5Q+9R7 San Juan, Puerto Rico</t>
    </r>
  </si>
  <si>
    <t>FRANCISCO MATIAS LUGO</t>
  </si>
  <si>
    <t xml:space="preserve">CALLE ALMENDRO, VALLE ARRIBA HIGTS
</t>
  </si>
  <si>
    <t>RENE MARQUES</t>
  </si>
  <si>
    <r>
      <t xml:space="preserve">CALLE 16 FINAL  JARDINES COUNTRY CLUB
</t>
    </r>
    <r>
      <rPr>
        <i/>
        <sz val="11"/>
        <color rgb="FFFF0000"/>
        <rFont val="Calibri"/>
        <family val="2"/>
        <scheme val="minor"/>
      </rPr>
      <t>C2FF+4V Carolina, Puerto Rico</t>
    </r>
  </si>
  <si>
    <t>DR MODESTO RIVERA RIVERA</t>
  </si>
  <si>
    <r>
      <t xml:space="preserve">CALLE 9 #84 BLQ. 79 UR. VILLA CAROLINA
</t>
    </r>
    <r>
      <rPr>
        <i/>
        <sz val="11"/>
        <color rgb="FFFF0000"/>
        <rFont val="Calibri"/>
        <family val="2"/>
        <scheme val="minor"/>
      </rPr>
      <t>1 Cll 84, Carolina, 00985, Puerto Rico</t>
    </r>
  </si>
  <si>
    <t>AGUSTIN CABRERA</t>
  </si>
  <si>
    <r>
      <t xml:space="preserve">URB V.CAROLINA
</t>
    </r>
    <r>
      <rPr>
        <i/>
        <sz val="11"/>
        <color rgb="FFFF0000"/>
        <rFont val="Calibri"/>
        <family val="2"/>
        <scheme val="minor"/>
      </rPr>
      <t>92WQ+5PC, Carolina, 00687, Puerto Rico</t>
    </r>
  </si>
  <si>
    <t>009880000</t>
  </si>
  <si>
    <t>EL SEÑORIAL</t>
  </si>
  <si>
    <t>CALLE POP BARAJA ESQ BENITO FEIJOO EL SEÑORIAL</t>
  </si>
  <si>
    <t>FRAY BARTOLOME DE LAS CASAS</t>
  </si>
  <si>
    <r>
      <t xml:space="preserve">AVE EDUARDO CONDE FINAL
</t>
    </r>
    <r>
      <rPr>
        <i/>
        <sz val="11"/>
        <color rgb="FFFF0000"/>
        <rFont val="Calibri"/>
        <family val="2"/>
        <scheme val="minor"/>
      </rPr>
      <t>2001 Cll Las Almas #2003, San Juan, 00915, Puerto Rico</t>
    </r>
  </si>
  <si>
    <t>LUZ AMERICA CALDERON</t>
  </si>
  <si>
    <r>
      <t xml:space="preserve">AVE CENTRAL BOULEVAR 18 VC
</t>
    </r>
    <r>
      <rPr>
        <i/>
        <sz val="11"/>
        <color rgb="FFFF0000"/>
        <rFont val="Calibri"/>
        <family val="2"/>
        <scheme val="minor"/>
      </rPr>
      <t>92XQ+2G Carolina, Puerto Rico</t>
    </r>
  </si>
  <si>
    <t>CARMEN GOMEZ TEJERA</t>
  </si>
  <si>
    <r>
      <t xml:space="preserve">URB MONTECARLO CALLE 15 FINAL
</t>
    </r>
    <r>
      <rPr>
        <i/>
        <sz val="11"/>
        <color rgb="FFFF0000"/>
        <rFont val="Calibri"/>
        <family val="2"/>
        <scheme val="minor"/>
      </rPr>
      <t>874 Cll 15, San Juan, 00924, Puerto Rico</t>
    </r>
  </si>
  <si>
    <t>LUZ ENEIDA COLON</t>
  </si>
  <si>
    <t>1978</t>
  </si>
  <si>
    <r>
      <t xml:space="preserve">CALLE LAS VEGAS FINAL, URB. LAS CUBRE
</t>
    </r>
    <r>
      <rPr>
        <i/>
        <sz val="11"/>
        <color rgb="FFFF0000"/>
        <rFont val="Calibri"/>
        <family val="2"/>
        <scheme val="minor"/>
      </rPr>
      <t>100-102 Cll Las Vegas, San Juan, 00926, Puerto Rico</t>
    </r>
  </si>
  <si>
    <t>SOTERO FIGUEROA</t>
  </si>
  <si>
    <r>
      <t xml:space="preserve">PEDRO C TIMOTHEE ANEXO
</t>
    </r>
    <r>
      <rPr>
        <sz val="11"/>
        <color rgb="FFFF0000"/>
        <rFont val="Arial"/>
        <family val="2"/>
      </rPr>
      <t>Pedro C. Timothee Anexo</t>
    </r>
  </si>
  <si>
    <t>CALLE 16 NO ESQ CALLE 9 NO</t>
  </si>
  <si>
    <t>PETRA ROMAN VIGO</t>
  </si>
  <si>
    <t xml:space="preserve">6 7 8 9 </t>
  </si>
  <si>
    <t>6 9</t>
  </si>
  <si>
    <r>
      <t xml:space="preserve">CARR. 887, KM. 3.5 BO SAN ANTON
</t>
    </r>
    <r>
      <rPr>
        <i/>
        <sz val="11"/>
        <color rgb="FFFF0000"/>
        <rFont val="Calibri"/>
        <family val="2"/>
        <scheme val="minor"/>
      </rPr>
      <t>92W6+FX Carolina, Puerto Rico</t>
    </r>
  </si>
  <si>
    <t>MANUEL FEBRES GONZALEZ</t>
  </si>
  <si>
    <r>
      <t xml:space="preserve">VIA #5, URB. VILLA FONTANA
</t>
    </r>
    <r>
      <rPr>
        <i/>
        <sz val="11"/>
        <color rgb="FFFF0000"/>
        <rFont val="Calibri"/>
        <family val="2"/>
        <scheme val="minor"/>
      </rPr>
      <t>Cll Via 5, Carolina, 00983, Puerto Rico</t>
    </r>
  </si>
  <si>
    <t>CARLOS F DANIELS (VOC. DE AREA)</t>
  </si>
  <si>
    <r>
      <t xml:space="preserve">URB SEVERO QUIÑONES CALLE J S QUIÑONES
</t>
    </r>
    <r>
      <rPr>
        <i/>
        <sz val="11"/>
        <color rgb="FFFF0000"/>
        <rFont val="Calibri"/>
        <family val="2"/>
        <scheme val="minor"/>
      </rPr>
      <t>92PV+8J Carolina, Puerto Rico</t>
    </r>
  </si>
  <si>
    <t>BERWIND ELEMENTAL</t>
  </si>
  <si>
    <r>
      <t xml:space="preserve">RES JARDINES DE BERWIND CALLE 1
</t>
    </r>
    <r>
      <rPr>
        <i/>
        <sz val="11"/>
        <color rgb="FFFF0000"/>
        <rFont val="Calibri"/>
        <family val="2"/>
        <scheme val="minor"/>
      </rPr>
      <t>184-224 Cll 49, San Juan, 00924, Puerto Rico</t>
    </r>
  </si>
  <si>
    <t>BERWIND INTERMEDIA</t>
  </si>
  <si>
    <r>
      <t xml:space="preserve">CALLE 2 FINAL, RES. JARDINES DE BERWIND
</t>
    </r>
    <r>
      <rPr>
        <i/>
        <sz val="11"/>
        <color rgb="FFFF0000"/>
        <rFont val="Calibri"/>
        <family val="2"/>
        <scheme val="minor"/>
      </rPr>
      <t>CX2P+WWM, San Juan, 00924, Puerto Rico</t>
    </r>
  </si>
  <si>
    <t>BERWIND SUPERIOR</t>
  </si>
  <si>
    <t>URB COUNTRY CLUB CALLE VINYATER FINAL</t>
  </si>
  <si>
    <t>JUANA A MENDEZ</t>
  </si>
  <si>
    <t>URB METROPOLIS CALLE 1 FINAL</t>
  </si>
  <si>
    <t>009877112</t>
  </si>
  <si>
    <t>TULIO LARRINAGA</t>
  </si>
  <si>
    <t>CALLE ANDRES VALCARCEL</t>
  </si>
  <si>
    <t>009770000</t>
  </si>
  <si>
    <t>FAIR VIEW</t>
  </si>
  <si>
    <t>CALLE 7 ESQ 18 URB FAIR VIEW</t>
  </si>
  <si>
    <t>ANDRES VALCARCEL</t>
  </si>
  <si>
    <t>CALLE ANDRES VALCARCEL FINAL</t>
  </si>
  <si>
    <t>MEDARDO CARAZO</t>
  </si>
  <si>
    <t>CALLLE CRUZ FINAL # 50</t>
  </si>
  <si>
    <t>JOSE F DIAZ</t>
  </si>
  <si>
    <t>CARR. 843, KM. 3.6, CARRAIZO ALTO</t>
  </si>
  <si>
    <t>JESUS SILVA</t>
  </si>
  <si>
    <t>CALLE AZUCENA, ESQ. GARDENIA, URB. VILLA BLANCA</t>
  </si>
  <si>
    <t>HERMINIA DIAZ APONTE</t>
  </si>
  <si>
    <t>CALLE TORRECILLA URB. LAGO ALTO #1167</t>
  </si>
  <si>
    <t>GILBERTO CONCEPCION DE GRACIA</t>
  </si>
  <si>
    <r>
      <t xml:space="preserve">AVE SANCHEZ OSORIO VF
</t>
    </r>
    <r>
      <rPr>
        <i/>
        <sz val="11"/>
        <color rgb="FFFF0000"/>
        <rFont val="Calibri"/>
        <family val="2"/>
        <scheme val="minor"/>
      </rPr>
      <t>C22F+72 Carolina, Puerto Rico</t>
    </r>
  </si>
  <si>
    <t>VIRGILIO DAVILA</t>
  </si>
  <si>
    <t>CARR 864 CALLE HATO TEJAS</t>
  </si>
  <si>
    <t>009560000</t>
  </si>
  <si>
    <t>RAMON MORALES PEÑA</t>
  </si>
  <si>
    <t>URB RIVERVIEW CALLE 7 BLQ F</t>
  </si>
  <si>
    <t>009610000</t>
  </si>
  <si>
    <t>CARR 864 BO HATO TEJAS</t>
  </si>
  <si>
    <t>CACIQUE AGÜEYBANA</t>
  </si>
  <si>
    <t>URB SIERRA BAYAMON CALLE 61</t>
  </si>
  <si>
    <t>009607061</t>
  </si>
  <si>
    <t>LUDOVICO COSTOSO</t>
  </si>
  <si>
    <t>AVE CEMENTERIO NACIONAL HATO TEJAS</t>
  </si>
  <si>
    <t>009608246</t>
  </si>
  <si>
    <t>DR HIRAM GONZALEZ</t>
  </si>
  <si>
    <t>URB SAN FERNANDO 9 INTERIOR CALLE LOS MILLONES</t>
  </si>
  <si>
    <t>009570000</t>
  </si>
  <si>
    <t>EPIFANIO FERNANDEZ VANGA</t>
  </si>
  <si>
    <t>URB SANTA MONICA CALLE 8 A</t>
  </si>
  <si>
    <t>009600000</t>
  </si>
  <si>
    <t>JUAN MORELL CAMPOS</t>
  </si>
  <si>
    <t>URB ETBDT VILLA RICA CALLE 4 ESQ 5</t>
  </si>
  <si>
    <t>009590000</t>
  </si>
  <si>
    <t>PABLO CASALS</t>
  </si>
  <si>
    <t>URB BAYAMON GARDENS CALLE D</t>
  </si>
  <si>
    <t>RETBDVILLE ELEMENTAL</t>
  </si>
  <si>
    <t>URB RETBDVILLE CALLE 13 ESQ 21</t>
  </si>
  <si>
    <t>MARTA VELEZ DE FAJARDO</t>
  </si>
  <si>
    <t>URB CANA 100 CALLE 11</t>
  </si>
  <si>
    <t>CARR 840 KM 1 HM 1 SECTOR LA ALDEA</t>
  </si>
  <si>
    <t>FRANCISCO MANRIQUE CABRERA</t>
  </si>
  <si>
    <t>URB RETBDVILLE CALLE 41 FINAL</t>
  </si>
  <si>
    <t>JULIO RESSY</t>
  </si>
  <si>
    <t>CARR 830 KM 2 HM 2 CERRO GORDO</t>
  </si>
  <si>
    <t>SU CACIQUE MAJAGUA</t>
  </si>
  <si>
    <t>CARR 167 RAMAL 829 km 1.4 BO BUENA VISTA</t>
  </si>
  <si>
    <t>009569676</t>
  </si>
  <si>
    <t>MARIA VAZQUEZ DE UMPIERRE</t>
  </si>
  <si>
    <t>CARR 167 KM 15 HM 3 PARC VANS COY BO BUENA VISTA</t>
  </si>
  <si>
    <t>BERNARDO HUYKE</t>
  </si>
  <si>
    <t>8VA SECC URB SANTA JUANITA CALLE PENSACOLA</t>
  </si>
  <si>
    <t>RAFAEL COLON SALGADO</t>
  </si>
  <si>
    <t>URB ROYAL TOWN CALLE 3 FINAL</t>
  </si>
  <si>
    <t>CRISTOBAL COLON</t>
  </si>
  <si>
    <t>URB LOMAS VERDES CALLE TULIPAN ESQ SAUCE</t>
  </si>
  <si>
    <t>CARLOS ORAMA PADILLA</t>
  </si>
  <si>
    <t>CALLE 10 URB MAGNOLIA GARDENS</t>
  </si>
  <si>
    <t>AVE TENIENTE MARTINEZ ALTURAS DE FLAMBOYAN</t>
  </si>
  <si>
    <t>009650000</t>
  </si>
  <si>
    <t>URB SANTA JUANITA CALLE ROBLE SECC 11</t>
  </si>
  <si>
    <t>DR JOSE ANTONIO DAVILA</t>
  </si>
  <si>
    <t>CARR 167 KM 5 SALIDA BAYAMON A COMERIO</t>
  </si>
  <si>
    <t>JESUS SANCHEZ ERAZO</t>
  </si>
  <si>
    <t>URB SANTA JUANITA CALLE MARTIZ SECC 9</t>
  </si>
  <si>
    <t>DR AGUSTIN STAHL</t>
  </si>
  <si>
    <t>CALLE PARQUE ESQ BETANCES</t>
  </si>
  <si>
    <t>JOSEFITA MONSERRATE DE SELLES</t>
  </si>
  <si>
    <t>PMB 263 UU-1  C/39</t>
  </si>
  <si>
    <t>AVE MAIN SANTA ROSA</t>
  </si>
  <si>
    <t>MARÍA E BAS DE VÁZQUEZ</t>
  </si>
  <si>
    <t>CARR 831 URB LOMAS VERDES</t>
  </si>
  <si>
    <t>00956-0000</t>
  </si>
  <si>
    <t>DR JOSE PADIN</t>
  </si>
  <si>
    <t>URB LOMAS VERDES CALLE JACINTO ESQ DRAGON</t>
  </si>
  <si>
    <t>MARIANO FELIU BALSEIRO</t>
  </si>
  <si>
    <t>URB LOMAS VERDES CARR 831</t>
  </si>
  <si>
    <t>LUIS PALES MATOS</t>
  </si>
  <si>
    <t>URB SANTA ROSA CALLE 11 ESQ 17</t>
  </si>
  <si>
    <t>FAUSTINO SANTIAGO</t>
  </si>
  <si>
    <t>URB JARDINES DE CAPARRA AVE COLECTORA CENTRAL</t>
  </si>
  <si>
    <t>MIGUEL DE CERVANTES SAAVEDRA</t>
  </si>
  <si>
    <t>TOMAS C ONGAY</t>
  </si>
  <si>
    <t>URB INDUSTRIAL MINILLAS CARR 174</t>
  </si>
  <si>
    <t>HERMINIA RIVERA FERNANDEZ</t>
  </si>
  <si>
    <t>CARR 174 KM 10 HM 9 BO GUARAGUAO</t>
  </si>
  <si>
    <t>ANDRES C GONZALEZ</t>
  </si>
  <si>
    <t>CARR 829 KM 5 HM 5 BO SANTA  OYALA</t>
  </si>
  <si>
    <t>JOSE M TORRES</t>
  </si>
  <si>
    <t>CARR 167 RAMAL 812 KM 3 HM 1 BO DAJAOS</t>
  </si>
  <si>
    <t>TROQUELERIA Y HERRAMENTAJE</t>
  </si>
  <si>
    <t>CARR 174 CALLE C21 URB INDUSTRIAL MINILLAS</t>
  </si>
  <si>
    <t>ISAAC DEL ROSARIO</t>
  </si>
  <si>
    <t>TOA BAJA</t>
  </si>
  <si>
    <t>CATAÑO</t>
  </si>
  <si>
    <t>AVE FLOR DEL VALLE URB LAS VEGAS</t>
  </si>
  <si>
    <t>009620000</t>
  </si>
  <si>
    <t>CALLE MARGINAL AVE LOS CAÑOS</t>
  </si>
  <si>
    <t>ONOFRE CARBALLEIRA</t>
  </si>
  <si>
    <t>AVE LAS NEREIDAS</t>
  </si>
  <si>
    <t>FRANCISCO OLLER</t>
  </si>
  <si>
    <t>MANUEL BOU GALI</t>
  </si>
  <si>
    <t>COROZAL</t>
  </si>
  <si>
    <r>
      <t xml:space="preserve">CARR 891 KM 13 HM 2
</t>
    </r>
    <r>
      <rPr>
        <sz val="11"/>
        <color rgb="FFFF0000"/>
        <rFont val="Calibri"/>
        <family val="2"/>
        <scheme val="minor"/>
      </rPr>
      <t>8MVH+9R Corozal, Puerto Rico</t>
    </r>
  </si>
  <si>
    <t>007830000</t>
  </si>
  <si>
    <t>EMILIO R DELGADO</t>
  </si>
  <si>
    <r>
      <t xml:space="preserve">CARR 159 KM 13
</t>
    </r>
    <r>
      <rPr>
        <sz val="11"/>
        <color rgb="FFFF0000"/>
        <rFont val="Calibri"/>
        <family val="2"/>
        <scheme val="minor"/>
      </rPr>
      <t>8MRH+36 Corozal, Puerto Rico</t>
    </r>
  </si>
  <si>
    <t>FIDEL LOPEZ COLON</t>
  </si>
  <si>
    <r>
      <t xml:space="preserve">BO PUEBLO
</t>
    </r>
    <r>
      <rPr>
        <sz val="11"/>
        <color rgb="FFFF0000"/>
        <rFont val="Calibri"/>
        <family val="2"/>
        <scheme val="minor"/>
      </rPr>
      <t>8MRR+CPR, Corozal, 00783, Puerto Rico</t>
    </r>
  </si>
  <si>
    <t>GENARO BOU</t>
  </si>
  <si>
    <r>
      <t xml:space="preserve">CARR 818 INTERIOR BO CIBUCO
</t>
    </r>
    <r>
      <rPr>
        <sz val="11"/>
        <color rgb="FFFF0000"/>
        <rFont val="Calibri"/>
        <family val="2"/>
        <scheme val="minor"/>
      </rPr>
      <t>8MW4+5X Corozal, Puerto Rico</t>
    </r>
  </si>
  <si>
    <t>SU JULIAN MARRERO</t>
  </si>
  <si>
    <r>
      <t xml:space="preserve">CARR 164 KM 14 BO PALMAREJO
</t>
    </r>
    <r>
      <rPr>
        <sz val="11"/>
        <color rgb="FFFF0000"/>
        <rFont val="Calibri"/>
        <family val="2"/>
        <scheme val="minor"/>
      </rPr>
      <t>8PC3+C5 Corozal, Puerto Rico</t>
    </r>
  </si>
  <si>
    <r>
      <t xml:space="preserve">CARR 565 KM 6 BO CUCHILLAS
</t>
    </r>
    <r>
      <rPr>
        <i/>
        <sz val="11"/>
        <color rgb="FFFF0000"/>
        <rFont val="Calibri"/>
        <family val="2"/>
        <scheme val="minor"/>
      </rPr>
      <t>7JRW+4MW Padilla, Corozal, Puerto Rico</t>
    </r>
  </si>
  <si>
    <t>SU NICOLAS RODRIGUEZ</t>
  </si>
  <si>
    <r>
      <t xml:space="preserve">CARR 568 KM 30 HM 1 BO PADILLA
</t>
    </r>
    <r>
      <rPr>
        <sz val="11"/>
        <color rgb="FFFF0000"/>
        <rFont val="Calibri"/>
        <family val="2"/>
        <scheme val="minor"/>
      </rPr>
      <t>8MF3+3X Corozal, Puerto Rico</t>
    </r>
  </si>
  <si>
    <t>SU DEMETRIO RIVERA</t>
  </si>
  <si>
    <r>
      <t xml:space="preserve">CARR 802 BO PALMARITO
</t>
    </r>
    <r>
      <rPr>
        <i/>
        <sz val="11"/>
        <color rgb="FFFF0000"/>
        <rFont val="Calibri"/>
        <family val="2"/>
        <scheme val="minor"/>
      </rPr>
      <t>7M95+FXR Corozal, Puerto Rico</t>
    </r>
  </si>
  <si>
    <t>JACINTO LOPEZ MARTINEZ</t>
  </si>
  <si>
    <t>1923</t>
  </si>
  <si>
    <r>
      <t xml:space="preserve">CALLE NORTE #200
</t>
    </r>
    <r>
      <rPr>
        <sz val="11"/>
        <color rgb="FFFF0000"/>
        <rFont val="Calibri"/>
        <family val="2"/>
        <scheme val="minor"/>
      </rPr>
      <t>FP5Q+X7 Dorado, Puerto Rico</t>
    </r>
  </si>
  <si>
    <t>RICARDO ARROYO LARACUENTE</t>
  </si>
  <si>
    <r>
      <t xml:space="preserve">CALLE PEDRO J CARRIONL #10
</t>
    </r>
    <r>
      <rPr>
        <sz val="11"/>
        <color rgb="FFFF0000"/>
        <rFont val="Calibri"/>
        <family val="2"/>
        <scheme val="minor"/>
      </rPr>
      <t>FP6M+X5 Dorado, Puerto Rico</t>
    </r>
  </si>
  <si>
    <t>JOSE SANTOS ALEGRIA</t>
  </si>
  <si>
    <r>
      <t xml:space="preserve">PEDRO J RIJOS FINAL
</t>
    </r>
    <r>
      <rPr>
        <sz val="11"/>
        <color rgb="FFFF0000"/>
        <rFont val="Calibri"/>
        <family val="2"/>
        <scheme val="minor"/>
      </rPr>
      <t>FP7M+98 Dorado, Puerto Rico</t>
    </r>
  </si>
  <si>
    <t>006460001</t>
  </si>
  <si>
    <t>LUISA M VALDERRAMA  (SAN ANTONIO)</t>
  </si>
  <si>
    <r>
      <t xml:space="preserve">CARR 696 KM 1HM 5 BO HIGILLAR
</t>
    </r>
    <r>
      <rPr>
        <sz val="11"/>
        <color rgb="FFFF0000"/>
        <rFont val="Calibri"/>
        <family val="2"/>
        <scheme val="minor"/>
      </rPr>
      <t>CPX4+HH4 Dorado, Puerto Rico</t>
    </r>
  </si>
  <si>
    <t>MERCEDES ROSADO</t>
  </si>
  <si>
    <t>NARANJITO</t>
  </si>
  <si>
    <r>
      <t xml:space="preserve">CARR 152 CALLE GEORGETTY
</t>
    </r>
    <r>
      <rPr>
        <sz val="11"/>
        <color rgb="FFFF0000"/>
        <rFont val="Calibri"/>
        <family val="2"/>
        <scheme val="minor"/>
      </rPr>
      <t>8Q22+GH Naranjito, Puerto Rico</t>
    </r>
  </si>
  <si>
    <t>FRANCISCO MORALES</t>
  </si>
  <si>
    <r>
      <t xml:space="preserve">CARR 152 CALLE GEORGETTI INTERIOR
</t>
    </r>
    <r>
      <rPr>
        <sz val="11"/>
        <color rgb="FFFF0000"/>
        <rFont val="Calibri"/>
        <family val="2"/>
        <scheme val="minor"/>
      </rPr>
      <t>7QX2+R5 Naranjito, Puerto Rico</t>
    </r>
  </si>
  <si>
    <t>007190000</t>
  </si>
  <si>
    <t>BERNARDA ROBLES DE HEVIA</t>
  </si>
  <si>
    <r>
      <t xml:space="preserve">CARR 167 KM 7 HM 7 BO PARCELAS
</t>
    </r>
    <r>
      <rPr>
        <i/>
        <sz val="11"/>
        <color rgb="FFFF0000"/>
        <rFont val="Calibri"/>
        <family val="2"/>
        <scheme val="minor"/>
      </rPr>
      <t>7QVQ+R9 Bayamón, Puerto Rico</t>
    </r>
  </si>
  <si>
    <t>ROSA LUZ ZAYAS</t>
  </si>
  <si>
    <r>
      <t xml:space="preserve">CARR 809 KM 2 HM 9 BO CEDRO ARRIBA
</t>
    </r>
    <r>
      <rPr>
        <i/>
        <sz val="11"/>
        <color rgb="FFFF0000"/>
        <rFont val="Calibri"/>
        <family val="2"/>
        <scheme val="minor"/>
      </rPr>
      <t>7P6Q+85M Naranjito, Puerto Rico</t>
    </r>
  </si>
  <si>
    <t>SU ADOLFO GARCIA</t>
  </si>
  <si>
    <r>
      <t xml:space="preserve">CARR 165 KM 1 HM 9 BO LOMAS
</t>
    </r>
    <r>
      <rPr>
        <sz val="11"/>
        <color rgb="FFFF0000"/>
        <rFont val="Calibri"/>
        <family val="2"/>
        <scheme val="minor"/>
      </rPr>
      <t>8PFM+M6 Naranjito, Puerto Rico</t>
    </r>
  </si>
  <si>
    <t>SU PEDRO FERNANDEZ</t>
  </si>
  <si>
    <r>
      <t xml:space="preserve">CARR 152 KM 10 HM 5 BO CEDRO ARRIBA
</t>
    </r>
    <r>
      <rPr>
        <i/>
        <sz val="11"/>
        <color rgb="FFFF0000"/>
        <rFont val="Calibri"/>
        <family val="2"/>
        <scheme val="minor"/>
      </rPr>
      <t>6PX8+2JV Naranjito, Puerto Rico</t>
    </r>
  </si>
  <si>
    <t>VIOLANTA JIMENEZ</t>
  </si>
  <si>
    <t>TOA ALTA</t>
  </si>
  <si>
    <t>CALLE PROFESORA ADELA ROLON FINAL</t>
  </si>
  <si>
    <t>009530000</t>
  </si>
  <si>
    <t>JOSE PABLO MORALES</t>
  </si>
  <si>
    <t>CALLE BARCELO #50</t>
  </si>
  <si>
    <t>NICOLAS SEVILLA</t>
  </si>
  <si>
    <t>URB JARD DE TOA ALTA CALLE 1</t>
  </si>
  <si>
    <t>JOSE M DEL VALLE</t>
  </si>
  <si>
    <t>CARR 819 KM 1HM 6 BO BUCARABONES II</t>
  </si>
  <si>
    <t>ALEJANDRO JR CRUZ</t>
  </si>
  <si>
    <t>CARR 165 KM4 BO GALATEO</t>
  </si>
  <si>
    <t>009540000</t>
  </si>
  <si>
    <t>MANUEL VELILLA</t>
  </si>
  <si>
    <t>CARR 861 KM 5.9 BO PIÑAS</t>
  </si>
  <si>
    <t>LUIS M SANTIAGO</t>
  </si>
  <si>
    <t>CALLE LUIS MUÑOZ RIVERA #6</t>
  </si>
  <si>
    <t>009490000</t>
  </si>
  <si>
    <t>ADOLFINA IRIZARRY DE PUIG</t>
  </si>
  <si>
    <t>AVE LUIS MUÑOZ RIVERA FINAL #2</t>
  </si>
  <si>
    <t>009510000</t>
  </si>
  <si>
    <t>JOSE ROBLES OTERO</t>
  </si>
  <si>
    <t>CARR 867 KM 5 BO INGENIO</t>
  </si>
  <si>
    <t>ALTINENCIA VALLE</t>
  </si>
  <si>
    <t>BO CAMPANILLA CALLE PALMA 2</t>
  </si>
  <si>
    <t>JOSE NEVAREZ LOPEZ</t>
  </si>
  <si>
    <t>CALLE 33 NUEVA BO SAN JOSE</t>
  </si>
  <si>
    <t>ERNESTINA BRACERO</t>
  </si>
  <si>
    <t>CANDELARIA ARENAS CARR 865 KM 03</t>
  </si>
  <si>
    <t>DELIA DAVILA DE CABAN</t>
  </si>
  <si>
    <t>CALLE LAGO LAS CURIAS FINAL 5TA SECCION LEVITTOWN</t>
  </si>
  <si>
    <t>MARIANO ABRIL COSTALO 6TO SEC LEVITTOWN</t>
  </si>
  <si>
    <t>009500000</t>
  </si>
  <si>
    <t>BASILIO MILAN HERNANDEZ</t>
  </si>
  <si>
    <t>AVE JOSE DE DIEGO ESQ SABANA SECA</t>
  </si>
  <si>
    <t>CARMEN BARROSO MORALES</t>
  </si>
  <si>
    <t>CALLE RAMON MORLA 6TA SECC. LEVITTOWN</t>
  </si>
  <si>
    <t>AVE BOULEVARD 4TA SECC LEVITTOWN</t>
  </si>
  <si>
    <t>FRANCISCA DAVILA SEMPRIT</t>
  </si>
  <si>
    <t>CARR 866 AVE. PRINCIPAL BO SABANA SECA</t>
  </si>
  <si>
    <r>
      <t xml:space="preserve">CALLE TEODOMIRO RAMIREZ
</t>
    </r>
    <r>
      <rPr>
        <i/>
        <sz val="11"/>
        <color rgb="FFFF0000"/>
        <rFont val="Calibri"/>
        <family val="2"/>
        <scheme val="minor"/>
      </rPr>
      <t>CM7C+67P Vega Alta, Puerto Rico</t>
    </r>
  </si>
  <si>
    <r>
      <t xml:space="preserve">URB SANTA RITA CALLE 9 V. ALTA
</t>
    </r>
    <r>
      <rPr>
        <i/>
        <sz val="11"/>
        <color rgb="FFFF0000"/>
        <rFont val="Calibri"/>
        <family val="2"/>
        <scheme val="minor"/>
      </rPr>
      <t>CM6M+W7 Vega Alta, Puerto Rico</t>
    </r>
  </si>
  <si>
    <r>
      <t xml:space="preserve">CALLE 3 URB SANTA ANA
</t>
    </r>
    <r>
      <rPr>
        <i/>
        <sz val="11"/>
        <color rgb="FFFF0000"/>
        <rFont val="Calibri"/>
        <family val="2"/>
        <scheme val="minor"/>
      </rPr>
      <t>CM8R+W3P Vega Alta, Puerto Rico</t>
    </r>
  </si>
  <si>
    <t>006920000</t>
  </si>
  <si>
    <t>IGNACIO MIRANDA</t>
  </si>
  <si>
    <r>
      <t xml:space="preserve">CALLE B URB LAS COLINAS
</t>
    </r>
    <r>
      <rPr>
        <i/>
        <sz val="11"/>
        <color rgb="FFFF0000"/>
        <rFont val="Calibri"/>
        <family val="2"/>
        <scheme val="minor"/>
      </rPr>
      <t>CM6F+6G Vega Alta, Puerto Rico</t>
    </r>
  </si>
  <si>
    <t>APOLO SAN ANTONIO</t>
  </si>
  <si>
    <r>
      <t xml:space="preserve">CALLE LUIS MUÑOZ RIVERA
</t>
    </r>
    <r>
      <rPr>
        <i/>
        <sz val="11"/>
        <color rgb="FFFF0000"/>
        <rFont val="Calibri"/>
        <family val="2"/>
        <scheme val="minor"/>
      </rPr>
      <t>CM68+QR2 Bajura, Vega Alta, Puerto Rico, Vega Alta, Puerto Rico</t>
    </r>
  </si>
  <si>
    <t>LADISLAO MARTINEZ</t>
  </si>
  <si>
    <r>
      <t xml:space="preserve">CALLE C URB LAS COLINAS
</t>
    </r>
    <r>
      <rPr>
        <i/>
        <sz val="11"/>
        <color rgb="FFFF0000"/>
        <rFont val="Calibri"/>
        <family val="2"/>
        <scheme val="minor"/>
      </rPr>
      <t>CM5G+V5C Vega Alta, Puerto Rico</t>
    </r>
  </si>
  <si>
    <t>ELISA DAVILA VAZQUEZ</t>
  </si>
  <si>
    <r>
      <t xml:space="preserve">CARR 679 KM 2 HM 3 SECT FORTUNA BO ESPINOSA
</t>
    </r>
    <r>
      <rPr>
        <i/>
        <sz val="11"/>
        <color rgb="FFFF0000"/>
        <rFont val="Calibri"/>
        <family val="2"/>
        <scheme val="minor"/>
      </rPr>
      <t>CM2V+5HX Maricao, Vega Alta, Puerto Rico</t>
    </r>
  </si>
  <si>
    <t>SAN VICENTE</t>
  </si>
  <si>
    <r>
      <t xml:space="preserve">URB SAN VICENTE 82 CALLE 10
</t>
    </r>
    <r>
      <rPr>
        <i/>
        <sz val="11"/>
        <color rgb="FFFF0000"/>
        <rFont val="Calibri"/>
        <family val="2"/>
        <scheme val="minor"/>
      </rPr>
      <t>FJ48+4V7 Vega Baja, Puerto Rico</t>
    </r>
  </si>
  <si>
    <t>ANGEL SANDIN MARTINEZ</t>
  </si>
  <si>
    <r>
      <t xml:space="preserve">4 CALLE JULIO OTERO ESQ JOSE ACOSTA
</t>
    </r>
    <r>
      <rPr>
        <i/>
        <sz val="11"/>
        <color rgb="FFFF0000"/>
        <rFont val="Calibri"/>
        <family val="2"/>
        <scheme val="minor"/>
      </rPr>
      <t>CJV8+9CX Vega Baja, Puerto Rico</t>
    </r>
  </si>
  <si>
    <t>LINO PADRON RIVERA</t>
  </si>
  <si>
    <r>
      <t xml:space="preserve">CALLE TULIO OTERO
</t>
    </r>
    <r>
      <rPr>
        <i/>
        <sz val="11"/>
        <color rgb="FFFF0000"/>
        <rFont val="Calibri"/>
        <family val="2"/>
        <scheme val="minor"/>
      </rPr>
      <t>CJW8+253 Vega Baja, Puerto Rico</t>
    </r>
  </si>
  <si>
    <r>
      <t xml:space="preserve">CALLE 12 I 100 URB JARDINES DE VEGA BAJA
</t>
    </r>
    <r>
      <rPr>
        <i/>
        <sz val="11"/>
        <color rgb="FFFF0000"/>
        <rFont val="Calibri"/>
        <family val="2"/>
        <scheme val="minor"/>
      </rPr>
      <t>CHXR+6R Vega Baja, Puerto Rico</t>
    </r>
  </si>
  <si>
    <t>MANUEL MARTINEZ DAVILA</t>
  </si>
  <si>
    <t>1907</t>
  </si>
  <si>
    <r>
      <t xml:space="preserve">CARR 155 BO PUGNADO
</t>
    </r>
    <r>
      <rPr>
        <i/>
        <sz val="11"/>
        <color rgb="FFFF0000"/>
        <rFont val="Calibri"/>
        <family val="2"/>
        <scheme val="minor"/>
      </rPr>
      <t>CHHR+RM4 Vega Baja, Puerto Rico</t>
    </r>
  </si>
  <si>
    <t>SU  ALMIRANTE NORTE</t>
  </si>
  <si>
    <r>
      <t xml:space="preserve">CARR 160 KM 4 HM 3 BO ALMIRANTE NORTE
</t>
    </r>
    <r>
      <rPr>
        <i/>
        <sz val="11"/>
        <color rgb="FFFF0000"/>
        <rFont val="Calibri"/>
        <family val="2"/>
        <scheme val="minor"/>
      </rPr>
      <t>CJ5J+FWX Miranda, Vega Baja, Puerto Rico</t>
    </r>
  </si>
  <si>
    <t>CENTRO DE ADIESTRAMIENTO</t>
  </si>
  <si>
    <r>
      <t xml:space="preserve">CARR 155 KM 6 HM 5 BO PUGNADO AFUERA
</t>
    </r>
    <r>
      <rPr>
        <i/>
        <sz val="11"/>
        <color rgb="FFFF0000"/>
        <rFont val="Calibri"/>
        <family val="2"/>
        <scheme val="minor"/>
      </rPr>
      <t>CHJV+45 Vega Baja, Puerto Rico</t>
    </r>
  </si>
  <si>
    <t>PEDRO P CASABLANCA</t>
  </si>
  <si>
    <t>URB JARDINES DE CAPARRA CALLE 21 #200</t>
  </si>
  <si>
    <t>MERCEDES GARCIA DE COLORADO</t>
  </si>
  <si>
    <t>AVE FLOR DEL VALLE FINAL URB LAS VEGAS</t>
  </si>
  <si>
    <t>MARIA C OSORIO</t>
  </si>
  <si>
    <t>URB TOA ALTA HEIGHTS CALLE 19 BO PIÑAS</t>
  </si>
  <si>
    <t>MARIA TERESA PIÑEIRO</t>
  </si>
  <si>
    <t>CALLE LOS MARQUEZ FINAL BO SABANA</t>
  </si>
  <si>
    <t>COLEEN VAZQUEZ URRUTIA</t>
  </si>
  <si>
    <r>
      <t xml:space="preserve">CARR 164 KM 7 HM 1 BO ACHIOTE
</t>
    </r>
    <r>
      <rPr>
        <i/>
        <sz val="11"/>
        <color rgb="FFFF0000"/>
        <rFont val="Calibri"/>
        <family val="2"/>
        <scheme val="minor"/>
      </rPr>
      <t>8P2W+F7 Naranjito, Puerto Rico</t>
    </r>
  </si>
  <si>
    <t>AGRICOLA DE BUCARABONES</t>
  </si>
  <si>
    <t>CARR 819 KM 1.1 BUCARABONES</t>
  </si>
  <si>
    <t>MARIA J CORREDOR RIVERA</t>
  </si>
  <si>
    <t>CALLE CAMPO AMOR ESQ. PELAYO URB COVADONGA</t>
  </si>
  <si>
    <t>AGAPITO ROSARIO ROSARIO</t>
  </si>
  <si>
    <r>
      <t xml:space="preserve">CALLE S ESQ T URB ALTURAS
</t>
    </r>
    <r>
      <rPr>
        <i/>
        <sz val="11"/>
        <color rgb="FFFF0000"/>
        <rFont val="Calibri"/>
        <family val="2"/>
        <scheme val="minor"/>
      </rPr>
      <t>CHMX+J4P Vega Baja, Puerto Rico</t>
    </r>
  </si>
  <si>
    <t>ABELARDO DIAZ ALFARO</t>
  </si>
  <si>
    <t>CARR. 828 AU. RAMAL BO. PIÑAS</t>
  </si>
  <si>
    <t>SILVESTRE MARTINEZ</t>
  </si>
  <si>
    <r>
      <t xml:space="preserve">CARR 826 KM 12 HM 1 BO GUADIANA COM LAGO LA PLATA
</t>
    </r>
    <r>
      <rPr>
        <i/>
        <sz val="11"/>
        <color rgb="FFFF0000"/>
        <rFont val="Calibri"/>
        <family val="2"/>
        <scheme val="minor"/>
      </rPr>
      <t>8QCF+VP5 Naranjito, Puerto Rico</t>
    </r>
  </si>
  <si>
    <t>JUAN QUIRINDONGO MORELL</t>
  </si>
  <si>
    <r>
      <t xml:space="preserve">CALLE Q FERNAL URB EL ROSARIO
</t>
    </r>
    <r>
      <rPr>
        <i/>
        <sz val="11"/>
        <color rgb="FFFF0000"/>
        <rFont val="Calibri"/>
        <family val="2"/>
        <scheme val="minor"/>
      </rPr>
      <t>CJJ2+V6 Vega Baja, Puerto Rico</t>
    </r>
  </si>
  <si>
    <t>BETTY ROSADO DE VEGA</t>
  </si>
  <si>
    <t>CARR 20 KM 8 HM 6 BO CAMARONES</t>
  </si>
  <si>
    <t>009700000</t>
  </si>
  <si>
    <t>CALLE RAMON MURGA BO CANO</t>
  </si>
  <si>
    <t>RAMON MARIN SOLA</t>
  </si>
  <si>
    <t>CALLE AZALEA FINAL ESQ. CAMPOBELLO URB</t>
  </si>
  <si>
    <t>007900000</t>
  </si>
  <si>
    <t>ROSALINA C MARTINEZ</t>
  </si>
  <si>
    <t>CALLE ROSALINA CARABALLO DE MARTINEZ</t>
  </si>
  <si>
    <t>MARIANO ABRIL ELEMENTAL</t>
  </si>
  <si>
    <t>CARR 8834 KM 1.8 BO RIO</t>
  </si>
  <si>
    <t>SANTA ROSA III</t>
  </si>
  <si>
    <t>CARR 833 KM 11 HM 6 BO SANTA ROSA III</t>
  </si>
  <si>
    <t>CALLE JOSE A TORRES CINTRON URB SANTIAGO IGLESIAS</t>
  </si>
  <si>
    <t xml:space="preserve"> C Typology</t>
  </si>
  <si>
    <t>JUAN E MIRANDA</t>
  </si>
  <si>
    <t>CARR 177 AVE LOMAS VERDES BO FRAILES LLANOS</t>
  </si>
  <si>
    <t>JOSEFINA BARCELO</t>
  </si>
  <si>
    <t>CARR 177 KM 5 AVE LOMAS VERDES LOS FRAILES LLANOS</t>
  </si>
  <si>
    <t>009690000</t>
  </si>
  <si>
    <t>LUIS MUÑOZ RIVERA II</t>
  </si>
  <si>
    <t>AVE PONCE DE LEON BO AMELIA</t>
  </si>
  <si>
    <t>MARGARITA JANER PALACIOS</t>
  </si>
  <si>
    <t>CARR  ALEJANDRINO FINAL KM 1 HM 0</t>
  </si>
  <si>
    <t>009694429</t>
  </si>
  <si>
    <t>PK K 1 2 3 4 5 6 7 8 9 10 11 12</t>
  </si>
  <si>
    <t>CARR 2 KM 7 HM 3 BO JUAN DOMINGO</t>
  </si>
  <si>
    <t>NUEVA ESCUELA SU ANTONIO RIVERA</t>
  </si>
  <si>
    <t>CARR 167 RAMAL 816 KM 6 BO NUEVO</t>
  </si>
  <si>
    <t>SU FRANCISCO FELICIE MARTINEZ</t>
  </si>
  <si>
    <r>
      <t xml:space="preserve">CARR 693 CALLE 2 KM 14 HM 4 BO BREÑAS
</t>
    </r>
    <r>
      <rPr>
        <i/>
        <sz val="11"/>
        <color rgb="FFFF0000"/>
        <rFont val="Calibri"/>
        <family val="2"/>
        <scheme val="minor"/>
      </rPr>
      <t>FM87+9Q Sabana, Vega Alta, Puerto Rico, Vega Alta, Puerto Rico</t>
    </r>
  </si>
  <si>
    <t>FRANCISCO ROQUE MUÑOZ</t>
  </si>
  <si>
    <r>
      <t xml:space="preserve">CARR 814 KM 4 BO ANONES
</t>
    </r>
    <r>
      <rPr>
        <i/>
        <sz val="11"/>
        <color rgb="FFFF0000"/>
        <rFont val="Calibri"/>
        <family val="2"/>
        <scheme val="minor"/>
      </rPr>
      <t>7Q97+2W Naranjito, Puerto Rico</t>
    </r>
  </si>
  <si>
    <t>CRISTOBAL SANTANA MELECIO (NUEVA)</t>
  </si>
  <si>
    <r>
      <t xml:space="preserve">CALLE 8 RIO LAJAS
</t>
    </r>
    <r>
      <rPr>
        <i/>
        <sz val="11"/>
        <color rgb="FFFF0000"/>
        <rFont val="Calibri"/>
        <family val="2"/>
        <scheme val="minor"/>
      </rPr>
      <t>9PWR+C43 Río Lajas, Dorado, Puerto Rico</t>
    </r>
  </si>
  <si>
    <t>ELEMENTAL NUEVA</t>
  </si>
  <si>
    <t>AVE RAMON B LOPEZ SABANA LLANA</t>
  </si>
  <si>
    <t>INT BO QUEBRADA ARENAS</t>
  </si>
  <si>
    <t>8PWC+3GR, H. RIVERA COLÓN</t>
  </si>
  <si>
    <t>PAPA JUAN TBDTBDIII</t>
  </si>
  <si>
    <t>ISLA NENA 10 ESQ AO VILLA RICA</t>
  </si>
  <si>
    <t>TOMAS MASO RIVERA  MORALES</t>
  </si>
  <si>
    <t>CARR 861 KM 5.5 BO PIÑAS, TOA ALTA</t>
  </si>
  <si>
    <r>
      <t xml:space="preserve">NUEVA SUP CON DEPARTAMENTO VOCACIONAL
</t>
    </r>
    <r>
      <rPr>
        <i/>
        <sz val="11"/>
        <color rgb="FFFF0000"/>
        <rFont val="Arial"/>
        <family val="2"/>
      </rPr>
      <t>PABLO DAVID BURGOS MARRERO</t>
    </r>
  </si>
  <si>
    <r>
      <t xml:space="preserve">PR-159 INT CAMINO ALBINO BO ABRAS
</t>
    </r>
    <r>
      <rPr>
        <i/>
        <sz val="11"/>
        <color rgb="FFFF0000"/>
        <rFont val="Calibri"/>
        <family val="2"/>
        <scheme val="minor"/>
      </rPr>
      <t>8MXW+RC5, Corozal 00783, Puerto Rico</t>
    </r>
  </si>
  <si>
    <t>NUEVA ELEMENTAL URBANA DE GUAYNABO</t>
  </si>
  <si>
    <t>CALLE CARAZO</t>
  </si>
  <si>
    <t>FRANCISCO GAZTAMBIDE VEGA</t>
  </si>
  <si>
    <t>CARR 167 KM 13 HM 8 BUENA VISTA</t>
  </si>
  <si>
    <t>MARTIN GARCIA GIUSTI</t>
  </si>
  <si>
    <t>CARR 863 KM 0 HM 9 BO PAJAROS</t>
  </si>
  <si>
    <t>RUBEN RODRIGUEZ FIGUEROA</t>
  </si>
  <si>
    <r>
      <t xml:space="preserve">CARR #164 BO NUEVO
</t>
    </r>
    <r>
      <rPr>
        <sz val="11"/>
        <color rgb="FFFF0000"/>
        <rFont val="Calibri"/>
        <family val="2"/>
        <scheme val="minor"/>
      </rPr>
      <t>7QX7+Q9 Bayamón, Puerto Rico</t>
    </r>
  </si>
  <si>
    <t>ADELA ROLON FUENTES</t>
  </si>
  <si>
    <t>AVE PRINCIPAL, TOA ALTA HEIGHTS</t>
  </si>
  <si>
    <t>FRANCISCO LOPEZ CRUZ</t>
  </si>
  <si>
    <r>
      <t xml:space="preserve">CARR #164 KM 3 HM 1
</t>
    </r>
    <r>
      <rPr>
        <i/>
        <sz val="11"/>
        <color rgb="FFFF0000"/>
        <rFont val="Calibri"/>
        <family val="2"/>
        <scheme val="minor"/>
      </rPr>
      <t>7QX5+7VJ Naranjito, Puerto Rico</t>
    </r>
  </si>
  <si>
    <t>ILEANA DE GRACIA (SUPERIOR NUEVA)</t>
  </si>
  <si>
    <r>
      <t xml:space="preserve">CARR 2 KM 31 HM 8 SECT BAJURAS
</t>
    </r>
    <r>
      <rPr>
        <i/>
        <sz val="11"/>
        <color rgb="FFFF0000"/>
        <rFont val="Calibri"/>
        <family val="2"/>
        <scheme val="minor"/>
      </rPr>
      <t>CM97+WWR, Vega Alta, 00692, Puerto Rico</t>
    </r>
  </si>
  <si>
    <t>NUEVA ELEM BO QUEBRADA NEGRITO</t>
  </si>
  <si>
    <t>CARR #181 KM 10 HM 7 BO QUEBRADA NEGRITO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</si>
</sst>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2" x14ac:knownFonts="1">
    <font>
      <sz val="11"/>
      <color theme="1"/>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sz val="11"/>
      <color theme="1"/>
      <name val="Arial"/>
      <family val="2"/>
    </font>
    <font>
      <i/>
      <sz val="11"/>
      <color rgb="FFFF0000"/>
      <name val="Calibri"/>
      <family val="2"/>
      <scheme val="minor"/>
    </font>
    <font>
      <sz val="11"/>
      <name val="Arial"/>
      <family val="2"/>
    </font>
    <font>
      <sz val="11"/>
      <color rgb="FFFF0000"/>
      <name val="Arial"/>
      <family val="2"/>
    </font>
    <font>
      <i/>
      <sz val="11"/>
      <color rgb="FFFF0000"/>
      <name val="Arial"/>
      <family val="2"/>
    </font>
    <font>
      <sz val="11"/>
      <name val="Calibri"/>
      <family val="2"/>
      <scheme val="minor"/>
    </font>
    <font>
      <i/>
      <sz val="11"/>
      <color theme="1"/>
      <name val="Calibri"/>
      <family val="2"/>
      <scheme val="minor"/>
    </font>
    <font>
      <b/>
      <sz val="11"/>
      <color theme="1"/>
      <name val="Arial"/>
      <family val="2"/>
    </font>
  </fonts>
  <fills count="1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FFC000"/>
        <bgColor indexed="64"/>
      </patternFill>
    </fill>
    <fill>
      <patternFill patternType="solid">
        <fgColor theme="9" tint="0.39997558519241921"/>
        <bgColor indexed="64"/>
      </patternFill>
    </fill>
    <fill>
      <patternFill patternType="solid">
        <fgColor rgb="FFB4C6E7"/>
        <bgColor indexed="64"/>
      </patternFill>
    </fill>
    <fill>
      <patternFill patternType="solid">
        <fgColor rgb="FF92D050"/>
        <bgColor indexed="64"/>
      </patternFill>
    </fill>
    <fill>
      <patternFill patternType="solid">
        <fgColor rgb="FFFF0000"/>
        <bgColor indexed="64"/>
      </patternFill>
    </fill>
    <fill>
      <patternFill patternType="solid">
        <fgColor rgb="FFFFD966"/>
        <bgColor indexed="64"/>
      </patternFill>
    </fill>
    <fill>
      <patternFill patternType="solid">
        <fgColor rgb="FF9BC2E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4">
    <xf numFmtId="0" fontId="0" fillId="0" borderId="0" xfId="0"/>
    <xf numFmtId="0" fontId="3" fillId="3" borderId="0" xfId="0" applyFont="1" applyFill="1" applyAlignment="1">
      <alignment horizontal="center" vertical="center"/>
    </xf>
    <xf numFmtId="0" fontId="3" fillId="4"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horizontal="center" vertical="center"/>
    </xf>
    <xf numFmtId="14" fontId="3" fillId="5" borderId="0" xfId="0" applyNumberFormat="1" applyFont="1" applyFill="1" applyAlignment="1">
      <alignment vertical="center"/>
    </xf>
    <xf numFmtId="14" fontId="3" fillId="2" borderId="0" xfId="0" applyNumberFormat="1" applyFont="1" applyFill="1" applyAlignment="1">
      <alignment vertical="center"/>
    </xf>
    <xf numFmtId="14" fontId="3" fillId="2" borderId="0" xfId="0" applyNumberFormat="1" applyFont="1" applyFill="1" applyAlignment="1">
      <alignment horizontal="center" vertical="center"/>
    </xf>
    <xf numFmtId="14" fontId="3" fillId="6" borderId="0" xfId="0" applyNumberFormat="1" applyFont="1" applyFill="1" applyAlignment="1">
      <alignment horizontal="center" vertical="center"/>
    </xf>
    <xf numFmtId="14" fontId="3" fillId="6" borderId="0" xfId="0" applyNumberFormat="1" applyFont="1" applyFill="1" applyAlignment="1">
      <alignment vertical="center"/>
    </xf>
    <xf numFmtId="0" fontId="3" fillId="6" borderId="0" xfId="0" applyFont="1" applyFill="1" applyAlignment="1">
      <alignment vertical="center"/>
    </xf>
    <xf numFmtId="0" fontId="3" fillId="0" borderId="0" xfId="0" applyFont="1" applyAlignment="1">
      <alignment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5" borderId="0" xfId="0" applyFill="1" applyAlignment="1">
      <alignment horizontal="center" vertical="center" wrapText="1"/>
    </xf>
    <xf numFmtId="0" fontId="0" fillId="6" borderId="0" xfId="0" applyFill="1" applyAlignment="1">
      <alignment horizontal="center" vertical="center" wrapText="1"/>
    </xf>
    <xf numFmtId="1" fontId="0" fillId="2" borderId="0" xfId="0" applyNumberFormat="1" applyFill="1" applyAlignment="1">
      <alignment horizontal="center" vertical="center" wrapText="1"/>
    </xf>
    <xf numFmtId="1" fontId="0" fillId="6" borderId="0" xfId="0" applyNumberFormat="1" applyFill="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top"/>
    </xf>
    <xf numFmtId="0" fontId="4" fillId="0" borderId="0" xfId="0" applyFont="1" applyAlignment="1">
      <alignment horizontal="left" vertical="top"/>
    </xf>
    <xf numFmtId="0" fontId="4" fillId="4" borderId="0" xfId="0" applyFont="1" applyFill="1" applyAlignment="1">
      <alignment horizontal="center" vertical="top"/>
    </xf>
    <xf numFmtId="1" fontId="4" fillId="0" borderId="0" xfId="0" applyNumberFormat="1" applyFont="1" applyAlignment="1">
      <alignment horizontal="center" vertical="top"/>
    </xf>
    <xf numFmtId="0" fontId="4" fillId="5" borderId="0" xfId="0" applyFont="1" applyFill="1" applyAlignment="1">
      <alignment horizontal="center" vertical="top"/>
    </xf>
    <xf numFmtId="9" fontId="4" fillId="5" borderId="0" xfId="1" applyFont="1" applyFill="1" applyAlignment="1">
      <alignment horizontal="center" vertical="top"/>
    </xf>
    <xf numFmtId="9" fontId="4" fillId="0" borderId="0" xfId="1" applyFont="1" applyAlignment="1">
      <alignment horizontal="center" vertical="top"/>
    </xf>
    <xf numFmtId="0" fontId="4" fillId="6" borderId="0" xfId="0" applyFont="1" applyFill="1" applyAlignment="1">
      <alignment horizontal="center" vertical="top"/>
    </xf>
    <xf numFmtId="1" fontId="4" fillId="6" borderId="0" xfId="0" applyNumberFormat="1" applyFont="1" applyFill="1" applyAlignment="1">
      <alignment horizontal="center" vertical="top"/>
    </xf>
    <xf numFmtId="1" fontId="4" fillId="5" borderId="0" xfId="0" applyNumberFormat="1" applyFont="1" applyFill="1" applyAlignment="1">
      <alignment horizontal="center" vertical="top"/>
    </xf>
    <xf numFmtId="0" fontId="4"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horizontal="center" vertical="top" wrapText="1"/>
    </xf>
    <xf numFmtId="164" fontId="4" fillId="0" borderId="0" xfId="0" applyNumberFormat="1" applyFont="1" applyAlignment="1">
      <alignment horizontal="center" vertical="top"/>
    </xf>
    <xf numFmtId="164" fontId="7" fillId="0" borderId="0" xfId="0" applyNumberFormat="1" applyFont="1" applyAlignment="1">
      <alignment horizontal="center" vertical="top"/>
    </xf>
    <xf numFmtId="1" fontId="7" fillId="0" borderId="0" xfId="0" applyNumberFormat="1" applyFont="1" applyAlignment="1">
      <alignment horizontal="center" vertical="top"/>
    </xf>
    <xf numFmtId="0" fontId="7" fillId="0" borderId="0" xfId="0" applyFont="1" applyAlignment="1">
      <alignment horizontal="center" vertical="top"/>
    </xf>
    <xf numFmtId="0" fontId="4" fillId="2" borderId="0" xfId="0" applyFont="1" applyFill="1" applyAlignment="1">
      <alignment horizontal="center" vertical="top"/>
    </xf>
    <xf numFmtId="1" fontId="4" fillId="2" borderId="0" xfId="0" applyNumberFormat="1" applyFont="1" applyFill="1" applyAlignment="1">
      <alignment horizontal="center" vertical="top"/>
    </xf>
    <xf numFmtId="0" fontId="4" fillId="7" borderId="0" xfId="0" applyFont="1" applyFill="1" applyAlignment="1">
      <alignment horizontal="center" vertical="top"/>
    </xf>
    <xf numFmtId="0" fontId="0" fillId="2" borderId="0" xfId="0" applyFill="1"/>
    <xf numFmtId="0" fontId="4" fillId="2" borderId="0" xfId="0" applyFont="1" applyFill="1" applyAlignment="1">
      <alignment horizontal="center" vertical="top" wrapText="1"/>
    </xf>
    <xf numFmtId="1" fontId="4" fillId="2" borderId="0" xfId="0" applyNumberFormat="1" applyFont="1" applyFill="1" applyAlignment="1">
      <alignment horizontal="center" vertical="top" wrapText="1"/>
    </xf>
    <xf numFmtId="0" fontId="7" fillId="4" borderId="0" xfId="0" applyFont="1" applyFill="1" applyAlignment="1">
      <alignment horizontal="center" vertical="top"/>
    </xf>
    <xf numFmtId="0" fontId="6" fillId="2" borderId="0" xfId="0" applyFont="1" applyFill="1" applyAlignment="1">
      <alignment horizontal="center" vertical="top"/>
    </xf>
    <xf numFmtId="1" fontId="6" fillId="2" borderId="0" xfId="0" applyNumberFormat="1" applyFont="1" applyFill="1" applyAlignment="1">
      <alignment horizontal="center" vertical="top"/>
    </xf>
    <xf numFmtId="9" fontId="4" fillId="2" borderId="0" xfId="1" applyFont="1" applyFill="1" applyAlignment="1">
      <alignment horizontal="center" vertical="top"/>
    </xf>
    <xf numFmtId="0" fontId="8" fillId="0" borderId="0" xfId="0" applyFont="1" applyAlignment="1">
      <alignment horizontal="center" vertical="top"/>
    </xf>
    <xf numFmtId="0" fontId="4" fillId="8" borderId="0" xfId="0" applyFont="1" applyFill="1" applyAlignment="1">
      <alignment horizontal="center" vertical="top"/>
    </xf>
    <xf numFmtId="0" fontId="6" fillId="0" borderId="0" xfId="0" applyFont="1" applyAlignment="1">
      <alignment horizontal="center" vertical="top"/>
    </xf>
    <xf numFmtId="0" fontId="7" fillId="0" borderId="0" xfId="0" applyFont="1" applyAlignment="1">
      <alignment horizontal="left" vertical="top" wrapText="1"/>
    </xf>
    <xf numFmtId="0" fontId="4" fillId="9" borderId="0" xfId="0" applyFont="1" applyFill="1" applyAlignment="1">
      <alignment horizontal="center" vertical="top"/>
    </xf>
    <xf numFmtId="0" fontId="6" fillId="0" borderId="0" xfId="0" applyFont="1" applyAlignment="1">
      <alignment horizontal="left" vertical="top"/>
    </xf>
    <xf numFmtId="0" fontId="11" fillId="0" borderId="0" xfId="0" applyFont="1" applyAlignment="1">
      <alignment horizontal="center" vertical="top"/>
    </xf>
    <xf numFmtId="0" fontId="11" fillId="2" borderId="0" xfId="0" applyFont="1" applyFill="1" applyAlignment="1">
      <alignment horizontal="center" vertical="top"/>
    </xf>
    <xf numFmtId="0" fontId="6" fillId="2" borderId="0" xfId="0" applyFont="1" applyFill="1" applyAlignment="1">
      <alignment horizontal="left" vertical="top"/>
    </xf>
    <xf numFmtId="0" fontId="6" fillId="0" borderId="0" xfId="0" applyFont="1" applyAlignment="1">
      <alignment horizontal="left" vertical="top" wrapText="1"/>
    </xf>
    <xf numFmtId="0" fontId="0" fillId="0" borderId="0" xfId="0" applyAlignment="1">
      <alignment vertical="top"/>
    </xf>
    <xf numFmtId="0" fontId="6" fillId="10" borderId="0" xfId="0" applyFont="1" applyFill="1" applyAlignment="1">
      <alignment horizontal="center" vertical="top"/>
    </xf>
    <xf numFmtId="0" fontId="4" fillId="10" borderId="0" xfId="0" applyFont="1" applyFill="1" applyAlignment="1">
      <alignment horizontal="left" vertical="top"/>
    </xf>
    <xf numFmtId="0" fontId="6" fillId="11" borderId="0" xfId="0" applyFont="1" applyFill="1" applyAlignment="1">
      <alignment horizontal="center" vertical="top"/>
    </xf>
    <xf numFmtId="0" fontId="4" fillId="11" borderId="0" xfId="0" applyFont="1" applyFill="1" applyAlignment="1">
      <alignment horizontal="left" vertical="top"/>
    </xf>
    <xf numFmtId="0" fontId="4" fillId="10" borderId="0" xfId="0" applyFont="1" applyFill="1" applyAlignment="1">
      <alignment horizontal="center" vertical="top"/>
    </xf>
    <xf numFmtId="0" fontId="4" fillId="11" borderId="0" xfId="0" applyFont="1" applyFill="1" applyAlignment="1">
      <alignment horizontal="center" vertical="top"/>
    </xf>
    <xf numFmtId="0" fontId="4" fillId="12" borderId="0" xfId="0" applyFont="1" applyFill="1" applyAlignment="1">
      <alignment horizontal="center" vertical="top"/>
    </xf>
    <xf numFmtId="0" fontId="4" fillId="12" borderId="0" xfId="0" applyFont="1" applyFill="1" applyAlignment="1">
      <alignment horizontal="left" vertical="top"/>
    </xf>
    <xf numFmtId="0" fontId="6" fillId="13" borderId="0" xfId="0" applyFont="1" applyFill="1" applyAlignment="1">
      <alignment horizontal="center" vertical="top"/>
    </xf>
    <xf numFmtId="0" fontId="4" fillId="13" borderId="0" xfId="0" applyFont="1" applyFill="1" applyAlignment="1">
      <alignment horizontal="left" vertical="top"/>
    </xf>
    <xf numFmtId="0" fontId="4" fillId="13" borderId="0" xfId="0" applyFont="1" applyFill="1" applyAlignment="1">
      <alignment horizontal="center" vertical="top"/>
    </xf>
    <xf numFmtId="0" fontId="4" fillId="14" borderId="0" xfId="0" applyFont="1" applyFill="1" applyAlignment="1">
      <alignment horizontal="center" vertical="top"/>
    </xf>
    <xf numFmtId="0" fontId="4" fillId="14" borderId="0" xfId="0" applyFont="1" applyFill="1" applyAlignment="1">
      <alignment horizontal="left" vertical="top"/>
    </xf>
    <xf numFmtId="0" fontId="7" fillId="2" borderId="0" xfId="0" applyFont="1" applyFill="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4" borderId="0" xfId="0" applyFill="1" applyAlignment="1">
      <alignment vertical="top"/>
    </xf>
    <xf numFmtId="0" fontId="0" fillId="5" borderId="0" xfId="0" applyFill="1" applyAlignment="1">
      <alignment vertical="top"/>
    </xf>
    <xf numFmtId="0" fontId="0" fillId="6" borderId="0" xfId="0" applyFill="1" applyAlignment="1">
      <alignment horizontal="center" vertical="top"/>
    </xf>
    <xf numFmtId="0" fontId="0" fillId="6" borderId="0" xfId="0" applyFill="1" applyAlignment="1">
      <alignment vertical="top"/>
    </xf>
    <xf numFmtId="1" fontId="0" fillId="5" borderId="0" xfId="0" applyNumberFormat="1" applyFill="1" applyAlignment="1">
      <alignment vertical="top"/>
    </xf>
    <xf numFmtId="0" fontId="0" fillId="0" borderId="0" xfId="0" applyAlignment="1">
      <alignment vertical="top" wrapText="1"/>
    </xf>
    <xf numFmtId="0" fontId="3" fillId="0" borderId="0" xfId="0" applyFont="1" applyAlignment="1">
      <alignment horizontal="center" vertical="center"/>
    </xf>
    <xf numFmtId="0" fontId="3" fillId="3" borderId="0" xfId="0" applyFont="1" applyFill="1" applyAlignment="1">
      <alignment horizontal="center" vertical="center"/>
    </xf>
    <xf numFmtId="0" fontId="3" fillId="0" borderId="0" xfId="0" applyFont="1" applyAlignment="1">
      <alignment horizontal="center" vertical="center" wrapText="1"/>
    </xf>
  </cellXfs>
  <cellStyles count="2">
    <cellStyle name="Normal" xfId="0" builtinId="0"/>
    <cellStyle name="Percent" xfId="1" builtinId="5"/>
  </cellStyles>
  <dxfs count="86">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theme="0" tint="-0.49998474074526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Arial"/>
        <family val="2"/>
        <scheme val="none"/>
      </font>
      <fill>
        <patternFill>
          <fgColor indexed="64"/>
          <bgColor theme="0" tint="-0.49998474074526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fill>
        <patternFill>
          <fgColor indexed="64"/>
          <bgColor theme="2" tint="-9.9978637043366805E-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fgColor indexed="64"/>
          <bgColor theme="0" tint="-0.49998474074526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fgColor indexed="64"/>
          <bgColor theme="2" tint="-9.9978637043366805E-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theme="2" tint="-9.9978637043366805E-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fill>
        <patternFill>
          <fgColor indexed="64"/>
          <bgColor theme="2" tint="-9.9978637043366805E-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3"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3" formatCode="0%"/>
      <fill>
        <patternFill>
          <fgColor indexed="64"/>
          <bgColor theme="0" tint="-0.49998474074526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theme="1" tint="0.49998474074526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center" vertical="top"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externalLink" Target="externalLinks/externalLink1.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carman/Downloads/updatedschoolpoints.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carman/OneDrive%20-%20DLR%20Group/General/Assessment%20Data/SimpGrades2.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carman/OneDrive%20-%20DLR%20Group/General/Assessment%20Forms%20-%20Each%20Campus/001%20Facility%20Condition%20Index%20Forms/FOR%20DATA%20USE%20ONLY/FCI%20updated%20220517.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lrgroup.sharepoint.com/sites/PuertoRico-Masterplan/Shared%20Documents/General/Assessment%20Data/School%20data%20for%20special%20programs%202204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lrgroup\data\Projects\OPK\68-22102-00\+Correspondence\PRDE\22-0412%20PRDE%20Shellsea%20D%20Maysonet\Template%20School%20Data%20-%202022%20rev.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lrgroup.sharepoint.com/sites/PuertoRico-Masterplan/Shared%20Documents/General/04%20Masterplan/05.05%20Grade%20Configuration/Karen%20&amp;%20Frank/2022%20May%2031%20ANALYSIS%20BY%20MUNICIPALITIES--WORKING%20FILE-FINAL%20FIRST%20PAS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lrgroup.sharepoint.com/sites/PuertoRico-Masterplan/Shared%20Documents/General/04%20Masterplan/05.05%20Grade%20Configuration/Karen%20&amp;%20Frank/2022%20May%2031%20ANALYSIS%20BY%20MUNICIPALITIES--WORKING%20FILE-FINAL%20FIRST%20PASS%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lrgroup.sharepoint.com/sites/PuertoRico-Masterplan/Shared%20Documents/General/Assessment%20Data/!Correspondence/list%20of%20generator%20programs%20for%20school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lrgroup.sharepoint.com/sites/PuertoRico-Masterplan/Shared%20Documents/General/Assessment%20Data/!Correspondence/Programs%20-%20source%20files/Copy%20of%20Priority%20Schools%20(urgent)%20ESSER%20Roof%20Sealing%20Progra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carman/OneDrive%20-%20DLR%20Group/General/Assessment%20Forms%20-%20Each%20Campus/001%20Facility%20Condition%20Index%20Forms/FOR%20DATA%20USE%20ONLY/Added%20completed%20QCQA%20items%20220616.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dschoolpoints"/>
    </sheetNames>
    <sheetDataSet>
      <sheetData sheetId="0">
        <row r="1">
          <cell r="A1" t="str">
            <v>SchoolCode</v>
          </cell>
          <cell r="H1" t="str">
            <v>School Site Area (square feet)</v>
          </cell>
          <cell r="I1" t="str">
            <v>School Site Area (acres)</v>
          </cell>
          <cell r="O1" t="str">
            <v>Parcel ID</v>
          </cell>
          <cell r="P1" t="str">
            <v>Block</v>
          </cell>
          <cell r="Q1" t="str">
            <v>Parcel</v>
          </cell>
        </row>
        <row r="2">
          <cell r="A2">
            <v>71548</v>
          </cell>
          <cell r="H2">
            <v>253784.26389999999</v>
          </cell>
          <cell r="I2">
            <v>5.8260850289999997</v>
          </cell>
          <cell r="O2" t="str">
            <v>084-000-001-01</v>
          </cell>
          <cell r="P2">
            <v>1</v>
          </cell>
          <cell r="Q2">
            <v>1</v>
          </cell>
        </row>
        <row r="3">
          <cell r="A3">
            <v>11932</v>
          </cell>
          <cell r="H3">
            <v>1013210.5330000001</v>
          </cell>
          <cell r="I3">
            <v>23.26011325</v>
          </cell>
          <cell r="O3" t="str">
            <v>186-034-132-01</v>
          </cell>
          <cell r="P3">
            <v>132</v>
          </cell>
          <cell r="Q3">
            <v>1</v>
          </cell>
        </row>
        <row r="4">
          <cell r="A4">
            <v>11940</v>
          </cell>
          <cell r="H4">
            <v>269327.35989999998</v>
          </cell>
          <cell r="I4">
            <v>6.1829054149999996</v>
          </cell>
          <cell r="O4" t="str">
            <v>159-000-008-22</v>
          </cell>
          <cell r="P4">
            <v>8</v>
          </cell>
          <cell r="Q4">
            <v>22</v>
          </cell>
        </row>
        <row r="5">
          <cell r="A5">
            <v>11031</v>
          </cell>
          <cell r="H5">
            <v>153095.8101</v>
          </cell>
          <cell r="I5">
            <v>3.5145961899999998</v>
          </cell>
          <cell r="O5" t="str">
            <v>102-000-004-26</v>
          </cell>
          <cell r="P5">
            <v>4</v>
          </cell>
          <cell r="Q5">
            <v>26</v>
          </cell>
        </row>
        <row r="6">
          <cell r="A6">
            <v>11387</v>
          </cell>
          <cell r="H6">
            <v>127631.25509999999</v>
          </cell>
          <cell r="I6">
            <v>2.9300104469999999</v>
          </cell>
          <cell r="O6" t="str">
            <v>051-095-009-01</v>
          </cell>
          <cell r="P6">
            <v>9</v>
          </cell>
          <cell r="Q6">
            <v>1</v>
          </cell>
        </row>
        <row r="7">
          <cell r="A7">
            <v>11494</v>
          </cell>
          <cell r="H7">
            <v>201963.15890000001</v>
          </cell>
          <cell r="I7">
            <v>4.6364361550000002</v>
          </cell>
          <cell r="O7" t="str">
            <v>103-022-344-19</v>
          </cell>
          <cell r="P7">
            <v>344</v>
          </cell>
          <cell r="Q7">
            <v>19</v>
          </cell>
        </row>
        <row r="8">
          <cell r="A8">
            <v>17327</v>
          </cell>
          <cell r="H8">
            <v>138791.52679999999</v>
          </cell>
          <cell r="I8">
            <v>3.1862150310000001</v>
          </cell>
          <cell r="O8" t="str">
            <v>102-017-121-03</v>
          </cell>
          <cell r="P8">
            <v>121</v>
          </cell>
          <cell r="Q8">
            <v>3</v>
          </cell>
        </row>
        <row r="9">
          <cell r="A9">
            <v>17772</v>
          </cell>
          <cell r="H9">
            <v>273466.96240000002</v>
          </cell>
          <cell r="I9">
            <v>6.2779376129999998</v>
          </cell>
          <cell r="O9" t="str">
            <v>051-000-008-63</v>
          </cell>
          <cell r="P9">
            <v>8</v>
          </cell>
          <cell r="Q9">
            <v>63</v>
          </cell>
        </row>
        <row r="10">
          <cell r="A10">
            <v>10314</v>
          </cell>
          <cell r="H10">
            <v>97448.488970000006</v>
          </cell>
          <cell r="I10">
            <v>2.2371094810000001</v>
          </cell>
          <cell r="O10" t="str">
            <v>029-080-001-30</v>
          </cell>
          <cell r="P10">
            <v>1</v>
          </cell>
          <cell r="Q10">
            <v>30</v>
          </cell>
        </row>
        <row r="11">
          <cell r="A11">
            <v>10512</v>
          </cell>
          <cell r="H11">
            <v>818823.81579999998</v>
          </cell>
          <cell r="I11">
            <v>18.797608260000001</v>
          </cell>
          <cell r="O11" t="str">
            <v>052-041-014-01</v>
          </cell>
          <cell r="P11">
            <v>14</v>
          </cell>
          <cell r="Q11">
            <v>1</v>
          </cell>
        </row>
        <row r="12">
          <cell r="A12">
            <v>18192</v>
          </cell>
          <cell r="H12">
            <v>417078.67830000003</v>
          </cell>
          <cell r="I12">
            <v>9.5748089590000003</v>
          </cell>
          <cell r="O12" t="str">
            <v>029-089-004-10</v>
          </cell>
          <cell r="P12">
            <v>4</v>
          </cell>
          <cell r="Q12">
            <v>10</v>
          </cell>
        </row>
        <row r="13">
          <cell r="A13">
            <v>10546</v>
          </cell>
          <cell r="H13">
            <v>173556.39129999999</v>
          </cell>
          <cell r="I13">
            <v>3.984306503</v>
          </cell>
          <cell r="O13" t="str">
            <v>031-064-012-19</v>
          </cell>
          <cell r="P13">
            <v>12</v>
          </cell>
          <cell r="Q13">
            <v>19</v>
          </cell>
        </row>
        <row r="14">
          <cell r="A14">
            <v>14316</v>
          </cell>
          <cell r="H14">
            <v>172884.85089999999</v>
          </cell>
          <cell r="I14">
            <v>3.9688900579999999</v>
          </cell>
          <cell r="O14" t="str">
            <v>031-083-416-06</v>
          </cell>
          <cell r="P14">
            <v>416</v>
          </cell>
          <cell r="Q14">
            <v>6</v>
          </cell>
        </row>
        <row r="15">
          <cell r="A15">
            <v>17343</v>
          </cell>
          <cell r="H15">
            <v>172884.85089999999</v>
          </cell>
          <cell r="I15">
            <v>3.9688900579999999</v>
          </cell>
          <cell r="O15" t="str">
            <v>031-083-416-06</v>
          </cell>
          <cell r="P15">
            <v>416</v>
          </cell>
          <cell r="Q15">
            <v>6</v>
          </cell>
        </row>
        <row r="16">
          <cell r="A16">
            <v>17558</v>
          </cell>
          <cell r="H16">
            <v>599728.63489999995</v>
          </cell>
          <cell r="I16">
            <v>13.767875</v>
          </cell>
          <cell r="O16" t="str">
            <v>031-083-416-06</v>
          </cell>
          <cell r="P16">
            <v>416</v>
          </cell>
          <cell r="Q16">
            <v>6</v>
          </cell>
        </row>
        <row r="17">
          <cell r="A17">
            <v>17780</v>
          </cell>
          <cell r="H17">
            <v>225562.065</v>
          </cell>
          <cell r="I17">
            <v>5.1781924940000001</v>
          </cell>
          <cell r="O17" t="str">
            <v>031-000-009-82</v>
          </cell>
          <cell r="P17">
            <v>9</v>
          </cell>
          <cell r="Q17">
            <v>82</v>
          </cell>
        </row>
        <row r="18">
          <cell r="A18">
            <v>10173</v>
          </cell>
          <cell r="H18">
            <v>39831.907160000002</v>
          </cell>
          <cell r="I18">
            <v>0.91441476499999996</v>
          </cell>
          <cell r="O18" t="str">
            <v>030-013-268-01</v>
          </cell>
          <cell r="P18">
            <v>268</v>
          </cell>
          <cell r="Q18">
            <v>1</v>
          </cell>
        </row>
        <row r="19">
          <cell r="A19">
            <v>10355</v>
          </cell>
          <cell r="H19">
            <v>154714.75399999999</v>
          </cell>
          <cell r="I19">
            <v>3.5517620299999999</v>
          </cell>
          <cell r="O19" t="str">
            <v>030-013-011-07</v>
          </cell>
          <cell r="P19">
            <v>11</v>
          </cell>
          <cell r="Q19">
            <v>7</v>
          </cell>
        </row>
        <row r="20">
          <cell r="A20">
            <v>10637</v>
          </cell>
          <cell r="H20">
            <v>45788.302620000002</v>
          </cell>
          <cell r="I20">
            <v>1.0511547889999999</v>
          </cell>
          <cell r="O20" t="str">
            <v>012-069-677-11</v>
          </cell>
          <cell r="P20">
            <v>677</v>
          </cell>
          <cell r="Q20">
            <v>11</v>
          </cell>
        </row>
        <row r="21">
          <cell r="A21">
            <v>10322</v>
          </cell>
          <cell r="H21">
            <v>122556.36840000001</v>
          </cell>
          <cell r="I21">
            <v>2.8135070799999999</v>
          </cell>
          <cell r="O21" t="str">
            <v>052-000-010-17</v>
          </cell>
          <cell r="P21">
            <v>10</v>
          </cell>
          <cell r="Q21">
            <v>17</v>
          </cell>
        </row>
        <row r="22">
          <cell r="A22">
            <v>10439</v>
          </cell>
          <cell r="H22">
            <v>84395.387040000001</v>
          </cell>
          <cell r="I22">
            <v>1.937451493</v>
          </cell>
          <cell r="O22" t="str">
            <v>053-047-009-89</v>
          </cell>
          <cell r="P22">
            <v>9</v>
          </cell>
          <cell r="Q22">
            <v>89</v>
          </cell>
        </row>
        <row r="23">
          <cell r="A23">
            <v>10611</v>
          </cell>
          <cell r="H23">
            <v>29137.98012</v>
          </cell>
          <cell r="I23">
            <v>0.66891598100000005</v>
          </cell>
          <cell r="O23" t="str">
            <v>030-022-459-01</v>
          </cell>
          <cell r="P23">
            <v>459</v>
          </cell>
          <cell r="Q23">
            <v>1</v>
          </cell>
        </row>
        <row r="24">
          <cell r="A24">
            <v>15024</v>
          </cell>
          <cell r="H24">
            <v>42936.725899999998</v>
          </cell>
          <cell r="I24">
            <v>0.985691596</v>
          </cell>
          <cell r="O24" t="str">
            <v>030-042-406-28</v>
          </cell>
          <cell r="P24">
            <v>406</v>
          </cell>
          <cell r="Q24">
            <v>28</v>
          </cell>
        </row>
        <row r="25">
          <cell r="A25">
            <v>10967</v>
          </cell>
          <cell r="H25">
            <v>74753.989889999997</v>
          </cell>
          <cell r="I25">
            <v>1.7161154700000001</v>
          </cell>
          <cell r="O25" t="str">
            <v>010-081-478-19</v>
          </cell>
          <cell r="P25">
            <v>478</v>
          </cell>
          <cell r="Q25">
            <v>19</v>
          </cell>
        </row>
        <row r="26">
          <cell r="A26">
            <v>14241</v>
          </cell>
          <cell r="H26">
            <v>315133.85969999997</v>
          </cell>
          <cell r="I26">
            <v>7.234477955</v>
          </cell>
          <cell r="O26" t="str">
            <v>030-002-444-01</v>
          </cell>
          <cell r="P26">
            <v>444</v>
          </cell>
          <cell r="Q26">
            <v>1</v>
          </cell>
        </row>
        <row r="27">
          <cell r="A27">
            <v>14787</v>
          </cell>
          <cell r="H27">
            <v>144543.9186</v>
          </cell>
          <cell r="I27">
            <v>3.3182717770000001</v>
          </cell>
          <cell r="O27" t="str">
            <v>011-090-368-41</v>
          </cell>
          <cell r="P27">
            <v>368</v>
          </cell>
          <cell r="Q27">
            <v>41</v>
          </cell>
        </row>
        <row r="28">
          <cell r="A28">
            <v>15784</v>
          </cell>
          <cell r="H28">
            <v>291346.78029999998</v>
          </cell>
          <cell r="I28">
            <v>6.6884017509999998</v>
          </cell>
          <cell r="O28" t="str">
            <v>030-012-442-16</v>
          </cell>
          <cell r="P28">
            <v>442</v>
          </cell>
          <cell r="Q28">
            <v>16</v>
          </cell>
        </row>
        <row r="29">
          <cell r="A29">
            <v>17111</v>
          </cell>
          <cell r="H29">
            <v>219625.46739999999</v>
          </cell>
          <cell r="I29">
            <v>5.041906966</v>
          </cell>
          <cell r="O29" t="str">
            <v>030-000-001-89</v>
          </cell>
          <cell r="P29">
            <v>1</v>
          </cell>
          <cell r="Q29">
            <v>89</v>
          </cell>
        </row>
        <row r="30">
          <cell r="A30">
            <v>11643</v>
          </cell>
          <cell r="H30">
            <v>361347.16039999999</v>
          </cell>
          <cell r="I30">
            <v>8.2953893569999995</v>
          </cell>
          <cell r="O30" t="str">
            <v>158-050-100-17</v>
          </cell>
          <cell r="P30">
            <v>100</v>
          </cell>
          <cell r="Q30">
            <v>17</v>
          </cell>
        </row>
        <row r="31">
          <cell r="A31">
            <v>15917</v>
          </cell>
          <cell r="H31">
            <v>177383.54449999999</v>
          </cell>
          <cell r="I31">
            <v>4.0721658520000004</v>
          </cell>
          <cell r="O31" t="str">
            <v>158-050-100-15</v>
          </cell>
          <cell r="P31">
            <v>100</v>
          </cell>
          <cell r="Q31">
            <v>15</v>
          </cell>
        </row>
        <row r="32">
          <cell r="A32">
            <v>17673</v>
          </cell>
          <cell r="H32">
            <v>162439.12040000001</v>
          </cell>
          <cell r="I32">
            <v>3.7290890810000001</v>
          </cell>
          <cell r="O32" t="str">
            <v>158-000-005-98</v>
          </cell>
          <cell r="P32">
            <v>5</v>
          </cell>
          <cell r="Q32">
            <v>98</v>
          </cell>
        </row>
        <row r="33">
          <cell r="A33">
            <v>10892</v>
          </cell>
          <cell r="H33">
            <v>117648.06570000001</v>
          </cell>
          <cell r="I33">
            <v>2.7008279549999998</v>
          </cell>
          <cell r="O33" t="str">
            <v>073-000-010-27</v>
          </cell>
          <cell r="P33">
            <v>10</v>
          </cell>
          <cell r="Q33">
            <v>27</v>
          </cell>
        </row>
        <row r="34">
          <cell r="A34">
            <v>12005</v>
          </cell>
          <cell r="H34">
            <v>62505.747100000001</v>
          </cell>
          <cell r="I34">
            <v>1.4349345060000001</v>
          </cell>
          <cell r="O34" t="str">
            <v>158-026-247-23</v>
          </cell>
          <cell r="P34">
            <v>247</v>
          </cell>
          <cell r="Q34">
            <v>23</v>
          </cell>
        </row>
        <row r="35">
          <cell r="A35">
            <v>18226</v>
          </cell>
          <cell r="H35">
            <v>155409.18419999999</v>
          </cell>
          <cell r="I35">
            <v>3.5677039530000001</v>
          </cell>
          <cell r="O35" t="str">
            <v>131-071-032-45</v>
          </cell>
          <cell r="P35">
            <v>32</v>
          </cell>
          <cell r="Q35">
            <v>45</v>
          </cell>
        </row>
        <row r="36">
          <cell r="A36">
            <v>12872</v>
          </cell>
          <cell r="H36">
            <v>164313.1514</v>
          </cell>
          <cell r="I36">
            <v>3.7721109130000001</v>
          </cell>
          <cell r="O36" t="str">
            <v>008-100-056-14</v>
          </cell>
          <cell r="P36">
            <v>56</v>
          </cell>
          <cell r="Q36">
            <v>14</v>
          </cell>
        </row>
        <row r="37">
          <cell r="A37">
            <v>11593</v>
          </cell>
          <cell r="H37">
            <v>103765.4023</v>
          </cell>
          <cell r="I37">
            <v>2.3821258570000001</v>
          </cell>
          <cell r="O37" t="str">
            <v>264-028-030-01</v>
          </cell>
          <cell r="P37">
            <v>30</v>
          </cell>
          <cell r="Q37">
            <v>1</v>
          </cell>
        </row>
        <row r="38">
          <cell r="A38">
            <v>11908</v>
          </cell>
          <cell r="H38">
            <v>79952.193119999996</v>
          </cell>
          <cell r="I38">
            <v>1.835449796</v>
          </cell>
          <cell r="O38" t="str">
            <v>264-000-004-31</v>
          </cell>
          <cell r="P38">
            <v>4</v>
          </cell>
          <cell r="Q38">
            <v>31</v>
          </cell>
        </row>
        <row r="39">
          <cell r="A39">
            <v>11756</v>
          </cell>
          <cell r="H39">
            <v>356479.18979999999</v>
          </cell>
          <cell r="I39">
            <v>8.1836361289999999</v>
          </cell>
          <cell r="O39" t="str">
            <v>049-018-477-17</v>
          </cell>
          <cell r="P39">
            <v>477</v>
          </cell>
          <cell r="Q39">
            <v>17</v>
          </cell>
        </row>
        <row r="40">
          <cell r="A40">
            <v>12914</v>
          </cell>
          <cell r="H40">
            <v>73664.417960000006</v>
          </cell>
          <cell r="I40">
            <v>1.6911023409999999</v>
          </cell>
          <cell r="O40" t="str">
            <v>027-081-006-04</v>
          </cell>
          <cell r="P40">
            <v>6</v>
          </cell>
          <cell r="Q40">
            <v>4</v>
          </cell>
        </row>
        <row r="41">
          <cell r="A41">
            <v>12922</v>
          </cell>
          <cell r="H41">
            <v>116513.29949999999</v>
          </cell>
          <cell r="I41">
            <v>2.6747773060000002</v>
          </cell>
          <cell r="O41" t="str">
            <v>027-024-087-06</v>
          </cell>
          <cell r="P41">
            <v>87</v>
          </cell>
          <cell r="Q41">
            <v>6</v>
          </cell>
        </row>
        <row r="42">
          <cell r="A42">
            <v>11023</v>
          </cell>
          <cell r="H42">
            <v>115146.3241</v>
          </cell>
          <cell r="I42">
            <v>2.6433958689999999</v>
          </cell>
          <cell r="O42" t="str">
            <v>028-054-009-01</v>
          </cell>
          <cell r="P42">
            <v>9</v>
          </cell>
          <cell r="Q42">
            <v>1</v>
          </cell>
        </row>
        <row r="43">
          <cell r="A43">
            <v>11528</v>
          </cell>
          <cell r="H43">
            <v>199256.17860000001</v>
          </cell>
          <cell r="I43">
            <v>4.5742924379999996</v>
          </cell>
          <cell r="O43" t="str">
            <v>010-059-048-75</v>
          </cell>
          <cell r="P43">
            <v>48</v>
          </cell>
          <cell r="Q43">
            <v>75</v>
          </cell>
        </row>
        <row r="44">
          <cell r="A44">
            <v>17384</v>
          </cell>
          <cell r="H44">
            <v>316090.56069999997</v>
          </cell>
          <cell r="I44">
            <v>7.2564407869999998</v>
          </cell>
          <cell r="O44" t="str">
            <v>028-004-750-10</v>
          </cell>
          <cell r="P44">
            <v>750</v>
          </cell>
          <cell r="Q44">
            <v>10</v>
          </cell>
        </row>
        <row r="45">
          <cell r="A45">
            <v>17467</v>
          </cell>
          <cell r="H45">
            <v>280011.42430000001</v>
          </cell>
          <cell r="I45">
            <v>6.4281777839999998</v>
          </cell>
          <cell r="O45" t="str">
            <v>010-095-582-18</v>
          </cell>
          <cell r="P45">
            <v>582</v>
          </cell>
          <cell r="Q45">
            <v>18</v>
          </cell>
        </row>
        <row r="46">
          <cell r="A46">
            <v>11080</v>
          </cell>
          <cell r="H46">
            <v>46572.268830000001</v>
          </cell>
          <cell r="I46">
            <v>1.0691521770000001</v>
          </cell>
          <cell r="O46" t="str">
            <v>009-049-498-62</v>
          </cell>
          <cell r="P46">
            <v>498</v>
          </cell>
          <cell r="Q46">
            <v>62</v>
          </cell>
        </row>
        <row r="47">
          <cell r="A47">
            <v>11395</v>
          </cell>
          <cell r="H47">
            <v>67037.974570000006</v>
          </cell>
          <cell r="I47">
            <v>1.5389801320000001</v>
          </cell>
          <cell r="O47" t="str">
            <v>029-000-001-41</v>
          </cell>
          <cell r="P47">
            <v>1</v>
          </cell>
          <cell r="Q47">
            <v>41</v>
          </cell>
        </row>
        <row r="48">
          <cell r="A48">
            <v>11403</v>
          </cell>
          <cell r="H48">
            <v>32629.015169999999</v>
          </cell>
          <cell r="I48">
            <v>0.74905911800000002</v>
          </cell>
          <cell r="O48" t="str">
            <v>029-000-001-51</v>
          </cell>
          <cell r="P48">
            <v>1</v>
          </cell>
          <cell r="Q48">
            <v>51</v>
          </cell>
        </row>
        <row r="49">
          <cell r="A49">
            <v>11411</v>
          </cell>
          <cell r="H49">
            <v>45531.705569999998</v>
          </cell>
          <cell r="I49">
            <v>1.045264132</v>
          </cell>
          <cell r="O49" t="str">
            <v>029-000-003-18</v>
          </cell>
          <cell r="P49">
            <v>3</v>
          </cell>
          <cell r="Q49">
            <v>18</v>
          </cell>
        </row>
        <row r="50">
          <cell r="A50">
            <v>11502</v>
          </cell>
          <cell r="H50">
            <v>110927.28260000001</v>
          </cell>
          <cell r="I50">
            <v>2.5465400040000001</v>
          </cell>
          <cell r="O50" t="str">
            <v>051-024-001-01</v>
          </cell>
          <cell r="P50">
            <v>1</v>
          </cell>
          <cell r="Q50">
            <v>1</v>
          </cell>
        </row>
        <row r="51">
          <cell r="A51">
            <v>12799</v>
          </cell>
          <cell r="H51">
            <v>141636.58590000001</v>
          </cell>
          <cell r="I51">
            <v>3.251528602</v>
          </cell>
          <cell r="O51" t="str">
            <v>008-080-035-02</v>
          </cell>
          <cell r="P51">
            <v>35</v>
          </cell>
          <cell r="Q51">
            <v>2</v>
          </cell>
        </row>
        <row r="52">
          <cell r="A52">
            <v>12930</v>
          </cell>
          <cell r="H52">
            <v>116060.8428</v>
          </cell>
          <cell r="I52">
            <v>2.6643903309999999</v>
          </cell>
          <cell r="O52" t="str">
            <v>009-071-011-11</v>
          </cell>
          <cell r="P52">
            <v>11</v>
          </cell>
          <cell r="Q52">
            <v>11</v>
          </cell>
        </row>
        <row r="53">
          <cell r="A53">
            <v>17368</v>
          </cell>
          <cell r="H53">
            <v>231407.47649999999</v>
          </cell>
          <cell r="I53">
            <v>5.3123846769999998</v>
          </cell>
          <cell r="O53" t="str">
            <v>009-061-043-03</v>
          </cell>
          <cell r="P53">
            <v>43</v>
          </cell>
          <cell r="Q53">
            <v>3</v>
          </cell>
        </row>
        <row r="54">
          <cell r="A54">
            <v>10710</v>
          </cell>
          <cell r="H54">
            <v>201858.99530000001</v>
          </cell>
          <cell r="I54">
            <v>4.6340448869999999</v>
          </cell>
          <cell r="O54" t="str">
            <v>107-021-002-31</v>
          </cell>
          <cell r="P54">
            <v>2</v>
          </cell>
          <cell r="Q54">
            <v>31</v>
          </cell>
        </row>
        <row r="55">
          <cell r="A55">
            <v>10827</v>
          </cell>
          <cell r="H55">
            <v>151755.22949999999</v>
          </cell>
          <cell r="I55">
            <v>3.483820696</v>
          </cell>
          <cell r="O55" t="str">
            <v>106-049-014-62</v>
          </cell>
          <cell r="P55">
            <v>14</v>
          </cell>
          <cell r="Q55">
            <v>62</v>
          </cell>
        </row>
        <row r="56">
          <cell r="A56">
            <v>17459</v>
          </cell>
          <cell r="H56">
            <v>144444.06779999999</v>
          </cell>
          <cell r="I56">
            <v>3.3159795170000002</v>
          </cell>
          <cell r="O56" t="str">
            <v>106-029-053-45</v>
          </cell>
          <cell r="P56">
            <v>53</v>
          </cell>
          <cell r="Q56">
            <v>45</v>
          </cell>
        </row>
        <row r="57">
          <cell r="A57">
            <v>17749</v>
          </cell>
          <cell r="H57">
            <v>276358.93359999999</v>
          </cell>
          <cell r="I57">
            <v>6.3443281359999997</v>
          </cell>
          <cell r="O57" t="str">
            <v>054-000-007-28</v>
          </cell>
          <cell r="P57">
            <v>7</v>
          </cell>
          <cell r="Q57">
            <v>28</v>
          </cell>
        </row>
        <row r="58">
          <cell r="A58">
            <v>17764</v>
          </cell>
          <cell r="H58">
            <v>284908.12209999998</v>
          </cell>
          <cell r="I58">
            <v>6.5405904990000003</v>
          </cell>
          <cell r="O58" t="str">
            <v>078-100-026-62</v>
          </cell>
          <cell r="P58">
            <v>26</v>
          </cell>
          <cell r="Q58">
            <v>62</v>
          </cell>
        </row>
        <row r="59">
          <cell r="A59">
            <v>10272</v>
          </cell>
          <cell r="H59">
            <v>129887.0589</v>
          </cell>
          <cell r="I59">
            <v>2.981796578</v>
          </cell>
          <cell r="O59" t="str">
            <v>032-000-002-64</v>
          </cell>
          <cell r="P59">
            <v>2</v>
          </cell>
          <cell r="Q59">
            <v>64</v>
          </cell>
        </row>
        <row r="60">
          <cell r="A60">
            <v>10744</v>
          </cell>
          <cell r="H60">
            <v>122473.02250000001</v>
          </cell>
          <cell r="I60">
            <v>2.811593722</v>
          </cell>
          <cell r="O60" t="str">
            <v>033-091-589-01</v>
          </cell>
          <cell r="P60">
            <v>589</v>
          </cell>
          <cell r="Q60">
            <v>1</v>
          </cell>
        </row>
        <row r="61">
          <cell r="A61">
            <v>18176</v>
          </cell>
          <cell r="H61">
            <v>246272.435</v>
          </cell>
          <cell r="I61">
            <v>5.6536371660000002</v>
          </cell>
          <cell r="O61" t="str">
            <v>033-000-006-99</v>
          </cell>
          <cell r="P61">
            <v>6</v>
          </cell>
          <cell r="Q61">
            <v>99</v>
          </cell>
        </row>
        <row r="62">
          <cell r="A62">
            <v>18184</v>
          </cell>
          <cell r="H62">
            <v>256637.22659999999</v>
          </cell>
          <cell r="I62">
            <v>5.8915800420000002</v>
          </cell>
          <cell r="O62" t="str">
            <v>033-071-553-72</v>
          </cell>
          <cell r="P62">
            <v>553</v>
          </cell>
          <cell r="Q62">
            <v>72</v>
          </cell>
        </row>
        <row r="63">
          <cell r="A63">
            <v>18234</v>
          </cell>
          <cell r="H63">
            <v>356533.87800000003</v>
          </cell>
          <cell r="I63">
            <v>8.184891597</v>
          </cell>
          <cell r="O63" t="str">
            <v>054-048-122-11</v>
          </cell>
          <cell r="P63">
            <v>122</v>
          </cell>
          <cell r="Q63">
            <v>11</v>
          </cell>
        </row>
        <row r="64">
          <cell r="A64">
            <v>12096</v>
          </cell>
          <cell r="H64">
            <v>245497.5184</v>
          </cell>
          <cell r="I64">
            <v>5.6358475300000004</v>
          </cell>
          <cell r="O64" t="str">
            <v>056-032-087-03</v>
          </cell>
          <cell r="P64">
            <v>87</v>
          </cell>
          <cell r="Q64">
            <v>3</v>
          </cell>
        </row>
        <row r="65">
          <cell r="A65">
            <v>12229</v>
          </cell>
          <cell r="H65">
            <v>92188.523069999996</v>
          </cell>
          <cell r="I65">
            <v>2.1163572789999998</v>
          </cell>
          <cell r="O65" t="str">
            <v>056-023-027-52</v>
          </cell>
          <cell r="P65">
            <v>27</v>
          </cell>
          <cell r="Q65">
            <v>52</v>
          </cell>
        </row>
        <row r="66">
          <cell r="A66">
            <v>17319</v>
          </cell>
          <cell r="H66">
            <v>248634.59640000001</v>
          </cell>
          <cell r="I66">
            <v>5.7078649300000004</v>
          </cell>
          <cell r="O66" t="str">
            <v>137-005-051-37</v>
          </cell>
          <cell r="P66">
            <v>51</v>
          </cell>
          <cell r="Q66">
            <v>37</v>
          </cell>
        </row>
        <row r="67">
          <cell r="A67">
            <v>18291</v>
          </cell>
          <cell r="H67">
            <v>218968.91529999999</v>
          </cell>
          <cell r="I67">
            <v>5.0268346030000002</v>
          </cell>
          <cell r="O67" t="str">
            <v>137-006-011-43</v>
          </cell>
          <cell r="P67">
            <v>11</v>
          </cell>
          <cell r="Q67">
            <v>43</v>
          </cell>
        </row>
        <row r="68">
          <cell r="A68">
            <v>11320</v>
          </cell>
          <cell r="H68">
            <v>129330.2528</v>
          </cell>
          <cell r="I68">
            <v>2.9690140679999999</v>
          </cell>
          <cell r="O68" t="str">
            <v>165-000-006-02</v>
          </cell>
          <cell r="P68">
            <v>6</v>
          </cell>
          <cell r="Q68">
            <v>2</v>
          </cell>
        </row>
        <row r="69">
          <cell r="A69">
            <v>11239</v>
          </cell>
          <cell r="H69">
            <v>51152.416669999999</v>
          </cell>
          <cell r="I69">
            <v>1.174297903</v>
          </cell>
          <cell r="O69" t="str">
            <v>108-000-001-42</v>
          </cell>
          <cell r="P69">
            <v>1</v>
          </cell>
          <cell r="Q69">
            <v>42</v>
          </cell>
        </row>
        <row r="70">
          <cell r="A70">
            <v>12138</v>
          </cell>
          <cell r="H70">
            <v>63694.118119999999</v>
          </cell>
          <cell r="I70">
            <v>1.462215751</v>
          </cell>
          <cell r="O70" t="str">
            <v>080-075-002-05</v>
          </cell>
          <cell r="P70">
            <v>2</v>
          </cell>
          <cell r="Q70">
            <v>5</v>
          </cell>
        </row>
        <row r="71">
          <cell r="A71">
            <v>12187</v>
          </cell>
          <cell r="H71">
            <v>41207.49091</v>
          </cell>
          <cell r="I71">
            <v>0.94599382300000001</v>
          </cell>
          <cell r="O71" t="str">
            <v>056-006-005-02</v>
          </cell>
          <cell r="P71">
            <v>5</v>
          </cell>
          <cell r="Q71">
            <v>2</v>
          </cell>
        </row>
        <row r="72">
          <cell r="A72">
            <v>17350</v>
          </cell>
          <cell r="H72">
            <v>259593.92009999999</v>
          </cell>
          <cell r="I72">
            <v>5.9594563840000001</v>
          </cell>
          <cell r="O72" t="str">
            <v>056-000-008-68</v>
          </cell>
          <cell r="P72">
            <v>8</v>
          </cell>
          <cell r="Q72">
            <v>68</v>
          </cell>
        </row>
        <row r="73">
          <cell r="A73">
            <v>17392</v>
          </cell>
          <cell r="H73">
            <v>382356.03960000002</v>
          </cell>
          <cell r="I73">
            <v>8.7776868579999991</v>
          </cell>
          <cell r="O73" t="str">
            <v>056-015-154-02</v>
          </cell>
          <cell r="P73">
            <v>154</v>
          </cell>
          <cell r="Q73">
            <v>2</v>
          </cell>
        </row>
        <row r="74">
          <cell r="A74">
            <v>10702</v>
          </cell>
          <cell r="H74">
            <v>165580.4191</v>
          </cell>
          <cell r="I74">
            <v>3.8012033760000001</v>
          </cell>
          <cell r="O74" t="str">
            <v>033-044-017-19</v>
          </cell>
          <cell r="P74">
            <v>17</v>
          </cell>
          <cell r="Q74">
            <v>19</v>
          </cell>
        </row>
        <row r="75">
          <cell r="A75">
            <v>12062</v>
          </cell>
          <cell r="H75">
            <v>70918.871799999994</v>
          </cell>
          <cell r="I75">
            <v>1.6280732739999999</v>
          </cell>
          <cell r="O75" t="str">
            <v>055-000-008-14</v>
          </cell>
          <cell r="P75">
            <v>8</v>
          </cell>
          <cell r="Q75">
            <v>14</v>
          </cell>
        </row>
        <row r="76">
          <cell r="A76">
            <v>12070</v>
          </cell>
          <cell r="H76">
            <v>46631.962769999998</v>
          </cell>
          <cell r="I76">
            <v>1.070522561</v>
          </cell>
          <cell r="O76" t="str">
            <v>056-003-102-03</v>
          </cell>
          <cell r="P76">
            <v>102</v>
          </cell>
          <cell r="Q76">
            <v>3</v>
          </cell>
        </row>
        <row r="77">
          <cell r="A77">
            <v>14779</v>
          </cell>
          <cell r="H77">
            <v>92984.197650000002</v>
          </cell>
          <cell r="I77">
            <v>2.1346234540000002</v>
          </cell>
          <cell r="O77" t="str">
            <v>056-033-119-16</v>
          </cell>
          <cell r="P77">
            <v>119</v>
          </cell>
          <cell r="Q77">
            <v>16</v>
          </cell>
        </row>
        <row r="78">
          <cell r="A78">
            <v>71746</v>
          </cell>
          <cell r="H78">
            <v>36429.282659999997</v>
          </cell>
          <cell r="I78">
            <v>0.83630125499999997</v>
          </cell>
          <cell r="O78" t="str">
            <v>059-051-067-09</v>
          </cell>
          <cell r="P78">
            <v>67</v>
          </cell>
          <cell r="Q78">
            <v>9</v>
          </cell>
        </row>
        <row r="79">
          <cell r="A79">
            <v>71795</v>
          </cell>
          <cell r="H79">
            <v>56309.528019999998</v>
          </cell>
          <cell r="I79">
            <v>1.2926888889999999</v>
          </cell>
          <cell r="O79" t="str">
            <v>083-011-003-01</v>
          </cell>
          <cell r="P79">
            <v>3</v>
          </cell>
          <cell r="Q79">
            <v>1</v>
          </cell>
        </row>
        <row r="80">
          <cell r="A80">
            <v>76562</v>
          </cell>
          <cell r="H80">
            <v>149224.51869999999</v>
          </cell>
          <cell r="I80">
            <v>3.4257235690000001</v>
          </cell>
          <cell r="O80" t="str">
            <v>083-029-017-01</v>
          </cell>
          <cell r="P80">
            <v>17</v>
          </cell>
          <cell r="Q80">
            <v>1</v>
          </cell>
        </row>
        <row r="81">
          <cell r="A81">
            <v>18259</v>
          </cell>
          <cell r="H81">
            <v>168334.671</v>
          </cell>
          <cell r="I81">
            <v>3.8644323009999999</v>
          </cell>
          <cell r="O81" t="str">
            <v>059-000-001-56</v>
          </cell>
          <cell r="P81">
            <v>1</v>
          </cell>
          <cell r="Q81">
            <v>56</v>
          </cell>
        </row>
        <row r="82">
          <cell r="A82">
            <v>71076</v>
          </cell>
          <cell r="H82">
            <v>163474.31630000001</v>
          </cell>
          <cell r="I82">
            <v>3.7528539099999998</v>
          </cell>
          <cell r="O82" t="str">
            <v>037-029-004-20</v>
          </cell>
          <cell r="P82">
            <v>4</v>
          </cell>
          <cell r="Q82">
            <v>20</v>
          </cell>
        </row>
        <row r="83">
          <cell r="A83">
            <v>71084</v>
          </cell>
          <cell r="H83">
            <v>101288.28539999999</v>
          </cell>
          <cell r="I83">
            <v>2.3252590780000002</v>
          </cell>
          <cell r="O83" t="str">
            <v>037-018-040-04</v>
          </cell>
          <cell r="P83">
            <v>40</v>
          </cell>
          <cell r="Q83">
            <v>4</v>
          </cell>
        </row>
        <row r="84">
          <cell r="A84">
            <v>71092</v>
          </cell>
          <cell r="H84">
            <v>119779.52220000001</v>
          </cell>
          <cell r="I84">
            <v>2.7497594630000002</v>
          </cell>
          <cell r="O84" t="str">
            <v>037-008-051-13</v>
          </cell>
          <cell r="P84">
            <v>51</v>
          </cell>
          <cell r="Q84">
            <v>13</v>
          </cell>
        </row>
        <row r="85">
          <cell r="A85">
            <v>71134</v>
          </cell>
          <cell r="H85">
            <v>80748.806570000001</v>
          </cell>
          <cell r="I85">
            <v>1.8537375250000001</v>
          </cell>
          <cell r="O85" t="str">
            <v>037-053-013-09</v>
          </cell>
          <cell r="P85">
            <v>13</v>
          </cell>
          <cell r="Q85">
            <v>9</v>
          </cell>
        </row>
        <row r="86">
          <cell r="A86">
            <v>71720</v>
          </cell>
          <cell r="H86">
            <v>90389.258369999996</v>
          </cell>
          <cell r="I86">
            <v>2.075051845</v>
          </cell>
          <cell r="O86" t="str">
            <v>058-078-049-05</v>
          </cell>
          <cell r="P86">
            <v>49</v>
          </cell>
          <cell r="Q86">
            <v>5</v>
          </cell>
        </row>
        <row r="87">
          <cell r="A87">
            <v>71738</v>
          </cell>
          <cell r="H87">
            <v>44314.614659999999</v>
          </cell>
          <cell r="I87">
            <v>1.017323569</v>
          </cell>
          <cell r="O87" t="str">
            <v>058-080-078-01</v>
          </cell>
          <cell r="P87">
            <v>78</v>
          </cell>
          <cell r="Q87">
            <v>1</v>
          </cell>
        </row>
        <row r="88">
          <cell r="A88">
            <v>71753</v>
          </cell>
          <cell r="H88">
            <v>63493.52577</v>
          </cell>
          <cell r="I88">
            <v>1.4576107840000001</v>
          </cell>
          <cell r="O88" t="str">
            <v>058-078-063-01</v>
          </cell>
          <cell r="P88">
            <v>63</v>
          </cell>
          <cell r="Q88">
            <v>1</v>
          </cell>
        </row>
        <row r="89">
          <cell r="A89">
            <v>71761</v>
          </cell>
          <cell r="H89">
            <v>302156.31439999997</v>
          </cell>
          <cell r="I89">
            <v>6.9365545099999997</v>
          </cell>
          <cell r="O89" t="str">
            <v>058-000-009-37</v>
          </cell>
          <cell r="P89">
            <v>9</v>
          </cell>
          <cell r="Q89">
            <v>37</v>
          </cell>
        </row>
        <row r="90">
          <cell r="A90">
            <v>71779</v>
          </cell>
          <cell r="H90">
            <v>121257.1118</v>
          </cell>
          <cell r="I90">
            <v>2.783680253</v>
          </cell>
          <cell r="O90" t="str">
            <v>058-089-087-24</v>
          </cell>
          <cell r="P90">
            <v>87</v>
          </cell>
          <cell r="Q90">
            <v>24</v>
          </cell>
        </row>
        <row r="91">
          <cell r="A91">
            <v>79038</v>
          </cell>
          <cell r="H91">
            <v>291627.97460000002</v>
          </cell>
          <cell r="I91">
            <v>6.6948570839999997</v>
          </cell>
          <cell r="O91" t="str">
            <v>058-057-055-34</v>
          </cell>
          <cell r="P91">
            <v>55</v>
          </cell>
          <cell r="Q91">
            <v>34</v>
          </cell>
        </row>
        <row r="92">
          <cell r="A92">
            <v>18267</v>
          </cell>
          <cell r="H92">
            <v>158433.9339</v>
          </cell>
          <cell r="I92">
            <v>3.6371426520000001</v>
          </cell>
          <cell r="O92" t="str">
            <v>036-000-009-42</v>
          </cell>
          <cell r="P92">
            <v>9</v>
          </cell>
          <cell r="Q92">
            <v>42</v>
          </cell>
        </row>
        <row r="93">
          <cell r="A93">
            <v>71886</v>
          </cell>
          <cell r="H93">
            <v>145276.1133</v>
          </cell>
          <cell r="I93">
            <v>3.335080654</v>
          </cell>
          <cell r="O93" t="str">
            <v>035-079-053-01</v>
          </cell>
          <cell r="P93">
            <v>53</v>
          </cell>
          <cell r="Q93">
            <v>1</v>
          </cell>
        </row>
        <row r="94">
          <cell r="A94">
            <v>72090</v>
          </cell>
          <cell r="H94">
            <v>236191.92749999999</v>
          </cell>
          <cell r="I94">
            <v>5.4222205590000003</v>
          </cell>
          <cell r="O94" t="str">
            <v>058-082-357-07</v>
          </cell>
          <cell r="P94">
            <v>357</v>
          </cell>
          <cell r="Q94">
            <v>7</v>
          </cell>
        </row>
        <row r="95">
          <cell r="A95">
            <v>76349</v>
          </cell>
          <cell r="H95">
            <v>214944.95910000001</v>
          </cell>
          <cell r="I95">
            <v>4.9344572790000001</v>
          </cell>
          <cell r="O95" t="str">
            <v>036-000-004-14</v>
          </cell>
          <cell r="P95">
            <v>4</v>
          </cell>
          <cell r="Q95">
            <v>14</v>
          </cell>
        </row>
        <row r="96">
          <cell r="A96">
            <v>13912</v>
          </cell>
          <cell r="H96">
            <v>107438.66</v>
          </cell>
          <cell r="I96">
            <v>2.466452249</v>
          </cell>
          <cell r="O96" t="str">
            <v>035-068-010-23</v>
          </cell>
          <cell r="P96">
            <v>10</v>
          </cell>
          <cell r="Q96">
            <v>23</v>
          </cell>
        </row>
        <row r="97">
          <cell r="A97">
            <v>17418</v>
          </cell>
          <cell r="H97">
            <v>210883.93090000001</v>
          </cell>
          <cell r="I97">
            <v>4.8412288999999999</v>
          </cell>
          <cell r="O97" t="str">
            <v>034-023-628-49</v>
          </cell>
          <cell r="P97">
            <v>628</v>
          </cell>
          <cell r="Q97">
            <v>49</v>
          </cell>
        </row>
        <row r="98">
          <cell r="A98">
            <v>71878</v>
          </cell>
          <cell r="H98">
            <v>53047.267970000001</v>
          </cell>
          <cell r="I98">
            <v>1.2177977040000001</v>
          </cell>
          <cell r="O98" t="str">
            <v>035-039-137-15</v>
          </cell>
          <cell r="P98">
            <v>137</v>
          </cell>
          <cell r="Q98">
            <v>15</v>
          </cell>
        </row>
        <row r="99">
          <cell r="A99">
            <v>71894</v>
          </cell>
          <cell r="H99">
            <v>289306.47509999998</v>
          </cell>
          <cell r="I99">
            <v>6.641562789</v>
          </cell>
          <cell r="O99" t="str">
            <v>035-069-019-02</v>
          </cell>
          <cell r="P99">
            <v>19</v>
          </cell>
          <cell r="Q99">
            <v>2</v>
          </cell>
        </row>
        <row r="100">
          <cell r="A100">
            <v>72058</v>
          </cell>
          <cell r="H100">
            <v>46669.175880000003</v>
          </cell>
          <cell r="I100">
            <v>1.071376857</v>
          </cell>
          <cell r="O100" t="str">
            <v>035-055-120-15</v>
          </cell>
          <cell r="P100">
            <v>120</v>
          </cell>
          <cell r="Q100">
            <v>15</v>
          </cell>
        </row>
        <row r="101">
          <cell r="A101">
            <v>72082</v>
          </cell>
          <cell r="H101">
            <v>371987.8702</v>
          </cell>
          <cell r="I101">
            <v>8.5396664409999996</v>
          </cell>
          <cell r="O101" t="str">
            <v>057-015-092-02</v>
          </cell>
          <cell r="P101">
            <v>92</v>
          </cell>
          <cell r="Q101">
            <v>2</v>
          </cell>
        </row>
        <row r="102">
          <cell r="A102">
            <v>73494</v>
          </cell>
          <cell r="H102">
            <v>68664.720419999998</v>
          </cell>
          <cell r="I102">
            <v>1.5763250790000001</v>
          </cell>
          <cell r="O102" t="str">
            <v>057-015-092-02</v>
          </cell>
          <cell r="P102">
            <v>92</v>
          </cell>
          <cell r="Q102">
            <v>2</v>
          </cell>
        </row>
        <row r="103">
          <cell r="A103">
            <v>74807</v>
          </cell>
          <cell r="H103">
            <v>73383.894870000004</v>
          </cell>
          <cell r="I103">
            <v>1.684662417</v>
          </cell>
          <cell r="O103" t="str">
            <v>057-006-225-33</v>
          </cell>
          <cell r="P103">
            <v>225</v>
          </cell>
          <cell r="Q103">
            <v>33</v>
          </cell>
        </row>
        <row r="104">
          <cell r="A104">
            <v>75267</v>
          </cell>
          <cell r="H104">
            <v>220197.63750000001</v>
          </cell>
          <cell r="I104">
            <v>5.0550421840000004</v>
          </cell>
          <cell r="O104" t="str">
            <v>057-016-244-03</v>
          </cell>
          <cell r="P104">
            <v>244</v>
          </cell>
          <cell r="Q104">
            <v>3</v>
          </cell>
        </row>
        <row r="105">
          <cell r="A105">
            <v>11312</v>
          </cell>
          <cell r="H105">
            <v>297099.74430000002</v>
          </cell>
          <cell r="I105">
            <v>6.8204716320000003</v>
          </cell>
          <cell r="O105" t="str">
            <v>164-000-001-24</v>
          </cell>
          <cell r="P105">
            <v>1</v>
          </cell>
          <cell r="Q105">
            <v>24</v>
          </cell>
        </row>
        <row r="106">
          <cell r="A106">
            <v>12088</v>
          </cell>
          <cell r="H106">
            <v>161910.89780000001</v>
          </cell>
          <cell r="I106">
            <v>3.7169627599999999</v>
          </cell>
          <cell r="O106" t="str">
            <v>056-023-027-53</v>
          </cell>
          <cell r="P106">
            <v>27</v>
          </cell>
          <cell r="Q106">
            <v>53</v>
          </cell>
        </row>
        <row r="107">
          <cell r="A107">
            <v>17889</v>
          </cell>
          <cell r="H107">
            <v>221460.69940000001</v>
          </cell>
          <cell r="I107">
            <v>5.0840380950000004</v>
          </cell>
          <cell r="O107" t="str">
            <v>192-023-218-03</v>
          </cell>
          <cell r="P107">
            <v>218</v>
          </cell>
          <cell r="Q107">
            <v>3</v>
          </cell>
        </row>
        <row r="108">
          <cell r="A108">
            <v>70458</v>
          </cell>
          <cell r="H108">
            <v>101345.55959999999</v>
          </cell>
          <cell r="I108">
            <v>2.326583217</v>
          </cell>
          <cell r="O108" t="str">
            <v>085-056-978-01</v>
          </cell>
          <cell r="P108">
            <v>978</v>
          </cell>
          <cell r="Q108">
            <v>1</v>
          </cell>
        </row>
        <row r="109">
          <cell r="A109">
            <v>70144</v>
          </cell>
          <cell r="H109">
            <v>81352.240919999997</v>
          </cell>
          <cell r="I109">
            <v>1.867597942</v>
          </cell>
          <cell r="O109" t="str">
            <v>085-052-699-02</v>
          </cell>
          <cell r="P109">
            <v>699</v>
          </cell>
          <cell r="Q109">
            <v>2</v>
          </cell>
        </row>
        <row r="110">
          <cell r="A110">
            <v>70177</v>
          </cell>
          <cell r="H110">
            <v>184862.78450000001</v>
          </cell>
          <cell r="I110">
            <v>4.2438825509999996</v>
          </cell>
          <cell r="O110" t="str">
            <v>085-023-772-22</v>
          </cell>
        </row>
        <row r="111">
          <cell r="A111">
            <v>70201</v>
          </cell>
          <cell r="H111">
            <v>118903.8949</v>
          </cell>
          <cell r="I111">
            <v>2.729668744</v>
          </cell>
          <cell r="O111" t="str">
            <v>084-090-628-01</v>
          </cell>
          <cell r="P111">
            <v>628</v>
          </cell>
          <cell r="Q111">
            <v>1</v>
          </cell>
        </row>
        <row r="112">
          <cell r="A112">
            <v>70243</v>
          </cell>
          <cell r="H112">
            <v>107521.27159999999</v>
          </cell>
          <cell r="I112">
            <v>2.4683586260000001</v>
          </cell>
          <cell r="O112" t="str">
            <v>112-010-303-12</v>
          </cell>
          <cell r="P112">
            <v>303</v>
          </cell>
          <cell r="Q112">
            <v>12</v>
          </cell>
        </row>
        <row r="113">
          <cell r="A113">
            <v>70433</v>
          </cell>
          <cell r="H113">
            <v>186068.84390000001</v>
          </cell>
          <cell r="I113">
            <v>4.2715699760000003</v>
          </cell>
          <cell r="O113" t="str">
            <v>085-084-259-04</v>
          </cell>
          <cell r="P113">
            <v>259</v>
          </cell>
          <cell r="Q113">
            <v>4</v>
          </cell>
        </row>
        <row r="114">
          <cell r="A114">
            <v>70490</v>
          </cell>
          <cell r="H114">
            <v>207189.47889999999</v>
          </cell>
          <cell r="I114">
            <v>4.7564349789999998</v>
          </cell>
          <cell r="O114" t="str">
            <v>085-035-718-02</v>
          </cell>
          <cell r="P114">
            <v>718</v>
          </cell>
          <cell r="Q114">
            <v>2</v>
          </cell>
        </row>
        <row r="115">
          <cell r="A115">
            <v>70011</v>
          </cell>
          <cell r="H115">
            <v>74812.664409999998</v>
          </cell>
          <cell r="I115">
            <v>1.7174693219999999</v>
          </cell>
          <cell r="O115" t="str">
            <v>060-100-003-11</v>
          </cell>
          <cell r="P115">
            <v>3</v>
          </cell>
          <cell r="Q115">
            <v>11</v>
          </cell>
        </row>
        <row r="116">
          <cell r="A116">
            <v>70060</v>
          </cell>
          <cell r="H116">
            <v>133958.0716</v>
          </cell>
          <cell r="I116">
            <v>3.0752664709999999</v>
          </cell>
          <cell r="O116" t="str">
            <v>061-091-004-29</v>
          </cell>
          <cell r="P116">
            <v>4</v>
          </cell>
          <cell r="Q116">
            <v>29</v>
          </cell>
        </row>
        <row r="117">
          <cell r="A117">
            <v>70078</v>
          </cell>
          <cell r="H117">
            <v>307492.3603</v>
          </cell>
          <cell r="I117">
            <v>7.0590815039999999</v>
          </cell>
          <cell r="O117" t="str">
            <v>061-093-607-36</v>
          </cell>
          <cell r="P117">
            <v>607</v>
          </cell>
          <cell r="Q117">
            <v>36</v>
          </cell>
        </row>
        <row r="118">
          <cell r="A118">
            <v>70094</v>
          </cell>
          <cell r="H118">
            <v>35513.079519999999</v>
          </cell>
          <cell r="I118">
            <v>0.81527138600000004</v>
          </cell>
          <cell r="O118" t="str">
            <v>061-092-006-09</v>
          </cell>
          <cell r="P118">
            <v>6</v>
          </cell>
          <cell r="Q118">
            <v>9</v>
          </cell>
        </row>
        <row r="119">
          <cell r="A119">
            <v>70136</v>
          </cell>
          <cell r="H119">
            <v>135511.7972</v>
          </cell>
          <cell r="I119">
            <v>3.1109352449999998</v>
          </cell>
          <cell r="O119" t="str">
            <v>085-062-943-01</v>
          </cell>
          <cell r="P119">
            <v>943</v>
          </cell>
          <cell r="Q119">
            <v>1</v>
          </cell>
        </row>
        <row r="120">
          <cell r="A120">
            <v>70276</v>
          </cell>
          <cell r="H120">
            <v>255514.31409999999</v>
          </cell>
          <cell r="I120">
            <v>5.8658249820000004</v>
          </cell>
          <cell r="O120" t="str">
            <v>113-002-009-19</v>
          </cell>
        </row>
        <row r="121">
          <cell r="A121">
            <v>70284</v>
          </cell>
          <cell r="H121">
            <v>240186.53959999999</v>
          </cell>
          <cell r="I121">
            <v>5.5139462879999996</v>
          </cell>
          <cell r="O121" t="str">
            <v>112-019-303-06</v>
          </cell>
          <cell r="P121">
            <v>303</v>
          </cell>
          <cell r="Q121">
            <v>6</v>
          </cell>
        </row>
        <row r="122">
          <cell r="A122">
            <v>70417</v>
          </cell>
          <cell r="H122">
            <v>152962.6544</v>
          </cell>
          <cell r="I122">
            <v>3.5115534039999998</v>
          </cell>
          <cell r="O122" t="str">
            <v>113-033-677-03</v>
          </cell>
          <cell r="P122">
            <v>677</v>
          </cell>
          <cell r="Q122">
            <v>3</v>
          </cell>
        </row>
        <row r="123">
          <cell r="A123">
            <v>70425</v>
          </cell>
          <cell r="H123">
            <v>107047.2724</v>
          </cell>
          <cell r="I123">
            <v>2.4574770560000001</v>
          </cell>
          <cell r="O123" t="str">
            <v>085-095-421-02</v>
          </cell>
        </row>
        <row r="124">
          <cell r="A124">
            <v>70516</v>
          </cell>
          <cell r="H124">
            <v>224851.4583</v>
          </cell>
          <cell r="I124">
            <v>5.1618998559999998</v>
          </cell>
          <cell r="O124" t="str">
            <v>085-015-018-29</v>
          </cell>
        </row>
        <row r="125">
          <cell r="A125">
            <v>70540</v>
          </cell>
          <cell r="H125">
            <v>107045.1841</v>
          </cell>
          <cell r="I125">
            <v>2.4574291170000002</v>
          </cell>
          <cell r="O125" t="str">
            <v>085-048-308-01</v>
          </cell>
          <cell r="P125">
            <v>308</v>
          </cell>
          <cell r="Q125">
            <v>1</v>
          </cell>
        </row>
        <row r="126">
          <cell r="A126">
            <v>70565</v>
          </cell>
          <cell r="H126">
            <v>84130.672439999995</v>
          </cell>
          <cell r="I126">
            <v>1.931382208</v>
          </cell>
          <cell r="O126" t="str">
            <v>085-096-437-02</v>
          </cell>
          <cell r="P126">
            <v>437</v>
          </cell>
          <cell r="Q126">
            <v>2</v>
          </cell>
        </row>
        <row r="127">
          <cell r="A127">
            <v>70581</v>
          </cell>
          <cell r="H127">
            <v>49123.055630000003</v>
          </cell>
          <cell r="I127">
            <v>1.1277146950000001</v>
          </cell>
          <cell r="O127" t="str">
            <v>085-048-308-01</v>
          </cell>
          <cell r="P127">
            <v>308</v>
          </cell>
          <cell r="Q127">
            <v>1</v>
          </cell>
        </row>
        <row r="128">
          <cell r="A128">
            <v>70623</v>
          </cell>
          <cell r="H128">
            <v>353109.47499999998</v>
          </cell>
          <cell r="I128">
            <v>8.1063105469999996</v>
          </cell>
          <cell r="O128" t="str">
            <v>085-097-293-11</v>
          </cell>
          <cell r="P128">
            <v>293</v>
          </cell>
          <cell r="Q128">
            <v>11</v>
          </cell>
        </row>
        <row r="129">
          <cell r="A129">
            <v>70698</v>
          </cell>
          <cell r="H129">
            <v>88279.420310000001</v>
          </cell>
          <cell r="I129">
            <v>2.0266247339999999</v>
          </cell>
          <cell r="O129" t="str">
            <v>085-097-293-11</v>
          </cell>
          <cell r="P129">
            <v>293</v>
          </cell>
          <cell r="Q129">
            <v>11</v>
          </cell>
        </row>
        <row r="130">
          <cell r="A130">
            <v>70045</v>
          </cell>
          <cell r="H130">
            <v>89420.944539999997</v>
          </cell>
          <cell r="I130">
            <v>2.0528306299999999</v>
          </cell>
          <cell r="O130" t="str">
            <v>061-063-069-01</v>
          </cell>
          <cell r="P130">
            <v>69</v>
          </cell>
          <cell r="Q130">
            <v>1</v>
          </cell>
        </row>
        <row r="131">
          <cell r="A131">
            <v>70250</v>
          </cell>
          <cell r="H131">
            <v>77625.422399999996</v>
          </cell>
          <cell r="I131">
            <v>1.7820416189999999</v>
          </cell>
          <cell r="O131" t="str">
            <v>113-061-929-05</v>
          </cell>
        </row>
        <row r="132">
          <cell r="A132">
            <v>70292</v>
          </cell>
          <cell r="H132">
            <v>38323.195699999997</v>
          </cell>
          <cell r="I132">
            <v>0.87978303499999999</v>
          </cell>
          <cell r="O132" t="str">
            <v>113-093-170-06</v>
          </cell>
          <cell r="P132">
            <v>170</v>
          </cell>
          <cell r="Q132">
            <v>6</v>
          </cell>
        </row>
        <row r="133">
          <cell r="A133">
            <v>70334</v>
          </cell>
          <cell r="H133">
            <v>177632.11379999999</v>
          </cell>
          <cell r="I133">
            <v>4.0778885300000001</v>
          </cell>
          <cell r="O133" t="str">
            <v>141-050-003-06</v>
          </cell>
        </row>
        <row r="134">
          <cell r="A134">
            <v>70367</v>
          </cell>
          <cell r="H134">
            <v>59761.738899999997</v>
          </cell>
          <cell r="I134">
            <v>1.3719462339999999</v>
          </cell>
          <cell r="O134" t="str">
            <v>112-099-021-01</v>
          </cell>
          <cell r="P134">
            <v>21</v>
          </cell>
          <cell r="Q134">
            <v>1</v>
          </cell>
        </row>
        <row r="135">
          <cell r="A135">
            <v>70409</v>
          </cell>
          <cell r="H135">
            <v>63599.592949999998</v>
          </cell>
          <cell r="I135">
            <v>1.4600515919999999</v>
          </cell>
          <cell r="O135" t="str">
            <v>113-045-827-02</v>
          </cell>
          <cell r="P135">
            <v>827</v>
          </cell>
          <cell r="Q135">
            <v>2</v>
          </cell>
        </row>
        <row r="136">
          <cell r="A136">
            <v>70508</v>
          </cell>
          <cell r="H136">
            <v>116422.6479</v>
          </cell>
          <cell r="I136">
            <v>2.6727069239999999</v>
          </cell>
          <cell r="O136" t="str">
            <v>113-045-818-04</v>
          </cell>
          <cell r="P136">
            <v>818</v>
          </cell>
          <cell r="Q136">
            <v>4</v>
          </cell>
        </row>
        <row r="137">
          <cell r="A137">
            <v>70532</v>
          </cell>
          <cell r="H137">
            <v>82857.969819999998</v>
          </cell>
          <cell r="I137">
            <v>1.902164859</v>
          </cell>
          <cell r="O137" t="str">
            <v>085-077-275-01</v>
          </cell>
          <cell r="P137">
            <v>275</v>
          </cell>
          <cell r="Q137">
            <v>1</v>
          </cell>
        </row>
        <row r="138">
          <cell r="A138">
            <v>70557</v>
          </cell>
          <cell r="H138">
            <v>113356.1415</v>
          </cell>
          <cell r="I138">
            <v>2.6023093410000002</v>
          </cell>
          <cell r="O138" t="str">
            <v>085-097-293-10</v>
          </cell>
          <cell r="P138">
            <v>293</v>
          </cell>
          <cell r="Q138">
            <v>10</v>
          </cell>
        </row>
        <row r="139">
          <cell r="A139">
            <v>70573</v>
          </cell>
          <cell r="H139">
            <v>152869.8725</v>
          </cell>
          <cell r="I139">
            <v>3.5094234150000001</v>
          </cell>
          <cell r="O139" t="str">
            <v>085-097-293-10</v>
          </cell>
          <cell r="P139">
            <v>293</v>
          </cell>
          <cell r="Q139">
            <v>10</v>
          </cell>
        </row>
        <row r="140">
          <cell r="A140">
            <v>70599</v>
          </cell>
          <cell r="H140">
            <v>47074.841939999998</v>
          </cell>
          <cell r="I140">
            <v>1.080693991</v>
          </cell>
          <cell r="O140" t="str">
            <v>085-039-978-04</v>
          </cell>
          <cell r="P140">
            <v>978</v>
          </cell>
          <cell r="Q140">
            <v>4</v>
          </cell>
        </row>
        <row r="141">
          <cell r="A141">
            <v>70615</v>
          </cell>
          <cell r="H141">
            <v>285555.11820000003</v>
          </cell>
          <cell r="I141">
            <v>6.5554697060000002</v>
          </cell>
          <cell r="O141" t="str">
            <v>085-097-293-10</v>
          </cell>
          <cell r="P141">
            <v>293</v>
          </cell>
          <cell r="Q141">
            <v>10</v>
          </cell>
        </row>
        <row r="142">
          <cell r="A142">
            <v>70664</v>
          </cell>
          <cell r="H142">
            <v>197504.48240000001</v>
          </cell>
          <cell r="I142">
            <v>4.5340971620000001</v>
          </cell>
          <cell r="O142" t="str">
            <v>142-097-263-94</v>
          </cell>
        </row>
        <row r="143">
          <cell r="A143">
            <v>70672</v>
          </cell>
          <cell r="H143">
            <v>73947.11967</v>
          </cell>
          <cell r="I143">
            <v>1.697599069</v>
          </cell>
          <cell r="O143" t="str">
            <v>142-065-007-01</v>
          </cell>
          <cell r="P143">
            <v>7</v>
          </cell>
          <cell r="Q143">
            <v>1</v>
          </cell>
        </row>
        <row r="144">
          <cell r="A144">
            <v>73650</v>
          </cell>
          <cell r="H144">
            <v>134330.98610000001</v>
          </cell>
          <cell r="I144">
            <v>3.083827442</v>
          </cell>
          <cell r="O144" t="str">
            <v>085-040-055-31</v>
          </cell>
          <cell r="P144">
            <v>55</v>
          </cell>
          <cell r="Q144">
            <v>31</v>
          </cell>
        </row>
        <row r="145">
          <cell r="A145">
            <v>76257</v>
          </cell>
          <cell r="H145">
            <v>335778.40700000001</v>
          </cell>
          <cell r="I145">
            <v>7.7084423810000002</v>
          </cell>
          <cell r="O145" t="str">
            <v>197-000-001-57</v>
          </cell>
          <cell r="P145">
            <v>1</v>
          </cell>
          <cell r="Q145">
            <v>57</v>
          </cell>
        </row>
        <row r="146">
          <cell r="A146">
            <v>77552</v>
          </cell>
          <cell r="H146">
            <v>298346.34989999997</v>
          </cell>
          <cell r="I146">
            <v>6.8491171550000001</v>
          </cell>
          <cell r="O146" t="str">
            <v>085-033-226-01</v>
          </cell>
          <cell r="P146">
            <v>226</v>
          </cell>
          <cell r="Q146">
            <v>1</v>
          </cell>
        </row>
        <row r="147">
          <cell r="A147">
            <v>78733</v>
          </cell>
          <cell r="H147">
            <v>174955.2206</v>
          </cell>
          <cell r="I147">
            <v>4.0164352699999997</v>
          </cell>
          <cell r="O147" t="str">
            <v>141-028-756-77</v>
          </cell>
          <cell r="P147">
            <v>756</v>
          </cell>
          <cell r="Q147">
            <v>77</v>
          </cell>
        </row>
        <row r="148">
          <cell r="A148">
            <v>70482</v>
          </cell>
          <cell r="H148">
            <v>45416.185890000001</v>
          </cell>
          <cell r="I148">
            <v>1.0426163349999999</v>
          </cell>
          <cell r="O148" t="str">
            <v>113-065-838-51</v>
          </cell>
          <cell r="P148">
            <v>838</v>
          </cell>
          <cell r="Q148">
            <v>51</v>
          </cell>
        </row>
        <row r="149">
          <cell r="A149">
            <v>71472</v>
          </cell>
          <cell r="H149">
            <v>38737.34072</v>
          </cell>
          <cell r="I149">
            <v>0.88929053400000002</v>
          </cell>
          <cell r="O149" t="str">
            <v>112-016-008-09</v>
          </cell>
          <cell r="P149">
            <v>8</v>
          </cell>
          <cell r="Q149">
            <v>9</v>
          </cell>
        </row>
        <row r="150">
          <cell r="A150">
            <v>71498</v>
          </cell>
          <cell r="H150">
            <v>158648.81280000001</v>
          </cell>
          <cell r="I150">
            <v>3.642090161</v>
          </cell>
          <cell r="O150" t="str">
            <v>037-090-021-01</v>
          </cell>
          <cell r="P150">
            <v>21</v>
          </cell>
          <cell r="Q150">
            <v>1</v>
          </cell>
        </row>
        <row r="151">
          <cell r="A151">
            <v>71514</v>
          </cell>
          <cell r="H151">
            <v>238221.24890000001</v>
          </cell>
          <cell r="I151">
            <v>5.468829242</v>
          </cell>
          <cell r="O151" t="str">
            <v>037-000-010-05</v>
          </cell>
          <cell r="P151">
            <v>10</v>
          </cell>
          <cell r="Q151">
            <v>5</v>
          </cell>
        </row>
        <row r="152">
          <cell r="A152">
            <v>71522</v>
          </cell>
          <cell r="H152">
            <v>156616.5814</v>
          </cell>
          <cell r="I152">
            <v>3.5954363599999999</v>
          </cell>
          <cell r="O152" t="str">
            <v>038-074-683-02</v>
          </cell>
          <cell r="P152">
            <v>683</v>
          </cell>
          <cell r="Q152">
            <v>2</v>
          </cell>
        </row>
        <row r="153">
          <cell r="A153">
            <v>71571</v>
          </cell>
          <cell r="H153">
            <v>180284.15530000001</v>
          </cell>
          <cell r="I153">
            <v>4.1387712690000003</v>
          </cell>
          <cell r="O153" t="str">
            <v>060-000-009-01</v>
          </cell>
          <cell r="P153">
            <v>9</v>
          </cell>
          <cell r="Q153">
            <v>1</v>
          </cell>
        </row>
        <row r="154">
          <cell r="A154">
            <v>71639</v>
          </cell>
          <cell r="H154">
            <v>89085.340070000006</v>
          </cell>
          <cell r="I154">
            <v>2.04512618</v>
          </cell>
          <cell r="O154" t="str">
            <v>061-001-278-01</v>
          </cell>
          <cell r="P154">
            <v>278</v>
          </cell>
          <cell r="Q154">
            <v>1</v>
          </cell>
        </row>
        <row r="155">
          <cell r="A155">
            <v>71647</v>
          </cell>
          <cell r="H155">
            <v>81305.439759999994</v>
          </cell>
          <cell r="I155">
            <v>1.86652353</v>
          </cell>
          <cell r="O155" t="str">
            <v>039-073-287-02</v>
          </cell>
          <cell r="P155">
            <v>287</v>
          </cell>
          <cell r="Q155">
            <v>2</v>
          </cell>
        </row>
        <row r="156">
          <cell r="A156">
            <v>71654</v>
          </cell>
          <cell r="H156">
            <v>195614.7291</v>
          </cell>
          <cell r="I156">
            <v>4.4907142230000003</v>
          </cell>
          <cell r="O156" t="str">
            <v>039-083-296-03</v>
          </cell>
          <cell r="P156">
            <v>296</v>
          </cell>
          <cell r="Q156">
            <v>3</v>
          </cell>
        </row>
        <row r="157">
          <cell r="A157">
            <v>71662</v>
          </cell>
          <cell r="H157">
            <v>83065.772660000002</v>
          </cell>
          <cell r="I157">
            <v>1.906935375</v>
          </cell>
          <cell r="O157" t="str">
            <v>061-003-350-03</v>
          </cell>
          <cell r="P157">
            <v>350</v>
          </cell>
          <cell r="Q157">
            <v>3</v>
          </cell>
        </row>
        <row r="158">
          <cell r="A158">
            <v>71670</v>
          </cell>
          <cell r="H158">
            <v>137531.90979999999</v>
          </cell>
          <cell r="I158">
            <v>3.1573108350000001</v>
          </cell>
          <cell r="O158" t="str">
            <v>039-051-177-01</v>
          </cell>
          <cell r="P158">
            <v>177</v>
          </cell>
          <cell r="Q158">
            <v>1</v>
          </cell>
        </row>
        <row r="159">
          <cell r="A159">
            <v>71704</v>
          </cell>
          <cell r="H159">
            <v>244404.6637</v>
          </cell>
          <cell r="I159">
            <v>5.6107814820000002</v>
          </cell>
          <cell r="O159" t="str">
            <v>061-031-031-08</v>
          </cell>
          <cell r="P159">
            <v>31</v>
          </cell>
          <cell r="Q159">
            <v>8</v>
          </cell>
        </row>
        <row r="160">
          <cell r="A160">
            <v>73890</v>
          </cell>
          <cell r="H160">
            <v>83793.633040000001</v>
          </cell>
          <cell r="I160">
            <v>1.923644817</v>
          </cell>
          <cell r="O160" t="str">
            <v>112-027-095-03</v>
          </cell>
          <cell r="P160">
            <v>95</v>
          </cell>
          <cell r="Q160">
            <v>3</v>
          </cell>
        </row>
        <row r="161">
          <cell r="A161">
            <v>74039</v>
          </cell>
          <cell r="H161">
            <v>56040.578959999999</v>
          </cell>
          <cell r="I161">
            <v>1.2865198149999999</v>
          </cell>
          <cell r="O161" t="str">
            <v>061-031-031-08</v>
          </cell>
          <cell r="P161">
            <v>31</v>
          </cell>
          <cell r="Q161">
            <v>8</v>
          </cell>
        </row>
        <row r="162">
          <cell r="A162">
            <v>74864</v>
          </cell>
          <cell r="H162">
            <v>185075.29579999999</v>
          </cell>
          <cell r="I162">
            <v>4.2487611589999998</v>
          </cell>
          <cell r="O162" t="str">
            <v>112-000-002-93</v>
          </cell>
          <cell r="P162">
            <v>2</v>
          </cell>
          <cell r="Q162">
            <v>93</v>
          </cell>
        </row>
        <row r="163">
          <cell r="A163">
            <v>77651</v>
          </cell>
          <cell r="H163">
            <v>235700.80840000001</v>
          </cell>
          <cell r="I163">
            <v>5.4109676579999997</v>
          </cell>
          <cell r="O163" t="str">
            <v>084-000-009-92</v>
          </cell>
          <cell r="P163">
            <v>9</v>
          </cell>
          <cell r="Q163">
            <v>92</v>
          </cell>
        </row>
        <row r="164">
          <cell r="A164">
            <v>78832</v>
          </cell>
          <cell r="H164">
            <v>176042.05360000001</v>
          </cell>
          <cell r="I164">
            <v>4.0413856240000001</v>
          </cell>
          <cell r="O164" t="str">
            <v>084-017-012-91</v>
          </cell>
          <cell r="P164">
            <v>12</v>
          </cell>
          <cell r="Q164">
            <v>91</v>
          </cell>
        </row>
        <row r="165">
          <cell r="A165">
            <v>78931</v>
          </cell>
          <cell r="H165">
            <v>189567.86300000001</v>
          </cell>
          <cell r="I165">
            <v>4.3518967240000004</v>
          </cell>
          <cell r="O165" t="str">
            <v>112-036-150-01</v>
          </cell>
          <cell r="P165">
            <v>150</v>
          </cell>
          <cell r="Q165">
            <v>1</v>
          </cell>
        </row>
        <row r="166">
          <cell r="A166">
            <v>70755</v>
          </cell>
          <cell r="H166">
            <v>73239.742889999994</v>
          </cell>
          <cell r="I166">
            <v>1.6813598679999999</v>
          </cell>
          <cell r="O166" t="str">
            <v>061-018-198-01</v>
          </cell>
          <cell r="P166">
            <v>198</v>
          </cell>
          <cell r="Q166">
            <v>1</v>
          </cell>
        </row>
        <row r="167">
          <cell r="A167">
            <v>70805</v>
          </cell>
          <cell r="H167">
            <v>185613.1324</v>
          </cell>
          <cell r="I167">
            <v>4.2611082370000002</v>
          </cell>
          <cell r="O167" t="str">
            <v>039-090-105-08</v>
          </cell>
          <cell r="P167">
            <v>105</v>
          </cell>
          <cell r="Q167">
            <v>8</v>
          </cell>
        </row>
        <row r="168">
          <cell r="A168">
            <v>70813</v>
          </cell>
          <cell r="H168">
            <v>211144.22289999999</v>
          </cell>
          <cell r="I168">
            <v>4.8472237710000003</v>
          </cell>
          <cell r="O168" t="str">
            <v>039-090-105-07</v>
          </cell>
          <cell r="P168">
            <v>105</v>
          </cell>
          <cell r="Q168">
            <v>7</v>
          </cell>
        </row>
        <row r="169">
          <cell r="A169">
            <v>73668</v>
          </cell>
          <cell r="H169">
            <v>148517.73449999999</v>
          </cell>
          <cell r="I169">
            <v>3.4095116750000001</v>
          </cell>
          <cell r="O169" t="str">
            <v>061-007-259-01</v>
          </cell>
          <cell r="P169">
            <v>259</v>
          </cell>
          <cell r="Q169">
            <v>1</v>
          </cell>
        </row>
        <row r="170">
          <cell r="A170">
            <v>70680</v>
          </cell>
          <cell r="H170">
            <v>88863.403940000004</v>
          </cell>
          <cell r="I170">
            <v>2.0400312070000002</v>
          </cell>
          <cell r="O170" t="str">
            <v>170-031-612-85</v>
          </cell>
          <cell r="P170">
            <v>612</v>
          </cell>
          <cell r="Q170">
            <v>85</v>
          </cell>
        </row>
        <row r="171">
          <cell r="A171">
            <v>71365</v>
          </cell>
          <cell r="H171">
            <v>199598.7598</v>
          </cell>
          <cell r="I171">
            <v>4.5821753489999999</v>
          </cell>
          <cell r="O171" t="str">
            <v>084-041-027-01</v>
          </cell>
          <cell r="P171">
            <v>27</v>
          </cell>
          <cell r="Q171">
            <v>1</v>
          </cell>
        </row>
        <row r="172">
          <cell r="A172">
            <v>71373</v>
          </cell>
          <cell r="H172">
            <v>138718.58989999999</v>
          </cell>
          <cell r="I172">
            <v>3.184553368</v>
          </cell>
          <cell r="O172" t="str">
            <v>084-041-027-01</v>
          </cell>
          <cell r="P172">
            <v>27</v>
          </cell>
          <cell r="Q172">
            <v>1</v>
          </cell>
        </row>
        <row r="173">
          <cell r="A173">
            <v>71381</v>
          </cell>
          <cell r="H173">
            <v>344338.41590000002</v>
          </cell>
          <cell r="I173">
            <v>7.9049539309999997</v>
          </cell>
          <cell r="O173" t="str">
            <v>084-031-027-05</v>
          </cell>
          <cell r="P173">
            <v>27</v>
          </cell>
          <cell r="Q173">
            <v>5</v>
          </cell>
        </row>
        <row r="174">
          <cell r="A174">
            <v>71449</v>
          </cell>
          <cell r="H174">
            <v>106454.1315</v>
          </cell>
          <cell r="I174">
            <v>2.44386036</v>
          </cell>
          <cell r="O174" t="str">
            <v>112-000-001-53</v>
          </cell>
          <cell r="P174">
            <v>1</v>
          </cell>
          <cell r="Q174">
            <v>53</v>
          </cell>
        </row>
        <row r="175">
          <cell r="A175">
            <v>70763</v>
          </cell>
          <cell r="H175">
            <v>102947.9831</v>
          </cell>
          <cell r="I175">
            <v>2.3633699469999998</v>
          </cell>
          <cell r="O175" t="str">
            <v>039-100-366-48</v>
          </cell>
          <cell r="P175">
            <v>366</v>
          </cell>
          <cell r="Q175">
            <v>48</v>
          </cell>
        </row>
        <row r="176">
          <cell r="A176">
            <v>71530</v>
          </cell>
          <cell r="H176">
            <v>146230.81270000001</v>
          </cell>
          <cell r="I176">
            <v>3.3570109650000002</v>
          </cell>
          <cell r="O176" t="str">
            <v>060-033-410-18</v>
          </cell>
          <cell r="P176">
            <v>410</v>
          </cell>
          <cell r="Q176">
            <v>18</v>
          </cell>
        </row>
        <row r="177">
          <cell r="A177">
            <v>74476</v>
          </cell>
          <cell r="H177">
            <v>44007.787649999998</v>
          </cell>
          <cell r="I177">
            <v>1.010283831</v>
          </cell>
          <cell r="O177" t="str">
            <v>084-018-002-15</v>
          </cell>
          <cell r="P177">
            <v>2</v>
          </cell>
          <cell r="Q177">
            <v>15</v>
          </cell>
        </row>
        <row r="178">
          <cell r="A178">
            <v>71399</v>
          </cell>
          <cell r="H178">
            <v>86554.079469999997</v>
          </cell>
          <cell r="I178">
            <v>1.9870162</v>
          </cell>
          <cell r="O178" t="str">
            <v>084-056-018-16</v>
          </cell>
          <cell r="P178">
            <v>18</v>
          </cell>
          <cell r="Q178">
            <v>16</v>
          </cell>
        </row>
        <row r="179">
          <cell r="A179">
            <v>74286</v>
          </cell>
          <cell r="H179">
            <v>200216.53969999999</v>
          </cell>
          <cell r="I179">
            <v>4.5963576809999998</v>
          </cell>
          <cell r="O179" t="str">
            <v>084-000-008-47</v>
          </cell>
          <cell r="P179">
            <v>8</v>
          </cell>
          <cell r="Q179">
            <v>47</v>
          </cell>
        </row>
        <row r="180">
          <cell r="A180">
            <v>77461</v>
          </cell>
          <cell r="H180">
            <v>127564.9136</v>
          </cell>
          <cell r="I180">
            <v>2.9284991709999999</v>
          </cell>
          <cell r="O180" t="str">
            <v>111-086-119-48</v>
          </cell>
          <cell r="P180">
            <v>119</v>
          </cell>
          <cell r="Q180">
            <v>48</v>
          </cell>
        </row>
        <row r="181">
          <cell r="A181">
            <v>31286</v>
          </cell>
          <cell r="H181">
            <v>40170.20549</v>
          </cell>
          <cell r="I181">
            <v>0.92218471499999999</v>
          </cell>
          <cell r="O181" t="str">
            <v>089-029-011-23</v>
          </cell>
        </row>
        <row r="182">
          <cell r="A182">
            <v>77669</v>
          </cell>
          <cell r="H182">
            <v>384122.05070000002</v>
          </cell>
          <cell r="I182">
            <v>8.8182641680000007</v>
          </cell>
          <cell r="O182" t="str">
            <v>111-071-278-30</v>
          </cell>
          <cell r="P182">
            <v>278</v>
          </cell>
          <cell r="Q182">
            <v>30</v>
          </cell>
        </row>
        <row r="183">
          <cell r="A183">
            <v>71035</v>
          </cell>
          <cell r="H183">
            <v>544165.63890000002</v>
          </cell>
          <cell r="I183">
            <v>12.492374099999999</v>
          </cell>
          <cell r="O183" t="str">
            <v>140-000-007-55</v>
          </cell>
          <cell r="P183">
            <v>7</v>
          </cell>
          <cell r="Q183">
            <v>43</v>
          </cell>
        </row>
        <row r="184">
          <cell r="A184">
            <v>71217</v>
          </cell>
          <cell r="H184">
            <v>61859.582439999998</v>
          </cell>
          <cell r="I184">
            <v>1.4201062870000001</v>
          </cell>
          <cell r="O184" t="str">
            <v>169-021-036-01</v>
          </cell>
          <cell r="P184">
            <v>36</v>
          </cell>
          <cell r="Q184">
            <v>1</v>
          </cell>
        </row>
        <row r="185">
          <cell r="A185">
            <v>71225</v>
          </cell>
          <cell r="H185">
            <v>85117.123319999999</v>
          </cell>
          <cell r="I185">
            <v>1.9540280940000001</v>
          </cell>
          <cell r="O185" t="str">
            <v>169-000-001-16</v>
          </cell>
          <cell r="P185">
            <v>1</v>
          </cell>
          <cell r="Q185">
            <v>16</v>
          </cell>
        </row>
        <row r="186">
          <cell r="A186">
            <v>71340</v>
          </cell>
          <cell r="H186">
            <v>61003.501479999999</v>
          </cell>
          <cell r="I186">
            <v>1.4004532940000001</v>
          </cell>
          <cell r="O186" t="str">
            <v>140-000-009-04</v>
          </cell>
          <cell r="P186">
            <v>9</v>
          </cell>
          <cell r="Q186">
            <v>4</v>
          </cell>
        </row>
        <row r="187">
          <cell r="A187">
            <v>74237</v>
          </cell>
          <cell r="H187">
            <v>126437.796</v>
          </cell>
          <cell r="I187">
            <v>2.902624007</v>
          </cell>
          <cell r="O187" t="str">
            <v>168-000-005-96</v>
          </cell>
          <cell r="P187">
            <v>5</v>
          </cell>
          <cell r="Q187">
            <v>96</v>
          </cell>
        </row>
        <row r="188">
          <cell r="A188">
            <v>71290</v>
          </cell>
          <cell r="H188">
            <v>93648.593980000005</v>
          </cell>
          <cell r="I188">
            <v>2.1498844940000001</v>
          </cell>
          <cell r="O188" t="str">
            <v>169-057-163-01</v>
          </cell>
          <cell r="P188">
            <v>163</v>
          </cell>
          <cell r="Q188">
            <v>1</v>
          </cell>
        </row>
        <row r="189">
          <cell r="A189">
            <v>75234</v>
          </cell>
          <cell r="H189">
            <v>69042.364560000002</v>
          </cell>
          <cell r="I189">
            <v>1.5850009350000001</v>
          </cell>
          <cell r="O189" t="str">
            <v>141-000-007-05</v>
          </cell>
          <cell r="P189">
            <v>7</v>
          </cell>
          <cell r="Q189">
            <v>5</v>
          </cell>
        </row>
        <row r="190">
          <cell r="A190">
            <v>76356</v>
          </cell>
          <cell r="H190">
            <v>241526.6428</v>
          </cell>
          <cell r="I190">
            <v>5.5447109489999997</v>
          </cell>
          <cell r="O190" t="str">
            <v>196-033-001-73</v>
          </cell>
        </row>
        <row r="191">
          <cell r="A191">
            <v>78857</v>
          </cell>
          <cell r="H191">
            <v>318448.69189999998</v>
          </cell>
          <cell r="I191">
            <v>7.3106052730000002</v>
          </cell>
          <cell r="O191" t="str">
            <v>169-000-001-89</v>
          </cell>
          <cell r="P191">
            <v>1</v>
          </cell>
          <cell r="Q191">
            <v>89</v>
          </cell>
        </row>
        <row r="192">
          <cell r="A192">
            <v>78956</v>
          </cell>
          <cell r="H192">
            <v>254608.0992</v>
          </cell>
          <cell r="I192">
            <v>5.8450210650000001</v>
          </cell>
          <cell r="O192" t="str">
            <v>169-000-001-85</v>
          </cell>
          <cell r="P192">
            <v>1</v>
          </cell>
          <cell r="Q192">
            <v>85</v>
          </cell>
        </row>
        <row r="193">
          <cell r="A193">
            <v>71308</v>
          </cell>
          <cell r="H193">
            <v>52122.393940000002</v>
          </cell>
          <cell r="I193">
            <v>1.196570304</v>
          </cell>
          <cell r="O193" t="str">
            <v>195-000-010-25</v>
          </cell>
          <cell r="P193">
            <v>10</v>
          </cell>
          <cell r="Q193">
            <v>25</v>
          </cell>
        </row>
        <row r="194">
          <cell r="A194">
            <v>71357</v>
          </cell>
          <cell r="H194">
            <v>106012.9963</v>
          </cell>
          <cell r="I194">
            <v>2.433733251</v>
          </cell>
          <cell r="O194" t="str">
            <v>221-005-059-90</v>
          </cell>
          <cell r="P194">
            <v>59</v>
          </cell>
          <cell r="Q194">
            <v>90</v>
          </cell>
        </row>
        <row r="195">
          <cell r="A195">
            <v>12518</v>
          </cell>
          <cell r="H195">
            <v>132946.47810000001</v>
          </cell>
          <cell r="I195">
            <v>3.0520433850000002</v>
          </cell>
          <cell r="O195" t="str">
            <v>271-000-001-37</v>
          </cell>
          <cell r="P195">
            <v>1</v>
          </cell>
          <cell r="Q195">
            <v>37</v>
          </cell>
        </row>
        <row r="196">
          <cell r="A196">
            <v>12666</v>
          </cell>
          <cell r="H196">
            <v>102750.4917</v>
          </cell>
          <cell r="I196">
            <v>2.3588361510000002</v>
          </cell>
          <cell r="O196" t="str">
            <v>244-000-006-17</v>
          </cell>
          <cell r="P196">
            <v>6</v>
          </cell>
          <cell r="Q196">
            <v>17</v>
          </cell>
        </row>
        <row r="197">
          <cell r="A197">
            <v>12740</v>
          </cell>
          <cell r="H197">
            <v>165987.0735</v>
          </cell>
          <cell r="I197">
            <v>3.8105541199999999</v>
          </cell>
          <cell r="O197" t="str">
            <v>245-000-002-25</v>
          </cell>
          <cell r="P197">
            <v>2</v>
          </cell>
          <cell r="Q197">
            <v>25</v>
          </cell>
        </row>
        <row r="198">
          <cell r="A198">
            <v>12633</v>
          </cell>
          <cell r="H198">
            <v>64215.626689999997</v>
          </cell>
          <cell r="I198">
            <v>1.4741938370000001</v>
          </cell>
          <cell r="O198" t="str">
            <v>193-000-008-02</v>
          </cell>
          <cell r="P198">
            <v>8</v>
          </cell>
          <cell r="Q198">
            <v>2</v>
          </cell>
        </row>
        <row r="199">
          <cell r="A199">
            <v>12765</v>
          </cell>
          <cell r="H199">
            <v>80980.206590000002</v>
          </cell>
          <cell r="I199">
            <v>1.8590571739999999</v>
          </cell>
          <cell r="O199" t="str">
            <v>219-026-005-06</v>
          </cell>
          <cell r="P199">
            <v>5</v>
          </cell>
          <cell r="Q199">
            <v>6</v>
          </cell>
        </row>
        <row r="200">
          <cell r="A200">
            <v>14340</v>
          </cell>
          <cell r="H200">
            <v>110885.05499999999</v>
          </cell>
          <cell r="I200">
            <v>2.5455807739999998</v>
          </cell>
          <cell r="O200" t="str">
            <v>219-078-020-26</v>
          </cell>
          <cell r="P200">
            <v>20</v>
          </cell>
          <cell r="Q200">
            <v>26</v>
          </cell>
        </row>
        <row r="201">
          <cell r="A201">
            <v>14357</v>
          </cell>
          <cell r="H201">
            <v>156945.98069999999</v>
          </cell>
          <cell r="I201">
            <v>3.6029983570000002</v>
          </cell>
          <cell r="O201" t="str">
            <v>219-000-009-40</v>
          </cell>
          <cell r="P201">
            <v>9</v>
          </cell>
          <cell r="Q201">
            <v>40</v>
          </cell>
        </row>
        <row r="202">
          <cell r="A202">
            <v>17871</v>
          </cell>
          <cell r="H202">
            <v>210985.83739999999</v>
          </cell>
          <cell r="I202">
            <v>4.8435877249999999</v>
          </cell>
          <cell r="O202" t="str">
            <v>219-000-009-75</v>
          </cell>
          <cell r="P202">
            <v>9</v>
          </cell>
          <cell r="Q202">
            <v>75</v>
          </cell>
        </row>
        <row r="203">
          <cell r="A203">
            <v>12716</v>
          </cell>
          <cell r="H203">
            <v>100517.1238</v>
          </cell>
          <cell r="I203">
            <v>2.307564873</v>
          </cell>
          <cell r="O203" t="str">
            <v>220-000-001-42</v>
          </cell>
          <cell r="P203">
            <v>1</v>
          </cell>
          <cell r="Q203">
            <v>42</v>
          </cell>
        </row>
        <row r="204">
          <cell r="A204">
            <v>58594</v>
          </cell>
          <cell r="H204">
            <v>221777.06419999999</v>
          </cell>
          <cell r="I204">
            <v>5.0913211970000001</v>
          </cell>
          <cell r="O204" t="str">
            <v>216-000-008-51</v>
          </cell>
        </row>
        <row r="205">
          <cell r="A205">
            <v>71068</v>
          </cell>
          <cell r="H205">
            <v>118398.2056</v>
          </cell>
          <cell r="I205">
            <v>2.7180596690000001</v>
          </cell>
          <cell r="O205" t="str">
            <v>194-036-004-06</v>
          </cell>
        </row>
        <row r="206">
          <cell r="A206">
            <v>12336</v>
          </cell>
          <cell r="H206">
            <v>44359.018580000004</v>
          </cell>
          <cell r="I206">
            <v>1.0183470160000001</v>
          </cell>
          <cell r="O206" t="str">
            <v>166-021-334-02</v>
          </cell>
          <cell r="P206">
            <v>334</v>
          </cell>
          <cell r="Q206">
            <v>2</v>
          </cell>
        </row>
        <row r="207">
          <cell r="A207">
            <v>12724</v>
          </cell>
          <cell r="H207">
            <v>77688.087060000005</v>
          </cell>
          <cell r="I207">
            <v>1.783480207</v>
          </cell>
          <cell r="O207" t="str">
            <v>246-000-002-09</v>
          </cell>
          <cell r="P207">
            <v>2</v>
          </cell>
          <cell r="Q207">
            <v>9</v>
          </cell>
        </row>
        <row r="208">
          <cell r="A208">
            <v>12278</v>
          </cell>
          <cell r="H208">
            <v>160197.82339999999</v>
          </cell>
          <cell r="I208">
            <v>3.677650694</v>
          </cell>
          <cell r="O208" t="str">
            <v>109-000-008-24</v>
          </cell>
          <cell r="P208">
            <v>8</v>
          </cell>
          <cell r="Q208">
            <v>24</v>
          </cell>
        </row>
        <row r="209">
          <cell r="A209">
            <v>12435</v>
          </cell>
          <cell r="H209">
            <v>167605.4834</v>
          </cell>
          <cell r="I209">
            <v>3.8477078470000001</v>
          </cell>
          <cell r="O209" t="str">
            <v>108-060-010-10</v>
          </cell>
          <cell r="P209">
            <v>10</v>
          </cell>
          <cell r="Q209">
            <v>10</v>
          </cell>
        </row>
        <row r="210">
          <cell r="A210">
            <v>17186</v>
          </cell>
          <cell r="H210">
            <v>219272.0797</v>
          </cell>
          <cell r="I210">
            <v>5.033814435</v>
          </cell>
          <cell r="O210" t="str">
            <v>108-000-005-40</v>
          </cell>
          <cell r="P210">
            <v>5</v>
          </cell>
          <cell r="Q210">
            <v>40</v>
          </cell>
        </row>
        <row r="211">
          <cell r="A211">
            <v>18242</v>
          </cell>
          <cell r="H211">
            <v>291148.11910000001</v>
          </cell>
          <cell r="I211">
            <v>6.6838678529999997</v>
          </cell>
          <cell r="O211" t="str">
            <v>138-000-001-46</v>
          </cell>
          <cell r="P211">
            <v>1</v>
          </cell>
          <cell r="Q211">
            <v>46</v>
          </cell>
        </row>
        <row r="212">
          <cell r="A212">
            <v>12245</v>
          </cell>
          <cell r="H212">
            <v>105058.7252</v>
          </cell>
          <cell r="I212">
            <v>2.4118261109999999</v>
          </cell>
          <cell r="O212" t="str">
            <v>138-046-045-19</v>
          </cell>
          <cell r="P212">
            <v>45</v>
          </cell>
          <cell r="Q212">
            <v>19</v>
          </cell>
        </row>
        <row r="213">
          <cell r="A213">
            <v>12260</v>
          </cell>
          <cell r="H213">
            <v>76873.685469999997</v>
          </cell>
          <cell r="I213">
            <v>1.764784044</v>
          </cell>
          <cell r="O213" t="str">
            <v>166-000-004-54</v>
          </cell>
          <cell r="P213">
            <v>4</v>
          </cell>
          <cell r="Q213">
            <v>54</v>
          </cell>
        </row>
        <row r="214">
          <cell r="A214">
            <v>12369</v>
          </cell>
          <cell r="H214">
            <v>86352.316919999997</v>
          </cell>
          <cell r="I214">
            <v>1.9823843510000001</v>
          </cell>
          <cell r="O214" t="str">
            <v>138-045-042-03</v>
          </cell>
          <cell r="P214">
            <v>42</v>
          </cell>
          <cell r="Q214">
            <v>3</v>
          </cell>
        </row>
        <row r="215">
          <cell r="A215">
            <v>12377</v>
          </cell>
          <cell r="H215">
            <v>519455.01370000001</v>
          </cell>
          <cell r="I215">
            <v>11.925093929999999</v>
          </cell>
          <cell r="O215" t="str">
            <v>138-056-044-11</v>
          </cell>
          <cell r="P215">
            <v>44</v>
          </cell>
          <cell r="Q215">
            <v>11</v>
          </cell>
        </row>
        <row r="216">
          <cell r="A216">
            <v>70870</v>
          </cell>
          <cell r="H216">
            <v>127824.3296</v>
          </cell>
          <cell r="I216">
            <v>2.9344545659999999</v>
          </cell>
          <cell r="O216" t="str">
            <v>110-099-022-24</v>
          </cell>
          <cell r="P216">
            <v>22</v>
          </cell>
          <cell r="Q216">
            <v>24</v>
          </cell>
        </row>
        <row r="217">
          <cell r="A217">
            <v>70888</v>
          </cell>
          <cell r="H217">
            <v>192606.9903</v>
          </cell>
          <cell r="I217">
            <v>4.4216657650000002</v>
          </cell>
          <cell r="O217" t="str">
            <v>139-009-041-01</v>
          </cell>
          <cell r="P217">
            <v>41</v>
          </cell>
          <cell r="Q217">
            <v>1</v>
          </cell>
        </row>
        <row r="218">
          <cell r="A218">
            <v>70904</v>
          </cell>
          <cell r="H218">
            <v>114067.83689999999</v>
          </cell>
          <cell r="I218">
            <v>2.6186476839999999</v>
          </cell>
          <cell r="O218" t="str">
            <v>140-001-002-04</v>
          </cell>
          <cell r="P218">
            <v>2</v>
          </cell>
          <cell r="Q218">
            <v>4</v>
          </cell>
        </row>
        <row r="219">
          <cell r="A219">
            <v>71043</v>
          </cell>
          <cell r="H219">
            <v>146769.90890000001</v>
          </cell>
          <cell r="I219">
            <v>3.369386961</v>
          </cell>
          <cell r="O219" t="str">
            <v>167-064-007-07</v>
          </cell>
          <cell r="P219">
            <v>7</v>
          </cell>
          <cell r="Q219">
            <v>7</v>
          </cell>
        </row>
        <row r="220">
          <cell r="A220">
            <v>71050</v>
          </cell>
          <cell r="H220">
            <v>242872.32829999999</v>
          </cell>
          <cell r="I220">
            <v>5.5756037589999998</v>
          </cell>
          <cell r="O220" t="str">
            <v>139-000-008-52</v>
          </cell>
          <cell r="P220">
            <v>8</v>
          </cell>
          <cell r="Q220">
            <v>52</v>
          </cell>
        </row>
        <row r="221">
          <cell r="A221">
            <v>12401</v>
          </cell>
          <cell r="H221">
            <v>217031.5961</v>
          </cell>
          <cell r="I221">
            <v>4.9823798029999997</v>
          </cell>
          <cell r="O221" t="str">
            <v>138-000-005-15</v>
          </cell>
          <cell r="P221">
            <v>5</v>
          </cell>
          <cell r="Q221">
            <v>15</v>
          </cell>
        </row>
        <row r="222">
          <cell r="A222">
            <v>70912</v>
          </cell>
          <cell r="H222">
            <v>48246.869429999999</v>
          </cell>
          <cell r="I222">
            <v>1.1076001470000001</v>
          </cell>
          <cell r="O222" t="str">
            <v>110-086-246-27</v>
          </cell>
          <cell r="P222">
            <v>246</v>
          </cell>
          <cell r="Q222">
            <v>27</v>
          </cell>
        </row>
        <row r="223">
          <cell r="A223">
            <v>20578</v>
          </cell>
          <cell r="H223">
            <v>186009.7476</v>
          </cell>
          <cell r="I223">
            <v>4.2701962250000003</v>
          </cell>
          <cell r="O223" t="str">
            <v>225-038-341-02</v>
          </cell>
          <cell r="P223">
            <v>341</v>
          </cell>
          <cell r="Q223">
            <v>2</v>
          </cell>
        </row>
        <row r="224">
          <cell r="A224">
            <v>20719</v>
          </cell>
          <cell r="H224">
            <v>20279.407940000001</v>
          </cell>
          <cell r="I224">
            <v>0.46555114600000003</v>
          </cell>
          <cell r="O224" t="str">
            <v>225-098-006-13</v>
          </cell>
          <cell r="P224">
            <v>6</v>
          </cell>
          <cell r="Q224">
            <v>13</v>
          </cell>
        </row>
        <row r="225">
          <cell r="A225">
            <v>22020</v>
          </cell>
          <cell r="H225">
            <v>147366.34390000001</v>
          </cell>
          <cell r="I225">
            <v>3.3830657469999998</v>
          </cell>
          <cell r="O225" t="str">
            <v>225-060-197-01</v>
          </cell>
          <cell r="P225">
            <v>197</v>
          </cell>
          <cell r="Q225">
            <v>1</v>
          </cell>
        </row>
        <row r="226">
          <cell r="A226">
            <v>27078</v>
          </cell>
          <cell r="H226">
            <v>94373.956779999993</v>
          </cell>
          <cell r="I226">
            <v>2.1665279329999998</v>
          </cell>
          <cell r="O226" t="str">
            <v>251-009-892-62</v>
          </cell>
          <cell r="P226">
            <v>892</v>
          </cell>
          <cell r="Q226">
            <v>62</v>
          </cell>
        </row>
        <row r="227">
          <cell r="A227">
            <v>20776</v>
          </cell>
          <cell r="H227">
            <v>97522.44872</v>
          </cell>
          <cell r="I227">
            <v>2.2388073629999998</v>
          </cell>
          <cell r="O227" t="str">
            <v>251-004-368-03</v>
          </cell>
          <cell r="P227">
            <v>368</v>
          </cell>
          <cell r="Q227">
            <v>3</v>
          </cell>
        </row>
        <row r="228">
          <cell r="A228">
            <v>20990</v>
          </cell>
          <cell r="H228">
            <v>108195.8472</v>
          </cell>
          <cell r="I228">
            <v>2.4838348770000001</v>
          </cell>
          <cell r="O228" t="str">
            <v>251-013-352-20</v>
          </cell>
          <cell r="P228">
            <v>352</v>
          </cell>
          <cell r="Q228">
            <v>20</v>
          </cell>
        </row>
        <row r="229">
          <cell r="A229">
            <v>23119</v>
          </cell>
          <cell r="H229">
            <v>77389.266090000005</v>
          </cell>
          <cell r="I229">
            <v>1.776613088</v>
          </cell>
          <cell r="O229" t="str">
            <v>251-002-471-05</v>
          </cell>
          <cell r="P229">
            <v>471</v>
          </cell>
          <cell r="Q229">
            <v>5</v>
          </cell>
        </row>
        <row r="230">
          <cell r="A230">
            <v>23143</v>
          </cell>
          <cell r="H230">
            <v>258823.6</v>
          </cell>
          <cell r="I230">
            <v>5.9417722690000003</v>
          </cell>
          <cell r="O230" t="str">
            <v>225-092-780-01</v>
          </cell>
          <cell r="P230">
            <v>780</v>
          </cell>
          <cell r="Q230">
            <v>1</v>
          </cell>
        </row>
        <row r="231">
          <cell r="A231">
            <v>23515</v>
          </cell>
          <cell r="H231">
            <v>64776.539080000002</v>
          </cell>
          <cell r="I231">
            <v>1.487064717</v>
          </cell>
          <cell r="O231" t="str">
            <v>251-005-550-44</v>
          </cell>
          <cell r="P231">
            <v>550</v>
          </cell>
          <cell r="Q231">
            <v>44</v>
          </cell>
        </row>
        <row r="232">
          <cell r="A232">
            <v>21212</v>
          </cell>
          <cell r="H232">
            <v>180214.30559999999</v>
          </cell>
          <cell r="I232">
            <v>4.1371511859999996</v>
          </cell>
          <cell r="O232" t="str">
            <v>300-046-406-52</v>
          </cell>
          <cell r="P232">
            <v>406</v>
          </cell>
          <cell r="Q232">
            <v>52</v>
          </cell>
        </row>
        <row r="233">
          <cell r="A233">
            <v>23531</v>
          </cell>
          <cell r="H233">
            <v>179707.62669999999</v>
          </cell>
          <cell r="I233">
            <v>4.1255194370000003</v>
          </cell>
          <cell r="O233" t="str">
            <v>324-026-233-21</v>
          </cell>
          <cell r="P233">
            <v>233</v>
          </cell>
          <cell r="Q233">
            <v>21</v>
          </cell>
        </row>
        <row r="234">
          <cell r="A234">
            <v>23887</v>
          </cell>
          <cell r="H234">
            <v>176676.26939999999</v>
          </cell>
          <cell r="I234">
            <v>4.0559290490000004</v>
          </cell>
          <cell r="O234" t="str">
            <v>324-026-233-21</v>
          </cell>
          <cell r="P234">
            <v>233</v>
          </cell>
          <cell r="Q234">
            <v>21</v>
          </cell>
        </row>
        <row r="235">
          <cell r="A235">
            <v>27383</v>
          </cell>
          <cell r="H235">
            <v>218052.6508</v>
          </cell>
          <cell r="I235">
            <v>5.0058000649999999</v>
          </cell>
          <cell r="O235" t="str">
            <v>299-067-323-47</v>
          </cell>
          <cell r="P235">
            <v>323</v>
          </cell>
          <cell r="Q235">
            <v>47</v>
          </cell>
        </row>
        <row r="236">
          <cell r="A236">
            <v>21089</v>
          </cell>
          <cell r="H236">
            <v>122750.42939999999</v>
          </cell>
          <cell r="I236">
            <v>2.817962107</v>
          </cell>
          <cell r="O236" t="str">
            <v>324-024-188-08</v>
          </cell>
          <cell r="P236">
            <v>188</v>
          </cell>
          <cell r="Q236">
            <v>8</v>
          </cell>
        </row>
        <row r="237">
          <cell r="A237">
            <v>21105</v>
          </cell>
          <cell r="H237">
            <v>101340.33229999999</v>
          </cell>
          <cell r="I237">
            <v>2.326453909</v>
          </cell>
          <cell r="O237" t="str">
            <v>324-033-041-22</v>
          </cell>
          <cell r="P237">
            <v>41</v>
          </cell>
          <cell r="Q237">
            <v>22</v>
          </cell>
        </row>
        <row r="238">
          <cell r="A238">
            <v>22012</v>
          </cell>
          <cell r="H238">
            <v>318781.9632</v>
          </cell>
          <cell r="I238">
            <v>7.3182268859999997</v>
          </cell>
          <cell r="O238" t="str">
            <v>200-075-026-01</v>
          </cell>
          <cell r="P238">
            <v>26</v>
          </cell>
          <cell r="Q238">
            <v>1</v>
          </cell>
        </row>
        <row r="239">
          <cell r="A239">
            <v>22053</v>
          </cell>
          <cell r="H239">
            <v>212734.90090000001</v>
          </cell>
          <cell r="I239">
            <v>4.8837213249999998</v>
          </cell>
          <cell r="O239" t="str">
            <v>200-075-071-25</v>
          </cell>
          <cell r="P239">
            <v>71</v>
          </cell>
          <cell r="Q239">
            <v>25</v>
          </cell>
        </row>
        <row r="240">
          <cell r="A240">
            <v>22772</v>
          </cell>
          <cell r="H240">
            <v>46782.77259</v>
          </cell>
          <cell r="I240">
            <v>1.073984678</v>
          </cell>
          <cell r="O240" t="str">
            <v>324-024-180-01</v>
          </cell>
          <cell r="P240">
            <v>180</v>
          </cell>
          <cell r="Q240">
            <v>1</v>
          </cell>
        </row>
        <row r="241">
          <cell r="A241">
            <v>24612</v>
          </cell>
          <cell r="H241">
            <v>31055.26125</v>
          </cell>
          <cell r="I241">
            <v>0.71293069899999995</v>
          </cell>
          <cell r="O241" t="str">
            <v>200-084-080-26</v>
          </cell>
          <cell r="P241">
            <v>80</v>
          </cell>
          <cell r="Q241">
            <v>26</v>
          </cell>
        </row>
        <row r="242">
          <cell r="A242">
            <v>25627</v>
          </cell>
          <cell r="H242">
            <v>187972.5423</v>
          </cell>
          <cell r="I242">
            <v>4.3152557920000003</v>
          </cell>
          <cell r="O242" t="str">
            <v>324-026-233-21</v>
          </cell>
          <cell r="P242">
            <v>233</v>
          </cell>
          <cell r="Q242">
            <v>21</v>
          </cell>
        </row>
        <row r="243">
          <cell r="A243">
            <v>26765</v>
          </cell>
          <cell r="H243">
            <v>223662.508</v>
          </cell>
          <cell r="I243">
            <v>5.1345846640000001</v>
          </cell>
          <cell r="O243" t="str">
            <v>200-046-312-03</v>
          </cell>
          <cell r="P243">
            <v>312</v>
          </cell>
          <cell r="Q243">
            <v>3</v>
          </cell>
        </row>
        <row r="244">
          <cell r="A244">
            <v>26773</v>
          </cell>
          <cell r="H244">
            <v>294954.3027</v>
          </cell>
          <cell r="I244">
            <v>6.7712190689999998</v>
          </cell>
          <cell r="O244" t="str">
            <v>200-094-074-10</v>
          </cell>
          <cell r="P244">
            <v>74</v>
          </cell>
          <cell r="Q244">
            <v>10</v>
          </cell>
        </row>
        <row r="245">
          <cell r="A245">
            <v>28084</v>
          </cell>
          <cell r="H245">
            <v>324685.74160000001</v>
          </cell>
          <cell r="I245">
            <v>7.4537589909999999</v>
          </cell>
          <cell r="O245" t="str">
            <v>324-000-003-49</v>
          </cell>
          <cell r="P245">
            <v>3</v>
          </cell>
          <cell r="Q245">
            <v>49</v>
          </cell>
        </row>
        <row r="246">
          <cell r="A246">
            <v>21097</v>
          </cell>
          <cell r="H246">
            <v>106811.8309</v>
          </cell>
          <cell r="I246">
            <v>2.452062234</v>
          </cell>
          <cell r="O246" t="str">
            <v>324-024-188-08</v>
          </cell>
          <cell r="P246">
            <v>188</v>
          </cell>
          <cell r="Q246">
            <v>8</v>
          </cell>
        </row>
        <row r="247">
          <cell r="A247">
            <v>21188</v>
          </cell>
          <cell r="H247">
            <v>64374.725440000002</v>
          </cell>
          <cell r="I247">
            <v>1.4778403449999999</v>
          </cell>
          <cell r="O247" t="str">
            <v>324-000-002-59</v>
          </cell>
          <cell r="P247">
            <v>2</v>
          </cell>
          <cell r="Q247">
            <v>59</v>
          </cell>
        </row>
        <row r="248">
          <cell r="A248">
            <v>21352</v>
          </cell>
          <cell r="H248">
            <v>330447.89140000002</v>
          </cell>
          <cell r="I248">
            <v>7.5860397480000001</v>
          </cell>
          <cell r="O248" t="str">
            <v>298-000-010-25</v>
          </cell>
          <cell r="P248">
            <v>10</v>
          </cell>
          <cell r="Q248">
            <v>25</v>
          </cell>
        </row>
        <row r="249">
          <cell r="A249">
            <v>21493</v>
          </cell>
          <cell r="H249">
            <v>96768.502340000006</v>
          </cell>
          <cell r="I249">
            <v>2.2214991359999998</v>
          </cell>
          <cell r="O249" t="str">
            <v>274-000-010-68</v>
          </cell>
          <cell r="P249">
            <v>10</v>
          </cell>
          <cell r="Q249">
            <v>68</v>
          </cell>
        </row>
        <row r="250">
          <cell r="A250">
            <v>21550</v>
          </cell>
          <cell r="H250">
            <v>215867.86069999999</v>
          </cell>
          <cell r="I250">
            <v>4.9556441839999996</v>
          </cell>
          <cell r="O250" t="str">
            <v>275-035-055-02</v>
          </cell>
          <cell r="P250">
            <v>55</v>
          </cell>
          <cell r="Q250">
            <v>2</v>
          </cell>
        </row>
        <row r="251">
          <cell r="A251">
            <v>21576</v>
          </cell>
          <cell r="H251">
            <v>99516.550919999994</v>
          </cell>
          <cell r="I251">
            <v>2.2845856499999999</v>
          </cell>
          <cell r="O251" t="str">
            <v>275-025-073-01</v>
          </cell>
          <cell r="P251">
            <v>73</v>
          </cell>
          <cell r="Q251">
            <v>1</v>
          </cell>
        </row>
        <row r="252">
          <cell r="A252">
            <v>20669</v>
          </cell>
          <cell r="H252">
            <v>106693.5496</v>
          </cell>
          <cell r="I252">
            <v>2.4493468699999998</v>
          </cell>
          <cell r="O252" t="str">
            <v>199-064-738-02</v>
          </cell>
          <cell r="P252">
            <v>738</v>
          </cell>
          <cell r="Q252">
            <v>2</v>
          </cell>
        </row>
        <row r="253">
          <cell r="A253">
            <v>21063</v>
          </cell>
          <cell r="H253">
            <v>283786.8174</v>
          </cell>
          <cell r="I253">
            <v>6.5148488850000001</v>
          </cell>
          <cell r="O253" t="str">
            <v>225-005-267-01</v>
          </cell>
          <cell r="P253">
            <v>267</v>
          </cell>
          <cell r="Q253">
            <v>1</v>
          </cell>
        </row>
        <row r="254">
          <cell r="A254">
            <v>28548</v>
          </cell>
          <cell r="H254">
            <v>265151.83630000002</v>
          </cell>
          <cell r="I254">
            <v>6.0870485829999996</v>
          </cell>
          <cell r="O254" t="str">
            <v>275-033-323-20</v>
          </cell>
          <cell r="P254">
            <v>323</v>
          </cell>
          <cell r="Q254">
            <v>20</v>
          </cell>
        </row>
        <row r="255">
          <cell r="A255">
            <v>28555</v>
          </cell>
          <cell r="H255">
            <v>300798.63390000002</v>
          </cell>
          <cell r="I255">
            <v>6.9053864540000003</v>
          </cell>
          <cell r="O255" t="str">
            <v>249-000-002-90</v>
          </cell>
          <cell r="P255">
            <v>2</v>
          </cell>
          <cell r="Q255">
            <v>90</v>
          </cell>
        </row>
        <row r="256">
          <cell r="A256">
            <v>25601</v>
          </cell>
          <cell r="H256">
            <v>126796.46890000001</v>
          </cell>
          <cell r="I256">
            <v>2.9108463919999998</v>
          </cell>
          <cell r="O256" t="str">
            <v>199-074-860-04</v>
          </cell>
          <cell r="P256">
            <v>860</v>
          </cell>
          <cell r="Q256">
            <v>4</v>
          </cell>
        </row>
        <row r="257">
          <cell r="A257">
            <v>25619</v>
          </cell>
          <cell r="H257">
            <v>66497.038010000004</v>
          </cell>
          <cell r="I257">
            <v>1.526561938</v>
          </cell>
          <cell r="O257" t="str">
            <v>199-096-313-02</v>
          </cell>
          <cell r="P257">
            <v>313</v>
          </cell>
          <cell r="Q257">
            <v>2</v>
          </cell>
        </row>
        <row r="258">
          <cell r="A258">
            <v>21543</v>
          </cell>
          <cell r="H258">
            <v>202973.10149999999</v>
          </cell>
          <cell r="I258">
            <v>4.6596212460000004</v>
          </cell>
          <cell r="O258" t="str">
            <v>250-000-006-92</v>
          </cell>
          <cell r="P258">
            <v>6</v>
          </cell>
          <cell r="Q258">
            <v>92</v>
          </cell>
        </row>
        <row r="259">
          <cell r="A259">
            <v>21659</v>
          </cell>
          <cell r="H259">
            <v>329184.5576</v>
          </cell>
          <cell r="I259">
            <v>7.5570375939999996</v>
          </cell>
          <cell r="O259" t="str">
            <v>275-000-005-60</v>
          </cell>
          <cell r="P259">
            <v>5</v>
          </cell>
          <cell r="Q259">
            <v>60</v>
          </cell>
        </row>
        <row r="260">
          <cell r="A260">
            <v>26013</v>
          </cell>
          <cell r="H260">
            <v>158343.71859999999</v>
          </cell>
          <cell r="I260">
            <v>3.6350715939999998</v>
          </cell>
          <cell r="O260" t="str">
            <v>275-045-065-31</v>
          </cell>
          <cell r="P260">
            <v>65</v>
          </cell>
          <cell r="Q260">
            <v>31</v>
          </cell>
        </row>
        <row r="261">
          <cell r="A261">
            <v>27557</v>
          </cell>
          <cell r="H261">
            <v>314073.12829999998</v>
          </cell>
          <cell r="I261">
            <v>7.2101269119999998</v>
          </cell>
          <cell r="O261" t="str">
            <v>275-054-142-13</v>
          </cell>
          <cell r="P261">
            <v>142</v>
          </cell>
          <cell r="Q261">
            <v>13</v>
          </cell>
        </row>
        <row r="262">
          <cell r="A262">
            <v>28365</v>
          </cell>
          <cell r="H262">
            <v>130769.75840000001</v>
          </cell>
          <cell r="I262">
            <v>3.0020605699999998</v>
          </cell>
          <cell r="O262" t="str">
            <v>275-067-259-38</v>
          </cell>
          <cell r="P262">
            <v>259</v>
          </cell>
          <cell r="Q262">
            <v>38</v>
          </cell>
        </row>
        <row r="263">
          <cell r="A263">
            <v>20735</v>
          </cell>
          <cell r="H263">
            <v>39397.00576</v>
          </cell>
          <cell r="I263">
            <v>0.90443080300000001</v>
          </cell>
          <cell r="O263" t="str">
            <v>225-044-061-74</v>
          </cell>
          <cell r="P263">
            <v>61</v>
          </cell>
          <cell r="Q263">
            <v>74</v>
          </cell>
        </row>
        <row r="264">
          <cell r="A264">
            <v>20941</v>
          </cell>
          <cell r="H264">
            <v>100338.0316</v>
          </cell>
          <cell r="I264">
            <v>2.3034442519999998</v>
          </cell>
          <cell r="O264" t="str">
            <v>225-084-189-11</v>
          </cell>
          <cell r="P264">
            <v>189</v>
          </cell>
          <cell r="Q264">
            <v>11</v>
          </cell>
        </row>
        <row r="265">
          <cell r="A265">
            <v>23135</v>
          </cell>
          <cell r="H265">
            <v>368094.76990000001</v>
          </cell>
          <cell r="I265">
            <v>8.4502931570000008</v>
          </cell>
          <cell r="O265" t="str">
            <v>225-053-622-05</v>
          </cell>
          <cell r="P265">
            <v>622</v>
          </cell>
          <cell r="Q265">
            <v>5</v>
          </cell>
        </row>
        <row r="266">
          <cell r="A266">
            <v>25932</v>
          </cell>
          <cell r="H266">
            <v>320990.61109999998</v>
          </cell>
          <cell r="I266">
            <v>7.3689304670000002</v>
          </cell>
          <cell r="O266" t="str">
            <v>225-023-875-01</v>
          </cell>
          <cell r="P266">
            <v>875</v>
          </cell>
          <cell r="Q266">
            <v>1</v>
          </cell>
        </row>
        <row r="267">
          <cell r="A267">
            <v>20172</v>
          </cell>
          <cell r="H267">
            <v>278911.56449999998</v>
          </cell>
          <cell r="I267">
            <v>6.4029284779999998</v>
          </cell>
          <cell r="O267" t="str">
            <v>223-000-003-12</v>
          </cell>
          <cell r="P267">
            <v>3</v>
          </cell>
          <cell r="Q267">
            <v>12</v>
          </cell>
        </row>
        <row r="268">
          <cell r="A268">
            <v>20180</v>
          </cell>
          <cell r="H268">
            <v>136015.32120000001</v>
          </cell>
          <cell r="I268">
            <v>3.1224821199999999</v>
          </cell>
          <cell r="O268" t="str">
            <v>223-000-010-34</v>
          </cell>
          <cell r="P268">
            <v>10</v>
          </cell>
          <cell r="Q268">
            <v>34</v>
          </cell>
        </row>
        <row r="269">
          <cell r="A269">
            <v>25783</v>
          </cell>
          <cell r="H269">
            <v>104544.67049999999</v>
          </cell>
          <cell r="I269">
            <v>2.4000153929999999</v>
          </cell>
          <cell r="O269" t="str">
            <v>198-084-050-36</v>
          </cell>
          <cell r="P269">
            <v>50</v>
          </cell>
          <cell r="Q269">
            <v>36</v>
          </cell>
        </row>
        <row r="270">
          <cell r="A270">
            <v>27540</v>
          </cell>
          <cell r="H270">
            <v>225083.1973</v>
          </cell>
          <cell r="I270">
            <v>5.167199203</v>
          </cell>
          <cell r="O270" t="str">
            <v>198-084-050-17</v>
          </cell>
          <cell r="P270">
            <v>50</v>
          </cell>
          <cell r="Q270">
            <v>17</v>
          </cell>
        </row>
        <row r="271">
          <cell r="A271">
            <v>28571</v>
          </cell>
          <cell r="H271">
            <v>293190.70480000001</v>
          </cell>
          <cell r="I271">
            <v>6.7307324340000001</v>
          </cell>
          <cell r="O271" t="str">
            <v>198-076-035-68</v>
          </cell>
          <cell r="P271">
            <v>35</v>
          </cell>
          <cell r="Q271">
            <v>68</v>
          </cell>
        </row>
        <row r="272">
          <cell r="A272">
            <v>20594</v>
          </cell>
          <cell r="H272">
            <v>71582.431190000003</v>
          </cell>
          <cell r="I272">
            <v>1.6433065010000001</v>
          </cell>
          <cell r="O272" t="str">
            <v>225-045-099-01</v>
          </cell>
          <cell r="P272">
            <v>99</v>
          </cell>
          <cell r="Q272">
            <v>1</v>
          </cell>
        </row>
        <row r="273">
          <cell r="A273">
            <v>20800</v>
          </cell>
          <cell r="H273">
            <v>183615.98</v>
          </cell>
          <cell r="I273">
            <v>4.2152428830000002</v>
          </cell>
          <cell r="O273" t="str">
            <v>225-065-163-17</v>
          </cell>
          <cell r="P273">
            <v>163</v>
          </cell>
          <cell r="Q273">
            <v>17</v>
          </cell>
        </row>
        <row r="274">
          <cell r="A274">
            <v>20834</v>
          </cell>
          <cell r="H274">
            <v>52835.5101</v>
          </cell>
          <cell r="I274">
            <v>1.2129364119999999</v>
          </cell>
          <cell r="O274" t="str">
            <v>225-055-128-03</v>
          </cell>
          <cell r="P274">
            <v>128</v>
          </cell>
          <cell r="Q274">
            <v>3</v>
          </cell>
        </row>
        <row r="275">
          <cell r="A275">
            <v>20909</v>
          </cell>
          <cell r="H275">
            <v>77175.652409999995</v>
          </cell>
          <cell r="I275">
            <v>1.7717091920000001</v>
          </cell>
          <cell r="O275" t="str">
            <v>225-065-163-17</v>
          </cell>
          <cell r="P275">
            <v>163</v>
          </cell>
          <cell r="Q275">
            <v>17</v>
          </cell>
        </row>
        <row r="276">
          <cell r="A276">
            <v>23598</v>
          </cell>
          <cell r="H276">
            <v>47024.778129999999</v>
          </cell>
          <cell r="I276">
            <v>1.0795403610000001</v>
          </cell>
          <cell r="O276" t="str">
            <v>225-065-163-17</v>
          </cell>
          <cell r="P276">
            <v>163</v>
          </cell>
          <cell r="Q276">
            <v>17</v>
          </cell>
        </row>
        <row r="277">
          <cell r="A277">
            <v>20727</v>
          </cell>
          <cell r="H277">
            <v>56187.442560000003</v>
          </cell>
          <cell r="I277">
            <v>1.2898861930000001</v>
          </cell>
          <cell r="O277" t="str">
            <v>277-034-901-01</v>
          </cell>
          <cell r="P277">
            <v>901</v>
          </cell>
          <cell r="Q277">
            <v>1</v>
          </cell>
        </row>
        <row r="278">
          <cell r="A278">
            <v>20818</v>
          </cell>
          <cell r="H278">
            <v>167861.9621</v>
          </cell>
          <cell r="I278">
            <v>3.8535803959999999</v>
          </cell>
          <cell r="O278" t="str">
            <v>251-042-020-18</v>
          </cell>
          <cell r="P278">
            <v>20</v>
          </cell>
          <cell r="Q278">
            <v>18</v>
          </cell>
        </row>
        <row r="279">
          <cell r="A279">
            <v>20065</v>
          </cell>
          <cell r="H279">
            <v>80716.222750000001</v>
          </cell>
          <cell r="I279">
            <v>1.8529895030000001</v>
          </cell>
          <cell r="O279" t="str">
            <v>171-078-143-15</v>
          </cell>
          <cell r="P279">
            <v>143</v>
          </cell>
          <cell r="Q279">
            <v>15</v>
          </cell>
        </row>
        <row r="280">
          <cell r="A280">
            <v>21022</v>
          </cell>
          <cell r="H280">
            <v>331223.32770000002</v>
          </cell>
          <cell r="I280">
            <v>7.6038413159999996</v>
          </cell>
          <cell r="O280" t="str">
            <v>277-007-001-04</v>
          </cell>
          <cell r="P280">
            <v>1</v>
          </cell>
          <cell r="Q280">
            <v>4</v>
          </cell>
        </row>
        <row r="281">
          <cell r="A281">
            <v>20784</v>
          </cell>
          <cell r="H281">
            <v>28498.916300000001</v>
          </cell>
          <cell r="I281">
            <v>0.65424509399999997</v>
          </cell>
          <cell r="O281" t="str">
            <v>199-003-037-01</v>
          </cell>
          <cell r="P281">
            <v>37</v>
          </cell>
          <cell r="Q281">
            <v>1</v>
          </cell>
        </row>
        <row r="282">
          <cell r="A282">
            <v>23259</v>
          </cell>
          <cell r="H282">
            <v>59603.448380000002</v>
          </cell>
          <cell r="I282">
            <v>1.368306896</v>
          </cell>
          <cell r="O282" t="str">
            <v>251-022-702-09</v>
          </cell>
          <cell r="P282">
            <v>702</v>
          </cell>
          <cell r="Q282">
            <v>9</v>
          </cell>
        </row>
        <row r="283">
          <cell r="A283">
            <v>21006</v>
          </cell>
          <cell r="H283">
            <v>94628.150240000003</v>
          </cell>
          <cell r="I283">
            <v>2.1723634120000002</v>
          </cell>
          <cell r="O283" t="str">
            <v>172-052-025-27</v>
          </cell>
          <cell r="P283">
            <v>25</v>
          </cell>
          <cell r="Q283">
            <v>27</v>
          </cell>
        </row>
        <row r="284">
          <cell r="A284">
            <v>26492</v>
          </cell>
          <cell r="H284">
            <v>85384.216820000001</v>
          </cell>
          <cell r="I284">
            <v>1.9601519009999999</v>
          </cell>
          <cell r="O284" t="str">
            <v>172-083-408-15</v>
          </cell>
          <cell r="P284">
            <v>408</v>
          </cell>
          <cell r="Q284">
            <v>15</v>
          </cell>
        </row>
        <row r="285">
          <cell r="A285">
            <v>20685</v>
          </cell>
          <cell r="H285">
            <v>88024.627280000001</v>
          </cell>
          <cell r="I285">
            <v>2.0207673850000001</v>
          </cell>
          <cell r="O285" t="str">
            <v>225-037-232-04</v>
          </cell>
          <cell r="P285">
            <v>232</v>
          </cell>
          <cell r="Q285">
            <v>4</v>
          </cell>
        </row>
        <row r="286">
          <cell r="A286">
            <v>20982</v>
          </cell>
          <cell r="H286">
            <v>204268.1459</v>
          </cell>
          <cell r="I286">
            <v>4.6893513740000001</v>
          </cell>
          <cell r="O286" t="str">
            <v>225-036-289-15</v>
          </cell>
          <cell r="P286">
            <v>289</v>
          </cell>
          <cell r="Q286">
            <v>15</v>
          </cell>
        </row>
        <row r="287">
          <cell r="A287">
            <v>21055</v>
          </cell>
          <cell r="H287">
            <v>149116.8167</v>
          </cell>
          <cell r="I287">
            <v>3.4232510729999999</v>
          </cell>
          <cell r="O287" t="str">
            <v>225-027-711-37</v>
          </cell>
          <cell r="P287">
            <v>711</v>
          </cell>
          <cell r="Q287">
            <v>37</v>
          </cell>
        </row>
        <row r="288">
          <cell r="A288">
            <v>23440</v>
          </cell>
          <cell r="H288">
            <v>106665.0722</v>
          </cell>
          <cell r="I288">
            <v>2.448693118</v>
          </cell>
          <cell r="O288" t="str">
            <v>225-036-315-15</v>
          </cell>
          <cell r="P288">
            <v>315</v>
          </cell>
          <cell r="Q288">
            <v>15</v>
          </cell>
        </row>
        <row r="289">
          <cell r="A289">
            <v>21758</v>
          </cell>
          <cell r="H289">
            <v>285253.87599999999</v>
          </cell>
          <cell r="I289">
            <v>6.5485279150000002</v>
          </cell>
          <cell r="O289" t="str">
            <v>222-075-044-35</v>
          </cell>
          <cell r="P289">
            <v>44</v>
          </cell>
          <cell r="Q289">
            <v>35</v>
          </cell>
        </row>
        <row r="290">
          <cell r="A290">
            <v>21832</v>
          </cell>
          <cell r="H290">
            <v>10782.098110000001</v>
          </cell>
          <cell r="I290">
            <v>0.24752291400000001</v>
          </cell>
          <cell r="O290" t="str">
            <v>248-004-010-06</v>
          </cell>
          <cell r="P290">
            <v>10</v>
          </cell>
          <cell r="Q290">
            <v>6</v>
          </cell>
        </row>
        <row r="291">
          <cell r="A291">
            <v>21881</v>
          </cell>
          <cell r="H291">
            <v>305990.99</v>
          </cell>
          <cell r="I291">
            <v>7.0245865460000001</v>
          </cell>
          <cell r="O291" t="str">
            <v>222-000-009-25</v>
          </cell>
          <cell r="P291">
            <v>9</v>
          </cell>
          <cell r="Q291">
            <v>25</v>
          </cell>
        </row>
        <row r="292">
          <cell r="A292">
            <v>23655</v>
          </cell>
          <cell r="H292">
            <v>34610.691189999998</v>
          </cell>
          <cell r="I292">
            <v>0.79455213899999999</v>
          </cell>
          <cell r="O292" t="str">
            <v>222-075-002-20</v>
          </cell>
          <cell r="P292">
            <v>2</v>
          </cell>
          <cell r="Q292">
            <v>20</v>
          </cell>
        </row>
        <row r="293">
          <cell r="A293">
            <v>28530</v>
          </cell>
          <cell r="H293">
            <v>108784.80650000001</v>
          </cell>
          <cell r="I293">
            <v>2.4973555200000002</v>
          </cell>
          <cell r="O293" t="str">
            <v>222-084-004-22</v>
          </cell>
          <cell r="P293">
            <v>4</v>
          </cell>
          <cell r="Q293">
            <v>22</v>
          </cell>
        </row>
        <row r="294">
          <cell r="A294">
            <v>20412</v>
          </cell>
          <cell r="H294">
            <v>60108.582569999999</v>
          </cell>
          <cell r="I294">
            <v>1.379903181</v>
          </cell>
          <cell r="O294" t="str">
            <v>221-024-255-03</v>
          </cell>
          <cell r="P294">
            <v>255</v>
          </cell>
          <cell r="Q294">
            <v>3</v>
          </cell>
        </row>
        <row r="295">
          <cell r="A295">
            <v>28456</v>
          </cell>
          <cell r="H295">
            <v>1128106.5190000001</v>
          </cell>
          <cell r="I295">
            <v>25.897762140000001</v>
          </cell>
          <cell r="O295" t="str">
            <v>221-000-003-32</v>
          </cell>
          <cell r="P295">
            <v>3</v>
          </cell>
          <cell r="Q295">
            <v>32</v>
          </cell>
        </row>
        <row r="296">
          <cell r="A296">
            <v>21865</v>
          </cell>
          <cell r="H296">
            <v>257688.9705</v>
          </cell>
          <cell r="I296">
            <v>5.9157247589999997</v>
          </cell>
          <cell r="O296" t="str">
            <v>222-000-006-39</v>
          </cell>
          <cell r="P296">
            <v>6</v>
          </cell>
          <cell r="Q296">
            <v>39</v>
          </cell>
        </row>
        <row r="297">
          <cell r="A297">
            <v>21873</v>
          </cell>
          <cell r="H297">
            <v>90953.122889999999</v>
          </cell>
          <cell r="I297">
            <v>2.0879963930000001</v>
          </cell>
          <cell r="O297" t="str">
            <v>247-000-005-10</v>
          </cell>
          <cell r="P297">
            <v>5</v>
          </cell>
          <cell r="Q297">
            <v>10</v>
          </cell>
        </row>
        <row r="298">
          <cell r="A298">
            <v>26005</v>
          </cell>
          <cell r="H298">
            <v>684910.27890000003</v>
          </cell>
          <cell r="I298">
            <v>15.72337647</v>
          </cell>
          <cell r="O298" t="str">
            <v>248-000-003-33</v>
          </cell>
          <cell r="P298">
            <v>3</v>
          </cell>
          <cell r="Q298">
            <v>33</v>
          </cell>
        </row>
        <row r="299">
          <cell r="A299">
            <v>28100</v>
          </cell>
          <cell r="H299">
            <v>305111.25689999998</v>
          </cell>
          <cell r="I299">
            <v>7.0043906539999998</v>
          </cell>
          <cell r="O299" t="str">
            <v>248-000-002-50</v>
          </cell>
          <cell r="P299">
            <v>2</v>
          </cell>
          <cell r="Q299">
            <v>50</v>
          </cell>
        </row>
        <row r="300">
          <cell r="A300">
            <v>20255</v>
          </cell>
          <cell r="H300">
            <v>283018.54249999998</v>
          </cell>
          <cell r="I300">
            <v>6.4972117200000001</v>
          </cell>
          <cell r="O300" t="str">
            <v>297-068-122-94</v>
          </cell>
          <cell r="P300">
            <v>122</v>
          </cell>
          <cell r="Q300">
            <v>94</v>
          </cell>
        </row>
        <row r="301">
          <cell r="A301">
            <v>20321</v>
          </cell>
          <cell r="H301">
            <v>440131.54519999999</v>
          </cell>
          <cell r="I301">
            <v>10.10402996</v>
          </cell>
          <cell r="O301" t="str">
            <v>297-000-007-19</v>
          </cell>
          <cell r="P301">
            <v>7</v>
          </cell>
          <cell r="Q301">
            <v>19</v>
          </cell>
        </row>
        <row r="302">
          <cell r="A302">
            <v>20362</v>
          </cell>
          <cell r="H302">
            <v>166749.08350000001</v>
          </cell>
          <cell r="I302">
            <v>3.8280322199999999</v>
          </cell>
          <cell r="O302" t="str">
            <v>297-000-010-23</v>
          </cell>
          <cell r="P302">
            <v>10</v>
          </cell>
          <cell r="Q302">
            <v>23</v>
          </cell>
        </row>
        <row r="303">
          <cell r="A303">
            <v>20214</v>
          </cell>
          <cell r="H303">
            <v>219123.35550000001</v>
          </cell>
          <cell r="I303">
            <v>5.0303800609999998</v>
          </cell>
          <cell r="O303" t="str">
            <v>322-029-242-09</v>
          </cell>
          <cell r="P303">
            <v>242</v>
          </cell>
          <cell r="Q303">
            <v>9</v>
          </cell>
        </row>
        <row r="304">
          <cell r="A304">
            <v>20305</v>
          </cell>
          <cell r="H304">
            <v>145034.22839999999</v>
          </cell>
          <cell r="I304">
            <v>3.3295277400000001</v>
          </cell>
          <cell r="O304" t="str">
            <v>298-061-192-02</v>
          </cell>
          <cell r="P304">
            <v>192</v>
          </cell>
          <cell r="Q304">
            <v>2</v>
          </cell>
        </row>
        <row r="305">
          <cell r="A305">
            <v>20339</v>
          </cell>
          <cell r="H305">
            <v>318501.00429999997</v>
          </cell>
          <cell r="I305">
            <v>7.3117769580000003</v>
          </cell>
          <cell r="O305" t="str">
            <v>298-000-002-38</v>
          </cell>
          <cell r="P305">
            <v>2</v>
          </cell>
          <cell r="Q305">
            <v>38</v>
          </cell>
        </row>
        <row r="306">
          <cell r="A306">
            <v>27565</v>
          </cell>
          <cell r="H306">
            <v>130089.606</v>
          </cell>
          <cell r="I306">
            <v>2.986446419</v>
          </cell>
          <cell r="O306" t="str">
            <v>297-048-103-05</v>
          </cell>
          <cell r="P306">
            <v>103</v>
          </cell>
          <cell r="Q306">
            <v>5</v>
          </cell>
        </row>
        <row r="307">
          <cell r="A307">
            <v>27599</v>
          </cell>
          <cell r="H307">
            <v>108249.10920000001</v>
          </cell>
          <cell r="I307">
            <v>2.4850576040000001</v>
          </cell>
          <cell r="O307" t="str">
            <v>297-048-103-02</v>
          </cell>
          <cell r="P307">
            <v>103</v>
          </cell>
          <cell r="Q307">
            <v>2</v>
          </cell>
        </row>
        <row r="308">
          <cell r="A308">
            <v>20479</v>
          </cell>
          <cell r="H308">
            <v>44133.834340000001</v>
          </cell>
          <cell r="I308">
            <v>1.0131734240000001</v>
          </cell>
          <cell r="O308" t="str">
            <v>221-001-226-13</v>
          </cell>
          <cell r="P308">
            <v>226</v>
          </cell>
          <cell r="Q308">
            <v>13</v>
          </cell>
        </row>
        <row r="309">
          <cell r="A309">
            <v>20545</v>
          </cell>
          <cell r="H309">
            <v>163878.07870000001</v>
          </cell>
          <cell r="I309">
            <v>3.7621230190000001</v>
          </cell>
          <cell r="O309" t="str">
            <v>221-000-006-88</v>
          </cell>
          <cell r="P309">
            <v>6</v>
          </cell>
          <cell r="Q309">
            <v>88</v>
          </cell>
        </row>
        <row r="310">
          <cell r="A310">
            <v>20552</v>
          </cell>
          <cell r="H310">
            <v>351530.04710000003</v>
          </cell>
          <cell r="I310">
            <v>8.070019447</v>
          </cell>
          <cell r="O310" t="str">
            <v>246-086-002-35</v>
          </cell>
          <cell r="P310">
            <v>2</v>
          </cell>
          <cell r="Q310">
            <v>35</v>
          </cell>
        </row>
        <row r="311">
          <cell r="A311">
            <v>26021</v>
          </cell>
          <cell r="H311">
            <v>225779.3315</v>
          </cell>
          <cell r="I311">
            <v>5.183180245</v>
          </cell>
          <cell r="O311" t="str">
            <v>247-000-006-38</v>
          </cell>
          <cell r="P311">
            <v>6</v>
          </cell>
          <cell r="Q311">
            <v>38</v>
          </cell>
        </row>
        <row r="312">
          <cell r="A312">
            <v>20396</v>
          </cell>
          <cell r="H312">
            <v>402504.35090000002</v>
          </cell>
          <cell r="I312">
            <v>9.2402284419999994</v>
          </cell>
          <cell r="O312" t="str">
            <v>273-000-002-53</v>
          </cell>
          <cell r="P312">
            <v>2</v>
          </cell>
          <cell r="Q312">
            <v>53</v>
          </cell>
        </row>
        <row r="313">
          <cell r="A313">
            <v>20404</v>
          </cell>
          <cell r="H313">
            <v>70810.527600000001</v>
          </cell>
          <cell r="I313">
            <v>1.625586033</v>
          </cell>
          <cell r="O313" t="str">
            <v>247-091-011-03</v>
          </cell>
          <cell r="P313">
            <v>11</v>
          </cell>
          <cell r="Q313">
            <v>3</v>
          </cell>
        </row>
        <row r="314">
          <cell r="A314">
            <v>20537</v>
          </cell>
          <cell r="H314">
            <v>75475.227159999995</v>
          </cell>
          <cell r="I314">
            <v>1.7326728</v>
          </cell>
          <cell r="O314" t="str">
            <v>247-000-008-10</v>
          </cell>
          <cell r="P314">
            <v>8</v>
          </cell>
          <cell r="Q314">
            <v>10</v>
          </cell>
        </row>
        <row r="315">
          <cell r="A315">
            <v>20560</v>
          </cell>
          <cell r="H315">
            <v>261236.07440000001</v>
          </cell>
          <cell r="I315">
            <v>5.9971550589999998</v>
          </cell>
          <cell r="O315" t="str">
            <v>247-092-051-05</v>
          </cell>
          <cell r="P315">
            <v>51</v>
          </cell>
          <cell r="Q315">
            <v>5</v>
          </cell>
        </row>
        <row r="316">
          <cell r="A316">
            <v>28076</v>
          </cell>
          <cell r="H316">
            <v>412493.61070000002</v>
          </cell>
          <cell r="I316">
            <v>9.4695502909999991</v>
          </cell>
          <cell r="O316" t="str">
            <v>273-084-363-20</v>
          </cell>
          <cell r="P316">
            <v>363</v>
          </cell>
          <cell r="Q316">
            <v>20</v>
          </cell>
        </row>
        <row r="317">
          <cell r="A317">
            <v>24661</v>
          </cell>
          <cell r="H317">
            <v>64049.687709999998</v>
          </cell>
          <cell r="I317">
            <v>1.4703785060000001</v>
          </cell>
          <cell r="O317" t="str">
            <v>421-081-023-37</v>
          </cell>
          <cell r="P317">
            <v>23</v>
          </cell>
          <cell r="Q317">
            <v>37</v>
          </cell>
        </row>
        <row r="318">
          <cell r="A318">
            <v>24752</v>
          </cell>
          <cell r="H318">
            <v>146621.81539999999</v>
          </cell>
          <cell r="I318">
            <v>3.3659737230000002</v>
          </cell>
          <cell r="O318" t="str">
            <v>421-000-001-11</v>
          </cell>
          <cell r="P318">
            <v>1</v>
          </cell>
          <cell r="Q318">
            <v>11</v>
          </cell>
        </row>
        <row r="319">
          <cell r="A319">
            <v>26153</v>
          </cell>
          <cell r="H319">
            <v>61851.935530000002</v>
          </cell>
          <cell r="I319">
            <v>1.419925058</v>
          </cell>
          <cell r="O319" t="str">
            <v>420-080-101-44</v>
          </cell>
          <cell r="P319">
            <v>101</v>
          </cell>
          <cell r="Q319">
            <v>44</v>
          </cell>
        </row>
        <row r="320">
          <cell r="A320">
            <v>27318</v>
          </cell>
          <cell r="H320">
            <v>203853.5796</v>
          </cell>
          <cell r="I320">
            <v>4.6798342420000001</v>
          </cell>
          <cell r="O320" t="str">
            <v>420-075-285-57</v>
          </cell>
          <cell r="P320">
            <v>285</v>
          </cell>
          <cell r="Q320">
            <v>57</v>
          </cell>
        </row>
        <row r="321">
          <cell r="A321">
            <v>27714</v>
          </cell>
          <cell r="H321">
            <v>212182.09239999999</v>
          </cell>
          <cell r="I321">
            <v>4.8710305869999999</v>
          </cell>
          <cell r="O321" t="str">
            <v>421-000-001-01</v>
          </cell>
          <cell r="P321">
            <v>1</v>
          </cell>
          <cell r="Q321">
            <v>1</v>
          </cell>
        </row>
        <row r="322">
          <cell r="A322">
            <v>28563</v>
          </cell>
          <cell r="H322">
            <v>949484.08640000003</v>
          </cell>
          <cell r="I322">
            <v>21.79715534</v>
          </cell>
          <cell r="O322" t="str">
            <v>442-000-003-01</v>
          </cell>
          <cell r="P322">
            <v>3</v>
          </cell>
          <cell r="Q322">
            <v>1</v>
          </cell>
        </row>
        <row r="323">
          <cell r="A323">
            <v>24760</v>
          </cell>
          <cell r="H323">
            <v>130925.01</v>
          </cell>
          <cell r="I323">
            <v>3.0056246550000001</v>
          </cell>
          <cell r="O323" t="str">
            <v>420-033-156-25</v>
          </cell>
          <cell r="P323">
            <v>156</v>
          </cell>
          <cell r="Q323">
            <v>25</v>
          </cell>
        </row>
        <row r="324">
          <cell r="A324">
            <v>24927</v>
          </cell>
          <cell r="H324">
            <v>75144.932629999996</v>
          </cell>
          <cell r="I324">
            <v>1.7250902809999999</v>
          </cell>
          <cell r="O324" t="str">
            <v>397-083-502-17</v>
          </cell>
          <cell r="P324">
            <v>502</v>
          </cell>
          <cell r="Q324">
            <v>17</v>
          </cell>
        </row>
        <row r="325">
          <cell r="A325">
            <v>25007</v>
          </cell>
          <cell r="H325">
            <v>94518.102780000001</v>
          </cell>
          <cell r="I325">
            <v>2.1698370699999998</v>
          </cell>
          <cell r="O325" t="str">
            <v>373-000-007-76</v>
          </cell>
          <cell r="P325">
            <v>7</v>
          </cell>
          <cell r="Q325">
            <v>76</v>
          </cell>
        </row>
        <row r="326">
          <cell r="A326">
            <v>25312</v>
          </cell>
          <cell r="H326">
            <v>276205.1556</v>
          </cell>
          <cell r="I326">
            <v>6.3407978790000001</v>
          </cell>
          <cell r="O326" t="str">
            <v>420-041-157-04</v>
          </cell>
          <cell r="P326">
            <v>157</v>
          </cell>
          <cell r="Q326">
            <v>4</v>
          </cell>
        </row>
        <row r="327">
          <cell r="A327">
            <v>26500</v>
          </cell>
          <cell r="H327">
            <v>20100.180219999998</v>
          </cell>
          <cell r="I327">
            <v>0.46143664400000001</v>
          </cell>
          <cell r="O327" t="str">
            <v>420-052-182-01</v>
          </cell>
          <cell r="P327">
            <v>182</v>
          </cell>
          <cell r="Q327">
            <v>1</v>
          </cell>
        </row>
        <row r="328">
          <cell r="A328">
            <v>36053</v>
          </cell>
          <cell r="H328">
            <v>344215.07290000003</v>
          </cell>
          <cell r="I328">
            <v>7.9020907469999999</v>
          </cell>
          <cell r="O328" t="str">
            <v>420-079-001-40</v>
          </cell>
          <cell r="P328">
            <v>1</v>
          </cell>
          <cell r="Q328">
            <v>40</v>
          </cell>
        </row>
        <row r="329">
          <cell r="A329">
            <v>24786</v>
          </cell>
          <cell r="H329">
            <v>43085.200219999999</v>
          </cell>
          <cell r="I329">
            <v>0.98910009700000001</v>
          </cell>
          <cell r="O329" t="str">
            <v>420-022-001-03</v>
          </cell>
          <cell r="P329">
            <v>1</v>
          </cell>
          <cell r="Q329">
            <v>3</v>
          </cell>
        </row>
        <row r="330">
          <cell r="A330">
            <v>24810</v>
          </cell>
          <cell r="H330">
            <v>470095.5221</v>
          </cell>
          <cell r="I330">
            <v>10.79190822</v>
          </cell>
          <cell r="O330" t="str">
            <v>420-061-194-48</v>
          </cell>
          <cell r="P330">
            <v>194</v>
          </cell>
          <cell r="Q330">
            <v>48</v>
          </cell>
        </row>
        <row r="331">
          <cell r="A331">
            <v>24950</v>
          </cell>
          <cell r="H331">
            <v>113910.71859999999</v>
          </cell>
          <cell r="I331">
            <v>2.6150302710000002</v>
          </cell>
          <cell r="O331" t="str">
            <v>420-071-463-20</v>
          </cell>
          <cell r="P331">
            <v>463</v>
          </cell>
          <cell r="Q331">
            <v>20</v>
          </cell>
        </row>
        <row r="332">
          <cell r="A332">
            <v>26336</v>
          </cell>
          <cell r="H332">
            <v>224964.5392</v>
          </cell>
          <cell r="I332">
            <v>5.164475189</v>
          </cell>
          <cell r="O332" t="str">
            <v>441-000-003-08</v>
          </cell>
          <cell r="P332">
            <v>3</v>
          </cell>
          <cell r="Q332">
            <v>8</v>
          </cell>
        </row>
        <row r="333">
          <cell r="A333">
            <v>27623</v>
          </cell>
          <cell r="H333">
            <v>608253.36780000001</v>
          </cell>
          <cell r="I333">
            <v>13.96357594</v>
          </cell>
          <cell r="O333" t="str">
            <v>420-061-194-48</v>
          </cell>
          <cell r="P333">
            <v>194</v>
          </cell>
          <cell r="Q333">
            <v>48</v>
          </cell>
        </row>
        <row r="334">
          <cell r="A334">
            <v>28373</v>
          </cell>
          <cell r="H334">
            <v>341815.65759999998</v>
          </cell>
          <cell r="I334">
            <v>7.8470077509999996</v>
          </cell>
          <cell r="O334" t="str">
            <v>417-000-008-34</v>
          </cell>
          <cell r="P334">
            <v>8</v>
          </cell>
          <cell r="Q334">
            <v>34</v>
          </cell>
        </row>
        <row r="335">
          <cell r="A335">
            <v>52761</v>
          </cell>
          <cell r="H335">
            <v>35747.796770000001</v>
          </cell>
          <cell r="I335">
            <v>0.82065649100000004</v>
          </cell>
          <cell r="O335" t="str">
            <v>439-000-003-02</v>
          </cell>
          <cell r="P335">
            <v>3</v>
          </cell>
          <cell r="Q335">
            <v>2</v>
          </cell>
        </row>
        <row r="336">
          <cell r="A336">
            <v>52886</v>
          </cell>
          <cell r="H336">
            <v>290313.63679999998</v>
          </cell>
          <cell r="I336">
            <v>6.66468404</v>
          </cell>
          <cell r="O336" t="str">
            <v>418-085-038-02</v>
          </cell>
          <cell r="P336">
            <v>38</v>
          </cell>
          <cell r="Q336">
            <v>2</v>
          </cell>
        </row>
        <row r="337">
          <cell r="A337">
            <v>56820</v>
          </cell>
          <cell r="H337">
            <v>193754.5956</v>
          </cell>
          <cell r="I337">
            <v>4.4479934710000002</v>
          </cell>
          <cell r="O337" t="str">
            <v>417-000-007-05</v>
          </cell>
          <cell r="P337">
            <v>7</v>
          </cell>
          <cell r="Q337">
            <v>5</v>
          </cell>
        </row>
        <row r="338">
          <cell r="A338">
            <v>57835</v>
          </cell>
          <cell r="H338">
            <v>197479.09570000001</v>
          </cell>
          <cell r="I338">
            <v>4.5334962269999997</v>
          </cell>
          <cell r="O338" t="str">
            <v>417-000-007-04</v>
          </cell>
          <cell r="P338">
            <v>7</v>
          </cell>
          <cell r="Q338">
            <v>4</v>
          </cell>
        </row>
        <row r="339">
          <cell r="A339">
            <v>52795</v>
          </cell>
          <cell r="H339">
            <v>52121.162450000003</v>
          </cell>
          <cell r="I339">
            <v>1.1965372460000001</v>
          </cell>
          <cell r="O339" t="str">
            <v>394-088-002-05</v>
          </cell>
          <cell r="P339">
            <v>2</v>
          </cell>
          <cell r="Q339">
            <v>5</v>
          </cell>
        </row>
        <row r="340">
          <cell r="A340">
            <v>52894</v>
          </cell>
          <cell r="H340">
            <v>188244.8916</v>
          </cell>
          <cell r="I340">
            <v>4.3215080720000003</v>
          </cell>
          <cell r="O340" t="str">
            <v>394-000-005-06</v>
          </cell>
          <cell r="P340">
            <v>5</v>
          </cell>
          <cell r="Q340">
            <v>6</v>
          </cell>
        </row>
        <row r="341">
          <cell r="A341">
            <v>57281</v>
          </cell>
          <cell r="H341">
            <v>178382.54610000001</v>
          </cell>
          <cell r="I341">
            <v>4.0950997730000003</v>
          </cell>
          <cell r="O341" t="str">
            <v>395-000-002-01</v>
          </cell>
          <cell r="P341">
            <v>2</v>
          </cell>
          <cell r="Q341">
            <v>1</v>
          </cell>
        </row>
        <row r="342">
          <cell r="A342">
            <v>58123</v>
          </cell>
          <cell r="H342">
            <v>80185.684999999998</v>
          </cell>
          <cell r="I342">
            <v>1.840810032</v>
          </cell>
          <cell r="O342" t="str">
            <v>395-000-001-06</v>
          </cell>
          <cell r="P342">
            <v>1</v>
          </cell>
          <cell r="Q342">
            <v>6</v>
          </cell>
        </row>
        <row r="343">
          <cell r="A343">
            <v>30270</v>
          </cell>
          <cell r="H343">
            <v>248875.9607</v>
          </cell>
          <cell r="I343">
            <v>5.713405893</v>
          </cell>
          <cell r="O343" t="str">
            <v>304-019-180-01</v>
          </cell>
          <cell r="P343">
            <v>180</v>
          </cell>
          <cell r="Q343">
            <v>1</v>
          </cell>
        </row>
        <row r="344">
          <cell r="A344">
            <v>34199</v>
          </cell>
          <cell r="H344">
            <v>226038.48379999999</v>
          </cell>
          <cell r="I344">
            <v>5.1891295629999998</v>
          </cell>
          <cell r="O344" t="str">
            <v>281-079-388-05</v>
          </cell>
          <cell r="P344">
            <v>388</v>
          </cell>
          <cell r="Q344">
            <v>5</v>
          </cell>
        </row>
        <row r="345">
          <cell r="A345">
            <v>35071</v>
          </cell>
          <cell r="H345">
            <v>258930.68640000001</v>
          </cell>
          <cell r="I345">
            <v>5.9442306340000002</v>
          </cell>
          <cell r="O345" t="str">
            <v>304-037-320-03</v>
          </cell>
          <cell r="P345">
            <v>320</v>
          </cell>
          <cell r="Q345">
            <v>3</v>
          </cell>
        </row>
        <row r="346">
          <cell r="A346">
            <v>35360</v>
          </cell>
          <cell r="H346">
            <v>220513.01819999999</v>
          </cell>
          <cell r="I346">
            <v>5.0622823270000001</v>
          </cell>
          <cell r="O346" t="str">
            <v>305-000-002-20</v>
          </cell>
          <cell r="P346">
            <v>2</v>
          </cell>
          <cell r="Q346">
            <v>20</v>
          </cell>
        </row>
        <row r="347">
          <cell r="A347">
            <v>35550</v>
          </cell>
          <cell r="H347">
            <v>57559.229619999998</v>
          </cell>
          <cell r="I347">
            <v>1.3213780900000001</v>
          </cell>
          <cell r="O347" t="str">
            <v>304-019-176-01</v>
          </cell>
          <cell r="P347">
            <v>176</v>
          </cell>
          <cell r="Q347">
            <v>1</v>
          </cell>
        </row>
        <row r="348">
          <cell r="A348">
            <v>32243</v>
          </cell>
          <cell r="H348">
            <v>67395.712490000005</v>
          </cell>
          <cell r="I348">
            <v>1.5471926650000001</v>
          </cell>
          <cell r="O348" t="str">
            <v>090-077-035-13</v>
          </cell>
          <cell r="P348">
            <v>35</v>
          </cell>
          <cell r="Q348">
            <v>13</v>
          </cell>
        </row>
        <row r="349">
          <cell r="A349">
            <v>32268</v>
          </cell>
          <cell r="H349">
            <v>158285.95240000001</v>
          </cell>
          <cell r="I349">
            <v>3.633745464</v>
          </cell>
          <cell r="O349" t="str">
            <v>119-017-004-01</v>
          </cell>
          <cell r="P349">
            <v>4</v>
          </cell>
          <cell r="Q349">
            <v>1</v>
          </cell>
        </row>
        <row r="350">
          <cell r="A350">
            <v>35535</v>
          </cell>
          <cell r="H350">
            <v>129208.3227</v>
          </cell>
          <cell r="I350">
            <v>2.9662149379999998</v>
          </cell>
          <cell r="O350" t="str">
            <v>091-073-322-04</v>
          </cell>
          <cell r="P350">
            <v>322</v>
          </cell>
          <cell r="Q350">
            <v>4</v>
          </cell>
        </row>
        <row r="351">
          <cell r="A351">
            <v>35964</v>
          </cell>
          <cell r="H351">
            <v>228508.1862</v>
          </cell>
          <cell r="I351">
            <v>5.2458261300000002</v>
          </cell>
          <cell r="O351" t="str">
            <v>119-016-051-09</v>
          </cell>
          <cell r="P351">
            <v>51</v>
          </cell>
          <cell r="Q351">
            <v>9</v>
          </cell>
        </row>
        <row r="352">
          <cell r="A352">
            <v>22327</v>
          </cell>
          <cell r="H352">
            <v>322670.49219999998</v>
          </cell>
          <cell r="I352">
            <v>7.4074952290000002</v>
          </cell>
          <cell r="O352" t="str">
            <v>252-096-076-01</v>
          </cell>
          <cell r="P352">
            <v>76</v>
          </cell>
          <cell r="Q352">
            <v>1</v>
          </cell>
        </row>
        <row r="353">
          <cell r="A353">
            <v>22459</v>
          </cell>
          <cell r="H353">
            <v>94539.660990000004</v>
          </cell>
          <cell r="I353">
            <v>2.1703319790000002</v>
          </cell>
          <cell r="O353" t="str">
            <v>278-072-254-09</v>
          </cell>
          <cell r="P353">
            <v>254</v>
          </cell>
          <cell r="Q353">
            <v>9</v>
          </cell>
        </row>
        <row r="354">
          <cell r="A354">
            <v>22566</v>
          </cell>
          <cell r="H354">
            <v>98097.605009999999</v>
          </cell>
          <cell r="I354">
            <v>2.252011134</v>
          </cell>
          <cell r="O354" t="str">
            <v>278-000-009-67</v>
          </cell>
          <cell r="P354">
            <v>9</v>
          </cell>
          <cell r="Q354">
            <v>67</v>
          </cell>
        </row>
        <row r="355">
          <cell r="A355">
            <v>31427</v>
          </cell>
          <cell r="H355">
            <v>95001.035340000002</v>
          </cell>
          <cell r="I355">
            <v>2.1809236759999999</v>
          </cell>
          <cell r="O355" t="str">
            <v>400-098-003-03</v>
          </cell>
          <cell r="P355">
            <v>3</v>
          </cell>
          <cell r="Q355">
            <v>3</v>
          </cell>
        </row>
        <row r="356">
          <cell r="A356">
            <v>31534</v>
          </cell>
          <cell r="H356">
            <v>84563.086580000003</v>
          </cell>
          <cell r="I356">
            <v>1.9413013450000001</v>
          </cell>
          <cell r="O356" t="str">
            <v>400-061-003-01</v>
          </cell>
          <cell r="P356">
            <v>3</v>
          </cell>
          <cell r="Q356">
            <v>1</v>
          </cell>
        </row>
        <row r="357">
          <cell r="A357">
            <v>31542</v>
          </cell>
          <cell r="H357">
            <v>136775.24770000001</v>
          </cell>
          <cell r="I357">
            <v>3.1399276340000002</v>
          </cell>
          <cell r="O357" t="str">
            <v>400-077-038-25</v>
          </cell>
          <cell r="P357">
            <v>38</v>
          </cell>
          <cell r="Q357">
            <v>25</v>
          </cell>
        </row>
        <row r="358">
          <cell r="A358">
            <v>35782</v>
          </cell>
          <cell r="H358">
            <v>143917.00330000001</v>
          </cell>
          <cell r="I358">
            <v>3.3038797830000002</v>
          </cell>
          <cell r="O358" t="str">
            <v>376-059-168-39</v>
          </cell>
          <cell r="P358">
            <v>168</v>
          </cell>
          <cell r="Q358">
            <v>39</v>
          </cell>
        </row>
        <row r="359">
          <cell r="A359">
            <v>35899</v>
          </cell>
          <cell r="H359">
            <v>177113.62650000001</v>
          </cell>
          <cell r="I359">
            <v>4.065969387</v>
          </cell>
          <cell r="O359" t="str">
            <v>400-000-008-22</v>
          </cell>
          <cell r="P359">
            <v>8</v>
          </cell>
          <cell r="Q359">
            <v>22</v>
          </cell>
        </row>
        <row r="360">
          <cell r="A360">
            <v>35972</v>
          </cell>
          <cell r="H360">
            <v>219356.39689999999</v>
          </cell>
          <cell r="I360">
            <v>5.035729957</v>
          </cell>
          <cell r="O360" t="str">
            <v>327-001-300-56</v>
          </cell>
          <cell r="P360">
            <v>300</v>
          </cell>
          <cell r="Q360">
            <v>56</v>
          </cell>
        </row>
        <row r="361">
          <cell r="A361">
            <v>32227</v>
          </cell>
          <cell r="H361">
            <v>228887.71859999999</v>
          </cell>
          <cell r="I361">
            <v>5.254538996</v>
          </cell>
          <cell r="O361" t="str">
            <v>090-075-186-46</v>
          </cell>
          <cell r="P361">
            <v>186</v>
          </cell>
          <cell r="Q361">
            <v>46</v>
          </cell>
        </row>
        <row r="362">
          <cell r="A362">
            <v>33233</v>
          </cell>
          <cell r="H362">
            <v>257128.16209999999</v>
          </cell>
          <cell r="I362">
            <v>5.9028503700000003</v>
          </cell>
          <cell r="O362" t="str">
            <v>090-077-084-16</v>
          </cell>
          <cell r="P362">
            <v>84</v>
          </cell>
          <cell r="Q362">
            <v>16</v>
          </cell>
        </row>
        <row r="363">
          <cell r="A363">
            <v>33647</v>
          </cell>
          <cell r="H363">
            <v>89989.492599999998</v>
          </cell>
          <cell r="I363">
            <v>2.0658744859999998</v>
          </cell>
          <cell r="O363" t="str">
            <v>090-076-015-74</v>
          </cell>
          <cell r="P363">
            <v>15</v>
          </cell>
          <cell r="Q363">
            <v>74</v>
          </cell>
        </row>
        <row r="364">
          <cell r="A364">
            <v>34314</v>
          </cell>
          <cell r="H364">
            <v>126243.76700000001</v>
          </cell>
          <cell r="I364">
            <v>2.8981581040000002</v>
          </cell>
          <cell r="O364" t="str">
            <v>090-095-075-84</v>
          </cell>
          <cell r="P364">
            <v>75</v>
          </cell>
          <cell r="Q364">
            <v>84</v>
          </cell>
        </row>
        <row r="365">
          <cell r="A365">
            <v>31070</v>
          </cell>
          <cell r="H365">
            <v>234362.53150000001</v>
          </cell>
          <cell r="I365">
            <v>5.3802234039999997</v>
          </cell>
          <cell r="O365" t="str">
            <v>146-018-002-07</v>
          </cell>
          <cell r="P365">
            <v>2</v>
          </cell>
          <cell r="Q365">
            <v>7</v>
          </cell>
        </row>
        <row r="366">
          <cell r="A366">
            <v>32250</v>
          </cell>
          <cell r="H366">
            <v>219098.77989999999</v>
          </cell>
          <cell r="I366">
            <v>5.0298158839999996</v>
          </cell>
          <cell r="O366" t="str">
            <v>118-000-002-06</v>
          </cell>
          <cell r="P366">
            <v>2</v>
          </cell>
          <cell r="Q366">
            <v>6</v>
          </cell>
        </row>
        <row r="367">
          <cell r="A367">
            <v>22582</v>
          </cell>
          <cell r="H367">
            <v>361472.29859999998</v>
          </cell>
          <cell r="I367">
            <v>8.298262136</v>
          </cell>
          <cell r="O367" t="str">
            <v>252-086-075-10</v>
          </cell>
          <cell r="P367">
            <v>75</v>
          </cell>
          <cell r="Q367">
            <v>10</v>
          </cell>
        </row>
        <row r="368">
          <cell r="A368">
            <v>23309</v>
          </cell>
          <cell r="H368">
            <v>129379.2411</v>
          </cell>
          <cell r="I368">
            <v>2.9701386849999998</v>
          </cell>
          <cell r="O368" t="str">
            <v>252-086-075-10</v>
          </cell>
          <cell r="P368">
            <v>75</v>
          </cell>
          <cell r="Q368">
            <v>10</v>
          </cell>
        </row>
        <row r="369">
          <cell r="A369">
            <v>34926</v>
          </cell>
          <cell r="H369">
            <v>205758.26550000001</v>
          </cell>
          <cell r="I369">
            <v>4.7235598139999997</v>
          </cell>
          <cell r="O369" t="str">
            <v>146-000-009-05</v>
          </cell>
          <cell r="P369">
            <v>9</v>
          </cell>
          <cell r="Q369">
            <v>5</v>
          </cell>
        </row>
        <row r="370">
          <cell r="A370">
            <v>35543</v>
          </cell>
          <cell r="H370">
            <v>73494.809309999997</v>
          </cell>
          <cell r="I370">
            <v>1.687208662</v>
          </cell>
          <cell r="O370" t="str">
            <v>118-000-002-06</v>
          </cell>
          <cell r="P370">
            <v>2</v>
          </cell>
          <cell r="Q370">
            <v>6</v>
          </cell>
        </row>
        <row r="371">
          <cell r="A371">
            <v>27607</v>
          </cell>
          <cell r="H371">
            <v>182497.91949999999</v>
          </cell>
          <cell r="I371">
            <v>4.189575746</v>
          </cell>
          <cell r="O371" t="str">
            <v>252-000-009-08</v>
          </cell>
          <cell r="P371">
            <v>9</v>
          </cell>
          <cell r="Q371">
            <v>8</v>
          </cell>
        </row>
        <row r="372">
          <cell r="A372">
            <v>28522</v>
          </cell>
          <cell r="H372">
            <v>497100.31599999999</v>
          </cell>
          <cell r="I372">
            <v>11.411852980000001</v>
          </cell>
          <cell r="O372" t="str">
            <v>252-000-008-55</v>
          </cell>
          <cell r="P372">
            <v>8</v>
          </cell>
          <cell r="Q372">
            <v>55</v>
          </cell>
        </row>
        <row r="373">
          <cell r="A373">
            <v>32458</v>
          </cell>
          <cell r="H373">
            <v>101258.64</v>
          </cell>
          <cell r="I373">
            <v>2.3245785130000001</v>
          </cell>
          <cell r="O373" t="str">
            <v>376-000-002-16</v>
          </cell>
          <cell r="P373">
            <v>2</v>
          </cell>
          <cell r="Q373">
            <v>16</v>
          </cell>
        </row>
        <row r="374">
          <cell r="A374">
            <v>32524</v>
          </cell>
          <cell r="H374">
            <v>31555.465510000002</v>
          </cell>
          <cell r="I374">
            <v>0.72441380899999996</v>
          </cell>
          <cell r="O374" t="str">
            <v>376-055-009-02</v>
          </cell>
          <cell r="P374">
            <v>9</v>
          </cell>
          <cell r="Q374">
            <v>2</v>
          </cell>
        </row>
        <row r="375">
          <cell r="A375">
            <v>32763</v>
          </cell>
          <cell r="H375">
            <v>66778.981820000001</v>
          </cell>
          <cell r="I375">
            <v>1.533034477</v>
          </cell>
          <cell r="O375" t="str">
            <v>376-048-182-01</v>
          </cell>
          <cell r="P375">
            <v>182</v>
          </cell>
          <cell r="Q375">
            <v>1</v>
          </cell>
        </row>
        <row r="376">
          <cell r="A376">
            <v>32540</v>
          </cell>
          <cell r="H376">
            <v>157273.1459</v>
          </cell>
          <cell r="I376">
            <v>3.6104946259999999</v>
          </cell>
          <cell r="O376" t="str">
            <v>352-000-002-08</v>
          </cell>
          <cell r="P376">
            <v>2</v>
          </cell>
          <cell r="Q376">
            <v>8</v>
          </cell>
        </row>
        <row r="377">
          <cell r="A377">
            <v>32573</v>
          </cell>
          <cell r="H377">
            <v>260486.1256</v>
          </cell>
          <cell r="I377">
            <v>5.9799386050000001</v>
          </cell>
          <cell r="O377" t="str">
            <v>376-040-055-12</v>
          </cell>
          <cell r="P377">
            <v>55</v>
          </cell>
          <cell r="Q377">
            <v>12</v>
          </cell>
        </row>
        <row r="378">
          <cell r="A378">
            <v>32714</v>
          </cell>
          <cell r="H378">
            <v>198097.43700000001</v>
          </cell>
          <cell r="I378">
            <v>4.5476913909999999</v>
          </cell>
          <cell r="O378" t="str">
            <v>352-047-009-01</v>
          </cell>
          <cell r="P378">
            <v>9</v>
          </cell>
          <cell r="Q378">
            <v>1</v>
          </cell>
        </row>
        <row r="379">
          <cell r="A379">
            <v>34264</v>
          </cell>
          <cell r="H379">
            <v>290497.72279999999</v>
          </cell>
          <cell r="I379">
            <v>6.6689100740000002</v>
          </cell>
          <cell r="O379" t="str">
            <v>352-047-009-01</v>
          </cell>
          <cell r="P379">
            <v>9</v>
          </cell>
          <cell r="Q379">
            <v>1</v>
          </cell>
        </row>
        <row r="380">
          <cell r="A380">
            <v>30429</v>
          </cell>
          <cell r="H380">
            <v>29054.585040000002</v>
          </cell>
          <cell r="I380">
            <v>0.667001493</v>
          </cell>
          <cell r="O380" t="str">
            <v>254-060-562-33</v>
          </cell>
          <cell r="P380">
            <v>562</v>
          </cell>
          <cell r="Q380">
            <v>33</v>
          </cell>
        </row>
        <row r="381">
          <cell r="A381">
            <v>30643</v>
          </cell>
          <cell r="H381">
            <v>68797.592120000001</v>
          </cell>
          <cell r="I381">
            <v>1.5793753930000001</v>
          </cell>
          <cell r="O381" t="str">
            <v>253-008-407-01</v>
          </cell>
          <cell r="P381">
            <v>407</v>
          </cell>
          <cell r="Q381">
            <v>1</v>
          </cell>
        </row>
        <row r="382">
          <cell r="A382">
            <v>31583</v>
          </cell>
          <cell r="H382">
            <v>45926.178019999999</v>
          </cell>
          <cell r="I382">
            <v>1.0543199729999999</v>
          </cell>
          <cell r="O382" t="str">
            <v>229-035-005-11</v>
          </cell>
          <cell r="P382">
            <v>5</v>
          </cell>
          <cell r="Q382">
            <v>11</v>
          </cell>
        </row>
        <row r="383">
          <cell r="A383">
            <v>34363</v>
          </cell>
          <cell r="H383">
            <v>229825.40239999999</v>
          </cell>
          <cell r="I383">
            <v>5.2760652520000004</v>
          </cell>
          <cell r="O383" t="str">
            <v>227-000-008-92</v>
          </cell>
          <cell r="P383">
            <v>8</v>
          </cell>
          <cell r="Q383">
            <v>92</v>
          </cell>
        </row>
        <row r="384">
          <cell r="A384">
            <v>34785</v>
          </cell>
          <cell r="H384">
            <v>197792.86660000001</v>
          </cell>
          <cell r="I384">
            <v>4.5406994159999998</v>
          </cell>
          <cell r="O384" t="str">
            <v>227-000-008-97</v>
          </cell>
          <cell r="P384">
            <v>8</v>
          </cell>
          <cell r="Q384">
            <v>97</v>
          </cell>
        </row>
        <row r="385">
          <cell r="A385">
            <v>36350</v>
          </cell>
          <cell r="H385">
            <v>180999.85449999999</v>
          </cell>
          <cell r="I385">
            <v>4.1551849059999997</v>
          </cell>
          <cell r="O385" t="str">
            <v>228-040-132-21</v>
          </cell>
          <cell r="P385">
            <v>132</v>
          </cell>
          <cell r="Q385">
            <v>21</v>
          </cell>
        </row>
        <row r="386">
          <cell r="A386">
            <v>30734</v>
          </cell>
          <cell r="H386">
            <v>62492.037060000002</v>
          </cell>
          <cell r="I386">
            <v>1.434619767</v>
          </cell>
          <cell r="O386" t="str">
            <v>227-016-360-10</v>
          </cell>
          <cell r="P386">
            <v>360</v>
          </cell>
          <cell r="Q386">
            <v>10</v>
          </cell>
        </row>
        <row r="387">
          <cell r="A387">
            <v>30742</v>
          </cell>
          <cell r="H387">
            <v>235602.59</v>
          </cell>
          <cell r="I387">
            <v>5.4086912309999997</v>
          </cell>
          <cell r="O387" t="str">
            <v>227-050-001-29</v>
          </cell>
          <cell r="P387">
            <v>1</v>
          </cell>
          <cell r="Q387">
            <v>29</v>
          </cell>
        </row>
        <row r="388">
          <cell r="A388">
            <v>31302</v>
          </cell>
          <cell r="H388">
            <v>178006.57329999999</v>
          </cell>
          <cell r="I388">
            <v>4.0864686260000003</v>
          </cell>
          <cell r="O388" t="str">
            <v>120-006-058-03</v>
          </cell>
          <cell r="P388">
            <v>58</v>
          </cell>
          <cell r="Q388">
            <v>3</v>
          </cell>
        </row>
        <row r="389">
          <cell r="A389">
            <v>31393</v>
          </cell>
          <cell r="H389">
            <v>107295.66929999999</v>
          </cell>
          <cell r="I389">
            <v>2.4631696349999999</v>
          </cell>
          <cell r="O389" t="str">
            <v>120-000-007-03</v>
          </cell>
          <cell r="P389">
            <v>7</v>
          </cell>
          <cell r="Q389">
            <v>3</v>
          </cell>
        </row>
        <row r="390">
          <cell r="A390">
            <v>32433</v>
          </cell>
          <cell r="H390">
            <v>100119.3308</v>
          </cell>
          <cell r="I390">
            <v>2.2984235709999998</v>
          </cell>
          <cell r="O390" t="str">
            <v>377-075-010-02</v>
          </cell>
          <cell r="P390">
            <v>10</v>
          </cell>
          <cell r="Q390">
            <v>2</v>
          </cell>
        </row>
        <row r="391">
          <cell r="A391">
            <v>32532</v>
          </cell>
          <cell r="H391">
            <v>121689.7911</v>
          </cell>
          <cell r="I391">
            <v>2.793613203</v>
          </cell>
          <cell r="O391" t="str">
            <v>376-050-063-01</v>
          </cell>
          <cell r="P391">
            <v>63</v>
          </cell>
          <cell r="Q391">
            <v>1</v>
          </cell>
        </row>
        <row r="392">
          <cell r="A392">
            <v>32680</v>
          </cell>
          <cell r="H392">
            <v>352926.82549999998</v>
          </cell>
          <cell r="I392">
            <v>8.1020850670000009</v>
          </cell>
          <cell r="O392" t="str">
            <v>353-025-009-01</v>
          </cell>
          <cell r="P392">
            <v>9</v>
          </cell>
          <cell r="Q392">
            <v>1</v>
          </cell>
        </row>
        <row r="393">
          <cell r="A393">
            <v>32755</v>
          </cell>
          <cell r="H393">
            <v>197176.11429999999</v>
          </cell>
          <cell r="I393">
            <v>4.526540732</v>
          </cell>
          <cell r="O393" t="str">
            <v>376-050-047-31</v>
          </cell>
          <cell r="P393">
            <v>47</v>
          </cell>
          <cell r="Q393">
            <v>31</v>
          </cell>
        </row>
        <row r="394">
          <cell r="A394">
            <v>33936</v>
          </cell>
          <cell r="H394">
            <v>90509.111529999995</v>
          </cell>
          <cell r="I394">
            <v>2.0778032949999998</v>
          </cell>
          <cell r="O394" t="str">
            <v>092-095-040-11</v>
          </cell>
          <cell r="P394">
            <v>40</v>
          </cell>
          <cell r="Q394">
            <v>11</v>
          </cell>
        </row>
        <row r="395">
          <cell r="A395">
            <v>35048</v>
          </cell>
          <cell r="H395">
            <v>161009.88759999999</v>
          </cell>
          <cell r="I395">
            <v>3.6962784110000002</v>
          </cell>
          <cell r="O395" t="str">
            <v>202-041-047-11</v>
          </cell>
          <cell r="P395">
            <v>47</v>
          </cell>
          <cell r="Q395">
            <v>11</v>
          </cell>
        </row>
        <row r="396">
          <cell r="A396">
            <v>35618</v>
          </cell>
          <cell r="H396">
            <v>285109.97979999997</v>
          </cell>
          <cell r="I396">
            <v>6.545224513</v>
          </cell>
          <cell r="O396" t="str">
            <v>092-085-049-24</v>
          </cell>
          <cell r="P396">
            <v>49</v>
          </cell>
          <cell r="Q396">
            <v>24</v>
          </cell>
        </row>
        <row r="397">
          <cell r="A397">
            <v>35923</v>
          </cell>
          <cell r="H397">
            <v>244011.4669</v>
          </cell>
          <cell r="I397">
            <v>5.601732481</v>
          </cell>
          <cell r="O397" t="str">
            <v>201-000-002-72</v>
          </cell>
          <cell r="P397">
            <v>2</v>
          </cell>
          <cell r="Q397">
            <v>72</v>
          </cell>
        </row>
        <row r="398">
          <cell r="A398">
            <v>33274</v>
          </cell>
          <cell r="H398">
            <v>68340.297829999996</v>
          </cell>
          <cell r="I398">
            <v>1.568877361</v>
          </cell>
          <cell r="O398" t="str">
            <v>121-076-449-38</v>
          </cell>
          <cell r="P398">
            <v>449</v>
          </cell>
          <cell r="Q398">
            <v>38</v>
          </cell>
        </row>
        <row r="399">
          <cell r="A399">
            <v>34348</v>
          </cell>
          <cell r="H399">
            <v>260188.0674</v>
          </cell>
          <cell r="I399">
            <v>5.9730961300000001</v>
          </cell>
          <cell r="O399" t="str">
            <v>150-006-506-20</v>
          </cell>
          <cell r="P399">
            <v>506</v>
          </cell>
          <cell r="Q399">
            <v>20</v>
          </cell>
        </row>
        <row r="400">
          <cell r="A400">
            <v>34769</v>
          </cell>
          <cell r="H400">
            <v>124337.3167</v>
          </cell>
          <cell r="I400">
            <v>2.8543920279999999</v>
          </cell>
          <cell r="O400" t="str">
            <v>121-083-385-03</v>
          </cell>
          <cell r="P400">
            <v>385</v>
          </cell>
          <cell r="Q400">
            <v>3</v>
          </cell>
        </row>
        <row r="401">
          <cell r="A401">
            <v>31609</v>
          </cell>
          <cell r="H401">
            <v>153492.6588</v>
          </cell>
          <cell r="I401">
            <v>3.5237065840000001</v>
          </cell>
          <cell r="O401" t="str">
            <v>230-021-301-07</v>
          </cell>
          <cell r="P401">
            <v>301</v>
          </cell>
          <cell r="Q401">
            <v>7</v>
          </cell>
        </row>
        <row r="402">
          <cell r="A402">
            <v>31617</v>
          </cell>
          <cell r="H402">
            <v>90173.196500000005</v>
          </cell>
          <cell r="I402">
            <v>2.0700917470000002</v>
          </cell>
          <cell r="O402" t="str">
            <v>256-023-040-02</v>
          </cell>
          <cell r="P402">
            <v>40</v>
          </cell>
          <cell r="Q402">
            <v>2</v>
          </cell>
        </row>
        <row r="403">
          <cell r="A403">
            <v>30304</v>
          </cell>
          <cell r="H403">
            <v>152922.8609</v>
          </cell>
          <cell r="I403">
            <v>3.510625825</v>
          </cell>
          <cell r="O403" t="str">
            <v>329-078-007-15</v>
          </cell>
          <cell r="P403">
            <v>7</v>
          </cell>
          <cell r="Q403">
            <v>15</v>
          </cell>
        </row>
        <row r="404">
          <cell r="A404">
            <v>30791</v>
          </cell>
          <cell r="H404">
            <v>35240.669450000001</v>
          </cell>
          <cell r="I404">
            <v>0.80901445000000005</v>
          </cell>
          <cell r="O404" t="str">
            <v>227-074-137-01</v>
          </cell>
          <cell r="P404">
            <v>137</v>
          </cell>
          <cell r="Q404">
            <v>1</v>
          </cell>
        </row>
        <row r="405">
          <cell r="A405">
            <v>33225</v>
          </cell>
          <cell r="H405">
            <v>192918.07750000001</v>
          </cell>
          <cell r="I405">
            <v>4.4287896570000003</v>
          </cell>
          <cell r="O405" t="str">
            <v>256-000-002-06</v>
          </cell>
          <cell r="P405">
            <v>2</v>
          </cell>
          <cell r="Q405">
            <v>6</v>
          </cell>
        </row>
        <row r="406">
          <cell r="A406">
            <v>32748</v>
          </cell>
          <cell r="H406">
            <v>118401.8507</v>
          </cell>
          <cell r="I406">
            <v>2.7181324779999998</v>
          </cell>
          <cell r="O406" t="str">
            <v>328-000-009-76</v>
          </cell>
          <cell r="P406">
            <v>9</v>
          </cell>
          <cell r="Q406">
            <v>76</v>
          </cell>
        </row>
        <row r="407">
          <cell r="A407">
            <v>32979</v>
          </cell>
          <cell r="H407">
            <v>476457.08350000001</v>
          </cell>
          <cell r="I407">
            <v>10.93794958</v>
          </cell>
          <cell r="O407" t="str">
            <v>227-063-228-01</v>
          </cell>
          <cell r="P407">
            <v>228</v>
          </cell>
          <cell r="Q407">
            <v>1</v>
          </cell>
        </row>
        <row r="408">
          <cell r="A408">
            <v>35881</v>
          </cell>
          <cell r="H408">
            <v>197737.5404</v>
          </cell>
          <cell r="I408">
            <v>4.5394293030000004</v>
          </cell>
          <cell r="O408" t="str">
            <v>256-023-225-26</v>
          </cell>
          <cell r="P408">
            <v>225</v>
          </cell>
          <cell r="Q408">
            <v>26</v>
          </cell>
        </row>
        <row r="409">
          <cell r="A409">
            <v>34777</v>
          </cell>
          <cell r="H409">
            <v>300342.85330000002</v>
          </cell>
          <cell r="I409">
            <v>6.8949231690000001</v>
          </cell>
          <cell r="O409" t="str">
            <v>227-062-356-01</v>
          </cell>
          <cell r="P409">
            <v>356</v>
          </cell>
          <cell r="Q409">
            <v>1</v>
          </cell>
        </row>
        <row r="410">
          <cell r="A410">
            <v>35501</v>
          </cell>
          <cell r="H410">
            <v>690368.85479999997</v>
          </cell>
          <cell r="I410">
            <v>15.848688129999999</v>
          </cell>
          <cell r="O410" t="str">
            <v>304-039-199-13</v>
          </cell>
          <cell r="P410">
            <v>199</v>
          </cell>
          <cell r="Q410">
            <v>13</v>
          </cell>
        </row>
        <row r="411">
          <cell r="A411">
            <v>30098</v>
          </cell>
          <cell r="H411">
            <v>242813.88750000001</v>
          </cell>
          <cell r="I411">
            <v>5.5742398419999999</v>
          </cell>
          <cell r="O411" t="str">
            <v>205-047-028-07</v>
          </cell>
          <cell r="P411">
            <v>28</v>
          </cell>
          <cell r="Q411">
            <v>7</v>
          </cell>
        </row>
        <row r="412">
          <cell r="A412">
            <v>36012</v>
          </cell>
          <cell r="H412">
            <v>363842.9473</v>
          </cell>
          <cell r="I412">
            <v>8.3526847400000008</v>
          </cell>
          <cell r="O412" t="str">
            <v>304-000-005-28</v>
          </cell>
          <cell r="P412">
            <v>5</v>
          </cell>
          <cell r="Q412">
            <v>28</v>
          </cell>
        </row>
        <row r="413">
          <cell r="A413">
            <v>36327</v>
          </cell>
          <cell r="H413">
            <v>166833.40419999999</v>
          </cell>
          <cell r="I413">
            <v>3.829967957</v>
          </cell>
          <cell r="O413" t="str">
            <v>227-071-351-37</v>
          </cell>
          <cell r="P413">
            <v>351</v>
          </cell>
          <cell r="Q413">
            <v>37</v>
          </cell>
        </row>
        <row r="414">
          <cell r="A414">
            <v>30167</v>
          </cell>
          <cell r="H414">
            <v>387023.18599999999</v>
          </cell>
          <cell r="I414">
            <v>8.8848297990000002</v>
          </cell>
          <cell r="O414" t="str">
            <v>231-000-009-01</v>
          </cell>
          <cell r="P414">
            <v>9</v>
          </cell>
          <cell r="Q414">
            <v>1</v>
          </cell>
        </row>
        <row r="415">
          <cell r="A415">
            <v>34462</v>
          </cell>
          <cell r="H415">
            <v>163515.2445</v>
          </cell>
          <cell r="I415">
            <v>3.7537934919999998</v>
          </cell>
          <cell r="O415" t="str">
            <v>205-047-028-07</v>
          </cell>
          <cell r="P415">
            <v>28</v>
          </cell>
          <cell r="Q415">
            <v>7</v>
          </cell>
        </row>
        <row r="416">
          <cell r="A416">
            <v>35014</v>
          </cell>
          <cell r="H416">
            <v>173879.0338</v>
          </cell>
          <cell r="I416">
            <v>3.9917133570000001</v>
          </cell>
          <cell r="O416" t="str">
            <v>230-000-010-27</v>
          </cell>
          <cell r="P416">
            <v>10</v>
          </cell>
          <cell r="Q416">
            <v>27</v>
          </cell>
        </row>
        <row r="417">
          <cell r="A417">
            <v>35907</v>
          </cell>
          <cell r="H417">
            <v>259575.15650000001</v>
          </cell>
          <cell r="I417">
            <v>5.9590256310000003</v>
          </cell>
          <cell r="O417" t="str">
            <v>205-067-072-05</v>
          </cell>
          <cell r="P417">
            <v>72</v>
          </cell>
          <cell r="Q417">
            <v>5</v>
          </cell>
        </row>
        <row r="418">
          <cell r="A418">
            <v>30916</v>
          </cell>
          <cell r="H418">
            <v>69566.341050000003</v>
          </cell>
          <cell r="I418">
            <v>1.5970234400000001</v>
          </cell>
          <cell r="O418" t="str">
            <v>280-035-114-22</v>
          </cell>
          <cell r="P418">
            <v>114</v>
          </cell>
          <cell r="Q418">
            <v>22</v>
          </cell>
        </row>
        <row r="419">
          <cell r="A419">
            <v>30924</v>
          </cell>
          <cell r="H419">
            <v>49806.173929999997</v>
          </cell>
          <cell r="I419">
            <v>1.1433924230000001</v>
          </cell>
          <cell r="O419" t="str">
            <v>254-035-002-19</v>
          </cell>
          <cell r="P419">
            <v>2</v>
          </cell>
          <cell r="Q419">
            <v>19</v>
          </cell>
        </row>
        <row r="420">
          <cell r="A420">
            <v>30148</v>
          </cell>
          <cell r="H420">
            <v>230276.74050000001</v>
          </cell>
          <cell r="I420">
            <v>5.2864265489999998</v>
          </cell>
          <cell r="O420" t="str">
            <v>150-036-033-01</v>
          </cell>
          <cell r="P420">
            <v>33</v>
          </cell>
          <cell r="Q420">
            <v>1</v>
          </cell>
        </row>
        <row r="421">
          <cell r="A421">
            <v>30189</v>
          </cell>
          <cell r="H421">
            <v>77885.542499999996</v>
          </cell>
          <cell r="I421">
            <v>1.7880060259999999</v>
          </cell>
          <cell r="O421" t="str">
            <v>150-074-214-11</v>
          </cell>
          <cell r="P421">
            <v>214</v>
          </cell>
          <cell r="Q421">
            <v>11</v>
          </cell>
        </row>
        <row r="422">
          <cell r="A422">
            <v>34355</v>
          </cell>
          <cell r="H422">
            <v>220504.68969999999</v>
          </cell>
          <cell r="I422">
            <v>5.0620911319999999</v>
          </cell>
          <cell r="O422" t="str">
            <v>280-041-146-47</v>
          </cell>
          <cell r="P422">
            <v>146</v>
          </cell>
          <cell r="Q422">
            <v>47</v>
          </cell>
        </row>
        <row r="423">
          <cell r="A423">
            <v>34884</v>
          </cell>
          <cell r="H423">
            <v>214127.20319999999</v>
          </cell>
          <cell r="I423">
            <v>4.9156841870000001</v>
          </cell>
          <cell r="O423" t="str">
            <v>304-026-302-02</v>
          </cell>
          <cell r="P423">
            <v>302</v>
          </cell>
          <cell r="Q423">
            <v>2</v>
          </cell>
        </row>
        <row r="424">
          <cell r="A424">
            <v>30197</v>
          </cell>
          <cell r="H424">
            <v>48536.836009999999</v>
          </cell>
          <cell r="I424">
            <v>1.114252434</v>
          </cell>
          <cell r="O424" t="str">
            <v>150-055-093-13</v>
          </cell>
          <cell r="P424">
            <v>93</v>
          </cell>
          <cell r="Q424">
            <v>13</v>
          </cell>
        </row>
        <row r="425">
          <cell r="A425">
            <v>35493</v>
          </cell>
          <cell r="H425">
            <v>197043.5484</v>
          </cell>
          <cell r="I425">
            <v>4.5234974389999998</v>
          </cell>
          <cell r="O425" t="str">
            <v>280-022-096-29</v>
          </cell>
          <cell r="P425">
            <v>96</v>
          </cell>
          <cell r="Q425">
            <v>29</v>
          </cell>
        </row>
        <row r="426">
          <cell r="A426">
            <v>30239</v>
          </cell>
          <cell r="H426">
            <v>94557.800799999997</v>
          </cell>
          <cell r="I426">
            <v>2.1707484109999999</v>
          </cell>
          <cell r="O426" t="str">
            <v>150-046-063-01</v>
          </cell>
          <cell r="P426">
            <v>63</v>
          </cell>
          <cell r="Q426">
            <v>1</v>
          </cell>
        </row>
        <row r="427">
          <cell r="A427">
            <v>35592</v>
          </cell>
          <cell r="H427">
            <v>241479.003</v>
          </cell>
          <cell r="I427">
            <v>5.5435951110000001</v>
          </cell>
          <cell r="O427" t="str">
            <v>280-000-002-46</v>
          </cell>
          <cell r="P427">
            <v>2</v>
          </cell>
          <cell r="Q427">
            <v>46</v>
          </cell>
        </row>
        <row r="428">
          <cell r="A428">
            <v>35774</v>
          </cell>
          <cell r="H428">
            <v>224266.07800000001</v>
          </cell>
          <cell r="I428">
            <v>5.1484407250000004</v>
          </cell>
          <cell r="O428" t="str">
            <v>304-000-008-44</v>
          </cell>
          <cell r="P428">
            <v>8</v>
          </cell>
          <cell r="Q428">
            <v>44</v>
          </cell>
        </row>
        <row r="429">
          <cell r="A429">
            <v>30247</v>
          </cell>
          <cell r="H429">
            <v>346449.0871</v>
          </cell>
          <cell r="I429">
            <v>7.9533766540000004</v>
          </cell>
          <cell r="O429" t="str">
            <v>150-037-016-05</v>
          </cell>
          <cell r="P429">
            <v>16</v>
          </cell>
          <cell r="Q429">
            <v>5</v>
          </cell>
        </row>
        <row r="430">
          <cell r="A430">
            <v>30502</v>
          </cell>
          <cell r="H430">
            <v>95511.944810000001</v>
          </cell>
          <cell r="I430">
            <v>2.192652544</v>
          </cell>
          <cell r="O430" t="str">
            <v>304-027-210-01</v>
          </cell>
          <cell r="P430">
            <v>210</v>
          </cell>
          <cell r="Q430">
            <v>1</v>
          </cell>
        </row>
        <row r="431">
          <cell r="A431">
            <v>30759</v>
          </cell>
          <cell r="H431">
            <v>262247.86310000002</v>
          </cell>
          <cell r="I431">
            <v>6.0203825330000003</v>
          </cell>
          <cell r="O431" t="str">
            <v>279-034-189-11</v>
          </cell>
          <cell r="P431">
            <v>189</v>
          </cell>
          <cell r="Q431">
            <v>11</v>
          </cell>
        </row>
        <row r="432">
          <cell r="A432">
            <v>30841</v>
          </cell>
          <cell r="H432">
            <v>173235.37820000001</v>
          </cell>
          <cell r="I432">
            <v>3.9769370579999999</v>
          </cell>
          <cell r="O432" t="str">
            <v>280-002-002-15</v>
          </cell>
          <cell r="P432">
            <v>2</v>
          </cell>
          <cell r="Q432">
            <v>15</v>
          </cell>
        </row>
        <row r="433">
          <cell r="A433">
            <v>30874</v>
          </cell>
          <cell r="H433">
            <v>70772.068289999996</v>
          </cell>
          <cell r="I433">
            <v>1.624703129</v>
          </cell>
          <cell r="O433" t="str">
            <v>303-027-231-21</v>
          </cell>
          <cell r="P433">
            <v>231</v>
          </cell>
          <cell r="Q433">
            <v>21</v>
          </cell>
        </row>
        <row r="434">
          <cell r="A434">
            <v>30973</v>
          </cell>
          <cell r="H434">
            <v>141480.79139999999</v>
          </cell>
          <cell r="I434">
            <v>3.247952052</v>
          </cell>
          <cell r="O434" t="str">
            <v>280-011-012-23</v>
          </cell>
          <cell r="P434">
            <v>12</v>
          </cell>
          <cell r="Q434">
            <v>23</v>
          </cell>
        </row>
        <row r="435">
          <cell r="A435">
            <v>33308</v>
          </cell>
          <cell r="H435">
            <v>104015.6009</v>
          </cell>
          <cell r="I435">
            <v>2.3878696260000001</v>
          </cell>
          <cell r="O435" t="str">
            <v>304-009-045-40</v>
          </cell>
          <cell r="P435">
            <v>45</v>
          </cell>
          <cell r="Q435">
            <v>40</v>
          </cell>
        </row>
        <row r="436">
          <cell r="A436">
            <v>33662</v>
          </cell>
          <cell r="H436">
            <v>244973.7059</v>
          </cell>
          <cell r="I436">
            <v>5.6238224480000003</v>
          </cell>
          <cell r="O436" t="str">
            <v>304-008-022-01</v>
          </cell>
          <cell r="P436">
            <v>22</v>
          </cell>
          <cell r="Q436">
            <v>1</v>
          </cell>
        </row>
        <row r="437">
          <cell r="A437">
            <v>33704</v>
          </cell>
          <cell r="H437">
            <v>66478.26165</v>
          </cell>
          <cell r="I437">
            <v>1.5261308920000001</v>
          </cell>
          <cell r="O437" t="str">
            <v>304-019-176-01</v>
          </cell>
          <cell r="P437">
            <v>176</v>
          </cell>
          <cell r="Q437">
            <v>1</v>
          </cell>
        </row>
        <row r="438">
          <cell r="A438">
            <v>35626</v>
          </cell>
          <cell r="H438">
            <v>40840.350830000003</v>
          </cell>
          <cell r="I438">
            <v>0.93756544600000002</v>
          </cell>
          <cell r="O438" t="str">
            <v>304-019-176-02</v>
          </cell>
          <cell r="P438">
            <v>176</v>
          </cell>
          <cell r="Q438">
            <v>2</v>
          </cell>
        </row>
        <row r="439">
          <cell r="A439">
            <v>30221</v>
          </cell>
          <cell r="H439">
            <v>63060.880940000003</v>
          </cell>
          <cell r="I439">
            <v>1.4476786260000001</v>
          </cell>
          <cell r="O439" t="str">
            <v>178-037-006-02</v>
          </cell>
          <cell r="P439">
            <v>6</v>
          </cell>
          <cell r="Q439">
            <v>2</v>
          </cell>
        </row>
        <row r="440">
          <cell r="A440">
            <v>35766</v>
          </cell>
          <cell r="H440">
            <v>873323.50749999995</v>
          </cell>
          <cell r="I440">
            <v>20.048749019999999</v>
          </cell>
          <cell r="O440" t="str">
            <v>178-000-002-06</v>
          </cell>
          <cell r="P440">
            <v>2</v>
          </cell>
          <cell r="Q440">
            <v>6</v>
          </cell>
        </row>
        <row r="441">
          <cell r="A441">
            <v>36343</v>
          </cell>
          <cell r="H441">
            <v>873323.50749999995</v>
          </cell>
          <cell r="I441">
            <v>20.048749019999999</v>
          </cell>
          <cell r="O441" t="str">
            <v>178-000-002-06</v>
          </cell>
          <cell r="P441">
            <v>2</v>
          </cell>
          <cell r="Q441">
            <v>6</v>
          </cell>
        </row>
        <row r="442">
          <cell r="A442">
            <v>31054</v>
          </cell>
          <cell r="H442">
            <v>287985.02059999999</v>
          </cell>
          <cell r="I442">
            <v>6.6112263679999996</v>
          </cell>
          <cell r="O442" t="str">
            <v>089-086-035-01</v>
          </cell>
          <cell r="P442">
            <v>35</v>
          </cell>
          <cell r="Q442">
            <v>1</v>
          </cell>
        </row>
        <row r="443">
          <cell r="A443">
            <v>33340</v>
          </cell>
          <cell r="H443">
            <v>339283.02419999999</v>
          </cell>
          <cell r="I443">
            <v>7.7888664869999999</v>
          </cell>
          <cell r="O443" t="str">
            <v>089-000-008-13</v>
          </cell>
          <cell r="P443">
            <v>8</v>
          </cell>
          <cell r="Q443">
            <v>13</v>
          </cell>
        </row>
        <row r="444">
          <cell r="A444">
            <v>34272</v>
          </cell>
          <cell r="H444">
            <v>169495.03839999999</v>
          </cell>
          <cell r="I444">
            <v>3.8910706689999999</v>
          </cell>
          <cell r="O444" t="str">
            <v>090-061-182-33</v>
          </cell>
          <cell r="P444">
            <v>182</v>
          </cell>
          <cell r="Q444">
            <v>33</v>
          </cell>
        </row>
        <row r="445">
          <cell r="A445">
            <v>31245</v>
          </cell>
          <cell r="H445">
            <v>166997.28539999999</v>
          </cell>
          <cell r="I445">
            <v>3.8337301529999999</v>
          </cell>
          <cell r="O445" t="str">
            <v>066-026-002-29</v>
          </cell>
          <cell r="P445">
            <v>2</v>
          </cell>
          <cell r="Q445">
            <v>29</v>
          </cell>
        </row>
        <row r="446">
          <cell r="A446">
            <v>31252</v>
          </cell>
          <cell r="H446">
            <v>29303.455529999999</v>
          </cell>
          <cell r="I446">
            <v>0.67271477300000004</v>
          </cell>
          <cell r="O446" t="str">
            <v>066-022-007-01</v>
          </cell>
          <cell r="P446">
            <v>7</v>
          </cell>
          <cell r="Q446">
            <v>1</v>
          </cell>
        </row>
        <row r="447">
          <cell r="A447">
            <v>33563</v>
          </cell>
          <cell r="H447">
            <v>83860.856549999997</v>
          </cell>
          <cell r="I447">
            <v>1.9251803620000001</v>
          </cell>
          <cell r="O447" t="str">
            <v>117-004-087-31</v>
          </cell>
          <cell r="P447">
            <v>87</v>
          </cell>
          <cell r="Q447">
            <v>31</v>
          </cell>
        </row>
        <row r="448">
          <cell r="A448">
            <v>36046</v>
          </cell>
          <cell r="H448">
            <v>240750.88010000001</v>
          </cell>
          <cell r="I448">
            <v>5.5268797100000002</v>
          </cell>
          <cell r="O448" t="str">
            <v>066-025-013-87</v>
          </cell>
          <cell r="P448">
            <v>13</v>
          </cell>
          <cell r="Q448">
            <v>87</v>
          </cell>
        </row>
        <row r="449">
          <cell r="A449">
            <v>36335</v>
          </cell>
          <cell r="H449">
            <v>135711.4939</v>
          </cell>
          <cell r="I449">
            <v>3.1155072060000002</v>
          </cell>
          <cell r="O449" t="str">
            <v>066-026-002-29</v>
          </cell>
          <cell r="P449">
            <v>2</v>
          </cell>
          <cell r="Q449">
            <v>29</v>
          </cell>
        </row>
        <row r="450">
          <cell r="A450">
            <v>35295</v>
          </cell>
          <cell r="H450">
            <v>116096.1933</v>
          </cell>
          <cell r="I450">
            <v>2.6652018659999999</v>
          </cell>
          <cell r="O450" t="str">
            <v>457-000-007-31</v>
          </cell>
          <cell r="P450">
            <v>7</v>
          </cell>
          <cell r="Q450">
            <v>31</v>
          </cell>
        </row>
        <row r="451">
          <cell r="A451">
            <v>32300</v>
          </cell>
          <cell r="H451">
            <v>35820.402009999998</v>
          </cell>
          <cell r="I451">
            <v>0.82232327800000005</v>
          </cell>
          <cell r="O451" t="str">
            <v>466-017-005-02</v>
          </cell>
          <cell r="P451">
            <v>5</v>
          </cell>
          <cell r="Q451">
            <v>2</v>
          </cell>
        </row>
        <row r="452">
          <cell r="A452">
            <v>32367</v>
          </cell>
          <cell r="H452">
            <v>98292.656279999996</v>
          </cell>
          <cell r="I452">
            <v>2.2564888949999999</v>
          </cell>
          <cell r="O452" t="str">
            <v>457-071-115-20</v>
          </cell>
          <cell r="P452">
            <v>115</v>
          </cell>
          <cell r="Q452">
            <v>20</v>
          </cell>
        </row>
        <row r="453">
          <cell r="A453">
            <v>32375</v>
          </cell>
          <cell r="H453">
            <v>47562.69801</v>
          </cell>
          <cell r="I453">
            <v>1.091889302</v>
          </cell>
          <cell r="O453" t="str">
            <v>461-000-008-34</v>
          </cell>
          <cell r="P453">
            <v>8</v>
          </cell>
          <cell r="Q453">
            <v>34</v>
          </cell>
        </row>
        <row r="454">
          <cell r="A454">
            <v>35840</v>
          </cell>
          <cell r="H454">
            <v>173696.45139999999</v>
          </cell>
          <cell r="I454">
            <v>3.987521841</v>
          </cell>
          <cell r="O454" t="str">
            <v>457-061-165-01</v>
          </cell>
          <cell r="P454">
            <v>165</v>
          </cell>
          <cell r="Q454">
            <v>1</v>
          </cell>
        </row>
        <row r="455">
          <cell r="A455">
            <v>37507</v>
          </cell>
          <cell r="H455">
            <v>152684.86970000001</v>
          </cell>
          <cell r="I455">
            <v>3.5051622980000001</v>
          </cell>
          <cell r="O455" t="str">
            <v>476-002-089-02</v>
          </cell>
          <cell r="P455">
            <v>89</v>
          </cell>
          <cell r="Q455">
            <v>2</v>
          </cell>
        </row>
        <row r="456">
          <cell r="A456">
            <v>31120</v>
          </cell>
          <cell r="H456">
            <v>125962.026</v>
          </cell>
          <cell r="I456">
            <v>2.8916902200000001</v>
          </cell>
          <cell r="O456" t="str">
            <v>065-020-006-18</v>
          </cell>
          <cell r="P456">
            <v>6</v>
          </cell>
          <cell r="Q456">
            <v>18</v>
          </cell>
        </row>
        <row r="457">
          <cell r="A457">
            <v>34207</v>
          </cell>
          <cell r="H457">
            <v>74734.872040000002</v>
          </cell>
          <cell r="I457">
            <v>1.715676585</v>
          </cell>
          <cell r="O457" t="str">
            <v>089-059-286-18</v>
          </cell>
          <cell r="P457">
            <v>286</v>
          </cell>
          <cell r="Q457">
            <v>18</v>
          </cell>
        </row>
        <row r="458">
          <cell r="A458">
            <v>34793</v>
          </cell>
          <cell r="H458">
            <v>106706.6232</v>
          </cell>
          <cell r="I458">
            <v>2.449646998</v>
          </cell>
          <cell r="O458" t="str">
            <v>065-000-005-18</v>
          </cell>
          <cell r="P458">
            <v>5</v>
          </cell>
          <cell r="Q458">
            <v>18</v>
          </cell>
        </row>
        <row r="459">
          <cell r="A459">
            <v>36384</v>
          </cell>
          <cell r="H459">
            <v>247100.04070000001</v>
          </cell>
          <cell r="I459">
            <v>5.6726363790000001</v>
          </cell>
          <cell r="O459" t="str">
            <v>089-000-005-02</v>
          </cell>
          <cell r="P459">
            <v>5</v>
          </cell>
          <cell r="Q459">
            <v>2</v>
          </cell>
        </row>
        <row r="460">
          <cell r="A460">
            <v>25023</v>
          </cell>
          <cell r="H460">
            <v>59057.387430000002</v>
          </cell>
          <cell r="I460">
            <v>1.355771061</v>
          </cell>
          <cell r="O460" t="str">
            <v>398-078-042-01</v>
          </cell>
          <cell r="P460">
            <v>42</v>
          </cell>
          <cell r="Q460">
            <v>1</v>
          </cell>
        </row>
        <row r="461">
          <cell r="A461">
            <v>25031</v>
          </cell>
          <cell r="H461">
            <v>113735.077</v>
          </cell>
          <cell r="I461">
            <v>2.6109980940000002</v>
          </cell>
          <cell r="O461" t="str">
            <v>398-068-042-02</v>
          </cell>
          <cell r="P461">
            <v>42</v>
          </cell>
          <cell r="Q461">
            <v>2</v>
          </cell>
        </row>
        <row r="462">
          <cell r="A462">
            <v>25049</v>
          </cell>
          <cell r="H462">
            <v>132620.15900000001</v>
          </cell>
          <cell r="I462">
            <v>3.0445399229999999</v>
          </cell>
          <cell r="O462" t="str">
            <v>398-079-030-06</v>
          </cell>
          <cell r="P462">
            <v>30</v>
          </cell>
          <cell r="Q462">
            <v>6</v>
          </cell>
        </row>
        <row r="463">
          <cell r="A463">
            <v>25197</v>
          </cell>
          <cell r="H463">
            <v>43717.050080000001</v>
          </cell>
          <cell r="I463">
            <v>1.0036053739999999</v>
          </cell>
          <cell r="O463" t="str">
            <v>422-051-016-01</v>
          </cell>
          <cell r="P463">
            <v>16</v>
          </cell>
          <cell r="Q463">
            <v>1</v>
          </cell>
        </row>
        <row r="464">
          <cell r="A464">
            <v>25239</v>
          </cell>
          <cell r="H464">
            <v>283516.57659999997</v>
          </cell>
          <cell r="I464">
            <v>6.5086450090000003</v>
          </cell>
          <cell r="O464" t="str">
            <v>398-036-072-01</v>
          </cell>
          <cell r="P464">
            <v>72</v>
          </cell>
          <cell r="Q464">
            <v>1</v>
          </cell>
        </row>
        <row r="465">
          <cell r="A465">
            <v>35816</v>
          </cell>
          <cell r="H465">
            <v>151367.96549999999</v>
          </cell>
          <cell r="I465">
            <v>3.474930337</v>
          </cell>
          <cell r="O465" t="str">
            <v>398-079-030-06</v>
          </cell>
          <cell r="P465">
            <v>30</v>
          </cell>
          <cell r="Q465">
            <v>6</v>
          </cell>
        </row>
        <row r="466">
          <cell r="A466">
            <v>33043</v>
          </cell>
          <cell r="H466">
            <v>216934.18179999999</v>
          </cell>
          <cell r="I466">
            <v>4.9801235479999999</v>
          </cell>
          <cell r="O466" t="str">
            <v>457-043-176-71</v>
          </cell>
          <cell r="P466">
            <v>176</v>
          </cell>
          <cell r="Q466">
            <v>71</v>
          </cell>
        </row>
        <row r="467">
          <cell r="A467">
            <v>43794</v>
          </cell>
          <cell r="H467">
            <v>186468.10800000001</v>
          </cell>
          <cell r="I467">
            <v>4.2807187320000004</v>
          </cell>
          <cell r="O467" t="str">
            <v>129-001-134-01</v>
          </cell>
          <cell r="P467">
            <v>134</v>
          </cell>
          <cell r="Q467">
            <v>1</v>
          </cell>
        </row>
        <row r="468">
          <cell r="A468">
            <v>46805</v>
          </cell>
          <cell r="H468">
            <v>148283.57209999999</v>
          </cell>
          <cell r="I468">
            <v>3.4041224090000002</v>
          </cell>
          <cell r="O468" t="str">
            <v>100-082-667-04</v>
          </cell>
          <cell r="P468">
            <v>667</v>
          </cell>
          <cell r="Q468">
            <v>4</v>
          </cell>
        </row>
        <row r="469">
          <cell r="A469">
            <v>47126</v>
          </cell>
          <cell r="H469">
            <v>191322.2543</v>
          </cell>
          <cell r="I469">
            <v>4.3921545980000003</v>
          </cell>
          <cell r="O469" t="str">
            <v>129-000-002-95</v>
          </cell>
          <cell r="P469">
            <v>2</v>
          </cell>
          <cell r="Q469">
            <v>95</v>
          </cell>
        </row>
        <row r="470">
          <cell r="A470">
            <v>48025</v>
          </cell>
          <cell r="H470">
            <v>287492.28110000002</v>
          </cell>
          <cell r="I470">
            <v>6.5999146250000003</v>
          </cell>
          <cell r="O470" t="str">
            <v>129-023-144-06</v>
          </cell>
          <cell r="P470">
            <v>144</v>
          </cell>
          <cell r="Q470">
            <v>6</v>
          </cell>
        </row>
        <row r="471">
          <cell r="A471">
            <v>42952</v>
          </cell>
          <cell r="H471">
            <v>156268.54680000001</v>
          </cell>
          <cell r="I471">
            <v>3.5874322040000002</v>
          </cell>
          <cell r="O471" t="str">
            <v>359-070-028-02</v>
          </cell>
          <cell r="P471">
            <v>28</v>
          </cell>
          <cell r="Q471">
            <v>2</v>
          </cell>
        </row>
        <row r="472">
          <cell r="A472">
            <v>43018</v>
          </cell>
          <cell r="H472">
            <v>160661.7377</v>
          </cell>
          <cell r="I472">
            <v>3.6882859899999998</v>
          </cell>
          <cell r="O472" t="str">
            <v>335-037-061-02</v>
          </cell>
          <cell r="P472">
            <v>61</v>
          </cell>
          <cell r="Q472">
            <v>2</v>
          </cell>
        </row>
        <row r="473">
          <cell r="A473">
            <v>45393</v>
          </cell>
          <cell r="H473">
            <v>109803.8581</v>
          </cell>
          <cell r="I473">
            <v>2.5207497270000001</v>
          </cell>
          <cell r="O473" t="str">
            <v>335-047-061-07</v>
          </cell>
          <cell r="P473">
            <v>61</v>
          </cell>
          <cell r="Q473">
            <v>7</v>
          </cell>
        </row>
        <row r="474">
          <cell r="A474">
            <v>48264</v>
          </cell>
          <cell r="H474">
            <v>239887.86300000001</v>
          </cell>
          <cell r="I474">
            <v>5.5070675629999997</v>
          </cell>
          <cell r="O474" t="str">
            <v>335-059-086-15</v>
          </cell>
          <cell r="P474">
            <v>86</v>
          </cell>
          <cell r="Q474">
            <v>15</v>
          </cell>
        </row>
        <row r="475">
          <cell r="A475">
            <v>41541</v>
          </cell>
          <cell r="H475">
            <v>152126.96799999999</v>
          </cell>
          <cell r="I475">
            <v>3.4923546380000001</v>
          </cell>
          <cell r="O475" t="str">
            <v>358-041-081-08</v>
          </cell>
          <cell r="P475">
            <v>81</v>
          </cell>
          <cell r="Q475">
            <v>8</v>
          </cell>
        </row>
        <row r="476">
          <cell r="A476">
            <v>41582</v>
          </cell>
          <cell r="H476">
            <v>314855.2537</v>
          </cell>
          <cell r="I476">
            <v>7.2280820400000003</v>
          </cell>
          <cell r="O476" t="str">
            <v>357-000-009-40</v>
          </cell>
          <cell r="P476">
            <v>9</v>
          </cell>
          <cell r="Q476">
            <v>40</v>
          </cell>
        </row>
        <row r="477">
          <cell r="A477">
            <v>44891</v>
          </cell>
          <cell r="H477">
            <v>52938.538379999998</v>
          </cell>
          <cell r="I477">
            <v>1.2153016160000001</v>
          </cell>
          <cell r="O477" t="str">
            <v>283-017-107-01</v>
          </cell>
          <cell r="P477">
            <v>107</v>
          </cell>
          <cell r="Q477">
            <v>1</v>
          </cell>
        </row>
        <row r="478">
          <cell r="A478">
            <v>45682</v>
          </cell>
          <cell r="H478">
            <v>209456.76670000001</v>
          </cell>
          <cell r="I478">
            <v>4.808465719</v>
          </cell>
          <cell r="O478" t="str">
            <v>358-032-072-06</v>
          </cell>
          <cell r="P478">
            <v>72</v>
          </cell>
          <cell r="Q478">
            <v>6</v>
          </cell>
        </row>
        <row r="479">
          <cell r="A479">
            <v>15156</v>
          </cell>
          <cell r="H479">
            <v>1594649.031</v>
          </cell>
          <cell r="I479">
            <v>36.608104480000002</v>
          </cell>
          <cell r="O479" t="str">
            <v>073-000-009-48</v>
          </cell>
          <cell r="P479">
            <v>9</v>
          </cell>
          <cell r="Q479">
            <v>48</v>
          </cell>
        </row>
        <row r="480">
          <cell r="A480">
            <v>43505</v>
          </cell>
          <cell r="H480">
            <v>25192.073270000001</v>
          </cell>
          <cell r="I480">
            <v>0.57833042400000001</v>
          </cell>
          <cell r="O480" t="str">
            <v>157-038-420-02</v>
          </cell>
          <cell r="P480">
            <v>420</v>
          </cell>
          <cell r="Q480">
            <v>2</v>
          </cell>
        </row>
        <row r="481">
          <cell r="A481">
            <v>41566</v>
          </cell>
          <cell r="H481">
            <v>111694.37820000001</v>
          </cell>
          <cell r="I481">
            <v>2.5641500960000001</v>
          </cell>
          <cell r="O481" t="str">
            <v>358-079-432-14</v>
          </cell>
          <cell r="P481">
            <v>432</v>
          </cell>
          <cell r="Q481">
            <v>14</v>
          </cell>
        </row>
        <row r="482">
          <cell r="A482">
            <v>44529</v>
          </cell>
          <cell r="H482">
            <v>72375.957139999999</v>
          </cell>
          <cell r="I482">
            <v>1.66152335</v>
          </cell>
          <cell r="O482" t="str">
            <v>381-089-207-22</v>
          </cell>
          <cell r="P482">
            <v>207</v>
          </cell>
          <cell r="Q482">
            <v>22</v>
          </cell>
        </row>
        <row r="483">
          <cell r="A483">
            <v>50120</v>
          </cell>
          <cell r="H483">
            <v>316547.96130000002</v>
          </cell>
          <cell r="I483">
            <v>7.2669412610000004</v>
          </cell>
          <cell r="O483" t="str">
            <v>358-072-401-08</v>
          </cell>
          <cell r="P483">
            <v>401</v>
          </cell>
          <cell r="Q483">
            <v>8</v>
          </cell>
        </row>
        <row r="484">
          <cell r="A484">
            <v>15248</v>
          </cell>
          <cell r="H484">
            <v>181929.4087</v>
          </cell>
          <cell r="I484">
            <v>4.1765245330000003</v>
          </cell>
          <cell r="O484" t="str">
            <v>003-087-297-11</v>
          </cell>
          <cell r="P484">
            <v>297</v>
          </cell>
          <cell r="Q484">
            <v>11</v>
          </cell>
        </row>
        <row r="485">
          <cell r="A485">
            <v>15396</v>
          </cell>
          <cell r="H485">
            <v>33620.819170000002</v>
          </cell>
          <cell r="I485">
            <v>0.77182780500000003</v>
          </cell>
          <cell r="O485" t="str">
            <v>008-031-335-63</v>
          </cell>
          <cell r="P485">
            <v>335</v>
          </cell>
          <cell r="Q485">
            <v>63</v>
          </cell>
        </row>
        <row r="486">
          <cell r="A486">
            <v>15750</v>
          </cell>
          <cell r="H486">
            <v>235206.31229999999</v>
          </cell>
          <cell r="I486">
            <v>5.3995939469999996</v>
          </cell>
          <cell r="O486" t="str">
            <v>007-007-131-76</v>
          </cell>
          <cell r="P486">
            <v>131</v>
          </cell>
          <cell r="Q486">
            <v>76</v>
          </cell>
        </row>
        <row r="487">
          <cell r="A487">
            <v>17657</v>
          </cell>
          <cell r="H487">
            <v>186085.53339999999</v>
          </cell>
          <cell r="I487">
            <v>4.2719360279999998</v>
          </cell>
          <cell r="O487" t="str">
            <v>003-000-009-26</v>
          </cell>
          <cell r="P487">
            <v>9</v>
          </cell>
          <cell r="Q487">
            <v>26</v>
          </cell>
        </row>
        <row r="488">
          <cell r="A488">
            <v>43273</v>
          </cell>
          <cell r="H488">
            <v>41414.547480000001</v>
          </cell>
          <cell r="I488">
            <v>0.95074718700000005</v>
          </cell>
          <cell r="O488" t="str">
            <v>310-099-294-04</v>
          </cell>
          <cell r="P488">
            <v>294</v>
          </cell>
          <cell r="Q488">
            <v>4</v>
          </cell>
        </row>
        <row r="489">
          <cell r="A489">
            <v>43299</v>
          </cell>
          <cell r="H489">
            <v>27866.517879999999</v>
          </cell>
          <cell r="I489">
            <v>0.63972722400000004</v>
          </cell>
          <cell r="O489" t="str">
            <v>285-087-028-18</v>
          </cell>
          <cell r="P489">
            <v>28</v>
          </cell>
          <cell r="Q489">
            <v>18</v>
          </cell>
        </row>
        <row r="490">
          <cell r="A490">
            <v>43315</v>
          </cell>
          <cell r="H490">
            <v>326106.04109999997</v>
          </cell>
          <cell r="I490">
            <v>7.48636458</v>
          </cell>
          <cell r="O490" t="str">
            <v>334-025-179-04</v>
          </cell>
          <cell r="P490">
            <v>179</v>
          </cell>
          <cell r="Q490">
            <v>4</v>
          </cell>
        </row>
        <row r="491">
          <cell r="A491">
            <v>43323</v>
          </cell>
          <cell r="H491">
            <v>53042.717060000003</v>
          </cell>
          <cell r="I491">
            <v>1.217693229</v>
          </cell>
          <cell r="O491" t="str">
            <v>334-034-081-03</v>
          </cell>
          <cell r="P491">
            <v>81</v>
          </cell>
          <cell r="Q491">
            <v>3</v>
          </cell>
        </row>
        <row r="492">
          <cell r="A492">
            <v>43398</v>
          </cell>
          <cell r="H492">
            <v>216016.75169999999</v>
          </cell>
          <cell r="I492">
            <v>4.9590622509999998</v>
          </cell>
          <cell r="O492" t="str">
            <v>335-041-108-10</v>
          </cell>
          <cell r="P492">
            <v>108</v>
          </cell>
          <cell r="Q492">
            <v>10</v>
          </cell>
        </row>
        <row r="493">
          <cell r="A493">
            <v>15404</v>
          </cell>
          <cell r="H493">
            <v>52803.89243</v>
          </cell>
          <cell r="I493">
            <v>1.2122105700000001</v>
          </cell>
          <cell r="O493" t="str">
            <v>008-035-459-01</v>
          </cell>
          <cell r="P493">
            <v>459</v>
          </cell>
          <cell r="Q493">
            <v>1</v>
          </cell>
        </row>
        <row r="494">
          <cell r="A494">
            <v>15453</v>
          </cell>
          <cell r="H494">
            <v>125753.4179</v>
          </cell>
          <cell r="I494">
            <v>2.8869012380000001</v>
          </cell>
          <cell r="O494" t="str">
            <v>026-000-002-79</v>
          </cell>
          <cell r="P494">
            <v>2</v>
          </cell>
          <cell r="Q494">
            <v>79</v>
          </cell>
        </row>
        <row r="495">
          <cell r="A495">
            <v>41004</v>
          </cell>
          <cell r="H495">
            <v>119655.74619999999</v>
          </cell>
          <cell r="I495">
            <v>2.746917957</v>
          </cell>
          <cell r="O495" t="str">
            <v>380-004-006-11</v>
          </cell>
          <cell r="P495">
            <v>6</v>
          </cell>
          <cell r="Q495">
            <v>11</v>
          </cell>
        </row>
        <row r="496">
          <cell r="A496">
            <v>42770</v>
          </cell>
          <cell r="H496">
            <v>17178.728869999999</v>
          </cell>
          <cell r="I496">
            <v>0.39436935000000001</v>
          </cell>
          <cell r="O496" t="str">
            <v>128-033-533-14</v>
          </cell>
          <cell r="P496">
            <v>533</v>
          </cell>
          <cell r="Q496">
            <v>14</v>
          </cell>
        </row>
        <row r="497">
          <cell r="A497">
            <v>42812</v>
          </cell>
          <cell r="H497">
            <v>113063.7837</v>
          </cell>
          <cell r="I497">
            <v>2.5955873199999999</v>
          </cell>
          <cell r="O497" t="str">
            <v>070-008-408-11</v>
          </cell>
          <cell r="P497">
            <v>408</v>
          </cell>
          <cell r="Q497">
            <v>11</v>
          </cell>
        </row>
        <row r="498">
          <cell r="A498">
            <v>43729</v>
          </cell>
          <cell r="H498">
            <v>101891.1309</v>
          </cell>
          <cell r="I498">
            <v>2.3390985039999999</v>
          </cell>
          <cell r="O498" t="str">
            <v>099-035-195-03</v>
          </cell>
          <cell r="P498">
            <v>195</v>
          </cell>
          <cell r="Q498">
            <v>3</v>
          </cell>
        </row>
        <row r="499">
          <cell r="A499">
            <v>43752</v>
          </cell>
          <cell r="H499">
            <v>138249.7218</v>
          </cell>
          <cell r="I499">
            <v>3.1737769</v>
          </cell>
          <cell r="O499" t="str">
            <v>071-000-010-99</v>
          </cell>
          <cell r="P499">
            <v>10</v>
          </cell>
          <cell r="Q499">
            <v>99</v>
          </cell>
        </row>
        <row r="500">
          <cell r="A500">
            <v>47902</v>
          </cell>
          <cell r="H500">
            <v>412781.2942</v>
          </cell>
          <cell r="I500">
            <v>9.4761545950000006</v>
          </cell>
          <cell r="O500" t="str">
            <v>099-079-239-09</v>
          </cell>
          <cell r="P500">
            <v>239</v>
          </cell>
          <cell r="Q500">
            <v>9</v>
          </cell>
        </row>
        <row r="501">
          <cell r="A501">
            <v>40204</v>
          </cell>
          <cell r="H501">
            <v>205268.36360000001</v>
          </cell>
          <cell r="I501">
            <v>4.7123132129999998</v>
          </cell>
          <cell r="O501" t="str">
            <v>097-016-005-02</v>
          </cell>
          <cell r="P501">
            <v>5</v>
          </cell>
          <cell r="Q501">
            <v>2</v>
          </cell>
        </row>
        <row r="502">
          <cell r="A502">
            <v>42572</v>
          </cell>
          <cell r="H502">
            <v>35137.652600000001</v>
          </cell>
          <cell r="I502">
            <v>0.80664950899999999</v>
          </cell>
          <cell r="O502" t="str">
            <v>127-000-004-07</v>
          </cell>
          <cell r="P502">
            <v>4</v>
          </cell>
          <cell r="Q502">
            <v>7</v>
          </cell>
        </row>
        <row r="503">
          <cell r="A503">
            <v>42804</v>
          </cell>
          <cell r="H503">
            <v>101224.2928</v>
          </cell>
          <cell r="I503">
            <v>2.3237900090000001</v>
          </cell>
          <cell r="O503" t="str">
            <v>070-000-009-38</v>
          </cell>
          <cell r="P503">
            <v>9</v>
          </cell>
          <cell r="Q503">
            <v>38</v>
          </cell>
        </row>
        <row r="504">
          <cell r="A504">
            <v>45310</v>
          </cell>
          <cell r="H504">
            <v>87753.737609999996</v>
          </cell>
          <cell r="I504">
            <v>2.0145486140000002</v>
          </cell>
          <cell r="O504" t="str">
            <v>097-000-003-03</v>
          </cell>
          <cell r="P504">
            <v>3</v>
          </cell>
          <cell r="Q504">
            <v>3</v>
          </cell>
        </row>
        <row r="505">
          <cell r="A505">
            <v>46086</v>
          </cell>
          <cell r="H505">
            <v>166044.72260000001</v>
          </cell>
          <cell r="I505">
            <v>3.8118623180000002</v>
          </cell>
          <cell r="O505" t="str">
            <v>097-000-003-03</v>
          </cell>
          <cell r="P505">
            <v>3</v>
          </cell>
          <cell r="Q505">
            <v>3</v>
          </cell>
        </row>
        <row r="506">
          <cell r="A506">
            <v>46334</v>
          </cell>
          <cell r="H506">
            <v>64932.97928</v>
          </cell>
          <cell r="I506">
            <v>1.4906560900000001</v>
          </cell>
          <cell r="O506" t="str">
            <v>070-000-009-38</v>
          </cell>
          <cell r="P506">
            <v>9</v>
          </cell>
          <cell r="Q506">
            <v>38</v>
          </cell>
        </row>
        <row r="507">
          <cell r="A507">
            <v>40147</v>
          </cell>
          <cell r="H507">
            <v>160234.94039999999</v>
          </cell>
          <cell r="I507">
            <v>3.6784880709999999</v>
          </cell>
          <cell r="O507" t="str">
            <v>069-097-387-11</v>
          </cell>
          <cell r="P507">
            <v>387</v>
          </cell>
          <cell r="Q507">
            <v>11</v>
          </cell>
        </row>
        <row r="508">
          <cell r="A508">
            <v>42473</v>
          </cell>
          <cell r="H508">
            <v>230635.51519999999</v>
          </cell>
          <cell r="I508">
            <v>5.2946628819999999</v>
          </cell>
          <cell r="O508" t="str">
            <v>070-022-002-20</v>
          </cell>
          <cell r="P508">
            <v>2</v>
          </cell>
          <cell r="Q508">
            <v>20</v>
          </cell>
        </row>
        <row r="509">
          <cell r="A509">
            <v>46003</v>
          </cell>
          <cell r="H509">
            <v>211169.53140000001</v>
          </cell>
          <cell r="I509">
            <v>4.8477853849999999</v>
          </cell>
          <cell r="O509" t="str">
            <v>070-043-038-12</v>
          </cell>
          <cell r="P509">
            <v>38</v>
          </cell>
          <cell r="Q509">
            <v>12</v>
          </cell>
        </row>
        <row r="510">
          <cell r="A510">
            <v>47894</v>
          </cell>
          <cell r="H510">
            <v>247968.54610000001</v>
          </cell>
          <cell r="I510">
            <v>5.6925745210000001</v>
          </cell>
          <cell r="O510" t="str">
            <v>070-000-007-95</v>
          </cell>
          <cell r="P510">
            <v>7</v>
          </cell>
          <cell r="Q510">
            <v>95</v>
          </cell>
        </row>
        <row r="511">
          <cell r="A511">
            <v>40030</v>
          </cell>
          <cell r="H511">
            <v>127464.6449</v>
          </cell>
          <cell r="I511">
            <v>2.9261856050000001</v>
          </cell>
          <cell r="O511" t="str">
            <v>125-009-559-13</v>
          </cell>
          <cell r="P511">
            <v>559</v>
          </cell>
          <cell r="Q511">
            <v>13</v>
          </cell>
        </row>
        <row r="512">
          <cell r="A512">
            <v>40121</v>
          </cell>
          <cell r="H512">
            <v>42164.8629</v>
          </cell>
          <cell r="I512">
            <v>0.96797205900000005</v>
          </cell>
          <cell r="O512" t="str">
            <v>126-012-365-10</v>
          </cell>
          <cell r="P512">
            <v>365</v>
          </cell>
          <cell r="Q512">
            <v>10</v>
          </cell>
        </row>
        <row r="513">
          <cell r="A513">
            <v>40139</v>
          </cell>
          <cell r="H513">
            <v>49550.320140000003</v>
          </cell>
          <cell r="I513">
            <v>1.1375188279999999</v>
          </cell>
          <cell r="O513" t="str">
            <v>097-033-008-23</v>
          </cell>
          <cell r="P513">
            <v>8</v>
          </cell>
          <cell r="Q513">
            <v>23</v>
          </cell>
        </row>
        <row r="514">
          <cell r="A514">
            <v>40220</v>
          </cell>
          <cell r="H514">
            <v>154317.1256</v>
          </cell>
          <cell r="I514">
            <v>3.5426337370000001</v>
          </cell>
          <cell r="O514" t="str">
            <v>096-039-266-27</v>
          </cell>
          <cell r="P514">
            <v>266</v>
          </cell>
          <cell r="Q514">
            <v>27</v>
          </cell>
        </row>
        <row r="515">
          <cell r="A515">
            <v>47951</v>
          </cell>
          <cell r="H515">
            <v>319043.69209999999</v>
          </cell>
          <cell r="I515">
            <v>7.324235356</v>
          </cell>
          <cell r="O515" t="str">
            <v>069-081-484-26</v>
          </cell>
          <cell r="P515">
            <v>484</v>
          </cell>
          <cell r="Q515">
            <v>26</v>
          </cell>
        </row>
        <row r="516">
          <cell r="A516">
            <v>40022</v>
          </cell>
          <cell r="H516">
            <v>402112.33289999998</v>
          </cell>
          <cell r="I516">
            <v>9.231228947</v>
          </cell>
          <cell r="O516" t="str">
            <v>068-070-374-01</v>
          </cell>
          <cell r="P516">
            <v>374</v>
          </cell>
          <cell r="Q516">
            <v>1</v>
          </cell>
        </row>
        <row r="517">
          <cell r="A517">
            <v>40295</v>
          </cell>
          <cell r="H517">
            <v>33251.940880000002</v>
          </cell>
          <cell r="I517">
            <v>0.76335952399999996</v>
          </cell>
          <cell r="O517" t="str">
            <v>023-030-201-03</v>
          </cell>
          <cell r="P517">
            <v>201</v>
          </cell>
          <cell r="Q517">
            <v>3</v>
          </cell>
        </row>
        <row r="518">
          <cell r="A518">
            <v>40378</v>
          </cell>
          <cell r="H518">
            <v>258257.11799999999</v>
          </cell>
          <cell r="I518">
            <v>5.9287676300000003</v>
          </cell>
          <cell r="O518" t="str">
            <v>045-056-151-16</v>
          </cell>
          <cell r="P518">
            <v>151</v>
          </cell>
          <cell r="Q518">
            <v>16</v>
          </cell>
        </row>
        <row r="519">
          <cell r="A519">
            <v>46813</v>
          </cell>
          <cell r="H519">
            <v>123307.26179999999</v>
          </cell>
          <cell r="I519">
            <v>2.8307452209999999</v>
          </cell>
          <cell r="O519" t="str">
            <v>069-061-064-44</v>
          </cell>
          <cell r="P519">
            <v>64</v>
          </cell>
          <cell r="Q519">
            <v>44</v>
          </cell>
        </row>
        <row r="520">
          <cell r="A520">
            <v>15438</v>
          </cell>
          <cell r="H520">
            <v>58343.571580000003</v>
          </cell>
          <cell r="I520">
            <v>1.3393841040000001</v>
          </cell>
          <cell r="O520" t="str">
            <v>007-095-004-15</v>
          </cell>
          <cell r="P520">
            <v>4</v>
          </cell>
          <cell r="Q520">
            <v>15</v>
          </cell>
        </row>
        <row r="521">
          <cell r="A521">
            <v>15446</v>
          </cell>
          <cell r="H521">
            <v>161095.2758</v>
          </cell>
          <cell r="I521">
            <v>3.6982386549999999</v>
          </cell>
          <cell r="O521" t="str">
            <v>007-000-008-14</v>
          </cell>
          <cell r="P521">
            <v>8</v>
          </cell>
          <cell r="Q521">
            <v>14</v>
          </cell>
        </row>
        <row r="522">
          <cell r="A522">
            <v>15792</v>
          </cell>
          <cell r="H522">
            <v>472372.67560000002</v>
          </cell>
          <cell r="I522">
            <v>10.84418447</v>
          </cell>
          <cell r="O522" t="str">
            <v>007-000-008-14</v>
          </cell>
          <cell r="P522">
            <v>8</v>
          </cell>
          <cell r="Q522">
            <v>14</v>
          </cell>
        </row>
        <row r="523">
          <cell r="A523">
            <v>40469</v>
          </cell>
          <cell r="H523">
            <v>255997.40429999999</v>
          </cell>
          <cell r="I523">
            <v>5.8768917409999997</v>
          </cell>
          <cell r="O523" t="str">
            <v>024-072-515-02</v>
          </cell>
          <cell r="P523">
            <v>515</v>
          </cell>
          <cell r="Q523">
            <v>2</v>
          </cell>
        </row>
        <row r="524">
          <cell r="A524">
            <v>45468</v>
          </cell>
          <cell r="H524">
            <v>372142.41960000002</v>
          </cell>
          <cell r="I524">
            <v>8.5432144080000008</v>
          </cell>
          <cell r="O524" t="str">
            <v>001-000-009-01</v>
          </cell>
          <cell r="P524">
            <v>9</v>
          </cell>
          <cell r="Q524">
            <v>1</v>
          </cell>
        </row>
        <row r="525">
          <cell r="A525">
            <v>46672</v>
          </cell>
          <cell r="H525">
            <v>111523.0301</v>
          </cell>
          <cell r="I525">
            <v>2.5602164850000002</v>
          </cell>
          <cell r="O525" t="str">
            <v>006-025-009-01</v>
          </cell>
          <cell r="P525">
            <v>9</v>
          </cell>
          <cell r="Q525">
            <v>1</v>
          </cell>
        </row>
        <row r="526">
          <cell r="A526">
            <v>47589</v>
          </cell>
          <cell r="H526">
            <v>231994.50580000001</v>
          </cell>
          <cell r="I526">
            <v>5.3258610150000001</v>
          </cell>
          <cell r="O526" t="str">
            <v>001-000-009-01</v>
          </cell>
          <cell r="P526">
            <v>9</v>
          </cell>
          <cell r="Q526">
            <v>1</v>
          </cell>
        </row>
        <row r="527">
          <cell r="A527">
            <v>47647</v>
          </cell>
          <cell r="H527">
            <v>163325.91010000001</v>
          </cell>
          <cell r="I527">
            <v>3.7494469709999998</v>
          </cell>
          <cell r="O527" t="str">
            <v>006-035-002-08</v>
          </cell>
          <cell r="P527">
            <v>2</v>
          </cell>
          <cell r="Q527">
            <v>8</v>
          </cell>
        </row>
        <row r="528">
          <cell r="A528">
            <v>40477</v>
          </cell>
          <cell r="H528">
            <v>89614.12268</v>
          </cell>
          <cell r="I528">
            <v>2.057257178</v>
          </cell>
          <cell r="O528" t="str">
            <v>005-076-238-11</v>
          </cell>
          <cell r="P528">
            <v>238</v>
          </cell>
          <cell r="Q528">
            <v>11</v>
          </cell>
        </row>
        <row r="529">
          <cell r="A529">
            <v>40493</v>
          </cell>
          <cell r="H529">
            <v>70370.480460000006</v>
          </cell>
          <cell r="I529">
            <v>1.6154839409999999</v>
          </cell>
          <cell r="O529" t="str">
            <v>023-047-221-01</v>
          </cell>
          <cell r="P529">
            <v>221</v>
          </cell>
          <cell r="Q529">
            <v>1</v>
          </cell>
        </row>
        <row r="530">
          <cell r="A530">
            <v>46656</v>
          </cell>
          <cell r="H530">
            <v>197294.53150000001</v>
          </cell>
          <cell r="I530">
            <v>4.5292592169999999</v>
          </cell>
          <cell r="O530" t="str">
            <v>023-026-173-62</v>
          </cell>
          <cell r="P530">
            <v>173</v>
          </cell>
          <cell r="Q530">
            <v>62</v>
          </cell>
        </row>
        <row r="531">
          <cell r="A531">
            <v>46664</v>
          </cell>
          <cell r="H531">
            <v>236361.63870000001</v>
          </cell>
          <cell r="I531">
            <v>5.4261165910000004</v>
          </cell>
          <cell r="O531" t="str">
            <v>001-000-009-01</v>
          </cell>
          <cell r="P531">
            <v>9</v>
          </cell>
          <cell r="Q531">
            <v>1</v>
          </cell>
        </row>
        <row r="532">
          <cell r="A532">
            <v>41913</v>
          </cell>
          <cell r="H532">
            <v>40009.899129999998</v>
          </cell>
          <cell r="I532">
            <v>0.91850089800000001</v>
          </cell>
          <cell r="O532" t="str">
            <v>287-000-001-45</v>
          </cell>
          <cell r="P532">
            <v>1</v>
          </cell>
          <cell r="Q532">
            <v>45</v>
          </cell>
        </row>
        <row r="533">
          <cell r="A533">
            <v>53660</v>
          </cell>
          <cell r="H533">
            <v>44564.500690000001</v>
          </cell>
          <cell r="I533">
            <v>1.023060163</v>
          </cell>
          <cell r="O533" t="str">
            <v>287-000-005-26</v>
          </cell>
          <cell r="P533">
            <v>5</v>
          </cell>
          <cell r="Q533">
            <v>26</v>
          </cell>
        </row>
        <row r="534">
          <cell r="A534">
            <v>41921</v>
          </cell>
          <cell r="H534">
            <v>91300.769990000001</v>
          </cell>
          <cell r="I534">
            <v>2.0959772719999998</v>
          </cell>
          <cell r="O534" t="str">
            <v>262-004-033-07</v>
          </cell>
          <cell r="P534">
            <v>33</v>
          </cell>
          <cell r="Q534">
            <v>7</v>
          </cell>
        </row>
        <row r="535">
          <cell r="A535">
            <v>45641</v>
          </cell>
          <cell r="H535">
            <v>29115.954849999998</v>
          </cell>
          <cell r="I535">
            <v>0.66841035000000004</v>
          </cell>
          <cell r="O535" t="str">
            <v>261-000-005-26</v>
          </cell>
          <cell r="P535">
            <v>5</v>
          </cell>
          <cell r="Q535">
            <v>26</v>
          </cell>
        </row>
        <row r="536">
          <cell r="A536">
            <v>47639</v>
          </cell>
          <cell r="H536">
            <v>170086.2929</v>
          </cell>
          <cell r="I536">
            <v>3.9046440059999998</v>
          </cell>
          <cell r="O536" t="str">
            <v>262-000-002-80</v>
          </cell>
          <cell r="P536">
            <v>2</v>
          </cell>
          <cell r="Q536">
            <v>80</v>
          </cell>
        </row>
        <row r="537">
          <cell r="A537">
            <v>41632</v>
          </cell>
          <cell r="H537">
            <v>62192.953179999997</v>
          </cell>
          <cell r="I537">
            <v>1.427753746</v>
          </cell>
          <cell r="O537" t="str">
            <v>211-072-054-02</v>
          </cell>
          <cell r="P537">
            <v>54</v>
          </cell>
          <cell r="Q537">
            <v>2</v>
          </cell>
        </row>
        <row r="538">
          <cell r="A538">
            <v>41699</v>
          </cell>
          <cell r="H538">
            <v>71364.140020000006</v>
          </cell>
          <cell r="I538">
            <v>1.638295225</v>
          </cell>
          <cell r="O538" t="str">
            <v>235-025-007-07</v>
          </cell>
          <cell r="P538">
            <v>7</v>
          </cell>
          <cell r="Q538">
            <v>7</v>
          </cell>
        </row>
        <row r="539">
          <cell r="A539">
            <v>44842</v>
          </cell>
          <cell r="H539">
            <v>43721.400670000003</v>
          </cell>
          <cell r="I539">
            <v>1.0037052500000001</v>
          </cell>
          <cell r="O539" t="str">
            <v>259-026-523-06</v>
          </cell>
          <cell r="P539">
            <v>523</v>
          </cell>
          <cell r="Q539">
            <v>6</v>
          </cell>
        </row>
        <row r="540">
          <cell r="A540">
            <v>46219</v>
          </cell>
          <cell r="H540">
            <v>78422.669970000003</v>
          </cell>
          <cell r="I540">
            <v>1.800336776</v>
          </cell>
          <cell r="O540" t="str">
            <v>210-003-018-10</v>
          </cell>
          <cell r="P540">
            <v>18</v>
          </cell>
          <cell r="Q540">
            <v>10</v>
          </cell>
        </row>
        <row r="541">
          <cell r="A541">
            <v>47977</v>
          </cell>
          <cell r="H541">
            <v>273996.4204</v>
          </cell>
          <cell r="I541">
            <v>6.2900922970000002</v>
          </cell>
          <cell r="O541" t="str">
            <v>210-001-040-17</v>
          </cell>
          <cell r="P541">
            <v>40</v>
          </cell>
          <cell r="Q541">
            <v>17</v>
          </cell>
        </row>
        <row r="542">
          <cell r="A542">
            <v>42911</v>
          </cell>
          <cell r="H542">
            <v>107241.55379999999</v>
          </cell>
          <cell r="I542">
            <v>2.461927314</v>
          </cell>
          <cell r="O542" t="str">
            <v>124-030-037-91</v>
          </cell>
          <cell r="P542">
            <v>37</v>
          </cell>
          <cell r="Q542">
            <v>91</v>
          </cell>
        </row>
        <row r="543">
          <cell r="A543">
            <v>42945</v>
          </cell>
          <cell r="H543">
            <v>438346.6851</v>
          </cell>
          <cell r="I543">
            <v>10.06305521</v>
          </cell>
          <cell r="O543" t="str">
            <v>125-084-142-01</v>
          </cell>
          <cell r="P543">
            <v>142</v>
          </cell>
          <cell r="Q543">
            <v>1</v>
          </cell>
        </row>
        <row r="544">
          <cell r="A544">
            <v>47084</v>
          </cell>
          <cell r="H544">
            <v>155606.0962</v>
          </cell>
          <cell r="I544">
            <v>3.5722244299999999</v>
          </cell>
          <cell r="O544" t="str">
            <v>207-053-020-04</v>
          </cell>
          <cell r="P544">
            <v>20</v>
          </cell>
          <cell r="Q544">
            <v>4</v>
          </cell>
        </row>
        <row r="545">
          <cell r="A545">
            <v>47662</v>
          </cell>
          <cell r="H545">
            <v>165383.8879</v>
          </cell>
          <cell r="I545">
            <v>3.7966916409999998</v>
          </cell>
          <cell r="O545" t="str">
            <v>125-000-001-99</v>
          </cell>
          <cell r="P545">
            <v>1</v>
          </cell>
          <cell r="Q545">
            <v>99</v>
          </cell>
        </row>
        <row r="546">
          <cell r="A546">
            <v>42085</v>
          </cell>
          <cell r="H546">
            <v>72031.687969999999</v>
          </cell>
          <cell r="I546">
            <v>1.653620018</v>
          </cell>
          <cell r="O546" t="str">
            <v>233-076-592-04</v>
          </cell>
          <cell r="P546">
            <v>592</v>
          </cell>
          <cell r="Q546">
            <v>4</v>
          </cell>
        </row>
        <row r="547">
          <cell r="A547">
            <v>42267</v>
          </cell>
          <cell r="H547">
            <v>113786.5959</v>
          </cell>
          <cell r="I547">
            <v>2.612180806</v>
          </cell>
          <cell r="O547" t="str">
            <v>233-057-302-55</v>
          </cell>
          <cell r="P547">
            <v>302</v>
          </cell>
          <cell r="Q547">
            <v>55</v>
          </cell>
        </row>
        <row r="548">
          <cell r="A548">
            <v>44545</v>
          </cell>
          <cell r="H548">
            <v>119181.4369</v>
          </cell>
          <cell r="I548">
            <v>2.736029314</v>
          </cell>
          <cell r="O548" t="str">
            <v>233-066-572-19</v>
          </cell>
          <cell r="P548">
            <v>572</v>
          </cell>
          <cell r="Q548">
            <v>19</v>
          </cell>
        </row>
        <row r="549">
          <cell r="A549">
            <v>41814</v>
          </cell>
          <cell r="H549">
            <v>189273.5877</v>
          </cell>
          <cell r="I549">
            <v>4.3451236849999999</v>
          </cell>
          <cell r="O549" t="str">
            <v>183-000-008-11</v>
          </cell>
          <cell r="P549">
            <v>8</v>
          </cell>
          <cell r="Q549">
            <v>11</v>
          </cell>
        </row>
        <row r="550">
          <cell r="A550">
            <v>42176</v>
          </cell>
          <cell r="H550">
            <v>47721.299740000002</v>
          </cell>
          <cell r="I550">
            <v>1.095530297</v>
          </cell>
          <cell r="O550" t="str">
            <v>233-049-136-12</v>
          </cell>
          <cell r="P550">
            <v>136</v>
          </cell>
          <cell r="Q550">
            <v>12</v>
          </cell>
        </row>
        <row r="551">
          <cell r="A551">
            <v>42242</v>
          </cell>
          <cell r="H551">
            <v>142278.29180000001</v>
          </cell>
          <cell r="I551">
            <v>3.2662601420000001</v>
          </cell>
          <cell r="O551" t="str">
            <v>233-079-796-36</v>
          </cell>
          <cell r="P551">
            <v>796</v>
          </cell>
          <cell r="Q551">
            <v>36</v>
          </cell>
        </row>
        <row r="552">
          <cell r="A552">
            <v>42390</v>
          </cell>
          <cell r="H552">
            <v>48972.679230000002</v>
          </cell>
          <cell r="I552">
            <v>1.1242580170000001</v>
          </cell>
          <cell r="O552" t="str">
            <v>233-060-584-11</v>
          </cell>
          <cell r="P552">
            <v>584</v>
          </cell>
          <cell r="Q552">
            <v>11</v>
          </cell>
        </row>
        <row r="553">
          <cell r="A553">
            <v>47571</v>
          </cell>
          <cell r="H553">
            <v>137960.39610000001</v>
          </cell>
          <cell r="I553">
            <v>3.1671348959999999</v>
          </cell>
          <cell r="O553" t="str">
            <v>208-000-008-81</v>
          </cell>
          <cell r="P553">
            <v>8</v>
          </cell>
          <cell r="Q553">
            <v>81</v>
          </cell>
        </row>
        <row r="554">
          <cell r="A554">
            <v>48330</v>
          </cell>
          <cell r="H554">
            <v>147701.70379999999</v>
          </cell>
          <cell r="I554">
            <v>3.3907645510000002</v>
          </cell>
          <cell r="O554" t="str">
            <v>233-068-264-51</v>
          </cell>
          <cell r="P554">
            <v>264</v>
          </cell>
          <cell r="Q554">
            <v>51</v>
          </cell>
        </row>
        <row r="555">
          <cell r="A555">
            <v>40527</v>
          </cell>
          <cell r="H555">
            <v>42202.42785</v>
          </cell>
          <cell r="I555">
            <v>0.96883443199999997</v>
          </cell>
          <cell r="O555" t="str">
            <v>154-000-009-75</v>
          </cell>
          <cell r="P555">
            <v>9</v>
          </cell>
          <cell r="Q555">
            <v>75</v>
          </cell>
        </row>
        <row r="556">
          <cell r="A556">
            <v>40667</v>
          </cell>
          <cell r="H556">
            <v>129885.9042</v>
          </cell>
          <cell r="I556">
            <v>2.9817700700000001</v>
          </cell>
          <cell r="O556" t="str">
            <v>154-099-075-12</v>
          </cell>
          <cell r="P556">
            <v>75</v>
          </cell>
          <cell r="Q556">
            <v>12</v>
          </cell>
        </row>
        <row r="557">
          <cell r="A557">
            <v>42077</v>
          </cell>
          <cell r="H557">
            <v>595519.6581</v>
          </cell>
          <cell r="I557">
            <v>13.67125019</v>
          </cell>
          <cell r="O557" t="str">
            <v>233-037-579-15</v>
          </cell>
          <cell r="P557">
            <v>579</v>
          </cell>
          <cell r="Q557">
            <v>4</v>
          </cell>
        </row>
        <row r="558">
          <cell r="A558">
            <v>42283</v>
          </cell>
          <cell r="H558">
            <v>27321.789529999998</v>
          </cell>
          <cell r="I558">
            <v>0.62722198200000001</v>
          </cell>
          <cell r="O558" t="str">
            <v>233-036-189-11</v>
          </cell>
          <cell r="P558">
            <v>189</v>
          </cell>
          <cell r="Q558">
            <v>11</v>
          </cell>
        </row>
        <row r="559">
          <cell r="A559">
            <v>46995</v>
          </cell>
          <cell r="H559">
            <v>301578.22169999999</v>
          </cell>
          <cell r="I559">
            <v>6.9232833249999999</v>
          </cell>
          <cell r="O559" t="str">
            <v>154-000-009-73</v>
          </cell>
          <cell r="P559">
            <v>9</v>
          </cell>
          <cell r="Q559">
            <v>73</v>
          </cell>
        </row>
        <row r="560">
          <cell r="A560">
            <v>48298</v>
          </cell>
          <cell r="H560">
            <v>141990.42910000001</v>
          </cell>
          <cell r="I560">
            <v>3.2596517239999998</v>
          </cell>
          <cell r="O560" t="str">
            <v>233-057-380-38</v>
          </cell>
          <cell r="P560">
            <v>380</v>
          </cell>
          <cell r="Q560">
            <v>38</v>
          </cell>
        </row>
        <row r="561">
          <cell r="A561">
            <v>40519</v>
          </cell>
          <cell r="H561">
            <v>126161.4792</v>
          </cell>
          <cell r="I561">
            <v>2.8962690370000002</v>
          </cell>
          <cell r="O561" t="str">
            <v>154-098-075-05</v>
          </cell>
          <cell r="P561">
            <v>75</v>
          </cell>
          <cell r="Q561">
            <v>5</v>
          </cell>
        </row>
        <row r="562">
          <cell r="A562">
            <v>40626</v>
          </cell>
          <cell r="H562">
            <v>38851.560210000003</v>
          </cell>
          <cell r="I562">
            <v>0.89190909600000001</v>
          </cell>
          <cell r="O562" t="str">
            <v>181-020-002-08</v>
          </cell>
          <cell r="P562">
            <v>2</v>
          </cell>
          <cell r="Q562">
            <v>8</v>
          </cell>
        </row>
        <row r="563">
          <cell r="A563">
            <v>45955</v>
          </cell>
          <cell r="H563">
            <v>113672.76059999999</v>
          </cell>
          <cell r="I563">
            <v>2.6095675059999999</v>
          </cell>
          <cell r="O563" t="str">
            <v>259-018-938-01</v>
          </cell>
          <cell r="P563">
            <v>938</v>
          </cell>
          <cell r="Q563">
            <v>1</v>
          </cell>
        </row>
        <row r="564">
          <cell r="A564">
            <v>47613</v>
          </cell>
          <cell r="H564">
            <v>224634.42240000001</v>
          </cell>
          <cell r="I564">
            <v>5.1568967490000004</v>
          </cell>
          <cell r="O564" t="str">
            <v>154-079-140-07</v>
          </cell>
          <cell r="P564">
            <v>140</v>
          </cell>
          <cell r="Q564">
            <v>7</v>
          </cell>
        </row>
        <row r="565">
          <cell r="A565">
            <v>41012</v>
          </cell>
          <cell r="H565">
            <v>69288.962830000004</v>
          </cell>
          <cell r="I565">
            <v>1.590655712</v>
          </cell>
          <cell r="O565" t="str">
            <v>356-057-004-21</v>
          </cell>
          <cell r="P565">
            <v>4</v>
          </cell>
          <cell r="Q565">
            <v>21</v>
          </cell>
        </row>
        <row r="566">
          <cell r="A566">
            <v>44511</v>
          </cell>
          <cell r="H566">
            <v>35950.495819999996</v>
          </cell>
          <cell r="I566">
            <v>0.82530982100000005</v>
          </cell>
          <cell r="O566" t="str">
            <v>403-000-006-08</v>
          </cell>
          <cell r="P566">
            <v>6</v>
          </cell>
          <cell r="Q566">
            <v>8</v>
          </cell>
        </row>
        <row r="567">
          <cell r="A567">
            <v>46987</v>
          </cell>
          <cell r="H567">
            <v>213324.5472</v>
          </cell>
          <cell r="I567">
            <v>4.8972577419999999</v>
          </cell>
          <cell r="O567" t="str">
            <v>380-004-178-06</v>
          </cell>
          <cell r="P567">
            <v>178</v>
          </cell>
          <cell r="Q567">
            <v>6</v>
          </cell>
        </row>
        <row r="568">
          <cell r="A568">
            <v>42259</v>
          </cell>
          <cell r="H568">
            <v>55683.258419999998</v>
          </cell>
          <cell r="I568">
            <v>1.2783117180000001</v>
          </cell>
          <cell r="O568" t="str">
            <v>260-043-002-42</v>
          </cell>
          <cell r="P568">
            <v>2</v>
          </cell>
          <cell r="Q568">
            <v>42</v>
          </cell>
        </row>
        <row r="569">
          <cell r="A569">
            <v>43257</v>
          </cell>
          <cell r="H569">
            <v>49069.189250000003</v>
          </cell>
          <cell r="I569">
            <v>1.126473582</v>
          </cell>
          <cell r="O569" t="str">
            <v>284-059-009-07</v>
          </cell>
          <cell r="P569">
            <v>9</v>
          </cell>
          <cell r="Q569">
            <v>7</v>
          </cell>
        </row>
        <row r="570">
          <cell r="A570">
            <v>43307</v>
          </cell>
          <cell r="H570">
            <v>90947.774770000004</v>
          </cell>
          <cell r="I570">
            <v>2.0878736170000001</v>
          </cell>
          <cell r="O570" t="str">
            <v>309-049-023-02</v>
          </cell>
          <cell r="P570">
            <v>23</v>
          </cell>
          <cell r="Q570">
            <v>2</v>
          </cell>
        </row>
        <row r="571">
          <cell r="A571">
            <v>43406</v>
          </cell>
          <cell r="H571">
            <v>116215.33590000001</v>
          </cell>
          <cell r="I571">
            <v>2.667937003</v>
          </cell>
          <cell r="O571" t="str">
            <v>260-068-001-21</v>
          </cell>
          <cell r="P571">
            <v>1</v>
          </cell>
          <cell r="Q571">
            <v>21</v>
          </cell>
        </row>
        <row r="572">
          <cell r="A572">
            <v>44560</v>
          </cell>
          <cell r="H572">
            <v>820982.93579999998</v>
          </cell>
          <cell r="I572">
            <v>18.847174840000001</v>
          </cell>
          <cell r="O572" t="str">
            <v>260-000-003-70</v>
          </cell>
          <cell r="P572">
            <v>3</v>
          </cell>
          <cell r="Q572">
            <v>70</v>
          </cell>
        </row>
        <row r="573">
          <cell r="A573">
            <v>40915</v>
          </cell>
          <cell r="H573">
            <v>39830.491690000003</v>
          </cell>
          <cell r="I573">
            <v>0.91438227000000005</v>
          </cell>
          <cell r="O573" t="str">
            <v>332-036-156-22</v>
          </cell>
          <cell r="P573">
            <v>156</v>
          </cell>
          <cell r="Q573">
            <v>22</v>
          </cell>
        </row>
        <row r="574">
          <cell r="A574">
            <v>40980</v>
          </cell>
          <cell r="H574">
            <v>162848.17619999999</v>
          </cell>
          <cell r="I574">
            <v>3.7384797110000001</v>
          </cell>
          <cell r="O574" t="str">
            <v>332-016-097-29</v>
          </cell>
          <cell r="P574">
            <v>97</v>
          </cell>
          <cell r="Q574">
            <v>29</v>
          </cell>
        </row>
        <row r="575">
          <cell r="A575">
            <v>41020</v>
          </cell>
          <cell r="H575">
            <v>199712.22579999999</v>
          </cell>
          <cell r="I575">
            <v>4.5847618419999998</v>
          </cell>
          <cell r="O575" t="str">
            <v>332-019-102-01</v>
          </cell>
          <cell r="P575">
            <v>102</v>
          </cell>
          <cell r="Q575">
            <v>1</v>
          </cell>
        </row>
        <row r="576">
          <cell r="A576">
            <v>46821</v>
          </cell>
          <cell r="H576">
            <v>217441.4362</v>
          </cell>
          <cell r="I576">
            <v>4.9917685089999999</v>
          </cell>
          <cell r="O576" t="str">
            <v>332-007-210-27</v>
          </cell>
          <cell r="P576">
            <v>210</v>
          </cell>
          <cell r="Q576">
            <v>27</v>
          </cell>
        </row>
        <row r="577">
          <cell r="A577">
            <v>47357</v>
          </cell>
          <cell r="H577">
            <v>184104.27840000001</v>
          </cell>
          <cell r="I577">
            <v>4.2264526729999998</v>
          </cell>
          <cell r="O577" t="str">
            <v>332-000-003-69</v>
          </cell>
          <cell r="P577">
            <v>3</v>
          </cell>
          <cell r="Q577">
            <v>69</v>
          </cell>
        </row>
        <row r="578">
          <cell r="A578">
            <v>48306</v>
          </cell>
          <cell r="H578">
            <v>222156.3437</v>
          </cell>
          <cell r="I578">
            <v>5.1000078909999997</v>
          </cell>
          <cell r="O578" t="str">
            <v>331-020-221-09</v>
          </cell>
          <cell r="P578">
            <v>221</v>
          </cell>
          <cell r="Q578">
            <v>9</v>
          </cell>
        </row>
        <row r="579">
          <cell r="A579">
            <v>41061</v>
          </cell>
          <cell r="H579">
            <v>245827.9135</v>
          </cell>
          <cell r="I579">
            <v>5.643432357</v>
          </cell>
          <cell r="O579" t="str">
            <v>283-050-025-10</v>
          </cell>
          <cell r="P579">
            <v>25</v>
          </cell>
          <cell r="Q579">
            <v>10</v>
          </cell>
        </row>
        <row r="580">
          <cell r="A580">
            <v>43224</v>
          </cell>
          <cell r="H580">
            <v>113752.7494</v>
          </cell>
          <cell r="I580">
            <v>2.6114037959999998</v>
          </cell>
          <cell r="O580" t="str">
            <v>334-042-127-54</v>
          </cell>
          <cell r="P580">
            <v>127</v>
          </cell>
          <cell r="Q580">
            <v>54</v>
          </cell>
        </row>
        <row r="581">
          <cell r="A581">
            <v>46052</v>
          </cell>
          <cell r="H581">
            <v>126629.99709999999</v>
          </cell>
          <cell r="I581">
            <v>2.9070247280000001</v>
          </cell>
          <cell r="O581" t="str">
            <v>284-051-146-01</v>
          </cell>
          <cell r="P581">
            <v>146</v>
          </cell>
          <cell r="Q581">
            <v>1</v>
          </cell>
        </row>
        <row r="582">
          <cell r="A582">
            <v>48017</v>
          </cell>
          <cell r="H582">
            <v>188304.66889999999</v>
          </cell>
          <cell r="I582">
            <v>4.3228803689999999</v>
          </cell>
          <cell r="O582" t="str">
            <v>283-049-029-11</v>
          </cell>
          <cell r="P582">
            <v>29</v>
          </cell>
          <cell r="Q582">
            <v>11</v>
          </cell>
        </row>
        <row r="583">
          <cell r="A583">
            <v>43745</v>
          </cell>
          <cell r="H583">
            <v>115037.15150000001</v>
          </cell>
          <cell r="I583">
            <v>2.6408896120000001</v>
          </cell>
          <cell r="O583" t="str">
            <v>130-000-006-27</v>
          </cell>
          <cell r="P583">
            <v>6</v>
          </cell>
          <cell r="Q583">
            <v>27</v>
          </cell>
        </row>
        <row r="584">
          <cell r="A584">
            <v>50690</v>
          </cell>
          <cell r="H584">
            <v>68950.158590000006</v>
          </cell>
          <cell r="I584">
            <v>1.5828778370000001</v>
          </cell>
          <cell r="O584" t="str">
            <v>407-043-152-01</v>
          </cell>
          <cell r="P584">
            <v>152</v>
          </cell>
          <cell r="Q584">
            <v>1</v>
          </cell>
        </row>
        <row r="585">
          <cell r="A585">
            <v>50773</v>
          </cell>
          <cell r="H585">
            <v>46208.24338</v>
          </cell>
          <cell r="I585">
            <v>1.0607953029999999</v>
          </cell>
          <cell r="O585" t="str">
            <v>407-000-003-04</v>
          </cell>
          <cell r="P585">
            <v>3</v>
          </cell>
          <cell r="Q585">
            <v>4</v>
          </cell>
        </row>
        <row r="586">
          <cell r="A586">
            <v>50781</v>
          </cell>
          <cell r="H586">
            <v>38718.635620000001</v>
          </cell>
          <cell r="I586">
            <v>0.88885756699999996</v>
          </cell>
          <cell r="O586" t="str">
            <v>384-029-143-54</v>
          </cell>
          <cell r="P586">
            <v>143</v>
          </cell>
          <cell r="Q586">
            <v>54</v>
          </cell>
        </row>
        <row r="587">
          <cell r="A587">
            <v>50799</v>
          </cell>
          <cell r="H587">
            <v>55338.845909999996</v>
          </cell>
          <cell r="I587">
            <v>1.270405094</v>
          </cell>
          <cell r="O587" t="str">
            <v>407-085-054-09</v>
          </cell>
          <cell r="P587">
            <v>54</v>
          </cell>
          <cell r="Q587">
            <v>9</v>
          </cell>
        </row>
        <row r="588">
          <cell r="A588">
            <v>51177</v>
          </cell>
          <cell r="H588">
            <v>61869.237289999997</v>
          </cell>
          <cell r="I588">
            <v>1.4203222520000001</v>
          </cell>
          <cell r="O588" t="str">
            <v>408-020-003-02</v>
          </cell>
          <cell r="P588">
            <v>3</v>
          </cell>
          <cell r="Q588">
            <v>2</v>
          </cell>
        </row>
        <row r="589">
          <cell r="A589">
            <v>51185</v>
          </cell>
          <cell r="H589">
            <v>248397.9417</v>
          </cell>
          <cell r="I589">
            <v>5.702432087</v>
          </cell>
          <cell r="O589" t="str">
            <v>386-034-082-02</v>
          </cell>
          <cell r="P589">
            <v>82</v>
          </cell>
          <cell r="Q589">
            <v>2</v>
          </cell>
        </row>
        <row r="590">
          <cell r="A590">
            <v>53579</v>
          </cell>
          <cell r="H590">
            <v>42077.530509999997</v>
          </cell>
          <cell r="I590">
            <v>0.96596718299999995</v>
          </cell>
          <cell r="O590" t="str">
            <v>385-051-004-10</v>
          </cell>
          <cell r="P590">
            <v>4</v>
          </cell>
          <cell r="Q590">
            <v>10</v>
          </cell>
        </row>
        <row r="591">
          <cell r="A591">
            <v>53744</v>
          </cell>
          <cell r="H591">
            <v>40045.940589999998</v>
          </cell>
          <cell r="I591">
            <v>0.91932829599999999</v>
          </cell>
          <cell r="O591" t="str">
            <v>360-090-343-02</v>
          </cell>
          <cell r="P591">
            <v>343</v>
          </cell>
          <cell r="Q591">
            <v>2</v>
          </cell>
        </row>
        <row r="592">
          <cell r="A592">
            <v>57182</v>
          </cell>
          <cell r="H592">
            <v>400897.07520000002</v>
          </cell>
          <cell r="I592">
            <v>9.2033304690000008</v>
          </cell>
          <cell r="O592" t="str">
            <v>388-046-519-23</v>
          </cell>
          <cell r="P592">
            <v>519</v>
          </cell>
          <cell r="Q592">
            <v>23</v>
          </cell>
        </row>
        <row r="593">
          <cell r="A593">
            <v>57331</v>
          </cell>
          <cell r="H593">
            <v>79161.638250000004</v>
          </cell>
          <cell r="I593">
            <v>1.8173011530000001</v>
          </cell>
          <cell r="O593" t="str">
            <v>361-000-006-11</v>
          </cell>
          <cell r="P593">
            <v>6</v>
          </cell>
          <cell r="Q593">
            <v>11</v>
          </cell>
        </row>
        <row r="594">
          <cell r="A594">
            <v>57620</v>
          </cell>
          <cell r="H594">
            <v>252538.65150000001</v>
          </cell>
          <cell r="I594">
            <v>5.7974897040000002</v>
          </cell>
          <cell r="O594" t="str">
            <v>407-076-145-01</v>
          </cell>
          <cell r="P594">
            <v>145</v>
          </cell>
          <cell r="Q594">
            <v>1</v>
          </cell>
        </row>
        <row r="595">
          <cell r="A595">
            <v>58099</v>
          </cell>
          <cell r="H595">
            <v>45373.183590000001</v>
          </cell>
          <cell r="I595">
            <v>1.041624968</v>
          </cell>
          <cell r="O595" t="str">
            <v>385-055-309-43</v>
          </cell>
          <cell r="P595">
            <v>309</v>
          </cell>
          <cell r="Q595">
            <v>43</v>
          </cell>
        </row>
        <row r="596">
          <cell r="A596">
            <v>58305</v>
          </cell>
          <cell r="H596">
            <v>327513.31449999998</v>
          </cell>
          <cell r="I596">
            <v>7.5186711309999996</v>
          </cell>
          <cell r="O596" t="str">
            <v>361-000-006-11</v>
          </cell>
          <cell r="P596">
            <v>6</v>
          </cell>
          <cell r="Q596">
            <v>11</v>
          </cell>
        </row>
        <row r="597">
          <cell r="A597">
            <v>51292</v>
          </cell>
          <cell r="H597">
            <v>58440.09676</v>
          </cell>
          <cell r="I597">
            <v>1.341600017</v>
          </cell>
          <cell r="O597" t="str">
            <v>362-000-007-47</v>
          </cell>
          <cell r="P597">
            <v>7</v>
          </cell>
          <cell r="Q597">
            <v>47</v>
          </cell>
        </row>
        <row r="598">
          <cell r="A598">
            <v>51334</v>
          </cell>
          <cell r="H598">
            <v>150365.34779999999</v>
          </cell>
          <cell r="I598">
            <v>3.4519134020000002</v>
          </cell>
          <cell r="O598" t="str">
            <v>386-014-004-06</v>
          </cell>
          <cell r="P598">
            <v>4</v>
          </cell>
          <cell r="Q598">
            <v>6</v>
          </cell>
        </row>
        <row r="599">
          <cell r="A599">
            <v>51946</v>
          </cell>
          <cell r="H599">
            <v>78436.053549999997</v>
          </cell>
          <cell r="I599">
            <v>1.8006440210000001</v>
          </cell>
          <cell r="O599" t="str">
            <v>362-000-005-04</v>
          </cell>
          <cell r="P599">
            <v>5</v>
          </cell>
          <cell r="Q599">
            <v>4</v>
          </cell>
        </row>
        <row r="600">
          <cell r="A600">
            <v>53330</v>
          </cell>
          <cell r="H600">
            <v>82917.013330000002</v>
          </cell>
          <cell r="I600">
            <v>1.9035127030000001</v>
          </cell>
          <cell r="O600" t="str">
            <v>336-099-011-08</v>
          </cell>
          <cell r="P600">
            <v>11</v>
          </cell>
          <cell r="Q600">
            <v>8</v>
          </cell>
        </row>
        <row r="601">
          <cell r="A601">
            <v>53363</v>
          </cell>
          <cell r="H601">
            <v>48656.568919999998</v>
          </cell>
          <cell r="I601">
            <v>1.1170011230000001</v>
          </cell>
          <cell r="O601" t="str">
            <v>361-063-111-54</v>
          </cell>
          <cell r="P601">
            <v>111</v>
          </cell>
          <cell r="Q601">
            <v>54</v>
          </cell>
        </row>
        <row r="602">
          <cell r="A602">
            <v>53470</v>
          </cell>
          <cell r="H602">
            <v>100558.67019999999</v>
          </cell>
          <cell r="I602">
            <v>2.3085094160000001</v>
          </cell>
          <cell r="O602" t="str">
            <v>361-095-103-02</v>
          </cell>
          <cell r="P602">
            <v>103</v>
          </cell>
          <cell r="Q602">
            <v>2</v>
          </cell>
        </row>
        <row r="603">
          <cell r="A603">
            <v>53512</v>
          </cell>
          <cell r="H603">
            <v>56900.44412</v>
          </cell>
          <cell r="I603">
            <v>1.306254456</v>
          </cell>
          <cell r="O603" t="str">
            <v>361-095-090-10</v>
          </cell>
          <cell r="P603">
            <v>90</v>
          </cell>
          <cell r="Q603">
            <v>10</v>
          </cell>
        </row>
        <row r="604">
          <cell r="A604">
            <v>53603</v>
          </cell>
          <cell r="H604">
            <v>79706.018819999998</v>
          </cell>
          <cell r="I604">
            <v>1.8297984119999999</v>
          </cell>
          <cell r="O604" t="str">
            <v>361-095-103-02</v>
          </cell>
          <cell r="P604">
            <v>103</v>
          </cell>
          <cell r="Q604">
            <v>2</v>
          </cell>
        </row>
        <row r="605">
          <cell r="A605">
            <v>53686</v>
          </cell>
          <cell r="H605">
            <v>135531.655</v>
          </cell>
          <cell r="I605">
            <v>3.111378674</v>
          </cell>
          <cell r="O605" t="str">
            <v>337-000-003-19</v>
          </cell>
          <cell r="P605">
            <v>3</v>
          </cell>
          <cell r="Q605">
            <v>19</v>
          </cell>
        </row>
        <row r="606">
          <cell r="A606">
            <v>53702</v>
          </cell>
          <cell r="H606">
            <v>33037.244919999997</v>
          </cell>
          <cell r="I606">
            <v>0.758430783</v>
          </cell>
          <cell r="O606" t="str">
            <v>361-095-096-01</v>
          </cell>
          <cell r="P606">
            <v>96</v>
          </cell>
          <cell r="Q606">
            <v>1</v>
          </cell>
        </row>
        <row r="607">
          <cell r="A607">
            <v>55244</v>
          </cell>
          <cell r="H607">
            <v>356767.35710000002</v>
          </cell>
          <cell r="I607">
            <v>8.1902515410000003</v>
          </cell>
          <cell r="O607" t="str">
            <v>361-083-107-02</v>
          </cell>
          <cell r="P607">
            <v>107</v>
          </cell>
          <cell r="Q607">
            <v>2</v>
          </cell>
        </row>
        <row r="608">
          <cell r="A608">
            <v>57000</v>
          </cell>
          <cell r="H608">
            <v>219680.67230000001</v>
          </cell>
          <cell r="I608">
            <v>5.043174295</v>
          </cell>
          <cell r="O608" t="str">
            <v>361-073-114-22</v>
          </cell>
          <cell r="P608">
            <v>114</v>
          </cell>
          <cell r="Q608">
            <v>22</v>
          </cell>
        </row>
        <row r="609">
          <cell r="A609">
            <v>57125</v>
          </cell>
          <cell r="H609">
            <v>275892.85220000002</v>
          </cell>
          <cell r="I609">
            <v>6.3336283790000003</v>
          </cell>
          <cell r="O609" t="str">
            <v>362-000-006-72</v>
          </cell>
          <cell r="P609">
            <v>6</v>
          </cell>
          <cell r="Q609">
            <v>72</v>
          </cell>
        </row>
        <row r="610">
          <cell r="A610">
            <v>58164</v>
          </cell>
          <cell r="H610">
            <v>60677.25993</v>
          </cell>
          <cell r="I610">
            <v>1.3929582170000001</v>
          </cell>
          <cell r="O610" t="str">
            <v>362-026-231-02</v>
          </cell>
          <cell r="P610">
            <v>231</v>
          </cell>
          <cell r="Q610">
            <v>2</v>
          </cell>
        </row>
        <row r="611">
          <cell r="A611">
            <v>51862</v>
          </cell>
          <cell r="H611">
            <v>87277.602289999995</v>
          </cell>
          <cell r="I611">
            <v>2.0036180510000001</v>
          </cell>
          <cell r="O611" t="str">
            <v>363-015-028-02</v>
          </cell>
          <cell r="P611">
            <v>28</v>
          </cell>
          <cell r="Q611">
            <v>2</v>
          </cell>
        </row>
        <row r="612">
          <cell r="A612">
            <v>51870</v>
          </cell>
          <cell r="H612">
            <v>170176.5429</v>
          </cell>
          <cell r="I612">
            <v>3.9067158599999998</v>
          </cell>
          <cell r="O612" t="str">
            <v>363-025-036-03</v>
          </cell>
          <cell r="P612">
            <v>36</v>
          </cell>
          <cell r="Q612">
            <v>3</v>
          </cell>
        </row>
        <row r="613">
          <cell r="A613">
            <v>52050</v>
          </cell>
          <cell r="H613">
            <v>151839.9351</v>
          </cell>
          <cell r="I613">
            <v>3.4857652689999998</v>
          </cell>
          <cell r="O613" t="str">
            <v>411-035-156-03</v>
          </cell>
          <cell r="P613">
            <v>156</v>
          </cell>
          <cell r="Q613">
            <v>3</v>
          </cell>
        </row>
        <row r="614">
          <cell r="A614">
            <v>52365</v>
          </cell>
          <cell r="H614">
            <v>152186.09270000001</v>
          </cell>
          <cell r="I614">
            <v>3.4937119540000001</v>
          </cell>
          <cell r="O614" t="str">
            <v>411-040-647-01</v>
          </cell>
          <cell r="P614">
            <v>647</v>
          </cell>
          <cell r="Q614">
            <v>1</v>
          </cell>
        </row>
        <row r="615">
          <cell r="A615">
            <v>54684</v>
          </cell>
          <cell r="H615">
            <v>223523.15100000001</v>
          </cell>
          <cell r="I615">
            <v>5.1313854680000004</v>
          </cell>
          <cell r="O615" t="str">
            <v>388-100-835-01</v>
          </cell>
          <cell r="P615">
            <v>835</v>
          </cell>
          <cell r="Q615">
            <v>1</v>
          </cell>
        </row>
        <row r="616">
          <cell r="A616">
            <v>54866</v>
          </cell>
          <cell r="H616">
            <v>462098.34019999998</v>
          </cell>
          <cell r="I616">
            <v>10.60831819</v>
          </cell>
          <cell r="O616" t="str">
            <v>412-031-752-86</v>
          </cell>
          <cell r="P616">
            <v>752</v>
          </cell>
          <cell r="Q616">
            <v>86</v>
          </cell>
        </row>
        <row r="617">
          <cell r="A617">
            <v>55475</v>
          </cell>
          <cell r="H617">
            <v>222855.1274</v>
          </cell>
          <cell r="I617">
            <v>5.1160497569999999</v>
          </cell>
          <cell r="O617" t="str">
            <v>388-067-023-09</v>
          </cell>
          <cell r="P617">
            <v>23</v>
          </cell>
          <cell r="Q617">
            <v>9</v>
          </cell>
        </row>
        <row r="618">
          <cell r="A618">
            <v>55483</v>
          </cell>
          <cell r="H618">
            <v>196472.14110000001</v>
          </cell>
          <cell r="I618">
            <v>4.5103797309999996</v>
          </cell>
          <cell r="O618" t="str">
            <v>412-053-700-01</v>
          </cell>
          <cell r="P618">
            <v>700</v>
          </cell>
          <cell r="Q618">
            <v>1</v>
          </cell>
        </row>
        <row r="619">
          <cell r="A619">
            <v>56085</v>
          </cell>
          <cell r="H619">
            <v>191806.66219999999</v>
          </cell>
          <cell r="I619">
            <v>4.4032750739999997</v>
          </cell>
          <cell r="O619" t="str">
            <v>412-064-731-46</v>
          </cell>
          <cell r="P619">
            <v>731</v>
          </cell>
          <cell r="Q619">
            <v>46</v>
          </cell>
        </row>
        <row r="620">
          <cell r="A620">
            <v>57323</v>
          </cell>
          <cell r="H620">
            <v>151402.99489999999</v>
          </cell>
          <cell r="I620">
            <v>3.4757345019999999</v>
          </cell>
          <cell r="O620" t="str">
            <v>363-000-003-69</v>
          </cell>
          <cell r="P620">
            <v>3</v>
          </cell>
          <cell r="Q620">
            <v>69</v>
          </cell>
        </row>
        <row r="621">
          <cell r="A621">
            <v>57919</v>
          </cell>
          <cell r="H621">
            <v>263786.52029999997</v>
          </cell>
          <cell r="I621">
            <v>6.0557052420000002</v>
          </cell>
          <cell r="O621" t="str">
            <v>339-000-007-85</v>
          </cell>
          <cell r="P621">
            <v>7</v>
          </cell>
          <cell r="Q621">
            <v>85</v>
          </cell>
        </row>
        <row r="622">
          <cell r="A622">
            <v>58511</v>
          </cell>
          <cell r="H622">
            <v>771295.71950000001</v>
          </cell>
          <cell r="I622">
            <v>17.706513300000001</v>
          </cell>
          <cell r="O622" t="str">
            <v>411-000-002-13</v>
          </cell>
          <cell r="P622">
            <v>2</v>
          </cell>
          <cell r="Q622">
            <v>13</v>
          </cell>
        </row>
        <row r="623">
          <cell r="A623">
            <v>51938</v>
          </cell>
          <cell r="H623">
            <v>312338.53409999999</v>
          </cell>
          <cell r="I623">
            <v>7.1703061090000002</v>
          </cell>
          <cell r="O623" t="str">
            <v>387-095-002-01</v>
          </cell>
          <cell r="P623">
            <v>2</v>
          </cell>
          <cell r="Q623">
            <v>1</v>
          </cell>
        </row>
        <row r="624">
          <cell r="A624">
            <v>52084</v>
          </cell>
          <cell r="H624">
            <v>177120.72140000001</v>
          </cell>
          <cell r="I624">
            <v>4.0661322640000002</v>
          </cell>
          <cell r="O624" t="str">
            <v>389-041-774-18</v>
          </cell>
          <cell r="P624">
            <v>774</v>
          </cell>
          <cell r="Q624">
            <v>18</v>
          </cell>
        </row>
        <row r="625">
          <cell r="A625">
            <v>52118</v>
          </cell>
          <cell r="H625">
            <v>115844.45239999999</v>
          </cell>
          <cell r="I625">
            <v>2.6594226889999999</v>
          </cell>
          <cell r="O625" t="str">
            <v>388-079-071-29</v>
          </cell>
          <cell r="P625">
            <v>71</v>
          </cell>
          <cell r="Q625">
            <v>29</v>
          </cell>
        </row>
        <row r="626">
          <cell r="A626">
            <v>52225</v>
          </cell>
          <cell r="H626">
            <v>77061.830539999995</v>
          </cell>
          <cell r="I626">
            <v>1.7690962020000001</v>
          </cell>
          <cell r="O626" t="str">
            <v>388-070-416-01</v>
          </cell>
          <cell r="P626">
            <v>416</v>
          </cell>
          <cell r="Q626">
            <v>1</v>
          </cell>
        </row>
        <row r="627">
          <cell r="A627">
            <v>52258</v>
          </cell>
          <cell r="H627">
            <v>149751.68340000001</v>
          </cell>
          <cell r="I627">
            <v>3.4378256060000001</v>
          </cell>
          <cell r="O627" t="str">
            <v>389-091-755-01</v>
          </cell>
          <cell r="P627">
            <v>755</v>
          </cell>
          <cell r="Q627">
            <v>1</v>
          </cell>
        </row>
        <row r="628">
          <cell r="A628">
            <v>52688</v>
          </cell>
          <cell r="H628">
            <v>306701.39980000001</v>
          </cell>
          <cell r="I628">
            <v>7.040895312</v>
          </cell>
          <cell r="O628" t="str">
            <v>388-080-832-01</v>
          </cell>
          <cell r="P628">
            <v>832</v>
          </cell>
          <cell r="Q628">
            <v>1</v>
          </cell>
        </row>
        <row r="629">
          <cell r="A629">
            <v>54247</v>
          </cell>
          <cell r="H629">
            <v>49772.310230000003</v>
          </cell>
          <cell r="I629">
            <v>1.142615019</v>
          </cell>
          <cell r="O629" t="str">
            <v>388-079-992-01</v>
          </cell>
          <cell r="P629">
            <v>992</v>
          </cell>
          <cell r="Q629">
            <v>1</v>
          </cell>
        </row>
        <row r="630">
          <cell r="A630">
            <v>54429</v>
          </cell>
          <cell r="H630">
            <v>42874.007230000003</v>
          </cell>
          <cell r="I630">
            <v>0.984251773</v>
          </cell>
          <cell r="O630" t="str">
            <v>363-028-058-06</v>
          </cell>
          <cell r="P630">
            <v>58</v>
          </cell>
          <cell r="Q630">
            <v>6</v>
          </cell>
        </row>
        <row r="631">
          <cell r="A631">
            <v>55871</v>
          </cell>
          <cell r="H631">
            <v>186227.03150000001</v>
          </cell>
          <cell r="I631">
            <v>4.2751843779999996</v>
          </cell>
          <cell r="O631" t="str">
            <v>388-060-345-59</v>
          </cell>
          <cell r="P631">
            <v>345</v>
          </cell>
          <cell r="Q631">
            <v>59</v>
          </cell>
        </row>
        <row r="632">
          <cell r="A632">
            <v>56069</v>
          </cell>
          <cell r="H632">
            <v>485622.54190000001</v>
          </cell>
          <cell r="I632">
            <v>11.14835955</v>
          </cell>
          <cell r="O632" t="str">
            <v>364-075-452-20</v>
          </cell>
          <cell r="P632">
            <v>452</v>
          </cell>
          <cell r="Q632">
            <v>20</v>
          </cell>
        </row>
        <row r="633">
          <cell r="A633">
            <v>56440</v>
          </cell>
          <cell r="H633">
            <v>157562.31210000001</v>
          </cell>
          <cell r="I633">
            <v>3.6171329679999999</v>
          </cell>
          <cell r="O633" t="str">
            <v>388-047-014-37</v>
          </cell>
          <cell r="P633">
            <v>14</v>
          </cell>
          <cell r="Q633">
            <v>37</v>
          </cell>
        </row>
        <row r="634">
          <cell r="A634">
            <v>57018</v>
          </cell>
          <cell r="H634">
            <v>162815.17129999999</v>
          </cell>
          <cell r="I634">
            <v>3.7377220210000002</v>
          </cell>
          <cell r="O634" t="str">
            <v>364-078-427-27</v>
          </cell>
          <cell r="P634">
            <v>427</v>
          </cell>
          <cell r="Q634">
            <v>27</v>
          </cell>
        </row>
        <row r="635">
          <cell r="A635">
            <v>13318</v>
          </cell>
          <cell r="H635">
            <v>277617.13040000002</v>
          </cell>
          <cell r="I635">
            <v>6.373212359</v>
          </cell>
          <cell r="O635" t="str">
            <v>160-000-006-12</v>
          </cell>
          <cell r="P635">
            <v>6</v>
          </cell>
          <cell r="Q635">
            <v>12</v>
          </cell>
        </row>
        <row r="636">
          <cell r="A636">
            <v>17707</v>
          </cell>
          <cell r="H636">
            <v>360484.74239999999</v>
          </cell>
          <cell r="I636">
            <v>8.2755909649999992</v>
          </cell>
          <cell r="O636" t="str">
            <v>160-000-006-83</v>
          </cell>
          <cell r="P636">
            <v>6</v>
          </cell>
          <cell r="Q636">
            <v>83</v>
          </cell>
        </row>
        <row r="637">
          <cell r="A637">
            <v>13326</v>
          </cell>
          <cell r="H637">
            <v>240015.20209999999</v>
          </cell>
          <cell r="I637">
            <v>5.5099908659999999</v>
          </cell>
          <cell r="O637" t="str">
            <v>160-000-010-16</v>
          </cell>
          <cell r="P637">
            <v>10</v>
          </cell>
          <cell r="Q637">
            <v>16</v>
          </cell>
        </row>
        <row r="638">
          <cell r="A638">
            <v>13425</v>
          </cell>
          <cell r="H638">
            <v>220840.92939999999</v>
          </cell>
          <cell r="I638">
            <v>5.0698101319999997</v>
          </cell>
          <cell r="O638" t="str">
            <v>188-047-010-12</v>
          </cell>
          <cell r="P638">
            <v>10</v>
          </cell>
          <cell r="Q638">
            <v>12</v>
          </cell>
        </row>
        <row r="639">
          <cell r="A639">
            <v>13151</v>
          </cell>
          <cell r="H639">
            <v>149270.5074</v>
          </cell>
          <cell r="I639">
            <v>3.426779325</v>
          </cell>
          <cell r="O639" t="str">
            <v>188-048-112-02</v>
          </cell>
          <cell r="P639">
            <v>112</v>
          </cell>
          <cell r="Q639">
            <v>2</v>
          </cell>
        </row>
        <row r="640">
          <cell r="A640">
            <v>13359</v>
          </cell>
          <cell r="H640">
            <v>69906.554499999998</v>
          </cell>
          <cell r="I640">
            <v>1.604833666</v>
          </cell>
          <cell r="O640" t="str">
            <v>214-000-003-21</v>
          </cell>
          <cell r="P640">
            <v>3</v>
          </cell>
          <cell r="Q640">
            <v>21</v>
          </cell>
        </row>
        <row r="641">
          <cell r="A641">
            <v>14373</v>
          </cell>
          <cell r="H641">
            <v>211972.01680000001</v>
          </cell>
          <cell r="I641">
            <v>4.8662079150000004</v>
          </cell>
          <cell r="O641" t="str">
            <v>188-037-152-01</v>
          </cell>
          <cell r="P641">
            <v>152</v>
          </cell>
          <cell r="Q641">
            <v>1</v>
          </cell>
        </row>
        <row r="642">
          <cell r="A642">
            <v>16220</v>
          </cell>
          <cell r="H642">
            <v>205302.7996</v>
          </cell>
          <cell r="I642">
            <v>4.7131037559999998</v>
          </cell>
          <cell r="O642" t="str">
            <v>188-039-128-08</v>
          </cell>
          <cell r="P642">
            <v>128</v>
          </cell>
          <cell r="Q642">
            <v>8</v>
          </cell>
        </row>
        <row r="643">
          <cell r="A643">
            <v>17863</v>
          </cell>
          <cell r="H643">
            <v>1235819.5049999999</v>
          </cell>
          <cell r="I643">
            <v>28.370512049999999</v>
          </cell>
          <cell r="O643" t="str">
            <v>188-000-002-08</v>
          </cell>
          <cell r="P643">
            <v>2</v>
          </cell>
          <cell r="Q643">
            <v>8</v>
          </cell>
        </row>
        <row r="644">
          <cell r="A644">
            <v>13391</v>
          </cell>
          <cell r="H644">
            <v>101590.94500000001</v>
          </cell>
          <cell r="I644">
            <v>2.3322071850000001</v>
          </cell>
          <cell r="O644" t="str">
            <v>188-017-142-15</v>
          </cell>
          <cell r="P644">
            <v>142</v>
          </cell>
          <cell r="Q644">
            <v>15</v>
          </cell>
        </row>
        <row r="645">
          <cell r="A645">
            <v>50757</v>
          </cell>
          <cell r="H645">
            <v>177902.8481</v>
          </cell>
          <cell r="I645">
            <v>4.0840874219999996</v>
          </cell>
          <cell r="O645" t="str">
            <v>406-100-094-03</v>
          </cell>
          <cell r="P645">
            <v>94</v>
          </cell>
          <cell r="Q645">
            <v>3</v>
          </cell>
        </row>
        <row r="646">
          <cell r="A646">
            <v>50229</v>
          </cell>
          <cell r="H646">
            <v>104546.77159999999</v>
          </cell>
          <cell r="I646">
            <v>2.4000636279999998</v>
          </cell>
          <cell r="O646" t="str">
            <v>239-000-007-02</v>
          </cell>
          <cell r="P646">
            <v>7</v>
          </cell>
          <cell r="Q646">
            <v>2</v>
          </cell>
        </row>
        <row r="647">
          <cell r="A647">
            <v>53256</v>
          </cell>
          <cell r="H647">
            <v>191224.04509999999</v>
          </cell>
          <cell r="I647">
            <v>4.3899000260000003</v>
          </cell>
          <cell r="O647" t="str">
            <v>319-000-002-86</v>
          </cell>
          <cell r="P647">
            <v>2</v>
          </cell>
          <cell r="Q647">
            <v>86</v>
          </cell>
        </row>
        <row r="648">
          <cell r="A648">
            <v>54452</v>
          </cell>
          <cell r="H648">
            <v>201194.60089999999</v>
          </cell>
          <cell r="I648">
            <v>4.6187924899999997</v>
          </cell>
          <cell r="O648" t="str">
            <v>294-065-132-41</v>
          </cell>
          <cell r="P648">
            <v>132</v>
          </cell>
          <cell r="Q648">
            <v>41</v>
          </cell>
        </row>
        <row r="649">
          <cell r="A649">
            <v>56077</v>
          </cell>
          <cell r="H649">
            <v>227849.61199999999</v>
          </cell>
          <cell r="I649">
            <v>5.230707346</v>
          </cell>
          <cell r="O649" t="str">
            <v>294-082-044-01</v>
          </cell>
          <cell r="P649">
            <v>44</v>
          </cell>
          <cell r="Q649">
            <v>1</v>
          </cell>
        </row>
        <row r="650">
          <cell r="A650">
            <v>58180</v>
          </cell>
          <cell r="H650">
            <v>387223.3676</v>
          </cell>
          <cell r="I650">
            <v>8.8894253360000004</v>
          </cell>
          <cell r="O650" t="str">
            <v>294-000-006-75</v>
          </cell>
          <cell r="P650">
            <v>6</v>
          </cell>
          <cell r="Q650">
            <v>75</v>
          </cell>
        </row>
        <row r="651">
          <cell r="A651">
            <v>58495</v>
          </cell>
          <cell r="H651">
            <v>122269.06080000001</v>
          </cell>
          <cell r="I651">
            <v>2.8069114050000001</v>
          </cell>
          <cell r="O651" t="str">
            <v>270-000-008-46</v>
          </cell>
          <cell r="P651">
            <v>8</v>
          </cell>
          <cell r="Q651">
            <v>46</v>
          </cell>
        </row>
        <row r="652">
          <cell r="A652">
            <v>53140</v>
          </cell>
          <cell r="H652">
            <v>274484.24080000003</v>
          </cell>
          <cell r="I652">
            <v>6.3012911110000003</v>
          </cell>
          <cell r="O652" t="str">
            <v>319-000-002-59</v>
          </cell>
          <cell r="P652">
            <v>2</v>
          </cell>
          <cell r="Q652">
            <v>59</v>
          </cell>
        </row>
        <row r="653">
          <cell r="A653">
            <v>54862</v>
          </cell>
          <cell r="H653">
            <v>626172.34259999997</v>
          </cell>
          <cell r="I653">
            <v>14.37493899</v>
          </cell>
          <cell r="O653" t="str">
            <v>319-000-002-86</v>
          </cell>
          <cell r="P653">
            <v>2</v>
          </cell>
          <cell r="Q653">
            <v>86</v>
          </cell>
        </row>
        <row r="654">
          <cell r="A654">
            <v>56424</v>
          </cell>
          <cell r="H654">
            <v>242941.128</v>
          </cell>
          <cell r="I654">
            <v>5.5771608810000002</v>
          </cell>
          <cell r="O654" t="str">
            <v>365-056-443-01</v>
          </cell>
          <cell r="P654">
            <v>443</v>
          </cell>
          <cell r="Q654">
            <v>1</v>
          </cell>
        </row>
        <row r="655">
          <cell r="A655">
            <v>56432</v>
          </cell>
          <cell r="H655">
            <v>236096.924</v>
          </cell>
          <cell r="I655">
            <v>5.4200395769999998</v>
          </cell>
          <cell r="O655" t="str">
            <v>365-056-443-01</v>
          </cell>
          <cell r="P655">
            <v>443</v>
          </cell>
          <cell r="Q655">
            <v>1</v>
          </cell>
        </row>
        <row r="656">
          <cell r="A656">
            <v>58263</v>
          </cell>
          <cell r="H656">
            <v>375978.36050000001</v>
          </cell>
          <cell r="I656">
            <v>8.6312754940000005</v>
          </cell>
          <cell r="P656">
            <v>131</v>
          </cell>
          <cell r="Q656">
            <v>34</v>
          </cell>
        </row>
        <row r="657">
          <cell r="A657">
            <v>58503</v>
          </cell>
          <cell r="H657">
            <v>412081.56329999998</v>
          </cell>
          <cell r="I657">
            <v>9.4600909840000007</v>
          </cell>
          <cell r="O657" t="str">
            <v>319-000-002-86</v>
          </cell>
          <cell r="P657">
            <v>2</v>
          </cell>
          <cell r="Q657">
            <v>86</v>
          </cell>
        </row>
        <row r="658">
          <cell r="A658">
            <v>50294</v>
          </cell>
          <cell r="H658">
            <v>231284.73800000001</v>
          </cell>
          <cell r="I658">
            <v>5.3095669890000003</v>
          </cell>
          <cell r="O658" t="str">
            <v>266-000-003-39</v>
          </cell>
          <cell r="P658">
            <v>3</v>
          </cell>
          <cell r="Q658">
            <v>39</v>
          </cell>
        </row>
        <row r="659">
          <cell r="A659">
            <v>54551</v>
          </cell>
          <cell r="H659">
            <v>165928.4443</v>
          </cell>
          <cell r="I659">
            <v>3.809192935</v>
          </cell>
          <cell r="O659" t="str">
            <v>266-055-208-01</v>
          </cell>
          <cell r="P659">
            <v>208</v>
          </cell>
          <cell r="Q659">
            <v>1</v>
          </cell>
        </row>
        <row r="660">
          <cell r="A660">
            <v>55806</v>
          </cell>
          <cell r="H660">
            <v>453454.44260000001</v>
          </cell>
          <cell r="I660">
            <v>10.4098816</v>
          </cell>
          <cell r="O660" t="str">
            <v>290-000-002-34</v>
          </cell>
          <cell r="P660">
            <v>2</v>
          </cell>
          <cell r="Q660">
            <v>34</v>
          </cell>
        </row>
        <row r="661">
          <cell r="A661">
            <v>58081</v>
          </cell>
          <cell r="H661">
            <v>389536.08679999999</v>
          </cell>
          <cell r="I661">
            <v>8.9425180619999995</v>
          </cell>
          <cell r="O661" t="str">
            <v>266-000-002-65</v>
          </cell>
          <cell r="P661">
            <v>2</v>
          </cell>
          <cell r="Q661">
            <v>65</v>
          </cell>
        </row>
        <row r="662">
          <cell r="A662">
            <v>50252</v>
          </cell>
          <cell r="H662">
            <v>89166.026830000003</v>
          </cell>
          <cell r="I662">
            <v>2.0469703130000001</v>
          </cell>
          <cell r="O662" t="str">
            <v>290-064-163-01</v>
          </cell>
          <cell r="P662">
            <v>163</v>
          </cell>
          <cell r="Q662">
            <v>1</v>
          </cell>
        </row>
        <row r="663">
          <cell r="A663">
            <v>51482</v>
          </cell>
          <cell r="H663">
            <v>35767.446759999999</v>
          </cell>
          <cell r="I663">
            <v>0.82110759300000002</v>
          </cell>
          <cell r="O663" t="str">
            <v>267-000-009-19</v>
          </cell>
          <cell r="P663">
            <v>9</v>
          </cell>
          <cell r="Q663">
            <v>19</v>
          </cell>
        </row>
        <row r="664">
          <cell r="A664">
            <v>54635</v>
          </cell>
          <cell r="H664">
            <v>338146.2622</v>
          </cell>
          <cell r="I664">
            <v>7.7627700219999998</v>
          </cell>
          <cell r="O664" t="str">
            <v>365-056-124-01</v>
          </cell>
          <cell r="P664">
            <v>124</v>
          </cell>
          <cell r="Q664">
            <v>1</v>
          </cell>
        </row>
        <row r="665">
          <cell r="A665">
            <v>56101</v>
          </cell>
          <cell r="H665">
            <v>190350.49830000001</v>
          </cell>
          <cell r="I665">
            <v>4.369846151</v>
          </cell>
          <cell r="O665" t="str">
            <v>365-084-678-04</v>
          </cell>
          <cell r="P665">
            <v>678</v>
          </cell>
          <cell r="Q665">
            <v>4</v>
          </cell>
        </row>
        <row r="666">
          <cell r="A666">
            <v>57026</v>
          </cell>
          <cell r="H666">
            <v>51460.43621</v>
          </cell>
          <cell r="I666">
            <v>1.1813690590000001</v>
          </cell>
          <cell r="O666" t="str">
            <v>365-093-546-33</v>
          </cell>
          <cell r="P666">
            <v>546</v>
          </cell>
          <cell r="Q666">
            <v>33</v>
          </cell>
        </row>
        <row r="667">
          <cell r="A667">
            <v>52142</v>
          </cell>
          <cell r="H667">
            <v>53947.408640000001</v>
          </cell>
          <cell r="I667">
            <v>1.2384620900000001</v>
          </cell>
          <cell r="O667" t="str">
            <v>389-062-505-07</v>
          </cell>
          <cell r="P667">
            <v>505</v>
          </cell>
          <cell r="Q667">
            <v>7</v>
          </cell>
        </row>
        <row r="668">
          <cell r="A668">
            <v>52357</v>
          </cell>
          <cell r="H668">
            <v>45848.22479</v>
          </cell>
          <cell r="I668">
            <v>1.0525304129999999</v>
          </cell>
          <cell r="O668" t="str">
            <v>389-073-540-01</v>
          </cell>
          <cell r="P668">
            <v>540</v>
          </cell>
          <cell r="Q668">
            <v>1</v>
          </cell>
        </row>
        <row r="669">
          <cell r="A669">
            <v>52696</v>
          </cell>
          <cell r="H669">
            <v>338643.43709999998</v>
          </cell>
          <cell r="I669">
            <v>7.7741835889999997</v>
          </cell>
          <cell r="O669" t="str">
            <v>388-090-781-03</v>
          </cell>
          <cell r="P669">
            <v>781</v>
          </cell>
          <cell r="Q669">
            <v>3</v>
          </cell>
        </row>
        <row r="670">
          <cell r="A670">
            <v>57299</v>
          </cell>
          <cell r="H670">
            <v>237251.2837</v>
          </cell>
          <cell r="I670">
            <v>5.4465400309999996</v>
          </cell>
          <cell r="O670" t="str">
            <v>411-000-002-16</v>
          </cell>
          <cell r="P670">
            <v>2</v>
          </cell>
          <cell r="Q670">
            <v>16</v>
          </cell>
        </row>
        <row r="671">
          <cell r="A671">
            <v>52514</v>
          </cell>
          <cell r="H671">
            <v>176216.58720000001</v>
          </cell>
          <cell r="I671">
            <v>4.0453761989999997</v>
          </cell>
          <cell r="O671" t="str">
            <v>389-053-392-04</v>
          </cell>
          <cell r="P671">
            <v>392</v>
          </cell>
          <cell r="Q671">
            <v>4</v>
          </cell>
        </row>
        <row r="672">
          <cell r="A672">
            <v>52571</v>
          </cell>
          <cell r="H672">
            <v>185738.79060000001</v>
          </cell>
          <cell r="I672">
            <v>4.263975909</v>
          </cell>
          <cell r="O672" t="str">
            <v>389-024-069-54</v>
          </cell>
          <cell r="P672">
            <v>69</v>
          </cell>
          <cell r="Q672">
            <v>4</v>
          </cell>
        </row>
        <row r="673">
          <cell r="A673">
            <v>52704</v>
          </cell>
          <cell r="H673">
            <v>48766.231310000003</v>
          </cell>
          <cell r="I673">
            <v>1.119518625</v>
          </cell>
          <cell r="O673" t="str">
            <v>365-068-121-08</v>
          </cell>
          <cell r="P673">
            <v>121</v>
          </cell>
          <cell r="Q673">
            <v>8</v>
          </cell>
        </row>
        <row r="674">
          <cell r="A674">
            <v>54288</v>
          </cell>
          <cell r="H674">
            <v>257832.3014</v>
          </cell>
          <cell r="I674">
            <v>5.919015184</v>
          </cell>
          <cell r="O674" t="str">
            <v>389-023-058-86</v>
          </cell>
          <cell r="P674">
            <v>58</v>
          </cell>
          <cell r="Q674">
            <v>86</v>
          </cell>
        </row>
        <row r="675">
          <cell r="A675">
            <v>52555</v>
          </cell>
          <cell r="H675">
            <v>85813.444380000001</v>
          </cell>
          <cell r="I675">
            <v>1.9700056100000001</v>
          </cell>
          <cell r="O675" t="str">
            <v>389-074-704-18</v>
          </cell>
          <cell r="P675">
            <v>704</v>
          </cell>
          <cell r="Q675">
            <v>18</v>
          </cell>
        </row>
        <row r="676">
          <cell r="A676">
            <v>52621</v>
          </cell>
          <cell r="H676">
            <v>288191.05849999998</v>
          </cell>
          <cell r="I676">
            <v>6.6159563480000001</v>
          </cell>
          <cell r="O676" t="str">
            <v>389-074-461-79</v>
          </cell>
          <cell r="P676">
            <v>461</v>
          </cell>
          <cell r="Q676">
            <v>79</v>
          </cell>
        </row>
        <row r="677">
          <cell r="A677">
            <v>54502</v>
          </cell>
          <cell r="H677">
            <v>113438.45080000001</v>
          </cell>
          <cell r="I677">
            <v>2.6041884949999998</v>
          </cell>
          <cell r="O677" t="str">
            <v>389-057-003-01</v>
          </cell>
          <cell r="P677">
            <v>3</v>
          </cell>
          <cell r="Q677">
            <v>1</v>
          </cell>
        </row>
        <row r="678">
          <cell r="A678">
            <v>54940</v>
          </cell>
          <cell r="H678">
            <v>98008.854340000005</v>
          </cell>
          <cell r="I678">
            <v>2.2499736989999999</v>
          </cell>
          <cell r="O678" t="str">
            <v>389-074-704-18</v>
          </cell>
          <cell r="P678">
            <v>704</v>
          </cell>
          <cell r="Q678">
            <v>18</v>
          </cell>
        </row>
        <row r="679">
          <cell r="A679">
            <v>52159</v>
          </cell>
          <cell r="H679">
            <v>10972.03666</v>
          </cell>
          <cell r="I679">
            <v>0.25188330199999998</v>
          </cell>
          <cell r="O679" t="str">
            <v>389-053-383-06</v>
          </cell>
          <cell r="P679">
            <v>383</v>
          </cell>
          <cell r="Q679">
            <v>6</v>
          </cell>
        </row>
        <row r="680">
          <cell r="A680">
            <v>52522</v>
          </cell>
          <cell r="H680">
            <v>32481.540929999999</v>
          </cell>
          <cell r="I680">
            <v>0.74567357499999998</v>
          </cell>
          <cell r="O680" t="str">
            <v>389-043-294-24</v>
          </cell>
          <cell r="P680">
            <v>294</v>
          </cell>
          <cell r="Q680">
            <v>24</v>
          </cell>
        </row>
        <row r="681">
          <cell r="A681">
            <v>57638</v>
          </cell>
          <cell r="H681">
            <v>163580.07860000001</v>
          </cell>
          <cell r="I681">
            <v>3.7552818779999999</v>
          </cell>
          <cell r="O681" t="str">
            <v>389-043-759-01</v>
          </cell>
          <cell r="P681">
            <v>759</v>
          </cell>
          <cell r="Q681">
            <v>1</v>
          </cell>
        </row>
        <row r="682">
          <cell r="A682">
            <v>50443</v>
          </cell>
          <cell r="H682">
            <v>126590.18859999999</v>
          </cell>
          <cell r="I682">
            <v>2.9061108500000001</v>
          </cell>
          <cell r="O682" t="str">
            <v>346-032-107-01</v>
          </cell>
          <cell r="P682">
            <v>107</v>
          </cell>
          <cell r="Q682">
            <v>1</v>
          </cell>
        </row>
        <row r="683">
          <cell r="A683">
            <v>13334</v>
          </cell>
          <cell r="H683">
            <v>121472.5465</v>
          </cell>
          <cell r="I683">
            <v>2.788625954</v>
          </cell>
          <cell r="O683" t="str">
            <v>189-000-004-04</v>
          </cell>
          <cell r="P683">
            <v>4</v>
          </cell>
          <cell r="Q683">
            <v>4</v>
          </cell>
        </row>
        <row r="684">
          <cell r="A684">
            <v>13342</v>
          </cell>
          <cell r="H684">
            <v>68579.001820000005</v>
          </cell>
          <cell r="I684">
            <v>1.57435725</v>
          </cell>
          <cell r="O684" t="str">
            <v>163-000-002-11</v>
          </cell>
          <cell r="P684">
            <v>2</v>
          </cell>
          <cell r="Q684">
            <v>11</v>
          </cell>
        </row>
        <row r="685">
          <cell r="A685">
            <v>51458</v>
          </cell>
          <cell r="H685">
            <v>182963.70939999999</v>
          </cell>
          <cell r="I685">
            <v>4.2002688109999999</v>
          </cell>
          <cell r="O685" t="str">
            <v>190-000-009-03</v>
          </cell>
          <cell r="P685">
            <v>9</v>
          </cell>
          <cell r="Q685">
            <v>3</v>
          </cell>
        </row>
        <row r="686">
          <cell r="A686">
            <v>57828</v>
          </cell>
          <cell r="H686">
            <v>41683.116840000002</v>
          </cell>
          <cell r="I686">
            <v>0.95691269099999998</v>
          </cell>
          <cell r="O686" t="str">
            <v>368-000-004-07</v>
          </cell>
          <cell r="P686">
            <v>4</v>
          </cell>
          <cell r="Q686">
            <v>7</v>
          </cell>
        </row>
        <row r="687">
          <cell r="A687">
            <v>58248</v>
          </cell>
          <cell r="H687">
            <v>299592.02490000002</v>
          </cell>
          <cell r="I687">
            <v>6.8776865210000002</v>
          </cell>
          <cell r="O687" t="str">
            <v>296-006-239-24</v>
          </cell>
          <cell r="P687">
            <v>239</v>
          </cell>
          <cell r="Q687">
            <v>24</v>
          </cell>
        </row>
        <row r="688">
          <cell r="A688">
            <v>51342</v>
          </cell>
          <cell r="H688">
            <v>172324.23680000001</v>
          </cell>
          <cell r="I688">
            <v>3.956020128</v>
          </cell>
          <cell r="O688" t="str">
            <v>216-075-121-33</v>
          </cell>
          <cell r="P688">
            <v>121</v>
          </cell>
          <cell r="Q688">
            <v>33</v>
          </cell>
        </row>
        <row r="689">
          <cell r="A689">
            <v>51375</v>
          </cell>
          <cell r="H689">
            <v>79550.125490000006</v>
          </cell>
          <cell r="I689">
            <v>1.826219593</v>
          </cell>
          <cell r="O689" t="str">
            <v>242-000-004-12</v>
          </cell>
          <cell r="P689">
            <v>4</v>
          </cell>
          <cell r="Q689">
            <v>12</v>
          </cell>
        </row>
        <row r="690">
          <cell r="A690">
            <v>51433</v>
          </cell>
          <cell r="H690">
            <v>139758.2689</v>
          </cell>
          <cell r="I690">
            <v>3.208408377</v>
          </cell>
          <cell r="O690" t="str">
            <v>242-020-003-19</v>
          </cell>
          <cell r="P690">
            <v>3</v>
          </cell>
          <cell r="Q690">
            <v>19</v>
          </cell>
        </row>
        <row r="691">
          <cell r="A691">
            <v>51441</v>
          </cell>
          <cell r="H691">
            <v>129218.5221</v>
          </cell>
          <cell r="I691">
            <v>2.9664490830000001</v>
          </cell>
          <cell r="O691" t="str">
            <v>242-051-002-01</v>
          </cell>
          <cell r="P691">
            <v>2</v>
          </cell>
          <cell r="Q691">
            <v>1</v>
          </cell>
        </row>
        <row r="692">
          <cell r="A692">
            <v>54619</v>
          </cell>
          <cell r="H692">
            <v>292393.97249999997</v>
          </cell>
          <cell r="I692">
            <v>6.7124419770000001</v>
          </cell>
          <cell r="O692" t="str">
            <v>216-000-009-99</v>
          </cell>
          <cell r="P692">
            <v>9</v>
          </cell>
          <cell r="Q692">
            <v>99</v>
          </cell>
        </row>
        <row r="693">
          <cell r="A693">
            <v>50468</v>
          </cell>
          <cell r="H693">
            <v>348045.43329999998</v>
          </cell>
          <cell r="I693">
            <v>7.990023721</v>
          </cell>
          <cell r="O693" t="str">
            <v>345-052-115-29</v>
          </cell>
          <cell r="P693">
            <v>115</v>
          </cell>
          <cell r="Q693">
            <v>29</v>
          </cell>
        </row>
        <row r="694">
          <cell r="A694">
            <v>50492</v>
          </cell>
          <cell r="H694">
            <v>76507.327640000003</v>
          </cell>
          <cell r="I694">
            <v>1.7563665669999999</v>
          </cell>
          <cell r="O694" t="str">
            <v>345-033-099-08</v>
          </cell>
          <cell r="P694">
            <v>99</v>
          </cell>
          <cell r="Q694">
            <v>8</v>
          </cell>
        </row>
        <row r="695">
          <cell r="A695">
            <v>50500</v>
          </cell>
          <cell r="H695">
            <v>66345.344930000007</v>
          </cell>
          <cell r="I695">
            <v>1.523079544</v>
          </cell>
          <cell r="O695" t="str">
            <v>345-043-060-01</v>
          </cell>
          <cell r="P695">
            <v>60</v>
          </cell>
          <cell r="Q695">
            <v>1</v>
          </cell>
        </row>
        <row r="696">
          <cell r="A696">
            <v>50542</v>
          </cell>
          <cell r="H696">
            <v>136011.23449999999</v>
          </cell>
          <cell r="I696">
            <v>3.1223883030000001</v>
          </cell>
          <cell r="O696" t="str">
            <v>345-043-065-01</v>
          </cell>
          <cell r="P696">
            <v>65</v>
          </cell>
          <cell r="Q696">
            <v>1</v>
          </cell>
        </row>
        <row r="697">
          <cell r="A697">
            <v>55350</v>
          </cell>
          <cell r="H697">
            <v>101865.81110000001</v>
          </cell>
          <cell r="I697">
            <v>2.3385172440000002</v>
          </cell>
          <cell r="O697" t="str">
            <v>345-042-102-01</v>
          </cell>
          <cell r="P697">
            <v>102</v>
          </cell>
          <cell r="Q697">
            <v>1</v>
          </cell>
        </row>
        <row r="698">
          <cell r="A698">
            <v>54445</v>
          </cell>
          <cell r="H698">
            <v>190666.17800000001</v>
          </cell>
          <cell r="I698">
            <v>4.3770931580000001</v>
          </cell>
          <cell r="O698" t="str">
            <v>368-000-004-29</v>
          </cell>
          <cell r="P698">
            <v>4</v>
          </cell>
          <cell r="Q698">
            <v>29</v>
          </cell>
        </row>
        <row r="699">
          <cell r="A699">
            <v>56226</v>
          </cell>
          <cell r="H699">
            <v>414505.2623</v>
          </cell>
          <cell r="I699">
            <v>9.5157314579999994</v>
          </cell>
          <cell r="O699" t="str">
            <v>345-041-250-03</v>
          </cell>
          <cell r="P699">
            <v>250</v>
          </cell>
          <cell r="Q699">
            <v>3</v>
          </cell>
        </row>
        <row r="700">
          <cell r="A700">
            <v>58131</v>
          </cell>
          <cell r="H700">
            <v>146886.14139999999</v>
          </cell>
          <cell r="I700">
            <v>3.3720418140000001</v>
          </cell>
          <cell r="O700" t="str">
            <v>345-062-373-09</v>
          </cell>
          <cell r="P700">
            <v>373</v>
          </cell>
          <cell r="Q700">
            <v>9</v>
          </cell>
        </row>
        <row r="701">
          <cell r="A701">
            <v>58255</v>
          </cell>
          <cell r="H701">
            <v>438239.0527</v>
          </cell>
          <cell r="I701">
            <v>10.060584309999999</v>
          </cell>
          <cell r="O701" t="str">
            <v>367-000-001-19</v>
          </cell>
          <cell r="P701">
            <v>1</v>
          </cell>
          <cell r="Q701">
            <v>19</v>
          </cell>
        </row>
        <row r="702">
          <cell r="A702">
            <v>52944</v>
          </cell>
          <cell r="H702">
            <v>74169.915869999997</v>
          </cell>
          <cell r="I702">
            <v>1.702706976</v>
          </cell>
          <cell r="O702" t="str">
            <v>415-096-002-14</v>
          </cell>
          <cell r="P702">
            <v>2</v>
          </cell>
          <cell r="Q702">
            <v>14</v>
          </cell>
        </row>
        <row r="703">
          <cell r="A703">
            <v>52985</v>
          </cell>
          <cell r="H703">
            <v>71043.872870000007</v>
          </cell>
          <cell r="I703">
            <v>1.630942903</v>
          </cell>
          <cell r="O703" t="str">
            <v>416-092-002-01</v>
          </cell>
          <cell r="P703">
            <v>2</v>
          </cell>
          <cell r="Q703">
            <v>1</v>
          </cell>
        </row>
        <row r="704">
          <cell r="A704">
            <v>53009</v>
          </cell>
          <cell r="H704">
            <v>296746.07659999997</v>
          </cell>
          <cell r="I704">
            <v>6.81235254</v>
          </cell>
          <cell r="O704" t="str">
            <v>415-095-040-01</v>
          </cell>
          <cell r="P704">
            <v>40</v>
          </cell>
          <cell r="Q704">
            <v>1</v>
          </cell>
        </row>
        <row r="705">
          <cell r="A705">
            <v>53058</v>
          </cell>
          <cell r="H705">
            <v>127704.6009</v>
          </cell>
          <cell r="I705">
            <v>2.9316942359999998</v>
          </cell>
          <cell r="O705" t="str">
            <v>415-041-166-60</v>
          </cell>
          <cell r="P705">
            <v>166</v>
          </cell>
          <cell r="Q705">
            <v>0</v>
          </cell>
        </row>
        <row r="706">
          <cell r="A706">
            <v>57703</v>
          </cell>
          <cell r="H706">
            <v>213361.53940000001</v>
          </cell>
          <cell r="I706">
            <v>4.8981069640000001</v>
          </cell>
          <cell r="O706" t="str">
            <v>437-000-003-07</v>
          </cell>
          <cell r="P706">
            <v>3</v>
          </cell>
          <cell r="Q706">
            <v>7</v>
          </cell>
        </row>
        <row r="707">
          <cell r="A707">
            <v>51763</v>
          </cell>
          <cell r="H707">
            <v>81899.640400000004</v>
          </cell>
          <cell r="I707">
            <v>1.880157034</v>
          </cell>
          <cell r="O707" t="str">
            <v>414-012-017-05</v>
          </cell>
          <cell r="P707">
            <v>17</v>
          </cell>
          <cell r="Q707">
            <v>5</v>
          </cell>
        </row>
        <row r="708">
          <cell r="A708">
            <v>52183</v>
          </cell>
          <cell r="H708">
            <v>30115.121070000001</v>
          </cell>
          <cell r="I708">
            <v>0.69134804999999999</v>
          </cell>
          <cell r="O708" t="str">
            <v>390-065-163-30</v>
          </cell>
          <cell r="P708">
            <v>163</v>
          </cell>
          <cell r="Q708">
            <v>30</v>
          </cell>
        </row>
        <row r="709">
          <cell r="A709">
            <v>55731</v>
          </cell>
          <cell r="H709">
            <v>95952.495519999997</v>
          </cell>
          <cell r="I709">
            <v>2.2027661969999999</v>
          </cell>
          <cell r="O709" t="str">
            <v>414-012-017-03</v>
          </cell>
          <cell r="P709">
            <v>17</v>
          </cell>
          <cell r="Q709">
            <v>3</v>
          </cell>
        </row>
        <row r="710">
          <cell r="A710">
            <v>57877</v>
          </cell>
          <cell r="H710">
            <v>166549.0191</v>
          </cell>
          <cell r="I710">
            <v>3.8234393729999998</v>
          </cell>
          <cell r="O710" t="str">
            <v>390-026-330-12</v>
          </cell>
          <cell r="P710">
            <v>330</v>
          </cell>
          <cell r="Q710">
            <v>12</v>
          </cell>
        </row>
        <row r="711">
          <cell r="A711">
            <v>51797</v>
          </cell>
          <cell r="H711">
            <v>596718.94270000001</v>
          </cell>
          <cell r="I711">
            <v>13.698781970000001</v>
          </cell>
          <cell r="O711" t="str">
            <v>342-000-002-24</v>
          </cell>
          <cell r="P711">
            <v>2</v>
          </cell>
          <cell r="Q711">
            <v>24</v>
          </cell>
        </row>
        <row r="712">
          <cell r="A712">
            <v>52274</v>
          </cell>
          <cell r="H712">
            <v>77904.304579999996</v>
          </cell>
          <cell r="I712">
            <v>1.788436744</v>
          </cell>
          <cell r="O712" t="str">
            <v>366-033-007-13</v>
          </cell>
          <cell r="P712">
            <v>7</v>
          </cell>
          <cell r="Q712">
            <v>13</v>
          </cell>
        </row>
        <row r="713">
          <cell r="A713">
            <v>56093</v>
          </cell>
          <cell r="H713">
            <v>92131.804239999998</v>
          </cell>
          <cell r="I713">
            <v>2.115055194</v>
          </cell>
          <cell r="O713" t="str">
            <v>366-043-033-11</v>
          </cell>
          <cell r="P713">
            <v>33</v>
          </cell>
          <cell r="Q713">
            <v>11</v>
          </cell>
        </row>
        <row r="714">
          <cell r="A714">
            <v>57562</v>
          </cell>
          <cell r="H714">
            <v>146138.72039999999</v>
          </cell>
          <cell r="I714">
            <v>3.3548833880000002</v>
          </cell>
          <cell r="O714" t="str">
            <v>366-033-792-01</v>
          </cell>
          <cell r="P714">
            <v>792</v>
          </cell>
          <cell r="Q714">
            <v>1</v>
          </cell>
        </row>
        <row r="715">
          <cell r="A715">
            <v>58172</v>
          </cell>
          <cell r="H715">
            <v>286601.32120000001</v>
          </cell>
          <cell r="I715">
            <v>6.5794610000000002</v>
          </cell>
          <cell r="O715" t="str">
            <v>366-000-004-05</v>
          </cell>
          <cell r="P715">
            <v>4</v>
          </cell>
          <cell r="Q715">
            <v>5</v>
          </cell>
        </row>
        <row r="716">
          <cell r="A716">
            <v>51631</v>
          </cell>
          <cell r="H716">
            <v>147346.96429999999</v>
          </cell>
          <cell r="I716">
            <v>3.382620851</v>
          </cell>
          <cell r="O716" t="str">
            <v>366-039-053-34</v>
          </cell>
          <cell r="P716">
            <v>53</v>
          </cell>
          <cell r="Q716">
            <v>34</v>
          </cell>
        </row>
        <row r="717">
          <cell r="A717">
            <v>51656</v>
          </cell>
          <cell r="H717">
            <v>178599.8995</v>
          </cell>
          <cell r="I717">
            <v>4.1000895210000001</v>
          </cell>
          <cell r="O717" t="str">
            <v>366-030-090-34</v>
          </cell>
          <cell r="P717">
            <v>90</v>
          </cell>
          <cell r="Q717">
            <v>34</v>
          </cell>
        </row>
        <row r="718">
          <cell r="A718">
            <v>51698</v>
          </cell>
          <cell r="H718">
            <v>219816.19339999999</v>
          </cell>
          <cell r="I718">
            <v>5.0462854320000003</v>
          </cell>
          <cell r="O718" t="str">
            <v>366-050-109-02</v>
          </cell>
          <cell r="P718">
            <v>109</v>
          </cell>
          <cell r="Q718">
            <v>2</v>
          </cell>
        </row>
        <row r="719">
          <cell r="A719">
            <v>51706</v>
          </cell>
          <cell r="H719">
            <v>94866.376430000004</v>
          </cell>
          <cell r="I719">
            <v>2.177832333</v>
          </cell>
          <cell r="O719" t="str">
            <v>366-030-082-03</v>
          </cell>
          <cell r="P719">
            <v>82</v>
          </cell>
          <cell r="Q719">
            <v>3</v>
          </cell>
        </row>
        <row r="720">
          <cell r="A720">
            <v>56119</v>
          </cell>
          <cell r="H720">
            <v>241034.70199999999</v>
          </cell>
          <cell r="I720">
            <v>5.5333953640000004</v>
          </cell>
          <cell r="O720" t="str">
            <v>366-050-109-03</v>
          </cell>
          <cell r="P720">
            <v>109</v>
          </cell>
          <cell r="Q720">
            <v>3</v>
          </cell>
        </row>
        <row r="721">
          <cell r="A721">
            <v>50609</v>
          </cell>
          <cell r="H721">
            <v>151436.5514</v>
          </cell>
          <cell r="I721">
            <v>3.4765048539999999</v>
          </cell>
          <cell r="O721" t="str">
            <v>393-027-003-15</v>
          </cell>
          <cell r="P721">
            <v>3</v>
          </cell>
          <cell r="Q721">
            <v>15</v>
          </cell>
        </row>
        <row r="722">
          <cell r="A722">
            <v>50740</v>
          </cell>
          <cell r="H722">
            <v>209591.6507</v>
          </cell>
          <cell r="I722">
            <v>4.8115622299999998</v>
          </cell>
          <cell r="O722" t="str">
            <v>407-086-145-10</v>
          </cell>
          <cell r="P722">
            <v>145</v>
          </cell>
          <cell r="Q722">
            <v>10</v>
          </cell>
        </row>
        <row r="723">
          <cell r="A723">
            <v>55889</v>
          </cell>
          <cell r="H723">
            <v>67317.126319999996</v>
          </cell>
          <cell r="I723">
            <v>1.545388575</v>
          </cell>
          <cell r="O723" t="str">
            <v>366-095-285-01</v>
          </cell>
          <cell r="P723">
            <v>285</v>
          </cell>
          <cell r="Q723">
            <v>1</v>
          </cell>
        </row>
        <row r="724">
          <cell r="A724">
            <v>61440</v>
          </cell>
          <cell r="H724">
            <v>340736.80619999999</v>
          </cell>
          <cell r="I724">
            <v>7.8222407299999999</v>
          </cell>
          <cell r="O724" t="str">
            <v>062-099-549-02</v>
          </cell>
          <cell r="P724">
            <v>549</v>
          </cell>
          <cell r="Q724">
            <v>2</v>
          </cell>
        </row>
        <row r="725">
          <cell r="A725">
            <v>61515</v>
          </cell>
          <cell r="H725">
            <v>57146.572769999999</v>
          </cell>
          <cell r="I725">
            <v>1.3119047930000001</v>
          </cell>
          <cell r="O725" t="str">
            <v>086-037-506-02</v>
          </cell>
          <cell r="P725">
            <v>506</v>
          </cell>
          <cell r="Q725">
            <v>2</v>
          </cell>
        </row>
        <row r="726">
          <cell r="A726">
            <v>61531</v>
          </cell>
          <cell r="H726">
            <v>144291.356</v>
          </cell>
          <cell r="I726">
            <v>3.312473738</v>
          </cell>
          <cell r="O726" t="str">
            <v>062-100-516-01</v>
          </cell>
          <cell r="P726">
            <v>516</v>
          </cell>
          <cell r="Q726">
            <v>1</v>
          </cell>
        </row>
        <row r="727">
          <cell r="A727">
            <v>62901</v>
          </cell>
          <cell r="H727">
            <v>383200.4914</v>
          </cell>
          <cell r="I727">
            <v>8.7970728059999992</v>
          </cell>
          <cell r="O727" t="str">
            <v>143-008-352-26</v>
          </cell>
          <cell r="P727">
            <v>352</v>
          </cell>
          <cell r="Q727">
            <v>26</v>
          </cell>
        </row>
        <row r="728">
          <cell r="A728">
            <v>66316</v>
          </cell>
          <cell r="H728">
            <v>260622.3823</v>
          </cell>
          <cell r="I728">
            <v>5.9830666280000004</v>
          </cell>
          <cell r="O728" t="str">
            <v>087-001-564-01</v>
          </cell>
          <cell r="P728">
            <v>564</v>
          </cell>
          <cell r="Q728">
            <v>1</v>
          </cell>
        </row>
        <row r="729">
          <cell r="A729">
            <v>61572</v>
          </cell>
          <cell r="H729">
            <v>129431.37149999999</v>
          </cell>
          <cell r="I729">
            <v>2.9713354340000002</v>
          </cell>
          <cell r="O729" t="str">
            <v>040-059-114-35</v>
          </cell>
          <cell r="P729">
            <v>114</v>
          </cell>
          <cell r="Q729">
            <v>35</v>
          </cell>
        </row>
        <row r="730">
          <cell r="A730">
            <v>61705</v>
          </cell>
          <cell r="H730">
            <v>58148.315369999997</v>
          </cell>
          <cell r="I730">
            <v>1.3349016380000001</v>
          </cell>
          <cell r="O730" t="str">
            <v>040-059-034-06</v>
          </cell>
          <cell r="P730">
            <v>34</v>
          </cell>
          <cell r="Q730">
            <v>6</v>
          </cell>
        </row>
        <row r="731">
          <cell r="A731">
            <v>62893</v>
          </cell>
          <cell r="H731">
            <v>634622</v>
          </cell>
          <cell r="I731">
            <v>14.568916440000001</v>
          </cell>
          <cell r="O731" t="str">
            <v>115-054-617-20</v>
          </cell>
          <cell r="P731">
            <v>617</v>
          </cell>
          <cell r="Q731">
            <v>20</v>
          </cell>
        </row>
        <row r="732">
          <cell r="A732">
            <v>62398</v>
          </cell>
          <cell r="H732">
            <v>707265.19290000002</v>
          </cell>
          <cell r="I732">
            <v>16.23657468</v>
          </cell>
          <cell r="O732" t="str">
            <v>063-084-775-01</v>
          </cell>
          <cell r="P732">
            <v>775</v>
          </cell>
          <cell r="Q732">
            <v>1</v>
          </cell>
        </row>
        <row r="733">
          <cell r="A733">
            <v>61598</v>
          </cell>
          <cell r="H733">
            <v>34800.206460000001</v>
          </cell>
          <cell r="I733">
            <v>0.79890281100000005</v>
          </cell>
          <cell r="O733" t="str">
            <v>022-092-009-01</v>
          </cell>
          <cell r="P733">
            <v>9</v>
          </cell>
          <cell r="Q733">
            <v>1</v>
          </cell>
        </row>
        <row r="734">
          <cell r="A734">
            <v>61671</v>
          </cell>
          <cell r="H734">
            <v>83047.553360000005</v>
          </cell>
          <cell r="I734">
            <v>1.9065094890000001</v>
          </cell>
          <cell r="O734" t="str">
            <v>040-003-101-01</v>
          </cell>
          <cell r="P734">
            <v>101</v>
          </cell>
          <cell r="Q734">
            <v>1</v>
          </cell>
        </row>
        <row r="735">
          <cell r="A735">
            <v>75713</v>
          </cell>
          <cell r="H735">
            <v>68178.984179999999</v>
          </cell>
          <cell r="I735">
            <v>1.565174109</v>
          </cell>
          <cell r="O735" t="str">
            <v>086-084-786-16</v>
          </cell>
          <cell r="P735">
            <v>786</v>
          </cell>
          <cell r="Q735">
            <v>16</v>
          </cell>
        </row>
        <row r="736">
          <cell r="A736">
            <v>75747</v>
          </cell>
          <cell r="H736">
            <v>33475.563820000003</v>
          </cell>
          <cell r="I736">
            <v>0.76849320099999996</v>
          </cell>
          <cell r="O736" t="str">
            <v>143-086-537-03</v>
          </cell>
          <cell r="P736">
            <v>537</v>
          </cell>
          <cell r="Q736">
            <v>3</v>
          </cell>
        </row>
        <row r="737">
          <cell r="A737">
            <v>75788</v>
          </cell>
          <cell r="H737">
            <v>74834.030129999999</v>
          </cell>
          <cell r="I737">
            <v>1.7179529410000001</v>
          </cell>
          <cell r="O737" t="str">
            <v>086-074-276-09</v>
          </cell>
          <cell r="P737">
            <v>276</v>
          </cell>
          <cell r="Q737">
            <v>9</v>
          </cell>
        </row>
        <row r="738">
          <cell r="A738">
            <v>75804</v>
          </cell>
          <cell r="H738">
            <v>212745.6741</v>
          </cell>
          <cell r="I738">
            <v>4.8839686430000002</v>
          </cell>
          <cell r="O738" t="str">
            <v>086-085-086-07</v>
          </cell>
          <cell r="P738">
            <v>86</v>
          </cell>
          <cell r="Q738">
            <v>7</v>
          </cell>
        </row>
        <row r="739">
          <cell r="A739">
            <v>75812</v>
          </cell>
          <cell r="H739">
            <v>226197.12640000001</v>
          </cell>
          <cell r="I739">
            <v>5.1927714959999998</v>
          </cell>
          <cell r="O739" t="str">
            <v>086-095-086-06</v>
          </cell>
          <cell r="P739">
            <v>86</v>
          </cell>
          <cell r="Q739">
            <v>6</v>
          </cell>
        </row>
        <row r="740">
          <cell r="A740">
            <v>75879</v>
          </cell>
          <cell r="H740">
            <v>76015.077860000005</v>
          </cell>
          <cell r="I740">
            <v>1.7450660659999999</v>
          </cell>
          <cell r="O740" t="str">
            <v>086-011-032-08</v>
          </cell>
          <cell r="P740">
            <v>32</v>
          </cell>
          <cell r="Q740">
            <v>8</v>
          </cell>
        </row>
        <row r="741">
          <cell r="A741">
            <v>60095</v>
          </cell>
          <cell r="H741">
            <v>73821.881349999996</v>
          </cell>
          <cell r="I741">
            <v>1.6947172029999999</v>
          </cell>
          <cell r="O741" t="str">
            <v>115-099-685-04</v>
          </cell>
          <cell r="P741">
            <v>685</v>
          </cell>
          <cell r="Q741">
            <v>4</v>
          </cell>
        </row>
        <row r="742">
          <cell r="A742">
            <v>60913</v>
          </cell>
          <cell r="H742">
            <v>230231.1643</v>
          </cell>
          <cell r="I742">
            <v>5.2853802649999997</v>
          </cell>
          <cell r="O742" t="str">
            <v>115-009-005-03</v>
          </cell>
          <cell r="P742">
            <v>5</v>
          </cell>
          <cell r="Q742">
            <v>3</v>
          </cell>
        </row>
        <row r="743">
          <cell r="A743">
            <v>69013</v>
          </cell>
          <cell r="H743">
            <v>80599.672829999996</v>
          </cell>
          <cell r="I743">
            <v>1.850313885</v>
          </cell>
          <cell r="O743" t="str">
            <v>115-069-016-02</v>
          </cell>
          <cell r="P743">
            <v>16</v>
          </cell>
          <cell r="Q743">
            <v>2</v>
          </cell>
        </row>
        <row r="744">
          <cell r="A744">
            <v>69021</v>
          </cell>
          <cell r="H744">
            <v>375320.24109999998</v>
          </cell>
          <cell r="I744">
            <v>8.6161671500000008</v>
          </cell>
          <cell r="O744" t="str">
            <v>115-035-717-01</v>
          </cell>
          <cell r="P744">
            <v>717</v>
          </cell>
          <cell r="Q744">
            <v>1</v>
          </cell>
        </row>
        <row r="745">
          <cell r="A745">
            <v>69039</v>
          </cell>
          <cell r="H745">
            <v>57625.679539999997</v>
          </cell>
          <cell r="I745">
            <v>1.3229035709999999</v>
          </cell>
          <cell r="O745" t="str">
            <v>115-069-017-03</v>
          </cell>
          <cell r="P745">
            <v>17</v>
          </cell>
          <cell r="Q745">
            <v>3</v>
          </cell>
        </row>
        <row r="746">
          <cell r="A746">
            <v>69112</v>
          </cell>
          <cell r="H746">
            <v>65676.746549999996</v>
          </cell>
          <cell r="I746">
            <v>1.5077306370000001</v>
          </cell>
          <cell r="O746" t="str">
            <v>115-017-844-39</v>
          </cell>
          <cell r="P746">
            <v>844</v>
          </cell>
          <cell r="Q746">
            <v>39</v>
          </cell>
        </row>
        <row r="747">
          <cell r="A747">
            <v>69138</v>
          </cell>
          <cell r="H747">
            <v>39797.364679999999</v>
          </cell>
          <cell r="I747">
            <v>0.91362177899999997</v>
          </cell>
          <cell r="O747" t="str">
            <v>115-020-148-12</v>
          </cell>
          <cell r="P747">
            <v>148</v>
          </cell>
          <cell r="Q747">
            <v>12</v>
          </cell>
        </row>
        <row r="748">
          <cell r="A748">
            <v>79087</v>
          </cell>
          <cell r="H748">
            <v>451166.85869999998</v>
          </cell>
          <cell r="I748">
            <v>10.3573659</v>
          </cell>
          <cell r="O748" t="str">
            <v>145-022-118-08</v>
          </cell>
          <cell r="P748">
            <v>118</v>
          </cell>
          <cell r="Q748">
            <v>8</v>
          </cell>
        </row>
        <row r="749">
          <cell r="A749">
            <v>62562</v>
          </cell>
          <cell r="H749">
            <v>129610.6621</v>
          </cell>
          <cell r="I749">
            <v>2.9754513789999999</v>
          </cell>
          <cell r="O749" t="str">
            <v>087-016-840-24</v>
          </cell>
          <cell r="P749">
            <v>840</v>
          </cell>
          <cell r="Q749">
            <v>24</v>
          </cell>
        </row>
        <row r="750">
          <cell r="A750">
            <v>62877</v>
          </cell>
          <cell r="H750">
            <v>302407.3186</v>
          </cell>
          <cell r="I750">
            <v>6.9423167719999999</v>
          </cell>
          <cell r="O750" t="str">
            <v>087-024-843-01</v>
          </cell>
          <cell r="P750">
            <v>843</v>
          </cell>
          <cell r="Q750">
            <v>1</v>
          </cell>
        </row>
        <row r="751">
          <cell r="A751">
            <v>62927</v>
          </cell>
          <cell r="H751">
            <v>155899.67449999999</v>
          </cell>
          <cell r="I751">
            <v>3.5789640619999998</v>
          </cell>
          <cell r="O751" t="str">
            <v>087-034-853-04</v>
          </cell>
          <cell r="P751">
            <v>853</v>
          </cell>
          <cell r="Q751">
            <v>4</v>
          </cell>
        </row>
        <row r="752">
          <cell r="A752">
            <v>64279</v>
          </cell>
          <cell r="H752">
            <v>307791.50290000002</v>
          </cell>
          <cell r="I752">
            <v>7.0659206360000004</v>
          </cell>
          <cell r="O752" t="str">
            <v>040-069-103-03</v>
          </cell>
          <cell r="P752">
            <v>103</v>
          </cell>
          <cell r="Q752">
            <v>3</v>
          </cell>
        </row>
        <row r="753">
          <cell r="A753">
            <v>69047</v>
          </cell>
          <cell r="H753">
            <v>239360.1856</v>
          </cell>
          <cell r="I753">
            <v>5.4949537550000001</v>
          </cell>
          <cell r="O753" t="str">
            <v>115-070-019-03</v>
          </cell>
          <cell r="P753">
            <v>19</v>
          </cell>
          <cell r="Q753">
            <v>3</v>
          </cell>
        </row>
        <row r="754">
          <cell r="A754">
            <v>75630</v>
          </cell>
          <cell r="H754">
            <v>111226.6012</v>
          </cell>
          <cell r="I754">
            <v>2.5534114140000002</v>
          </cell>
          <cell r="O754" t="str">
            <v>143-014-002-54</v>
          </cell>
          <cell r="P754">
            <v>2</v>
          </cell>
          <cell r="Q754">
            <v>54</v>
          </cell>
        </row>
        <row r="755">
          <cell r="A755">
            <v>75705</v>
          </cell>
          <cell r="H755">
            <v>194947.03890000001</v>
          </cell>
          <cell r="I755">
            <v>4.4753682030000004</v>
          </cell>
          <cell r="O755" t="str">
            <v>114-053-029-41</v>
          </cell>
          <cell r="P755">
            <v>29</v>
          </cell>
          <cell r="Q755">
            <v>41</v>
          </cell>
        </row>
        <row r="756">
          <cell r="A756">
            <v>75770</v>
          </cell>
          <cell r="H756">
            <v>44753.122530000001</v>
          </cell>
          <cell r="I756">
            <v>1.027390324</v>
          </cell>
          <cell r="O756" t="str">
            <v>113-009-938-01</v>
          </cell>
          <cell r="P756">
            <v>938</v>
          </cell>
          <cell r="Q756">
            <v>1</v>
          </cell>
        </row>
        <row r="757">
          <cell r="A757">
            <v>75838</v>
          </cell>
          <cell r="H757">
            <v>186505.11300000001</v>
          </cell>
          <cell r="I757">
            <v>4.2815682519999996</v>
          </cell>
          <cell r="O757" t="str">
            <v>114-043-029-43</v>
          </cell>
          <cell r="P757">
            <v>29</v>
          </cell>
          <cell r="Q757">
            <v>43</v>
          </cell>
        </row>
        <row r="758">
          <cell r="A758">
            <v>60038</v>
          </cell>
          <cell r="H758">
            <v>39814.671799999996</v>
          </cell>
          <cell r="I758">
            <v>0.914019095</v>
          </cell>
          <cell r="O758" t="str">
            <v>040-060-109-45</v>
          </cell>
          <cell r="P758">
            <v>109</v>
          </cell>
          <cell r="Q758">
            <v>45</v>
          </cell>
        </row>
        <row r="759">
          <cell r="A759">
            <v>61622</v>
          </cell>
          <cell r="H759">
            <v>25345.975930000001</v>
          </cell>
          <cell r="I759">
            <v>0.58186354299999998</v>
          </cell>
          <cell r="O759" t="str">
            <v>040-068-223-01</v>
          </cell>
          <cell r="P759">
            <v>223</v>
          </cell>
          <cell r="Q759">
            <v>1</v>
          </cell>
        </row>
        <row r="760">
          <cell r="A760">
            <v>61663</v>
          </cell>
          <cell r="H760">
            <v>43130.819280000003</v>
          </cell>
          <cell r="I760">
            <v>0.99014736599999997</v>
          </cell>
          <cell r="O760" t="str">
            <v>040-004-118-02</v>
          </cell>
          <cell r="P760">
            <v>118</v>
          </cell>
          <cell r="Q760">
            <v>2</v>
          </cell>
        </row>
        <row r="761">
          <cell r="A761">
            <v>61689</v>
          </cell>
          <cell r="H761">
            <v>42847.661339999999</v>
          </cell>
          <cell r="I761">
            <v>0.98364695400000002</v>
          </cell>
          <cell r="O761" t="str">
            <v>040-090-145-03</v>
          </cell>
          <cell r="P761">
            <v>145</v>
          </cell>
          <cell r="Q761">
            <v>3</v>
          </cell>
        </row>
        <row r="762">
          <cell r="A762">
            <v>61747</v>
          </cell>
          <cell r="H762">
            <v>63548.756500000003</v>
          </cell>
          <cell r="I762">
            <v>1.458878707</v>
          </cell>
          <cell r="O762" t="str">
            <v>040-070-197-20</v>
          </cell>
          <cell r="P762">
            <v>197</v>
          </cell>
          <cell r="Q762">
            <v>20</v>
          </cell>
        </row>
        <row r="763">
          <cell r="A763">
            <v>61762</v>
          </cell>
          <cell r="H763">
            <v>39175.899559999998</v>
          </cell>
          <cell r="I763">
            <v>0.89935490299999998</v>
          </cell>
          <cell r="O763" t="str">
            <v>040-058-073-01</v>
          </cell>
          <cell r="P763">
            <v>73</v>
          </cell>
          <cell r="Q763">
            <v>1</v>
          </cell>
        </row>
        <row r="764">
          <cell r="A764">
            <v>63081</v>
          </cell>
          <cell r="H764">
            <v>75958.277749999994</v>
          </cell>
          <cell r="I764">
            <v>1.743762115</v>
          </cell>
          <cell r="O764" t="str">
            <v>041-054-616-03</v>
          </cell>
          <cell r="P764">
            <v>616</v>
          </cell>
          <cell r="Q764">
            <v>3</v>
          </cell>
        </row>
        <row r="765">
          <cell r="A765">
            <v>63099</v>
          </cell>
          <cell r="H765">
            <v>141240.05439999999</v>
          </cell>
          <cell r="I765">
            <v>3.24242549</v>
          </cell>
          <cell r="O765" t="str">
            <v>041-053-744-02</v>
          </cell>
          <cell r="P765">
            <v>744</v>
          </cell>
          <cell r="Q765">
            <v>2</v>
          </cell>
        </row>
        <row r="766">
          <cell r="A766">
            <v>63123</v>
          </cell>
          <cell r="H766">
            <v>225262.86199999999</v>
          </cell>
          <cell r="I766">
            <v>5.1713237359999997</v>
          </cell>
          <cell r="O766" t="str">
            <v>041-052-744-01</v>
          </cell>
          <cell r="P766">
            <v>744</v>
          </cell>
          <cell r="Q766">
            <v>1</v>
          </cell>
        </row>
        <row r="767">
          <cell r="A767">
            <v>63149</v>
          </cell>
          <cell r="H767">
            <v>870439.73239999998</v>
          </cell>
          <cell r="I767">
            <v>19.982546660000001</v>
          </cell>
          <cell r="O767" t="str">
            <v>041-043-621-01</v>
          </cell>
          <cell r="P767">
            <v>621</v>
          </cell>
          <cell r="Q767">
            <v>1</v>
          </cell>
        </row>
        <row r="768">
          <cell r="A768">
            <v>60301</v>
          </cell>
          <cell r="H768">
            <v>132976.7464</v>
          </cell>
          <cell r="I768">
            <v>3.0527260429999998</v>
          </cell>
          <cell r="O768" t="str">
            <v>064-043-010-01</v>
          </cell>
          <cell r="P768">
            <v>10</v>
          </cell>
          <cell r="Q768">
            <v>1</v>
          </cell>
        </row>
        <row r="769">
          <cell r="A769">
            <v>60400</v>
          </cell>
          <cell r="H769">
            <v>102737.6133</v>
          </cell>
          <cell r="I769">
            <v>2.358531068</v>
          </cell>
          <cell r="O769" t="str">
            <v>064-033-174-01</v>
          </cell>
          <cell r="P769">
            <v>174</v>
          </cell>
          <cell r="Q769">
            <v>1</v>
          </cell>
        </row>
        <row r="770">
          <cell r="A770">
            <v>62422</v>
          </cell>
          <cell r="H770">
            <v>230799.90530000001</v>
          </cell>
          <cell r="I770">
            <v>5.2984367600000004</v>
          </cell>
          <cell r="O770" t="str">
            <v>064-081-062-01</v>
          </cell>
          <cell r="P770">
            <v>62</v>
          </cell>
          <cell r="Q770">
            <v>1</v>
          </cell>
        </row>
        <row r="771">
          <cell r="A771">
            <v>65003</v>
          </cell>
          <cell r="H771">
            <v>420790.94319999998</v>
          </cell>
          <cell r="I771">
            <v>9.6600308350000006</v>
          </cell>
          <cell r="O771" t="str">
            <v>064-051-271-03</v>
          </cell>
          <cell r="P771">
            <v>271</v>
          </cell>
          <cell r="Q771">
            <v>3</v>
          </cell>
        </row>
        <row r="772">
          <cell r="A772">
            <v>64956</v>
          </cell>
          <cell r="H772">
            <v>71576.586790000001</v>
          </cell>
          <cell r="I772">
            <v>1.643172332</v>
          </cell>
          <cell r="O772" t="str">
            <v>088-004-564-01</v>
          </cell>
          <cell r="P772">
            <v>564</v>
          </cell>
          <cell r="Q772">
            <v>1</v>
          </cell>
        </row>
        <row r="773">
          <cell r="A773">
            <v>65987</v>
          </cell>
          <cell r="H773">
            <v>125241.2199</v>
          </cell>
          <cell r="I773">
            <v>2.8751427899999999</v>
          </cell>
          <cell r="O773" t="str">
            <v>064-085-446-47</v>
          </cell>
          <cell r="P773">
            <v>446</v>
          </cell>
          <cell r="Q773">
            <v>47</v>
          </cell>
        </row>
        <row r="774">
          <cell r="A774">
            <v>66498</v>
          </cell>
          <cell r="H774">
            <v>406673.72100000002</v>
          </cell>
          <cell r="I774">
            <v>9.3359440080000002</v>
          </cell>
          <cell r="O774" t="str">
            <v>088-014-807-01</v>
          </cell>
          <cell r="P774">
            <v>807</v>
          </cell>
          <cell r="Q774">
            <v>1</v>
          </cell>
        </row>
        <row r="775">
          <cell r="A775">
            <v>69930</v>
          </cell>
          <cell r="H775">
            <v>192712.68109999999</v>
          </cell>
          <cell r="I775">
            <v>4.4240744049999998</v>
          </cell>
          <cell r="O775" t="str">
            <v>088-014-807-01</v>
          </cell>
          <cell r="P775">
            <v>807</v>
          </cell>
          <cell r="Q775">
            <v>1</v>
          </cell>
        </row>
        <row r="776">
          <cell r="A776">
            <v>60228</v>
          </cell>
          <cell r="H776">
            <v>69120.800279999996</v>
          </cell>
          <cell r="I776">
            <v>1.586795231</v>
          </cell>
          <cell r="O776" t="str">
            <v>145-000-005-26</v>
          </cell>
          <cell r="P776">
            <v>5</v>
          </cell>
          <cell r="Q776">
            <v>26</v>
          </cell>
        </row>
        <row r="777">
          <cell r="A777">
            <v>60335</v>
          </cell>
          <cell r="H777">
            <v>229613.41310000001</v>
          </cell>
          <cell r="I777">
            <v>5.2711986470000003</v>
          </cell>
          <cell r="O777" t="str">
            <v>146-000-007-20</v>
          </cell>
          <cell r="P777">
            <v>7</v>
          </cell>
          <cell r="Q777">
            <v>20</v>
          </cell>
        </row>
        <row r="778">
          <cell r="A778">
            <v>60442</v>
          </cell>
          <cell r="H778">
            <v>349292.03810000001</v>
          </cell>
          <cell r="I778">
            <v>8.01864183</v>
          </cell>
          <cell r="O778" t="str">
            <v>145-000-004-17</v>
          </cell>
          <cell r="P778">
            <v>4</v>
          </cell>
          <cell r="Q778">
            <v>17</v>
          </cell>
        </row>
        <row r="779">
          <cell r="A779">
            <v>61853</v>
          </cell>
          <cell r="H779">
            <v>209793.77420000001</v>
          </cell>
          <cell r="I779">
            <v>4.8162023449999998</v>
          </cell>
          <cell r="O779" t="str">
            <v>117-011-047-36</v>
          </cell>
          <cell r="P779">
            <v>47</v>
          </cell>
          <cell r="Q779">
            <v>36</v>
          </cell>
        </row>
        <row r="780">
          <cell r="A780">
            <v>62943</v>
          </cell>
          <cell r="H780">
            <v>69951.550950000004</v>
          </cell>
          <cell r="I780">
            <v>1.6058666429999999</v>
          </cell>
          <cell r="O780" t="str">
            <v>114-085-614-19</v>
          </cell>
          <cell r="P780">
            <v>614</v>
          </cell>
          <cell r="Q780">
            <v>19</v>
          </cell>
        </row>
        <row r="781">
          <cell r="A781">
            <v>66076</v>
          </cell>
          <cell r="H781">
            <v>437675.08779999998</v>
          </cell>
          <cell r="I781">
            <v>10.047637460000001</v>
          </cell>
          <cell r="O781" t="str">
            <v>115-031-662-24</v>
          </cell>
          <cell r="P781">
            <v>662</v>
          </cell>
          <cell r="Q781">
            <v>24</v>
          </cell>
        </row>
        <row r="782">
          <cell r="A782">
            <v>66233</v>
          </cell>
          <cell r="H782">
            <v>226228.73250000001</v>
          </cell>
          <cell r="I782">
            <v>5.1934970729999996</v>
          </cell>
          <cell r="O782" t="str">
            <v>114-038-564-18</v>
          </cell>
          <cell r="P782">
            <v>564</v>
          </cell>
          <cell r="Q782">
            <v>18</v>
          </cell>
        </row>
        <row r="783">
          <cell r="A783">
            <v>62182</v>
          </cell>
          <cell r="H783">
            <v>237089.5105</v>
          </cell>
          <cell r="I783">
            <v>5.4428262289999996</v>
          </cell>
          <cell r="O783" t="str">
            <v>117-012-046-01</v>
          </cell>
          <cell r="P783">
            <v>46</v>
          </cell>
          <cell r="Q783">
            <v>1</v>
          </cell>
        </row>
        <row r="784">
          <cell r="A784">
            <v>78253</v>
          </cell>
          <cell r="H784">
            <v>676700.57449999999</v>
          </cell>
          <cell r="I784">
            <v>15.53490759</v>
          </cell>
          <cell r="O784" t="str">
            <v>114-063-033-03</v>
          </cell>
          <cell r="P784">
            <v>33</v>
          </cell>
          <cell r="Q784">
            <v>3</v>
          </cell>
        </row>
        <row r="785">
          <cell r="A785">
            <v>60418</v>
          </cell>
          <cell r="H785">
            <v>90522.249930000005</v>
          </cell>
          <cell r="I785">
            <v>2.0781049110000001</v>
          </cell>
          <cell r="O785" t="str">
            <v>088-002-091-01</v>
          </cell>
          <cell r="P785">
            <v>91</v>
          </cell>
          <cell r="Q785">
            <v>1</v>
          </cell>
        </row>
        <row r="786">
          <cell r="A786">
            <v>64949</v>
          </cell>
          <cell r="H786">
            <v>73840.679380000001</v>
          </cell>
          <cell r="I786">
            <v>1.6951487460000001</v>
          </cell>
          <cell r="O786" t="str">
            <v>088-074-523-32</v>
          </cell>
          <cell r="P786">
            <v>523</v>
          </cell>
          <cell r="Q786">
            <v>23</v>
          </cell>
        </row>
        <row r="787">
          <cell r="A787">
            <v>66480</v>
          </cell>
          <cell r="H787">
            <v>236089.1347</v>
          </cell>
          <cell r="I787">
            <v>5.4198607589999996</v>
          </cell>
          <cell r="O787" t="str">
            <v>088-022-605-50</v>
          </cell>
          <cell r="P787">
            <v>605</v>
          </cell>
          <cell r="Q787">
            <v>50</v>
          </cell>
        </row>
        <row r="788">
          <cell r="A788">
            <v>68510</v>
          </cell>
          <cell r="H788">
            <v>83044.187860000005</v>
          </cell>
          <cell r="I788">
            <v>1.9064322279999999</v>
          </cell>
          <cell r="O788" t="str">
            <v>116-013-032-63</v>
          </cell>
          <cell r="P788">
            <v>32</v>
          </cell>
          <cell r="Q788">
            <v>63</v>
          </cell>
        </row>
        <row r="789">
          <cell r="A789">
            <v>62463</v>
          </cell>
          <cell r="H789">
            <v>225047.74710000001</v>
          </cell>
          <cell r="I789">
            <v>5.1663853780000002</v>
          </cell>
          <cell r="O789" t="str">
            <v>063-042-383-09</v>
          </cell>
          <cell r="P789">
            <v>383</v>
          </cell>
          <cell r="Q789">
            <v>9</v>
          </cell>
        </row>
        <row r="790">
          <cell r="A790">
            <v>62513</v>
          </cell>
          <cell r="H790">
            <v>84167.974059999993</v>
          </cell>
          <cell r="I790">
            <v>1.932230809</v>
          </cell>
          <cell r="O790" t="str">
            <v>063-021-055-05</v>
          </cell>
          <cell r="P790">
            <v>55</v>
          </cell>
          <cell r="Q790">
            <v>5</v>
          </cell>
        </row>
        <row r="791">
          <cell r="A791">
            <v>61580</v>
          </cell>
          <cell r="H791">
            <v>29183.29304</v>
          </cell>
          <cell r="I791">
            <v>0.66995622200000005</v>
          </cell>
          <cell r="O791" t="str">
            <v>041-072-443-29</v>
          </cell>
          <cell r="P791">
            <v>443</v>
          </cell>
          <cell r="Q791">
            <v>29</v>
          </cell>
        </row>
        <row r="792">
          <cell r="A792">
            <v>61655</v>
          </cell>
          <cell r="H792">
            <v>85721.298120000007</v>
          </cell>
          <cell r="I792">
            <v>1.9678902229999999</v>
          </cell>
          <cell r="O792" t="str">
            <v>041-071-424-22</v>
          </cell>
          <cell r="P792">
            <v>424</v>
          </cell>
          <cell r="Q792">
            <v>22</v>
          </cell>
        </row>
        <row r="793">
          <cell r="A793">
            <v>62174</v>
          </cell>
          <cell r="H793">
            <v>103601.7469</v>
          </cell>
          <cell r="I793">
            <v>2.3783688449999998</v>
          </cell>
          <cell r="O793" t="str">
            <v>064-047-271-13</v>
          </cell>
          <cell r="P793">
            <v>271</v>
          </cell>
          <cell r="Q793">
            <v>13</v>
          </cell>
        </row>
        <row r="794">
          <cell r="A794">
            <v>62539</v>
          </cell>
          <cell r="H794">
            <v>101175.52009999999</v>
          </cell>
          <cell r="I794">
            <v>2.3226703419999999</v>
          </cell>
          <cell r="O794" t="str">
            <v>063-024-770-89</v>
          </cell>
          <cell r="P794">
            <v>770</v>
          </cell>
          <cell r="Q794">
            <v>89</v>
          </cell>
        </row>
        <row r="795">
          <cell r="A795">
            <v>62646</v>
          </cell>
          <cell r="H795">
            <v>324183.14789999998</v>
          </cell>
          <cell r="I795">
            <v>7.4422210250000003</v>
          </cell>
          <cell r="O795" t="str">
            <v>063-045-763-01</v>
          </cell>
          <cell r="P795">
            <v>763</v>
          </cell>
          <cell r="Q795">
            <v>1</v>
          </cell>
        </row>
        <row r="796">
          <cell r="A796">
            <v>62984</v>
          </cell>
          <cell r="H796">
            <v>361221.87229999999</v>
          </cell>
          <cell r="I796">
            <v>8.2925131380000003</v>
          </cell>
          <cell r="O796" t="str">
            <v>063-003-550-28</v>
          </cell>
          <cell r="P796">
            <v>550</v>
          </cell>
          <cell r="Q796">
            <v>28</v>
          </cell>
        </row>
        <row r="797">
          <cell r="A797">
            <v>63024</v>
          </cell>
          <cell r="H797">
            <v>160706.75169999999</v>
          </cell>
          <cell r="I797">
            <v>3.689319368</v>
          </cell>
          <cell r="O797" t="str">
            <v>063-000-003-04</v>
          </cell>
          <cell r="P797">
            <v>3</v>
          </cell>
          <cell r="Q797">
            <v>4</v>
          </cell>
        </row>
        <row r="798">
          <cell r="A798">
            <v>63073</v>
          </cell>
          <cell r="H798">
            <v>57962.856180000002</v>
          </cell>
          <cell r="I798">
            <v>1.330644081</v>
          </cell>
          <cell r="O798" t="str">
            <v>041-063-359-15</v>
          </cell>
          <cell r="P798">
            <v>359</v>
          </cell>
          <cell r="Q798">
            <v>15</v>
          </cell>
        </row>
        <row r="799">
          <cell r="A799">
            <v>63107</v>
          </cell>
          <cell r="H799">
            <v>37099.834269999999</v>
          </cell>
          <cell r="I799">
            <v>0.85169500200000003</v>
          </cell>
          <cell r="O799" t="str">
            <v>041-092-535-03</v>
          </cell>
          <cell r="P799">
            <v>535</v>
          </cell>
          <cell r="Q799">
            <v>3</v>
          </cell>
        </row>
        <row r="800">
          <cell r="A800">
            <v>63131</v>
          </cell>
          <cell r="H800">
            <v>106599.5031</v>
          </cell>
          <cell r="I800">
            <v>2.447187859</v>
          </cell>
          <cell r="O800" t="str">
            <v>041-092-482-96</v>
          </cell>
          <cell r="P800">
            <v>482</v>
          </cell>
          <cell r="Q800">
            <v>43</v>
          </cell>
        </row>
        <row r="801">
          <cell r="A801">
            <v>63172</v>
          </cell>
          <cell r="H801">
            <v>38857.801749999999</v>
          </cell>
          <cell r="I801">
            <v>0.89205238200000003</v>
          </cell>
          <cell r="O801" t="str">
            <v>041-093-409-06</v>
          </cell>
          <cell r="P801">
            <v>409</v>
          </cell>
          <cell r="Q801">
            <v>6</v>
          </cell>
        </row>
        <row r="802">
          <cell r="A802">
            <v>65995</v>
          </cell>
          <cell r="H802">
            <v>148801.59700000001</v>
          </cell>
          <cell r="I802">
            <v>3.4160146230000001</v>
          </cell>
          <cell r="O802" t="str">
            <v>067-045-973-28</v>
          </cell>
          <cell r="P802">
            <v>963</v>
          </cell>
          <cell r="Q802">
            <v>28</v>
          </cell>
        </row>
        <row r="803">
          <cell r="A803">
            <v>66167</v>
          </cell>
          <cell r="H803">
            <v>104315.91770000001</v>
          </cell>
          <cell r="I803">
            <v>2.3947639500000002</v>
          </cell>
          <cell r="O803" t="str">
            <v>063-000-003-04</v>
          </cell>
          <cell r="P803">
            <v>3</v>
          </cell>
          <cell r="Q803">
            <v>4</v>
          </cell>
        </row>
        <row r="804">
          <cell r="A804">
            <v>62554</v>
          </cell>
          <cell r="H804">
            <v>54028.833760000001</v>
          </cell>
          <cell r="I804">
            <v>1.2403313540000001</v>
          </cell>
          <cell r="O804" t="str">
            <v>063-075-623-01</v>
          </cell>
          <cell r="P804">
            <v>623</v>
          </cell>
          <cell r="Q804">
            <v>1</v>
          </cell>
        </row>
        <row r="805">
          <cell r="A805">
            <v>62604</v>
          </cell>
          <cell r="H805">
            <v>133322.704</v>
          </cell>
          <cell r="I805">
            <v>3.0606681359999999</v>
          </cell>
          <cell r="O805" t="str">
            <v>063-075-548-02</v>
          </cell>
          <cell r="P805">
            <v>548</v>
          </cell>
          <cell r="Q805">
            <v>2</v>
          </cell>
        </row>
        <row r="806">
          <cell r="A806">
            <v>67785</v>
          </cell>
          <cell r="H806">
            <v>122097.39049999999</v>
          </cell>
          <cell r="I806">
            <v>2.8029703979999998</v>
          </cell>
          <cell r="O806" t="str">
            <v>063-098-900-93</v>
          </cell>
          <cell r="P806">
            <v>900</v>
          </cell>
          <cell r="Q806">
            <v>93</v>
          </cell>
        </row>
        <row r="807">
          <cell r="A807">
            <v>77289</v>
          </cell>
          <cell r="H807">
            <v>208459.92189999999</v>
          </cell>
          <cell r="I807">
            <v>4.7855813109999996</v>
          </cell>
          <cell r="O807" t="str">
            <v>087-004-458-25</v>
          </cell>
          <cell r="P807">
            <v>458</v>
          </cell>
          <cell r="Q807">
            <v>1</v>
          </cell>
        </row>
        <row r="808">
          <cell r="A808">
            <v>64410</v>
          </cell>
          <cell r="H808">
            <v>64996.420440000002</v>
          </cell>
          <cell r="I808">
            <v>1.4921124990000001</v>
          </cell>
          <cell r="O808" t="str">
            <v>087-040-005-01</v>
          </cell>
          <cell r="P808">
            <v>5</v>
          </cell>
          <cell r="Q808">
            <v>1</v>
          </cell>
        </row>
        <row r="809">
          <cell r="A809">
            <v>67934</v>
          </cell>
          <cell r="H809">
            <v>221906.30170000001</v>
          </cell>
          <cell r="I809">
            <v>5.0942677160000001</v>
          </cell>
          <cell r="O809" t="str">
            <v>063-098-900-93</v>
          </cell>
          <cell r="P809">
            <v>900</v>
          </cell>
          <cell r="Q809">
            <v>93</v>
          </cell>
        </row>
        <row r="810">
          <cell r="A810">
            <v>67942</v>
          </cell>
          <cell r="H810">
            <v>154630.89600000001</v>
          </cell>
          <cell r="I810">
            <v>3.5498369140000001</v>
          </cell>
          <cell r="O810" t="str">
            <v>063-098-900-93</v>
          </cell>
          <cell r="P810">
            <v>900</v>
          </cell>
          <cell r="Q810">
            <v>93</v>
          </cell>
        </row>
        <row r="811">
          <cell r="A811">
            <v>62968</v>
          </cell>
          <cell r="H811">
            <v>148790.601</v>
          </cell>
          <cell r="I811">
            <v>3.4157621900000001</v>
          </cell>
          <cell r="O811" t="str">
            <v>087-026-846-02</v>
          </cell>
          <cell r="P811">
            <v>846</v>
          </cell>
          <cell r="Q811">
            <v>2</v>
          </cell>
        </row>
        <row r="812">
          <cell r="A812">
            <v>65557</v>
          </cell>
          <cell r="H812">
            <v>116851.8893</v>
          </cell>
          <cell r="I812">
            <v>2.6825502590000001</v>
          </cell>
          <cell r="O812" t="str">
            <v>087-005-610-02</v>
          </cell>
          <cell r="P812">
            <v>610</v>
          </cell>
          <cell r="Q812">
            <v>2</v>
          </cell>
        </row>
        <row r="813">
          <cell r="A813">
            <v>66225</v>
          </cell>
          <cell r="H813">
            <v>42987.972309999997</v>
          </cell>
          <cell r="I813">
            <v>0.98686805099999997</v>
          </cell>
          <cell r="O813" t="str">
            <v>087-049-380-26</v>
          </cell>
          <cell r="P813">
            <v>380</v>
          </cell>
          <cell r="Q813">
            <v>26</v>
          </cell>
        </row>
        <row r="814">
          <cell r="A814">
            <v>62521</v>
          </cell>
          <cell r="H814">
            <v>236373.00020000001</v>
          </cell>
          <cell r="I814">
            <v>5.4263774140000001</v>
          </cell>
          <cell r="O814" t="str">
            <v>063-097-068-01</v>
          </cell>
          <cell r="P814">
            <v>68</v>
          </cell>
          <cell r="Q814">
            <v>1</v>
          </cell>
        </row>
        <row r="815">
          <cell r="A815">
            <v>65094</v>
          </cell>
          <cell r="H815">
            <v>516870.42200000002</v>
          </cell>
          <cell r="I815">
            <v>11.86571217</v>
          </cell>
          <cell r="O815" t="str">
            <v>063-098-900-93</v>
          </cell>
          <cell r="P815">
            <v>900</v>
          </cell>
          <cell r="Q815">
            <v>93</v>
          </cell>
        </row>
        <row r="816">
          <cell r="A816">
            <v>62166</v>
          </cell>
          <cell r="H816">
            <v>91027.545440000002</v>
          </cell>
          <cell r="I816">
            <v>2.0897049000000001</v>
          </cell>
          <cell r="O816" t="str">
            <v>115-005-770-66</v>
          </cell>
          <cell r="P816">
            <v>770</v>
          </cell>
          <cell r="Q816">
            <v>66</v>
          </cell>
        </row>
        <row r="817">
          <cell r="A817">
            <v>62661</v>
          </cell>
          <cell r="H817">
            <v>295661.32400000002</v>
          </cell>
          <cell r="I817">
            <v>6.7874500470000001</v>
          </cell>
          <cell r="O817" t="str">
            <v>086-090-249-03</v>
          </cell>
          <cell r="P817">
            <v>249</v>
          </cell>
          <cell r="Q817">
            <v>3</v>
          </cell>
        </row>
        <row r="818">
          <cell r="A818">
            <v>69054</v>
          </cell>
          <cell r="H818">
            <v>94883.261329999994</v>
          </cell>
          <cell r="I818">
            <v>2.178219957</v>
          </cell>
          <cell r="O818" t="str">
            <v>144-036-179-02</v>
          </cell>
          <cell r="P818">
            <v>179</v>
          </cell>
          <cell r="Q818">
            <v>2</v>
          </cell>
        </row>
        <row r="819">
          <cell r="A819">
            <v>65078</v>
          </cell>
          <cell r="H819">
            <v>79554.738580000005</v>
          </cell>
          <cell r="I819">
            <v>1.8263254950000001</v>
          </cell>
          <cell r="O819" t="str">
            <v>088-028-642-19</v>
          </cell>
          <cell r="P819">
            <v>642</v>
          </cell>
          <cell r="Q819">
            <v>19</v>
          </cell>
        </row>
        <row r="820">
          <cell r="A820">
            <v>66001</v>
          </cell>
          <cell r="H820">
            <v>84773.219639999996</v>
          </cell>
          <cell r="I820">
            <v>1.9461253359999999</v>
          </cell>
          <cell r="O820" t="str">
            <v>088-017-649-13</v>
          </cell>
          <cell r="P820">
            <v>649</v>
          </cell>
          <cell r="Q820">
            <v>13</v>
          </cell>
        </row>
        <row r="821">
          <cell r="A821">
            <v>66019</v>
          </cell>
          <cell r="H821">
            <v>213874.8009</v>
          </cell>
          <cell r="I821">
            <v>4.9098898279999998</v>
          </cell>
          <cell r="O821" t="str">
            <v>088-000-003-05</v>
          </cell>
          <cell r="P821">
            <v>3</v>
          </cell>
          <cell r="Q821">
            <v>5</v>
          </cell>
        </row>
        <row r="822">
          <cell r="A822">
            <v>66209</v>
          </cell>
          <cell r="H822">
            <v>216990.1795</v>
          </cell>
          <cell r="I822">
            <v>4.9814090789999996</v>
          </cell>
          <cell r="O822" t="str">
            <v>088-027-649-03</v>
          </cell>
          <cell r="P822">
            <v>649</v>
          </cell>
          <cell r="Q822">
            <v>3</v>
          </cell>
        </row>
        <row r="823">
          <cell r="A823">
            <v>75739</v>
          </cell>
          <cell r="H823">
            <v>276760.35230000003</v>
          </cell>
          <cell r="I823">
            <v>6.3535434420000003</v>
          </cell>
          <cell r="O823" t="str">
            <v>062-012-028-01</v>
          </cell>
          <cell r="P823">
            <v>28</v>
          </cell>
          <cell r="Q823">
            <v>1</v>
          </cell>
        </row>
        <row r="824">
          <cell r="A824">
            <v>75820</v>
          </cell>
          <cell r="H824">
            <v>92543.495330000005</v>
          </cell>
          <cell r="I824">
            <v>2.1245063210000001</v>
          </cell>
          <cell r="O824" t="str">
            <v>062-012-069-07</v>
          </cell>
          <cell r="P824">
            <v>69</v>
          </cell>
          <cell r="Q824">
            <v>7</v>
          </cell>
        </row>
        <row r="825">
          <cell r="A825">
            <v>60343</v>
          </cell>
          <cell r="H825">
            <v>119659.13589999999</v>
          </cell>
          <cell r="I825">
            <v>2.7469957730000001</v>
          </cell>
          <cell r="O825" t="str">
            <v>088-067-106-50</v>
          </cell>
          <cell r="P825">
            <v>106</v>
          </cell>
          <cell r="Q825">
            <v>50</v>
          </cell>
        </row>
        <row r="826">
          <cell r="A826">
            <v>60905</v>
          </cell>
          <cell r="H826">
            <v>164316.61979999999</v>
          </cell>
          <cell r="I826">
            <v>3.7721905370000002</v>
          </cell>
          <cell r="O826" t="str">
            <v>088-067-106-50</v>
          </cell>
          <cell r="P826">
            <v>106</v>
          </cell>
          <cell r="Q826">
            <v>50</v>
          </cell>
        </row>
        <row r="827">
          <cell r="A827">
            <v>61382</v>
          </cell>
          <cell r="H827">
            <v>190661.26980000001</v>
          </cell>
          <cell r="I827">
            <v>4.3769804829999996</v>
          </cell>
          <cell r="O827" t="str">
            <v>086-016-237-01</v>
          </cell>
          <cell r="P827">
            <v>237</v>
          </cell>
          <cell r="Q827">
            <v>1</v>
          </cell>
        </row>
        <row r="828">
          <cell r="A828">
            <v>61408</v>
          </cell>
          <cell r="H828">
            <v>312338.41499999998</v>
          </cell>
          <cell r="I828">
            <v>7.1703033740000004</v>
          </cell>
          <cell r="O828" t="str">
            <v>086-085-400-09</v>
          </cell>
          <cell r="P828">
            <v>400</v>
          </cell>
          <cell r="Q828">
            <v>9</v>
          </cell>
        </row>
        <row r="829">
          <cell r="A829">
            <v>66506</v>
          </cell>
          <cell r="H829">
            <v>327542.42379999999</v>
          </cell>
          <cell r="I829">
            <v>7.5193393899999998</v>
          </cell>
          <cell r="O829" t="str">
            <v>088-067-111-31</v>
          </cell>
          <cell r="P829">
            <v>111</v>
          </cell>
          <cell r="Q829">
            <v>31</v>
          </cell>
        </row>
        <row r="830">
          <cell r="A830">
            <v>61499</v>
          </cell>
          <cell r="H830">
            <v>95726.37947</v>
          </cell>
          <cell r="I830">
            <v>2.1975752860000002</v>
          </cell>
          <cell r="O830" t="str">
            <v>086-055-009-32</v>
          </cell>
          <cell r="P830">
            <v>9</v>
          </cell>
          <cell r="Q830">
            <v>32</v>
          </cell>
        </row>
        <row r="831">
          <cell r="A831">
            <v>61549</v>
          </cell>
          <cell r="H831">
            <v>83340.904009999998</v>
          </cell>
          <cell r="I831">
            <v>1.9132438940000001</v>
          </cell>
          <cell r="O831" t="str">
            <v>086-024-492-03</v>
          </cell>
          <cell r="P831">
            <v>492</v>
          </cell>
          <cell r="Q831">
            <v>3</v>
          </cell>
        </row>
        <row r="832">
          <cell r="A832">
            <v>61556</v>
          </cell>
          <cell r="H832">
            <v>51038.797980000003</v>
          </cell>
          <cell r="I832">
            <v>1.171689577</v>
          </cell>
          <cell r="O832" t="str">
            <v>086-036-520-04</v>
          </cell>
          <cell r="P832">
            <v>520</v>
          </cell>
          <cell r="Q832">
            <v>4</v>
          </cell>
        </row>
        <row r="833">
          <cell r="A833">
            <v>61564</v>
          </cell>
          <cell r="H833">
            <v>99410.124970000004</v>
          </cell>
          <cell r="I833">
            <v>2.282142447</v>
          </cell>
          <cell r="O833" t="str">
            <v>086-035-428-01</v>
          </cell>
          <cell r="P833">
            <v>428</v>
          </cell>
          <cell r="Q833">
            <v>1</v>
          </cell>
        </row>
        <row r="834">
          <cell r="A834">
            <v>61366</v>
          </cell>
          <cell r="H834">
            <v>105258.36109999999</v>
          </cell>
          <cell r="I834">
            <v>2.4163994739999999</v>
          </cell>
          <cell r="O834" t="str">
            <v>062-077-113-10</v>
          </cell>
          <cell r="P834">
            <v>113</v>
          </cell>
          <cell r="Q834">
            <v>10</v>
          </cell>
        </row>
        <row r="835">
          <cell r="A835">
            <v>61432</v>
          </cell>
          <cell r="H835">
            <v>106363.7163</v>
          </cell>
          <cell r="I835">
            <v>2.441774938</v>
          </cell>
          <cell r="O835" t="str">
            <v>062-097-344-01</v>
          </cell>
          <cell r="P835">
            <v>344</v>
          </cell>
          <cell r="Q835">
            <v>1</v>
          </cell>
        </row>
        <row r="836">
          <cell r="A836">
            <v>61457</v>
          </cell>
          <cell r="H836">
            <v>122660.5168</v>
          </cell>
          <cell r="I836">
            <v>2.8158979990000002</v>
          </cell>
          <cell r="O836" t="str">
            <v>086-026-324-30</v>
          </cell>
          <cell r="P836">
            <v>324</v>
          </cell>
          <cell r="Q836">
            <v>30</v>
          </cell>
        </row>
        <row r="837">
          <cell r="A837">
            <v>66357</v>
          </cell>
          <cell r="H837">
            <v>67570.235350000003</v>
          </cell>
          <cell r="I837">
            <v>1.551199159</v>
          </cell>
          <cell r="O837" t="str">
            <v>062-065-036-01</v>
          </cell>
          <cell r="P837">
            <v>36</v>
          </cell>
          <cell r="Q837">
            <v>1</v>
          </cell>
        </row>
        <row r="838">
          <cell r="A838">
            <v>64402</v>
          </cell>
          <cell r="H838">
            <v>35301.232029999999</v>
          </cell>
          <cell r="I838">
            <v>0.81040477600000005</v>
          </cell>
          <cell r="O838" t="str">
            <v>063-031-027-17</v>
          </cell>
          <cell r="P838">
            <v>27</v>
          </cell>
          <cell r="Q838">
            <v>17</v>
          </cell>
        </row>
        <row r="839">
          <cell r="A839">
            <v>62547</v>
          </cell>
          <cell r="H839">
            <v>255066.90090000001</v>
          </cell>
          <cell r="I839">
            <v>5.8555303240000001</v>
          </cell>
          <cell r="O839" t="str">
            <v>063-044-603-86</v>
          </cell>
          <cell r="P839">
            <v>603</v>
          </cell>
          <cell r="Q839">
            <v>86</v>
          </cell>
        </row>
        <row r="840">
          <cell r="A840">
            <v>62612</v>
          </cell>
          <cell r="H840">
            <v>107100.2507</v>
          </cell>
          <cell r="I840">
            <v>2.4586834419999999</v>
          </cell>
          <cell r="O840" t="str">
            <v>063-044-603-86</v>
          </cell>
          <cell r="P840">
            <v>603</v>
          </cell>
          <cell r="Q840">
            <v>86</v>
          </cell>
        </row>
        <row r="841">
          <cell r="A841">
            <v>62810</v>
          </cell>
          <cell r="H841">
            <v>94057.422789999997</v>
          </cell>
          <cell r="I841">
            <v>2.159261313</v>
          </cell>
          <cell r="O841" t="str">
            <v>087-013-496-07</v>
          </cell>
          <cell r="P841">
            <v>496</v>
          </cell>
          <cell r="Q841">
            <v>7</v>
          </cell>
        </row>
        <row r="842">
          <cell r="A842">
            <v>62950</v>
          </cell>
          <cell r="H842">
            <v>69226.612120000005</v>
          </cell>
          <cell r="I842">
            <v>1.5892243370000001</v>
          </cell>
          <cell r="O842" t="str">
            <v>087-012-468-02</v>
          </cell>
          <cell r="P842">
            <v>468</v>
          </cell>
          <cell r="Q842">
            <v>2</v>
          </cell>
        </row>
        <row r="843">
          <cell r="A843">
            <v>61333</v>
          </cell>
          <cell r="H843">
            <v>82562.440960000007</v>
          </cell>
          <cell r="I843">
            <v>1.8953728409999999</v>
          </cell>
          <cell r="O843" t="str">
            <v>062-098-149-01</v>
          </cell>
          <cell r="P843">
            <v>149</v>
          </cell>
          <cell r="Q843">
            <v>1</v>
          </cell>
        </row>
        <row r="844">
          <cell r="A844">
            <v>61424</v>
          </cell>
          <cell r="H844">
            <v>173445.47820000001</v>
          </cell>
          <cell r="I844">
            <v>3.9817602889999999</v>
          </cell>
          <cell r="O844" t="str">
            <v>062-057-034-11</v>
          </cell>
          <cell r="P844">
            <v>34</v>
          </cell>
          <cell r="Q844">
            <v>11</v>
          </cell>
        </row>
        <row r="845">
          <cell r="A845">
            <v>61481</v>
          </cell>
          <cell r="H845">
            <v>132111.04259999999</v>
          </cell>
          <cell r="I845">
            <v>3.032852219</v>
          </cell>
          <cell r="O845" t="str">
            <v>062-066-023-01</v>
          </cell>
          <cell r="P845">
            <v>23</v>
          </cell>
          <cell r="Q845">
            <v>1</v>
          </cell>
        </row>
        <row r="846">
          <cell r="A846">
            <v>61358</v>
          </cell>
          <cell r="H846">
            <v>53500.138529999997</v>
          </cell>
          <cell r="I846">
            <v>1.2281941810000001</v>
          </cell>
          <cell r="O846" t="str">
            <v>062-060-208-01</v>
          </cell>
          <cell r="P846">
            <v>208</v>
          </cell>
          <cell r="Q846">
            <v>1</v>
          </cell>
        </row>
        <row r="847">
          <cell r="A847">
            <v>61390</v>
          </cell>
          <cell r="H847">
            <v>226750.02100000001</v>
          </cell>
          <cell r="I847">
            <v>5.2054642099999997</v>
          </cell>
          <cell r="O847" t="str">
            <v>063-071-310-01</v>
          </cell>
          <cell r="P847">
            <v>310</v>
          </cell>
          <cell r="Q847">
            <v>1</v>
          </cell>
        </row>
        <row r="848">
          <cell r="A848">
            <v>61416</v>
          </cell>
          <cell r="H848">
            <v>102187.6758</v>
          </cell>
          <cell r="I848">
            <v>2.3459062390000001</v>
          </cell>
          <cell r="O848" t="str">
            <v>086-030-100-01</v>
          </cell>
          <cell r="P848">
            <v>100</v>
          </cell>
          <cell r="Q848">
            <v>1</v>
          </cell>
        </row>
        <row r="849">
          <cell r="A849">
            <v>64527</v>
          </cell>
          <cell r="H849">
            <v>102271.012</v>
          </cell>
          <cell r="I849">
            <v>2.3478193749999998</v>
          </cell>
          <cell r="O849" t="str">
            <v>063-063-798-07</v>
          </cell>
          <cell r="P849">
            <v>798</v>
          </cell>
          <cell r="Q849">
            <v>7</v>
          </cell>
        </row>
        <row r="850">
          <cell r="A850">
            <v>64998</v>
          </cell>
          <cell r="H850">
            <v>30843.625029999999</v>
          </cell>
          <cell r="I850">
            <v>0.70807220000000004</v>
          </cell>
          <cell r="O850" t="str">
            <v>063-082-379-01</v>
          </cell>
          <cell r="P850">
            <v>379</v>
          </cell>
          <cell r="Q850">
            <v>1</v>
          </cell>
        </row>
        <row r="851">
          <cell r="A851">
            <v>65953</v>
          </cell>
          <cell r="H851">
            <v>149458.63339999999</v>
          </cell>
          <cell r="I851">
            <v>3.4310981040000001</v>
          </cell>
          <cell r="O851" t="str">
            <v>063-081-386-22</v>
          </cell>
          <cell r="P851">
            <v>386</v>
          </cell>
          <cell r="Q851">
            <v>22</v>
          </cell>
        </row>
        <row r="852">
          <cell r="A852">
            <v>62679</v>
          </cell>
          <cell r="H852">
            <v>52166.485090000002</v>
          </cell>
          <cell r="I852">
            <v>1.1975777110000001</v>
          </cell>
          <cell r="O852" t="str">
            <v>087-000-006-41</v>
          </cell>
          <cell r="P852">
            <v>6</v>
          </cell>
          <cell r="Q852">
            <v>4</v>
          </cell>
        </row>
        <row r="853">
          <cell r="A853">
            <v>63032</v>
          </cell>
          <cell r="H853">
            <v>86805.801359999998</v>
          </cell>
          <cell r="I853">
            <v>1.9927869920000001</v>
          </cell>
          <cell r="O853" t="str">
            <v>041-092-447-05</v>
          </cell>
          <cell r="P853">
            <v>447</v>
          </cell>
          <cell r="Q853">
            <v>5</v>
          </cell>
        </row>
        <row r="854">
          <cell r="A854">
            <v>65946</v>
          </cell>
          <cell r="H854">
            <v>81249.29939</v>
          </cell>
          <cell r="I854">
            <v>1.8652272590000001</v>
          </cell>
          <cell r="O854" t="str">
            <v>062-048-826-11</v>
          </cell>
          <cell r="P854">
            <v>826</v>
          </cell>
          <cell r="Q854">
            <v>11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mpGrades2"/>
    </sheetNames>
    <sheetDataSet>
      <sheetData sheetId="0" refreshError="1">
        <row r="1">
          <cell r="B1" t="str">
            <v>CODE</v>
          </cell>
          <cell r="D1" t="str">
            <v>LowHigh</v>
          </cell>
        </row>
        <row r="2">
          <cell r="B2">
            <v>61440</v>
          </cell>
          <cell r="D2" t="str">
            <v>9 12</v>
          </cell>
        </row>
        <row r="3">
          <cell r="B3">
            <v>61515</v>
          </cell>
          <cell r="D3" t="str">
            <v>K 5</v>
          </cell>
        </row>
        <row r="4">
          <cell r="B4">
            <v>61531</v>
          </cell>
          <cell r="D4" t="str">
            <v>9 12</v>
          </cell>
        </row>
        <row r="5">
          <cell r="B5">
            <v>61572</v>
          </cell>
          <cell r="D5" t="str">
            <v>6 12</v>
          </cell>
        </row>
        <row r="6">
          <cell r="B6">
            <v>61705</v>
          </cell>
          <cell r="D6" t="str">
            <v>7 12</v>
          </cell>
        </row>
        <row r="7">
          <cell r="B7">
            <v>62893</v>
          </cell>
          <cell r="D7" t="str">
            <v>K 12</v>
          </cell>
        </row>
        <row r="8">
          <cell r="B8">
            <v>62901</v>
          </cell>
          <cell r="D8" t="str">
            <v>K 12</v>
          </cell>
        </row>
        <row r="9">
          <cell r="B9">
            <v>66316</v>
          </cell>
          <cell r="D9" t="str">
            <v>6 8</v>
          </cell>
        </row>
        <row r="10">
          <cell r="B10">
            <v>70458</v>
          </cell>
          <cell r="D10" t="str">
            <v>K 5</v>
          </cell>
        </row>
        <row r="11">
          <cell r="B11">
            <v>50690</v>
          </cell>
          <cell r="D11" t="str">
            <v>K 5</v>
          </cell>
        </row>
        <row r="12">
          <cell r="B12">
            <v>50773</v>
          </cell>
          <cell r="D12" t="str">
            <v>K 5</v>
          </cell>
        </row>
        <row r="13">
          <cell r="B13">
            <v>50781</v>
          </cell>
          <cell r="D13" t="str">
            <v>K 5</v>
          </cell>
        </row>
        <row r="14">
          <cell r="B14">
            <v>50799</v>
          </cell>
          <cell r="D14" t="str">
            <v>K 5</v>
          </cell>
        </row>
        <row r="15">
          <cell r="B15">
            <v>51177</v>
          </cell>
          <cell r="D15" t="str">
            <v>K 8</v>
          </cell>
        </row>
        <row r="16">
          <cell r="B16">
            <v>51185</v>
          </cell>
          <cell r="D16" t="str">
            <v>K 8</v>
          </cell>
        </row>
        <row r="17">
          <cell r="B17">
            <v>51292</v>
          </cell>
          <cell r="D17" t="str">
            <v>K 5</v>
          </cell>
        </row>
        <row r="18">
          <cell r="B18">
            <v>51334</v>
          </cell>
          <cell r="D18" t="str">
            <v>K 3</v>
          </cell>
        </row>
        <row r="19">
          <cell r="B19">
            <v>51862</v>
          </cell>
          <cell r="D19" t="str">
            <v>K 5</v>
          </cell>
        </row>
        <row r="20">
          <cell r="B20">
            <v>51870</v>
          </cell>
          <cell r="D20" t="str">
            <v>6 8</v>
          </cell>
        </row>
        <row r="21">
          <cell r="B21">
            <v>51938</v>
          </cell>
          <cell r="D21" t="str">
            <v>K 8</v>
          </cell>
        </row>
        <row r="22">
          <cell r="B22">
            <v>51946</v>
          </cell>
          <cell r="D22" t="str">
            <v>K 8</v>
          </cell>
        </row>
        <row r="23">
          <cell r="B23">
            <v>52050</v>
          </cell>
          <cell r="D23" t="str">
            <v>K 8</v>
          </cell>
        </row>
        <row r="24">
          <cell r="B24">
            <v>52084</v>
          </cell>
          <cell r="D24" t="str">
            <v>K 5</v>
          </cell>
        </row>
        <row r="25">
          <cell r="B25">
            <v>52118</v>
          </cell>
          <cell r="D25" t="str">
            <v>K 8</v>
          </cell>
        </row>
        <row r="26">
          <cell r="B26">
            <v>52225</v>
          </cell>
          <cell r="D26" t="str">
            <v>K 5</v>
          </cell>
        </row>
        <row r="27">
          <cell r="B27">
            <v>52258</v>
          </cell>
          <cell r="D27" t="str">
            <v>K 5</v>
          </cell>
        </row>
        <row r="28">
          <cell r="B28">
            <v>52365</v>
          </cell>
          <cell r="D28" t="str">
            <v>K 5</v>
          </cell>
        </row>
        <row r="29">
          <cell r="B29">
            <v>52688</v>
          </cell>
          <cell r="D29" t="str">
            <v>9 12</v>
          </cell>
        </row>
        <row r="30">
          <cell r="B30">
            <v>53330</v>
          </cell>
          <cell r="D30" t="str">
            <v>K 5</v>
          </cell>
        </row>
        <row r="31">
          <cell r="B31">
            <v>53363</v>
          </cell>
          <cell r="D31" t="str">
            <v>K 5</v>
          </cell>
        </row>
        <row r="32">
          <cell r="B32">
            <v>53470</v>
          </cell>
          <cell r="D32" t="str">
            <v>6 12</v>
          </cell>
        </row>
        <row r="33">
          <cell r="B33">
            <v>53512</v>
          </cell>
          <cell r="D33" t="str">
            <v>K 5</v>
          </cell>
        </row>
        <row r="34">
          <cell r="B34">
            <v>53579</v>
          </cell>
          <cell r="D34" t="str">
            <v>K 5</v>
          </cell>
        </row>
        <row r="35">
          <cell r="B35">
            <v>53603</v>
          </cell>
          <cell r="D35" t="str">
            <v>6 8</v>
          </cell>
        </row>
        <row r="36">
          <cell r="B36">
            <v>53686</v>
          </cell>
          <cell r="D36" t="str">
            <v>K 8</v>
          </cell>
        </row>
        <row r="37">
          <cell r="B37">
            <v>53702</v>
          </cell>
          <cell r="D37" t="str">
            <v>K 5</v>
          </cell>
        </row>
        <row r="38">
          <cell r="B38">
            <v>53744</v>
          </cell>
          <cell r="D38" t="str">
            <v>K 5</v>
          </cell>
        </row>
        <row r="39">
          <cell r="B39">
            <v>54247</v>
          </cell>
          <cell r="D39" t="str">
            <v>K 5</v>
          </cell>
        </row>
        <row r="40">
          <cell r="B40">
            <v>54429</v>
          </cell>
          <cell r="D40" t="str">
            <v>6 8</v>
          </cell>
        </row>
        <row r="41">
          <cell r="B41">
            <v>54684</v>
          </cell>
          <cell r="D41" t="str">
            <v>13 14</v>
          </cell>
        </row>
        <row r="42">
          <cell r="B42">
            <v>54866</v>
          </cell>
          <cell r="D42" t="str">
            <v>K 8</v>
          </cell>
        </row>
        <row r="43">
          <cell r="B43">
            <v>55244</v>
          </cell>
          <cell r="D43" t="str">
            <v>9 12</v>
          </cell>
        </row>
        <row r="44">
          <cell r="B44">
            <v>55475</v>
          </cell>
          <cell r="D44" t="str">
            <v>K 5</v>
          </cell>
        </row>
        <row r="45">
          <cell r="B45">
            <v>55483</v>
          </cell>
          <cell r="D45" t="str">
            <v>K 5</v>
          </cell>
        </row>
        <row r="46">
          <cell r="B46">
            <v>55871</v>
          </cell>
          <cell r="D46" t="str">
            <v>6 8</v>
          </cell>
        </row>
        <row r="47">
          <cell r="B47">
            <v>55889</v>
          </cell>
          <cell r="D47" t="str">
            <v>K 5</v>
          </cell>
        </row>
        <row r="48">
          <cell r="B48">
            <v>56069</v>
          </cell>
          <cell r="D48" t="str">
            <v>9 12</v>
          </cell>
        </row>
        <row r="49">
          <cell r="B49">
            <v>56085</v>
          </cell>
          <cell r="D49" t="str">
            <v>6 8</v>
          </cell>
        </row>
        <row r="50">
          <cell r="B50">
            <v>56440</v>
          </cell>
          <cell r="D50" t="str">
            <v>6 8</v>
          </cell>
        </row>
        <row r="51">
          <cell r="B51">
            <v>57000</v>
          </cell>
          <cell r="D51" t="str">
            <v>6 8</v>
          </cell>
        </row>
        <row r="52">
          <cell r="B52">
            <v>57018</v>
          </cell>
          <cell r="D52" t="str">
            <v>K 5</v>
          </cell>
        </row>
        <row r="53">
          <cell r="B53">
            <v>57125</v>
          </cell>
          <cell r="D53" t="str">
            <v>9 12</v>
          </cell>
        </row>
        <row r="54">
          <cell r="B54">
            <v>57182</v>
          </cell>
          <cell r="D54" t="str">
            <v>K 5</v>
          </cell>
        </row>
        <row r="55">
          <cell r="B55">
            <v>57323</v>
          </cell>
          <cell r="D55" t="str">
            <v>K 5</v>
          </cell>
        </row>
        <row r="56">
          <cell r="B56">
            <v>57331</v>
          </cell>
          <cell r="D56" t="str">
            <v>K 5</v>
          </cell>
        </row>
        <row r="57">
          <cell r="B57">
            <v>57620</v>
          </cell>
          <cell r="D57" t="str">
            <v>9 12</v>
          </cell>
        </row>
        <row r="58">
          <cell r="B58">
            <v>57919</v>
          </cell>
          <cell r="D58" t="str">
            <v>9 12</v>
          </cell>
        </row>
        <row r="59">
          <cell r="B59">
            <v>58099</v>
          </cell>
          <cell r="D59" t="str">
            <v>K 8</v>
          </cell>
        </row>
        <row r="60">
          <cell r="B60">
            <v>58164</v>
          </cell>
          <cell r="D60" t="str">
            <v>K 8</v>
          </cell>
        </row>
        <row r="61">
          <cell r="B61">
            <v>58305</v>
          </cell>
          <cell r="D61" t="str">
            <v>9 12</v>
          </cell>
        </row>
        <row r="62">
          <cell r="B62">
            <v>58511</v>
          </cell>
          <cell r="D62" t="str">
            <v>9 12</v>
          </cell>
        </row>
        <row r="63">
          <cell r="B63">
            <v>60038</v>
          </cell>
          <cell r="D63" t="str">
            <v>5 12</v>
          </cell>
        </row>
        <row r="64">
          <cell r="B64">
            <v>60095</v>
          </cell>
          <cell r="D64" t="str">
            <v>K 5</v>
          </cell>
        </row>
        <row r="65">
          <cell r="B65">
            <v>60913</v>
          </cell>
          <cell r="D65" t="str">
            <v>9 12</v>
          </cell>
        </row>
        <row r="66">
          <cell r="B66">
            <v>61598</v>
          </cell>
          <cell r="D66" t="str">
            <v>K 5</v>
          </cell>
        </row>
        <row r="67">
          <cell r="B67">
            <v>61622</v>
          </cell>
          <cell r="D67" t="str">
            <v>K 6</v>
          </cell>
        </row>
        <row r="68">
          <cell r="B68">
            <v>61663</v>
          </cell>
          <cell r="D68" t="str">
            <v>6 12</v>
          </cell>
        </row>
        <row r="69">
          <cell r="B69">
            <v>61671</v>
          </cell>
          <cell r="D69" t="str">
            <v>6 12</v>
          </cell>
        </row>
        <row r="70">
          <cell r="B70">
            <v>61689</v>
          </cell>
          <cell r="D70" t="str">
            <v>K 6</v>
          </cell>
        </row>
        <row r="71">
          <cell r="B71">
            <v>61747</v>
          </cell>
          <cell r="D71" t="str">
            <v>6 12</v>
          </cell>
        </row>
        <row r="72">
          <cell r="B72">
            <v>61762</v>
          </cell>
          <cell r="D72" t="str">
            <v>9 12</v>
          </cell>
        </row>
        <row r="73">
          <cell r="B73">
            <v>62398</v>
          </cell>
          <cell r="D73" t="str">
            <v>9 12</v>
          </cell>
        </row>
        <row r="74">
          <cell r="B74">
            <v>62562</v>
          </cell>
          <cell r="D74" t="str">
            <v>K 5</v>
          </cell>
        </row>
        <row r="75">
          <cell r="B75">
            <v>62877</v>
          </cell>
          <cell r="D75" t="str">
            <v>9 12</v>
          </cell>
        </row>
        <row r="76">
          <cell r="B76">
            <v>62927</v>
          </cell>
          <cell r="D76" t="str">
            <v>K 5</v>
          </cell>
        </row>
        <row r="77">
          <cell r="B77">
            <v>63081</v>
          </cell>
          <cell r="D77" t="str">
            <v>K 6</v>
          </cell>
        </row>
        <row r="78">
          <cell r="B78">
            <v>63099</v>
          </cell>
          <cell r="D78" t="str">
            <v>K 5</v>
          </cell>
        </row>
        <row r="79">
          <cell r="B79">
            <v>63123</v>
          </cell>
          <cell r="D79" t="str">
            <v>9 12</v>
          </cell>
        </row>
        <row r="80">
          <cell r="B80">
            <v>63149</v>
          </cell>
          <cell r="D80" t="str">
            <v>6 11</v>
          </cell>
        </row>
        <row r="81">
          <cell r="B81">
            <v>64279</v>
          </cell>
          <cell r="D81" t="str">
            <v>K 8</v>
          </cell>
        </row>
        <row r="82">
          <cell r="B82">
            <v>69013</v>
          </cell>
          <cell r="D82" t="str">
            <v>K 5</v>
          </cell>
        </row>
        <row r="83">
          <cell r="B83">
            <v>69021</v>
          </cell>
          <cell r="D83" t="str">
            <v>K 6</v>
          </cell>
        </row>
        <row r="84">
          <cell r="B84">
            <v>69039</v>
          </cell>
          <cell r="D84" t="str">
            <v>6 8</v>
          </cell>
        </row>
        <row r="85">
          <cell r="B85">
            <v>69047</v>
          </cell>
          <cell r="D85" t="str">
            <v>9 12</v>
          </cell>
        </row>
        <row r="86">
          <cell r="B86">
            <v>69112</v>
          </cell>
          <cell r="D86" t="str">
            <v>K 8</v>
          </cell>
        </row>
        <row r="87">
          <cell r="B87">
            <v>69138</v>
          </cell>
          <cell r="D87" t="str">
            <v>K 6</v>
          </cell>
        </row>
        <row r="88">
          <cell r="B88">
            <v>70011</v>
          </cell>
          <cell r="D88" t="str">
            <v>K 5</v>
          </cell>
        </row>
        <row r="89">
          <cell r="B89">
            <v>70045</v>
          </cell>
          <cell r="D89" t="str">
            <v>K 5</v>
          </cell>
        </row>
        <row r="90">
          <cell r="B90">
            <v>70060</v>
          </cell>
          <cell r="D90" t="str">
            <v>6 8</v>
          </cell>
        </row>
        <row r="91">
          <cell r="B91">
            <v>70078</v>
          </cell>
          <cell r="D91" t="str">
            <v>6 12</v>
          </cell>
        </row>
        <row r="92">
          <cell r="B92">
            <v>70094</v>
          </cell>
          <cell r="D92" t="str">
            <v>Missing 1000</v>
          </cell>
        </row>
        <row r="93">
          <cell r="B93">
            <v>70136</v>
          </cell>
          <cell r="D93" t="str">
            <v>K 5</v>
          </cell>
        </row>
        <row r="94">
          <cell r="B94">
            <v>70144</v>
          </cell>
          <cell r="D94" t="str">
            <v>K 5</v>
          </cell>
        </row>
        <row r="95">
          <cell r="B95">
            <v>70177</v>
          </cell>
          <cell r="D95" t="str">
            <v>K 5</v>
          </cell>
        </row>
        <row r="96">
          <cell r="B96">
            <v>70201</v>
          </cell>
          <cell r="D96" t="str">
            <v>6 12</v>
          </cell>
        </row>
        <row r="97">
          <cell r="B97">
            <v>70243</v>
          </cell>
          <cell r="D97" t="str">
            <v>K 5</v>
          </cell>
        </row>
        <row r="98">
          <cell r="B98">
            <v>70250</v>
          </cell>
          <cell r="D98" t="str">
            <v>K 8</v>
          </cell>
        </row>
        <row r="99">
          <cell r="B99">
            <v>70276</v>
          </cell>
          <cell r="D99" t="str">
            <v>9 12</v>
          </cell>
        </row>
        <row r="100">
          <cell r="B100">
            <v>70284</v>
          </cell>
          <cell r="D100" t="str">
            <v>6 12</v>
          </cell>
        </row>
        <row r="101">
          <cell r="B101">
            <v>70292</v>
          </cell>
          <cell r="D101" t="str">
            <v>K 5</v>
          </cell>
        </row>
        <row r="102">
          <cell r="B102">
            <v>70334</v>
          </cell>
          <cell r="D102" t="str">
            <v>K 8</v>
          </cell>
        </row>
        <row r="103">
          <cell r="B103">
            <v>70367</v>
          </cell>
          <cell r="D103" t="str">
            <v>K 8</v>
          </cell>
        </row>
        <row r="104">
          <cell r="B104">
            <v>70409</v>
          </cell>
          <cell r="D104" t="str">
            <v>K 6</v>
          </cell>
        </row>
        <row r="105">
          <cell r="B105">
            <v>70417</v>
          </cell>
          <cell r="D105" t="str">
            <v>K 8</v>
          </cell>
        </row>
        <row r="106">
          <cell r="B106">
            <v>70425</v>
          </cell>
          <cell r="D106" t="str">
            <v>K 5</v>
          </cell>
        </row>
        <row r="107">
          <cell r="B107">
            <v>70433</v>
          </cell>
          <cell r="D107" t="str">
            <v>K 5</v>
          </cell>
        </row>
        <row r="108">
          <cell r="B108">
            <v>70482</v>
          </cell>
          <cell r="D108" t="str">
            <v>K 5</v>
          </cell>
        </row>
        <row r="109">
          <cell r="B109">
            <v>70490</v>
          </cell>
          <cell r="D109" t="str">
            <v>6 8</v>
          </cell>
        </row>
        <row r="110">
          <cell r="B110">
            <v>70508</v>
          </cell>
          <cell r="D110" t="str">
            <v>6 8</v>
          </cell>
        </row>
        <row r="111">
          <cell r="B111">
            <v>70516</v>
          </cell>
          <cell r="D111" t="str">
            <v>9 12</v>
          </cell>
        </row>
        <row r="112">
          <cell r="B112">
            <v>70532</v>
          </cell>
          <cell r="D112" t="str">
            <v>K 5</v>
          </cell>
        </row>
        <row r="113">
          <cell r="B113">
            <v>70540</v>
          </cell>
          <cell r="D113" t="str">
            <v>K 5</v>
          </cell>
        </row>
        <row r="114">
          <cell r="B114">
            <v>70557</v>
          </cell>
          <cell r="D114" t="str">
            <v>K 5</v>
          </cell>
        </row>
        <row r="115">
          <cell r="B115">
            <v>70565</v>
          </cell>
          <cell r="D115" t="str">
            <v>Missing 1000</v>
          </cell>
        </row>
        <row r="116">
          <cell r="B116">
            <v>70573</v>
          </cell>
          <cell r="D116" t="str">
            <v>6 8</v>
          </cell>
        </row>
        <row r="117">
          <cell r="B117">
            <v>70581</v>
          </cell>
          <cell r="D117" t="str">
            <v>6 12</v>
          </cell>
        </row>
        <row r="118">
          <cell r="B118">
            <v>70599</v>
          </cell>
          <cell r="D118" t="str">
            <v>K 6</v>
          </cell>
        </row>
        <row r="119">
          <cell r="B119">
            <v>70615</v>
          </cell>
          <cell r="D119" t="str">
            <v>9 12</v>
          </cell>
        </row>
        <row r="120">
          <cell r="B120">
            <v>70623</v>
          </cell>
          <cell r="D120" t="str">
            <v>9 12</v>
          </cell>
        </row>
        <row r="121">
          <cell r="B121">
            <v>70664</v>
          </cell>
          <cell r="D121" t="str">
            <v>K 8</v>
          </cell>
        </row>
        <row r="122">
          <cell r="B122">
            <v>70672</v>
          </cell>
          <cell r="D122" t="str">
            <v>K 8</v>
          </cell>
        </row>
        <row r="123">
          <cell r="B123">
            <v>70680</v>
          </cell>
          <cell r="D123" t="str">
            <v>K 8</v>
          </cell>
        </row>
        <row r="124">
          <cell r="B124">
            <v>70698</v>
          </cell>
          <cell r="D124" t="str">
            <v>13 14</v>
          </cell>
        </row>
        <row r="125">
          <cell r="B125">
            <v>70755</v>
          </cell>
          <cell r="D125" t="str">
            <v>K 5</v>
          </cell>
        </row>
        <row r="126">
          <cell r="B126">
            <v>70763</v>
          </cell>
          <cell r="D126" t="str">
            <v>K 5</v>
          </cell>
        </row>
        <row r="127">
          <cell r="B127">
            <v>70805</v>
          </cell>
          <cell r="D127" t="str">
            <v>6 8</v>
          </cell>
        </row>
        <row r="128">
          <cell r="B128">
            <v>70813</v>
          </cell>
          <cell r="D128" t="str">
            <v>9 12</v>
          </cell>
        </row>
        <row r="129">
          <cell r="B129">
            <v>71365</v>
          </cell>
          <cell r="D129" t="str">
            <v>K 5</v>
          </cell>
        </row>
        <row r="130">
          <cell r="B130">
            <v>71373</v>
          </cell>
          <cell r="D130" t="str">
            <v>6 8</v>
          </cell>
        </row>
        <row r="131">
          <cell r="B131">
            <v>71381</v>
          </cell>
          <cell r="D131" t="str">
            <v>9 12</v>
          </cell>
        </row>
        <row r="132">
          <cell r="B132">
            <v>71399</v>
          </cell>
          <cell r="D132" t="str">
            <v>K 5</v>
          </cell>
        </row>
        <row r="133">
          <cell r="B133">
            <v>71449</v>
          </cell>
          <cell r="D133" t="str">
            <v>K 5</v>
          </cell>
        </row>
        <row r="134">
          <cell r="B134">
            <v>71472</v>
          </cell>
          <cell r="D134" t="str">
            <v>K 8</v>
          </cell>
        </row>
        <row r="135">
          <cell r="B135">
            <v>71498</v>
          </cell>
          <cell r="D135" t="str">
            <v>K 8</v>
          </cell>
        </row>
        <row r="136">
          <cell r="B136">
            <v>71514</v>
          </cell>
          <cell r="D136" t="str">
            <v>9 12</v>
          </cell>
        </row>
        <row r="137">
          <cell r="B137">
            <v>71522</v>
          </cell>
          <cell r="D137" t="str">
            <v>K 5</v>
          </cell>
        </row>
        <row r="138">
          <cell r="B138">
            <v>71530</v>
          </cell>
          <cell r="D138" t="str">
            <v>K 8</v>
          </cell>
        </row>
        <row r="139">
          <cell r="B139">
            <v>71548</v>
          </cell>
          <cell r="D139" t="str">
            <v>K 5</v>
          </cell>
        </row>
        <row r="140">
          <cell r="B140">
            <v>71571</v>
          </cell>
          <cell r="D140" t="str">
            <v>K 6</v>
          </cell>
        </row>
        <row r="141">
          <cell r="B141">
            <v>71639</v>
          </cell>
          <cell r="D141" t="str">
            <v>K 6</v>
          </cell>
        </row>
        <row r="142">
          <cell r="B142">
            <v>71647</v>
          </cell>
          <cell r="D142" t="str">
            <v>K 5</v>
          </cell>
        </row>
        <row r="143">
          <cell r="B143">
            <v>71654</v>
          </cell>
          <cell r="D143" t="str">
            <v>6 8</v>
          </cell>
        </row>
        <row r="144">
          <cell r="B144">
            <v>71662</v>
          </cell>
          <cell r="D144" t="str">
            <v>K 5</v>
          </cell>
        </row>
        <row r="145">
          <cell r="B145">
            <v>71670</v>
          </cell>
          <cell r="D145" t="str">
            <v>9 12</v>
          </cell>
        </row>
        <row r="146">
          <cell r="B146">
            <v>71704</v>
          </cell>
          <cell r="D146" t="str">
            <v>K 8</v>
          </cell>
        </row>
        <row r="147">
          <cell r="B147">
            <v>73650</v>
          </cell>
          <cell r="D147" t="str">
            <v>7 12</v>
          </cell>
        </row>
        <row r="148">
          <cell r="B148">
            <v>73668</v>
          </cell>
          <cell r="D148" t="str">
            <v>6 8</v>
          </cell>
        </row>
        <row r="149">
          <cell r="B149">
            <v>73890</v>
          </cell>
          <cell r="D149" t="str">
            <v>K 5</v>
          </cell>
        </row>
        <row r="150">
          <cell r="B150">
            <v>74039</v>
          </cell>
          <cell r="D150" t="str">
            <v>9 12</v>
          </cell>
        </row>
        <row r="151">
          <cell r="B151">
            <v>74286</v>
          </cell>
          <cell r="D151" t="str">
            <v>Missing 1000</v>
          </cell>
        </row>
        <row r="152">
          <cell r="B152">
            <v>74476</v>
          </cell>
          <cell r="D152" t="str">
            <v>K 5</v>
          </cell>
        </row>
        <row r="153">
          <cell r="B153">
            <v>74864</v>
          </cell>
          <cell r="D153" t="str">
            <v>6 8</v>
          </cell>
        </row>
        <row r="154">
          <cell r="B154">
            <v>75630</v>
          </cell>
          <cell r="D154" t="str">
            <v>K 5</v>
          </cell>
        </row>
        <row r="155">
          <cell r="B155">
            <v>75705</v>
          </cell>
          <cell r="D155" t="str">
            <v>6 8</v>
          </cell>
        </row>
        <row r="156">
          <cell r="B156">
            <v>75713</v>
          </cell>
          <cell r="D156" t="str">
            <v>K 5</v>
          </cell>
        </row>
        <row r="157">
          <cell r="B157">
            <v>75747</v>
          </cell>
          <cell r="D157" t="str">
            <v>K 5</v>
          </cell>
        </row>
        <row r="158">
          <cell r="B158">
            <v>75770</v>
          </cell>
          <cell r="D158" t="str">
            <v>K 6</v>
          </cell>
        </row>
        <row r="159">
          <cell r="B159">
            <v>75788</v>
          </cell>
          <cell r="D159" t="str">
            <v>Missing 1000</v>
          </cell>
        </row>
        <row r="160">
          <cell r="B160">
            <v>75804</v>
          </cell>
          <cell r="D160" t="str">
            <v>6 8</v>
          </cell>
        </row>
        <row r="161">
          <cell r="B161">
            <v>75812</v>
          </cell>
          <cell r="D161" t="str">
            <v>9 12</v>
          </cell>
        </row>
        <row r="162">
          <cell r="B162">
            <v>75838</v>
          </cell>
          <cell r="D162" t="str">
            <v>9 12</v>
          </cell>
        </row>
        <row r="163">
          <cell r="B163">
            <v>75879</v>
          </cell>
          <cell r="D163" t="str">
            <v>K 12</v>
          </cell>
        </row>
        <row r="164">
          <cell r="B164">
            <v>76257</v>
          </cell>
          <cell r="D164" t="str">
            <v>K 8</v>
          </cell>
        </row>
        <row r="165">
          <cell r="B165">
            <v>77461</v>
          </cell>
          <cell r="D165" t="str">
            <v>K 8</v>
          </cell>
        </row>
        <row r="166">
          <cell r="B166">
            <v>77552</v>
          </cell>
          <cell r="D166" t="str">
            <v>6 12</v>
          </cell>
        </row>
        <row r="167">
          <cell r="B167">
            <v>77651</v>
          </cell>
          <cell r="D167" t="str">
            <v>9 12</v>
          </cell>
        </row>
        <row r="168">
          <cell r="B168">
            <v>78733</v>
          </cell>
          <cell r="D168" t="str">
            <v>9 12</v>
          </cell>
        </row>
        <row r="169">
          <cell r="B169">
            <v>78832</v>
          </cell>
          <cell r="D169" t="str">
            <v>K 8</v>
          </cell>
        </row>
        <row r="170">
          <cell r="B170">
            <v>78931</v>
          </cell>
          <cell r="D170" t="str">
            <v>9 12</v>
          </cell>
        </row>
        <row r="171">
          <cell r="B171">
            <v>79087</v>
          </cell>
          <cell r="D171" t="str">
            <v>K 5</v>
          </cell>
        </row>
        <row r="172">
          <cell r="B172">
            <v>62513</v>
          </cell>
          <cell r="D172" t="str">
            <v>K 5</v>
          </cell>
        </row>
        <row r="173">
          <cell r="B173">
            <v>62943</v>
          </cell>
          <cell r="D173" t="str">
            <v>K 11</v>
          </cell>
        </row>
        <row r="174">
          <cell r="B174">
            <v>66076</v>
          </cell>
          <cell r="D174" t="str">
            <v>K 5</v>
          </cell>
        </row>
        <row r="175">
          <cell r="B175">
            <v>66233</v>
          </cell>
          <cell r="D175" t="str">
            <v>K 5</v>
          </cell>
        </row>
        <row r="176">
          <cell r="B176">
            <v>78253</v>
          </cell>
          <cell r="D176" t="str">
            <v>K 6</v>
          </cell>
        </row>
        <row r="177">
          <cell r="B177">
            <v>30098</v>
          </cell>
          <cell r="D177" t="str">
            <v>9 12</v>
          </cell>
        </row>
        <row r="178">
          <cell r="B178">
            <v>30148</v>
          </cell>
          <cell r="D178" t="str">
            <v>6 8</v>
          </cell>
        </row>
        <row r="179">
          <cell r="B179">
            <v>30167</v>
          </cell>
          <cell r="D179" t="str">
            <v>9 12</v>
          </cell>
        </row>
        <row r="180">
          <cell r="B180">
            <v>30189</v>
          </cell>
          <cell r="D180" t="str">
            <v>K 5</v>
          </cell>
        </row>
        <row r="181">
          <cell r="B181">
            <v>30197</v>
          </cell>
          <cell r="D181" t="str">
            <v>K 5</v>
          </cell>
        </row>
        <row r="182">
          <cell r="B182">
            <v>30221</v>
          </cell>
          <cell r="D182" t="str">
            <v>K 5</v>
          </cell>
        </row>
        <row r="183">
          <cell r="B183">
            <v>30239</v>
          </cell>
          <cell r="D183" t="str">
            <v>K 5</v>
          </cell>
        </row>
        <row r="184">
          <cell r="B184">
            <v>30247</v>
          </cell>
          <cell r="D184" t="str">
            <v>9 12</v>
          </cell>
        </row>
        <row r="185">
          <cell r="B185">
            <v>31302</v>
          </cell>
          <cell r="D185" t="str">
            <v>6 8</v>
          </cell>
        </row>
        <row r="186">
          <cell r="B186">
            <v>31393</v>
          </cell>
          <cell r="D186" t="str">
            <v>K 5</v>
          </cell>
        </row>
        <row r="187">
          <cell r="B187">
            <v>31609</v>
          </cell>
          <cell r="D187" t="str">
            <v>K 5</v>
          </cell>
        </row>
        <row r="188">
          <cell r="B188">
            <v>31617</v>
          </cell>
          <cell r="D188" t="str">
            <v>K 5</v>
          </cell>
        </row>
        <row r="189">
          <cell r="B189">
            <v>33225</v>
          </cell>
          <cell r="D189" t="str">
            <v>6 8</v>
          </cell>
        </row>
        <row r="190">
          <cell r="B190">
            <v>33274</v>
          </cell>
          <cell r="D190" t="str">
            <v>K 5</v>
          </cell>
        </row>
        <row r="191">
          <cell r="B191">
            <v>33936</v>
          </cell>
          <cell r="D191" t="str">
            <v>K 5</v>
          </cell>
        </row>
        <row r="192">
          <cell r="B192">
            <v>34348</v>
          </cell>
          <cell r="D192" t="str">
            <v>6 8</v>
          </cell>
        </row>
        <row r="193">
          <cell r="B193">
            <v>34462</v>
          </cell>
          <cell r="D193" t="str">
            <v>6 8</v>
          </cell>
        </row>
        <row r="194">
          <cell r="B194">
            <v>34769</v>
          </cell>
          <cell r="D194" t="str">
            <v>K 5</v>
          </cell>
        </row>
        <row r="195">
          <cell r="B195">
            <v>35014</v>
          </cell>
          <cell r="D195" t="str">
            <v>K 8</v>
          </cell>
        </row>
        <row r="196">
          <cell r="B196">
            <v>35618</v>
          </cell>
          <cell r="D196" t="str">
            <v>9 12</v>
          </cell>
        </row>
        <row r="197">
          <cell r="B197">
            <v>35766</v>
          </cell>
          <cell r="D197" t="str">
            <v>9 12</v>
          </cell>
        </row>
        <row r="198">
          <cell r="B198">
            <v>35881</v>
          </cell>
          <cell r="D198" t="str">
            <v>9 12</v>
          </cell>
        </row>
        <row r="199">
          <cell r="B199">
            <v>35907</v>
          </cell>
          <cell r="D199" t="str">
            <v>K 5</v>
          </cell>
        </row>
        <row r="200">
          <cell r="B200">
            <v>36343</v>
          </cell>
          <cell r="D200" t="str">
            <v>13 14</v>
          </cell>
        </row>
        <row r="201">
          <cell r="B201">
            <v>31070</v>
          </cell>
          <cell r="D201" t="str">
            <v>K 8</v>
          </cell>
        </row>
        <row r="202">
          <cell r="B202">
            <v>32227</v>
          </cell>
          <cell r="D202" t="str">
            <v>6 8</v>
          </cell>
        </row>
        <row r="203">
          <cell r="B203">
            <v>32243</v>
          </cell>
          <cell r="D203" t="str">
            <v>K 5</v>
          </cell>
        </row>
        <row r="204">
          <cell r="B204">
            <v>32250</v>
          </cell>
          <cell r="D204" t="str">
            <v>6 12</v>
          </cell>
        </row>
        <row r="205">
          <cell r="B205">
            <v>32268</v>
          </cell>
          <cell r="D205" t="str">
            <v>K 5</v>
          </cell>
        </row>
        <row r="206">
          <cell r="B206">
            <v>33233</v>
          </cell>
          <cell r="D206" t="str">
            <v>9 12</v>
          </cell>
        </row>
        <row r="207">
          <cell r="B207">
            <v>33647</v>
          </cell>
          <cell r="D207" t="str">
            <v>K 5</v>
          </cell>
        </row>
        <row r="208">
          <cell r="B208">
            <v>34314</v>
          </cell>
          <cell r="D208" t="str">
            <v>K 5</v>
          </cell>
        </row>
        <row r="209">
          <cell r="B209">
            <v>34926</v>
          </cell>
          <cell r="D209" t="str">
            <v>9 12</v>
          </cell>
        </row>
        <row r="210">
          <cell r="B210">
            <v>35535</v>
          </cell>
          <cell r="D210" t="str">
            <v>K 5</v>
          </cell>
        </row>
        <row r="211">
          <cell r="B211">
            <v>35543</v>
          </cell>
          <cell r="D211" t="str">
            <v>Missing 1000</v>
          </cell>
        </row>
        <row r="212">
          <cell r="B212">
            <v>35964</v>
          </cell>
          <cell r="D212" t="str">
            <v>6 8</v>
          </cell>
        </row>
        <row r="213">
          <cell r="B213">
            <v>60228</v>
          </cell>
          <cell r="D213" t="str">
            <v>K 6</v>
          </cell>
        </row>
        <row r="214">
          <cell r="B214">
            <v>60335</v>
          </cell>
          <cell r="D214" t="str">
            <v>K 8</v>
          </cell>
        </row>
        <row r="215">
          <cell r="B215">
            <v>60442</v>
          </cell>
          <cell r="D215" t="str">
            <v>7 12</v>
          </cell>
        </row>
        <row r="216">
          <cell r="B216">
            <v>61853</v>
          </cell>
          <cell r="D216" t="str">
            <v>6 12</v>
          </cell>
        </row>
        <row r="217">
          <cell r="B217">
            <v>62182</v>
          </cell>
          <cell r="D217" t="str">
            <v>K 5</v>
          </cell>
        </row>
        <row r="218">
          <cell r="B218">
            <v>20065</v>
          </cell>
          <cell r="D218" t="str">
            <v>K 5</v>
          </cell>
        </row>
        <row r="219">
          <cell r="B219">
            <v>20594</v>
          </cell>
          <cell r="D219" t="str">
            <v>K 8</v>
          </cell>
        </row>
        <row r="220">
          <cell r="B220">
            <v>20669</v>
          </cell>
          <cell r="D220" t="str">
            <v>K 5</v>
          </cell>
        </row>
        <row r="221">
          <cell r="B221">
            <v>20685</v>
          </cell>
          <cell r="D221" t="str">
            <v>K 5</v>
          </cell>
        </row>
        <row r="222">
          <cell r="B222">
            <v>20735</v>
          </cell>
          <cell r="D222" t="str">
            <v>K 8</v>
          </cell>
        </row>
        <row r="223">
          <cell r="B223">
            <v>20784</v>
          </cell>
          <cell r="D223" t="str">
            <v>K 5</v>
          </cell>
        </row>
        <row r="224">
          <cell r="B224">
            <v>20800</v>
          </cell>
          <cell r="D224" t="str">
            <v>9 12</v>
          </cell>
        </row>
        <row r="225">
          <cell r="B225">
            <v>20834</v>
          </cell>
          <cell r="D225" t="str">
            <v>K 5</v>
          </cell>
        </row>
        <row r="226">
          <cell r="B226">
            <v>20909</v>
          </cell>
          <cell r="D226" t="str">
            <v>6 8</v>
          </cell>
        </row>
        <row r="227">
          <cell r="B227">
            <v>20941</v>
          </cell>
          <cell r="D227" t="str">
            <v>K 5</v>
          </cell>
        </row>
        <row r="228">
          <cell r="B228">
            <v>20982</v>
          </cell>
          <cell r="D228" t="str">
            <v>9 12</v>
          </cell>
        </row>
        <row r="229">
          <cell r="B229">
            <v>21006</v>
          </cell>
          <cell r="D229" t="str">
            <v>K 5</v>
          </cell>
        </row>
        <row r="230">
          <cell r="B230">
            <v>21055</v>
          </cell>
          <cell r="D230" t="str">
            <v>9 12</v>
          </cell>
        </row>
        <row r="231">
          <cell r="B231">
            <v>21063</v>
          </cell>
          <cell r="D231" t="str">
            <v>K 5</v>
          </cell>
        </row>
        <row r="232">
          <cell r="B232">
            <v>23135</v>
          </cell>
          <cell r="D232" t="str">
            <v>K 5</v>
          </cell>
        </row>
        <row r="233">
          <cell r="B233">
            <v>23598</v>
          </cell>
          <cell r="D233" t="str">
            <v>6 12</v>
          </cell>
        </row>
        <row r="234">
          <cell r="B234">
            <v>25601</v>
          </cell>
          <cell r="D234" t="str">
            <v>9 12</v>
          </cell>
        </row>
        <row r="235">
          <cell r="B235">
            <v>25619</v>
          </cell>
          <cell r="D235" t="str">
            <v>6 8</v>
          </cell>
        </row>
        <row r="236">
          <cell r="B236">
            <v>25932</v>
          </cell>
          <cell r="D236" t="str">
            <v>K 5</v>
          </cell>
        </row>
        <row r="237">
          <cell r="B237">
            <v>26492</v>
          </cell>
          <cell r="D237" t="str">
            <v>6 12</v>
          </cell>
        </row>
        <row r="238">
          <cell r="B238">
            <v>60301</v>
          </cell>
          <cell r="D238" t="str">
            <v>7 12</v>
          </cell>
        </row>
        <row r="239">
          <cell r="B239">
            <v>60400</v>
          </cell>
          <cell r="D239" t="str">
            <v>K 5</v>
          </cell>
        </row>
        <row r="240">
          <cell r="B240">
            <v>60418</v>
          </cell>
          <cell r="D240" t="str">
            <v>K 5</v>
          </cell>
        </row>
        <row r="241">
          <cell r="B241">
            <v>62422</v>
          </cell>
          <cell r="D241" t="str">
            <v>K 8</v>
          </cell>
        </row>
        <row r="242">
          <cell r="B242">
            <v>64949</v>
          </cell>
          <cell r="D242" t="str">
            <v>K 5</v>
          </cell>
        </row>
        <row r="243">
          <cell r="B243">
            <v>64956</v>
          </cell>
          <cell r="D243" t="str">
            <v>K 5</v>
          </cell>
        </row>
        <row r="244">
          <cell r="B244">
            <v>65003</v>
          </cell>
          <cell r="D244" t="str">
            <v>9 12</v>
          </cell>
        </row>
        <row r="245">
          <cell r="B245">
            <v>65987</v>
          </cell>
          <cell r="D245" t="str">
            <v>K 6</v>
          </cell>
        </row>
        <row r="246">
          <cell r="B246">
            <v>66480</v>
          </cell>
          <cell r="D246" t="str">
            <v>6 9</v>
          </cell>
        </row>
        <row r="247">
          <cell r="B247">
            <v>66498</v>
          </cell>
          <cell r="D247" t="str">
            <v>6 8</v>
          </cell>
        </row>
        <row r="248">
          <cell r="B248">
            <v>68510</v>
          </cell>
          <cell r="D248" t="str">
            <v>K 5</v>
          </cell>
        </row>
        <row r="249">
          <cell r="B249">
            <v>69930</v>
          </cell>
          <cell r="D249" t="str">
            <v>9 12</v>
          </cell>
        </row>
        <row r="250">
          <cell r="B250">
            <v>20578</v>
          </cell>
          <cell r="D250" t="str">
            <v>K 5</v>
          </cell>
        </row>
        <row r="251">
          <cell r="B251">
            <v>20719</v>
          </cell>
          <cell r="D251" t="str">
            <v>K 8</v>
          </cell>
        </row>
        <row r="252">
          <cell r="B252">
            <v>22012</v>
          </cell>
          <cell r="D252" t="str">
            <v>6 8</v>
          </cell>
        </row>
        <row r="253">
          <cell r="B253">
            <v>22020</v>
          </cell>
          <cell r="D253" t="str">
            <v>K 8</v>
          </cell>
        </row>
        <row r="254">
          <cell r="B254">
            <v>22053</v>
          </cell>
          <cell r="D254" t="str">
            <v>K 5</v>
          </cell>
        </row>
        <row r="255">
          <cell r="B255">
            <v>22327</v>
          </cell>
          <cell r="D255" t="str">
            <v>K 5</v>
          </cell>
        </row>
        <row r="256">
          <cell r="B256">
            <v>22459</v>
          </cell>
          <cell r="D256" t="str">
            <v>K 8</v>
          </cell>
        </row>
        <row r="257">
          <cell r="B257">
            <v>22566</v>
          </cell>
          <cell r="D257" t="str">
            <v>K 8</v>
          </cell>
        </row>
        <row r="258">
          <cell r="B258">
            <v>22582</v>
          </cell>
          <cell r="D258" t="str">
            <v>9 12</v>
          </cell>
        </row>
        <row r="259">
          <cell r="B259">
            <v>23309</v>
          </cell>
          <cell r="D259" t="str">
            <v>6 8</v>
          </cell>
        </row>
        <row r="260">
          <cell r="B260">
            <v>24612</v>
          </cell>
          <cell r="D260" t="str">
            <v>K 5</v>
          </cell>
        </row>
        <row r="261">
          <cell r="B261">
            <v>26765</v>
          </cell>
          <cell r="D261" t="str">
            <v>K 5</v>
          </cell>
        </row>
        <row r="262">
          <cell r="B262">
            <v>26773</v>
          </cell>
          <cell r="D262" t="str">
            <v>9 12</v>
          </cell>
        </row>
        <row r="263">
          <cell r="B263">
            <v>27078</v>
          </cell>
          <cell r="D263" t="str">
            <v>K 5</v>
          </cell>
        </row>
        <row r="264">
          <cell r="B264">
            <v>27607</v>
          </cell>
          <cell r="D264" t="str">
            <v>K 8</v>
          </cell>
        </row>
        <row r="265">
          <cell r="B265">
            <v>28522</v>
          </cell>
          <cell r="D265" t="str">
            <v>9 12</v>
          </cell>
        </row>
        <row r="266">
          <cell r="B266">
            <v>30643</v>
          </cell>
          <cell r="D266" t="str">
            <v>K 8</v>
          </cell>
        </row>
        <row r="267">
          <cell r="B267">
            <v>30734</v>
          </cell>
          <cell r="D267" t="str">
            <v>K 9</v>
          </cell>
        </row>
        <row r="268">
          <cell r="B268">
            <v>30742</v>
          </cell>
          <cell r="D268" t="str">
            <v>K 8</v>
          </cell>
        </row>
        <row r="269">
          <cell r="B269">
            <v>30759</v>
          </cell>
          <cell r="D269" t="str">
            <v>K 8</v>
          </cell>
        </row>
        <row r="270">
          <cell r="B270">
            <v>30791</v>
          </cell>
          <cell r="D270" t="str">
            <v>K 5</v>
          </cell>
        </row>
        <row r="271">
          <cell r="B271">
            <v>30841</v>
          </cell>
          <cell r="D271" t="str">
            <v>K 5</v>
          </cell>
        </row>
        <row r="272">
          <cell r="B272">
            <v>30874</v>
          </cell>
          <cell r="D272" t="str">
            <v>K 5</v>
          </cell>
        </row>
        <row r="273">
          <cell r="B273">
            <v>30924</v>
          </cell>
          <cell r="D273" t="str">
            <v>K 5</v>
          </cell>
        </row>
        <row r="274">
          <cell r="B274">
            <v>30973</v>
          </cell>
          <cell r="D274" t="str">
            <v>9 12</v>
          </cell>
        </row>
        <row r="275">
          <cell r="B275">
            <v>32979</v>
          </cell>
          <cell r="D275" t="str">
            <v>6 8</v>
          </cell>
        </row>
        <row r="276">
          <cell r="B276">
            <v>34355</v>
          </cell>
          <cell r="D276" t="str">
            <v>6 8</v>
          </cell>
        </row>
        <row r="277">
          <cell r="B277">
            <v>34363</v>
          </cell>
          <cell r="D277" t="str">
            <v>9 12</v>
          </cell>
        </row>
        <row r="278">
          <cell r="B278">
            <v>34777</v>
          </cell>
          <cell r="D278" t="str">
            <v>K 5</v>
          </cell>
        </row>
        <row r="279">
          <cell r="B279">
            <v>34785</v>
          </cell>
          <cell r="D279" t="str">
            <v>9 12</v>
          </cell>
        </row>
        <row r="280">
          <cell r="B280">
            <v>35048</v>
          </cell>
          <cell r="D280" t="str">
            <v>K 12</v>
          </cell>
        </row>
        <row r="281">
          <cell r="B281">
            <v>35493</v>
          </cell>
          <cell r="D281" t="str">
            <v>6 8</v>
          </cell>
        </row>
        <row r="282">
          <cell r="B282">
            <v>35592</v>
          </cell>
          <cell r="D282" t="str">
            <v>9 12</v>
          </cell>
        </row>
        <row r="283">
          <cell r="B283">
            <v>35923</v>
          </cell>
          <cell r="D283" t="str">
            <v>K 8</v>
          </cell>
        </row>
        <row r="284">
          <cell r="B284">
            <v>35972</v>
          </cell>
          <cell r="D284" t="str">
            <v>K 12</v>
          </cell>
        </row>
        <row r="285">
          <cell r="B285">
            <v>36327</v>
          </cell>
          <cell r="D285" t="str">
            <v>K 5</v>
          </cell>
        </row>
        <row r="286">
          <cell r="B286">
            <v>20172</v>
          </cell>
          <cell r="D286" t="str">
            <v>K 8</v>
          </cell>
        </row>
        <row r="287">
          <cell r="B287">
            <v>20180</v>
          </cell>
          <cell r="D287" t="str">
            <v>K 8</v>
          </cell>
        </row>
        <row r="288">
          <cell r="B288">
            <v>20727</v>
          </cell>
          <cell r="D288" t="str">
            <v>K 5</v>
          </cell>
        </row>
        <row r="289">
          <cell r="B289">
            <v>20776</v>
          </cell>
          <cell r="D289" t="str">
            <v>6 8</v>
          </cell>
        </row>
        <row r="290">
          <cell r="B290">
            <v>20818</v>
          </cell>
          <cell r="D290" t="str">
            <v>9 12</v>
          </cell>
        </row>
        <row r="291">
          <cell r="B291">
            <v>20990</v>
          </cell>
          <cell r="D291" t="str">
            <v>K 5</v>
          </cell>
        </row>
        <row r="292">
          <cell r="B292">
            <v>21022</v>
          </cell>
          <cell r="D292" t="str">
            <v>K 8</v>
          </cell>
        </row>
        <row r="293">
          <cell r="B293">
            <v>21089</v>
          </cell>
          <cell r="D293" t="str">
            <v>6 8</v>
          </cell>
        </row>
        <row r="294">
          <cell r="B294">
            <v>21097</v>
          </cell>
          <cell r="D294" t="str">
            <v>K 5</v>
          </cell>
        </row>
        <row r="295">
          <cell r="B295">
            <v>21105</v>
          </cell>
          <cell r="D295" t="str">
            <v>9 12</v>
          </cell>
        </row>
        <row r="296">
          <cell r="B296">
            <v>21188</v>
          </cell>
          <cell r="D296" t="str">
            <v>K 6</v>
          </cell>
        </row>
        <row r="297">
          <cell r="B297">
            <v>21212</v>
          </cell>
          <cell r="D297" t="str">
            <v>K 8</v>
          </cell>
        </row>
        <row r="298">
          <cell r="B298">
            <v>21352</v>
          </cell>
          <cell r="D298" t="str">
            <v>K 8</v>
          </cell>
        </row>
        <row r="299">
          <cell r="B299">
            <v>21493</v>
          </cell>
          <cell r="D299" t="str">
            <v>K 8</v>
          </cell>
        </row>
        <row r="300">
          <cell r="B300">
            <v>21543</v>
          </cell>
          <cell r="D300" t="str">
            <v>K 8</v>
          </cell>
        </row>
        <row r="301">
          <cell r="B301">
            <v>21550</v>
          </cell>
          <cell r="D301" t="str">
            <v>6 12</v>
          </cell>
        </row>
        <row r="302">
          <cell r="B302">
            <v>21576</v>
          </cell>
          <cell r="D302" t="str">
            <v>K 12</v>
          </cell>
        </row>
        <row r="303">
          <cell r="B303">
            <v>21659</v>
          </cell>
          <cell r="D303" t="str">
            <v>K 8</v>
          </cell>
        </row>
        <row r="304">
          <cell r="B304">
            <v>22772</v>
          </cell>
          <cell r="D304" t="str">
            <v>6 12</v>
          </cell>
        </row>
        <row r="305">
          <cell r="B305">
            <v>23119</v>
          </cell>
          <cell r="D305" t="str">
            <v>6 8</v>
          </cell>
        </row>
        <row r="306">
          <cell r="B306">
            <v>23143</v>
          </cell>
          <cell r="D306" t="str">
            <v>K 5</v>
          </cell>
        </row>
        <row r="307">
          <cell r="B307">
            <v>23259</v>
          </cell>
          <cell r="D307" t="str">
            <v>K 5</v>
          </cell>
        </row>
        <row r="308">
          <cell r="B308">
            <v>23515</v>
          </cell>
          <cell r="D308" t="str">
            <v>K 5</v>
          </cell>
        </row>
        <row r="309">
          <cell r="B309">
            <v>23531</v>
          </cell>
          <cell r="D309" t="str">
            <v>9 12</v>
          </cell>
        </row>
        <row r="310">
          <cell r="B310">
            <v>23887</v>
          </cell>
          <cell r="D310" t="str">
            <v>10 12</v>
          </cell>
        </row>
        <row r="311">
          <cell r="B311">
            <v>25627</v>
          </cell>
          <cell r="D311" t="str">
            <v>6 8</v>
          </cell>
        </row>
        <row r="312">
          <cell r="B312">
            <v>25783</v>
          </cell>
          <cell r="D312" t="str">
            <v>K 5</v>
          </cell>
        </row>
        <row r="313">
          <cell r="B313">
            <v>26013</v>
          </cell>
          <cell r="D313" t="str">
            <v>9 12</v>
          </cell>
        </row>
        <row r="314">
          <cell r="B314">
            <v>27383</v>
          </cell>
          <cell r="D314" t="str">
            <v>K 5</v>
          </cell>
        </row>
        <row r="315">
          <cell r="B315">
            <v>27540</v>
          </cell>
          <cell r="D315" t="str">
            <v>6 8</v>
          </cell>
        </row>
        <row r="316">
          <cell r="B316">
            <v>27557</v>
          </cell>
          <cell r="D316" t="str">
            <v>9 12</v>
          </cell>
        </row>
        <row r="317">
          <cell r="B317">
            <v>28084</v>
          </cell>
          <cell r="D317" t="str">
            <v>K 5</v>
          </cell>
        </row>
        <row r="318">
          <cell r="B318">
            <v>28365</v>
          </cell>
          <cell r="D318" t="str">
            <v>K 5</v>
          </cell>
        </row>
        <row r="319">
          <cell r="B319">
            <v>28548</v>
          </cell>
          <cell r="D319" t="str">
            <v>K 8</v>
          </cell>
        </row>
        <row r="320">
          <cell r="B320">
            <v>28555</v>
          </cell>
          <cell r="D320" t="str">
            <v>K 6</v>
          </cell>
        </row>
        <row r="321">
          <cell r="B321">
            <v>28571</v>
          </cell>
          <cell r="D321" t="str">
            <v>9 12</v>
          </cell>
        </row>
        <row r="322">
          <cell r="B322">
            <v>30270</v>
          </cell>
          <cell r="D322" t="str">
            <v>9 12</v>
          </cell>
        </row>
        <row r="323">
          <cell r="B323">
            <v>30304</v>
          </cell>
          <cell r="D323" t="str">
            <v>K 5</v>
          </cell>
        </row>
        <row r="324">
          <cell r="B324">
            <v>30429</v>
          </cell>
          <cell r="D324" t="str">
            <v>K 5</v>
          </cell>
        </row>
        <row r="325">
          <cell r="B325">
            <v>30502</v>
          </cell>
          <cell r="D325" t="str">
            <v>K 6</v>
          </cell>
        </row>
        <row r="326">
          <cell r="B326">
            <v>30916</v>
          </cell>
          <cell r="D326" t="str">
            <v>K 5</v>
          </cell>
        </row>
        <row r="327">
          <cell r="B327">
            <v>31427</v>
          </cell>
          <cell r="D327" t="str">
            <v>K 8</v>
          </cell>
        </row>
        <row r="328">
          <cell r="B328">
            <v>31534</v>
          </cell>
          <cell r="D328" t="str">
            <v>K 5</v>
          </cell>
        </row>
        <row r="329">
          <cell r="B329">
            <v>31542</v>
          </cell>
          <cell r="D329" t="str">
            <v>9 12</v>
          </cell>
        </row>
        <row r="330">
          <cell r="B330">
            <v>31583</v>
          </cell>
          <cell r="D330" t="str">
            <v>K 8</v>
          </cell>
        </row>
        <row r="331">
          <cell r="B331">
            <v>32433</v>
          </cell>
          <cell r="D331" t="str">
            <v>K 8</v>
          </cell>
        </row>
        <row r="332">
          <cell r="B332">
            <v>32458</v>
          </cell>
          <cell r="D332" t="str">
            <v>K 8</v>
          </cell>
        </row>
        <row r="333">
          <cell r="B333">
            <v>32524</v>
          </cell>
          <cell r="D333" t="str">
            <v>K 5</v>
          </cell>
        </row>
        <row r="334">
          <cell r="B334">
            <v>32532</v>
          </cell>
          <cell r="D334" t="str">
            <v>6 8</v>
          </cell>
        </row>
        <row r="335">
          <cell r="B335">
            <v>32540</v>
          </cell>
          <cell r="D335" t="str">
            <v>K 8</v>
          </cell>
        </row>
        <row r="336">
          <cell r="B336">
            <v>32573</v>
          </cell>
          <cell r="D336" t="str">
            <v>K 5</v>
          </cell>
        </row>
        <row r="337">
          <cell r="B337">
            <v>32680</v>
          </cell>
          <cell r="D337" t="str">
            <v>K 8</v>
          </cell>
        </row>
        <row r="338">
          <cell r="B338">
            <v>32714</v>
          </cell>
          <cell r="D338" t="str">
            <v>K 5</v>
          </cell>
        </row>
        <row r="339">
          <cell r="B339">
            <v>32748</v>
          </cell>
          <cell r="D339" t="str">
            <v>K 8</v>
          </cell>
        </row>
        <row r="340">
          <cell r="B340">
            <v>32755</v>
          </cell>
          <cell r="D340" t="str">
            <v>9 12</v>
          </cell>
        </row>
        <row r="341">
          <cell r="B341">
            <v>32763</v>
          </cell>
          <cell r="D341" t="str">
            <v>K 6</v>
          </cell>
        </row>
        <row r="342">
          <cell r="B342">
            <v>33308</v>
          </cell>
          <cell r="D342" t="str">
            <v>K 5</v>
          </cell>
        </row>
        <row r="343">
          <cell r="B343">
            <v>33662</v>
          </cell>
          <cell r="D343" t="str">
            <v>6 8</v>
          </cell>
        </row>
        <row r="344">
          <cell r="B344">
            <v>33704</v>
          </cell>
          <cell r="D344" t="str">
            <v>6 12</v>
          </cell>
        </row>
        <row r="345">
          <cell r="B345">
            <v>34199</v>
          </cell>
          <cell r="D345" t="str">
            <v>K 8</v>
          </cell>
        </row>
        <row r="346">
          <cell r="B346">
            <v>34264</v>
          </cell>
          <cell r="D346" t="str">
            <v>6 12</v>
          </cell>
        </row>
        <row r="347">
          <cell r="B347">
            <v>34884</v>
          </cell>
          <cell r="D347" t="str">
            <v>9 12</v>
          </cell>
        </row>
        <row r="348">
          <cell r="B348">
            <v>35071</v>
          </cell>
          <cell r="D348" t="str">
            <v>K 5</v>
          </cell>
        </row>
        <row r="349">
          <cell r="B349">
            <v>35360</v>
          </cell>
          <cell r="D349" t="str">
            <v>K 5</v>
          </cell>
        </row>
        <row r="350">
          <cell r="B350">
            <v>35501</v>
          </cell>
          <cell r="D350" t="str">
            <v>9 12</v>
          </cell>
        </row>
        <row r="351">
          <cell r="B351">
            <v>35550</v>
          </cell>
          <cell r="D351" t="str">
            <v>Missing 1000</v>
          </cell>
        </row>
        <row r="352">
          <cell r="B352">
            <v>35626</v>
          </cell>
          <cell r="D352" t="str">
            <v>Missing 1000</v>
          </cell>
        </row>
        <row r="353">
          <cell r="B353">
            <v>35774</v>
          </cell>
          <cell r="D353" t="str">
            <v>K 5</v>
          </cell>
        </row>
        <row r="354">
          <cell r="B354">
            <v>35782</v>
          </cell>
          <cell r="D354" t="str">
            <v>9 12</v>
          </cell>
        </row>
        <row r="355">
          <cell r="B355">
            <v>35899</v>
          </cell>
          <cell r="D355" t="str">
            <v>K 8</v>
          </cell>
        </row>
        <row r="356">
          <cell r="B356">
            <v>36012</v>
          </cell>
          <cell r="D356" t="str">
            <v>6 12</v>
          </cell>
        </row>
        <row r="357">
          <cell r="B357">
            <v>36350</v>
          </cell>
          <cell r="D357" t="str">
            <v>K 9</v>
          </cell>
        </row>
        <row r="358">
          <cell r="B358">
            <v>61580</v>
          </cell>
          <cell r="D358" t="str">
            <v>K 5</v>
          </cell>
        </row>
        <row r="359">
          <cell r="B359">
            <v>61655</v>
          </cell>
          <cell r="D359" t="str">
            <v>6 12</v>
          </cell>
        </row>
        <row r="360">
          <cell r="B360">
            <v>62174</v>
          </cell>
          <cell r="D360" t="str">
            <v>6 8</v>
          </cell>
        </row>
        <row r="361">
          <cell r="B361">
            <v>62539</v>
          </cell>
          <cell r="D361" t="str">
            <v>K 5</v>
          </cell>
        </row>
        <row r="362">
          <cell r="B362">
            <v>62646</v>
          </cell>
          <cell r="D362" t="str">
            <v>K 8</v>
          </cell>
        </row>
        <row r="363">
          <cell r="B363">
            <v>62984</v>
          </cell>
          <cell r="D363" t="str">
            <v>9 12</v>
          </cell>
        </row>
        <row r="364">
          <cell r="B364">
            <v>63024</v>
          </cell>
          <cell r="D364" t="str">
            <v>K 8</v>
          </cell>
        </row>
        <row r="365">
          <cell r="B365">
            <v>63073</v>
          </cell>
          <cell r="D365" t="str">
            <v>K 5</v>
          </cell>
        </row>
        <row r="366">
          <cell r="B366">
            <v>63107</v>
          </cell>
          <cell r="D366" t="str">
            <v>K 5</v>
          </cell>
        </row>
        <row r="367">
          <cell r="B367">
            <v>63131</v>
          </cell>
          <cell r="D367" t="str">
            <v>6 8</v>
          </cell>
        </row>
        <row r="368">
          <cell r="B368">
            <v>63172</v>
          </cell>
          <cell r="D368" t="str">
            <v>K 5</v>
          </cell>
        </row>
        <row r="369">
          <cell r="B369">
            <v>65995</v>
          </cell>
          <cell r="D369" t="str">
            <v>6 8</v>
          </cell>
        </row>
        <row r="370">
          <cell r="B370">
            <v>66167</v>
          </cell>
          <cell r="D370" t="str">
            <v>K 5</v>
          </cell>
        </row>
        <row r="371">
          <cell r="B371">
            <v>62463</v>
          </cell>
          <cell r="D371" t="str">
            <v>6 8</v>
          </cell>
        </row>
        <row r="372">
          <cell r="B372">
            <v>10173</v>
          </cell>
          <cell r="D372" t="str">
            <v>Missing 1000</v>
          </cell>
        </row>
        <row r="373">
          <cell r="B373">
            <v>10314</v>
          </cell>
          <cell r="D373" t="str">
            <v>K 5</v>
          </cell>
        </row>
        <row r="374">
          <cell r="B374">
            <v>10322</v>
          </cell>
          <cell r="D374" t="str">
            <v>K 8</v>
          </cell>
        </row>
        <row r="375">
          <cell r="B375">
            <v>10355</v>
          </cell>
          <cell r="D375" t="str">
            <v>K 5</v>
          </cell>
        </row>
        <row r="376">
          <cell r="B376">
            <v>10439</v>
          </cell>
          <cell r="D376" t="str">
            <v>K 8</v>
          </cell>
        </row>
        <row r="377">
          <cell r="B377">
            <v>10512</v>
          </cell>
          <cell r="D377" t="str">
            <v>K 8</v>
          </cell>
        </row>
        <row r="378">
          <cell r="B378">
            <v>10546</v>
          </cell>
          <cell r="D378" t="str">
            <v>K 8</v>
          </cell>
        </row>
        <row r="379">
          <cell r="B379">
            <v>10611</v>
          </cell>
          <cell r="D379" t="str">
            <v>Missing 1000</v>
          </cell>
        </row>
        <row r="380">
          <cell r="B380">
            <v>10637</v>
          </cell>
          <cell r="D380" t="str">
            <v>K 8</v>
          </cell>
        </row>
        <row r="381">
          <cell r="B381">
            <v>10967</v>
          </cell>
          <cell r="D381" t="str">
            <v>K 5</v>
          </cell>
        </row>
        <row r="382">
          <cell r="B382">
            <v>11031</v>
          </cell>
          <cell r="D382" t="str">
            <v>K 8</v>
          </cell>
        </row>
        <row r="383">
          <cell r="B383">
            <v>11387</v>
          </cell>
          <cell r="D383" t="str">
            <v>K 8</v>
          </cell>
        </row>
        <row r="384">
          <cell r="B384">
            <v>11494</v>
          </cell>
          <cell r="D384" t="str">
            <v>K 8</v>
          </cell>
        </row>
        <row r="385">
          <cell r="B385">
            <v>11932</v>
          </cell>
          <cell r="D385" t="str">
            <v>K 8</v>
          </cell>
        </row>
        <row r="386">
          <cell r="B386">
            <v>11940</v>
          </cell>
          <cell r="D386" t="str">
            <v>4 12</v>
          </cell>
        </row>
        <row r="387">
          <cell r="B387">
            <v>13151</v>
          </cell>
          <cell r="D387" t="str">
            <v>6 8</v>
          </cell>
        </row>
        <row r="388">
          <cell r="B388">
            <v>13318</v>
          </cell>
          <cell r="D388" t="str">
            <v>6 12</v>
          </cell>
        </row>
        <row r="389">
          <cell r="B389">
            <v>13326</v>
          </cell>
          <cell r="D389" t="str">
            <v>K 8</v>
          </cell>
        </row>
        <row r="390">
          <cell r="B390">
            <v>13359</v>
          </cell>
          <cell r="D390" t="str">
            <v>K 8</v>
          </cell>
        </row>
        <row r="391">
          <cell r="B391">
            <v>13391</v>
          </cell>
          <cell r="D391" t="str">
            <v>K 8</v>
          </cell>
        </row>
        <row r="392">
          <cell r="B392">
            <v>13425</v>
          </cell>
          <cell r="D392" t="str">
            <v>9 12</v>
          </cell>
        </row>
        <row r="393">
          <cell r="B393">
            <v>14241</v>
          </cell>
          <cell r="D393" t="str">
            <v>6 12</v>
          </cell>
        </row>
        <row r="394">
          <cell r="B394">
            <v>14316</v>
          </cell>
          <cell r="D394" t="str">
            <v>Missing 1000</v>
          </cell>
        </row>
        <row r="395">
          <cell r="B395">
            <v>14373</v>
          </cell>
          <cell r="D395" t="str">
            <v>K 5</v>
          </cell>
        </row>
        <row r="396">
          <cell r="B396">
            <v>14787</v>
          </cell>
          <cell r="D396" t="str">
            <v>K 5</v>
          </cell>
        </row>
        <row r="397">
          <cell r="B397">
            <v>15024</v>
          </cell>
          <cell r="D397" t="str">
            <v>K 5</v>
          </cell>
        </row>
        <row r="398">
          <cell r="B398">
            <v>15784</v>
          </cell>
          <cell r="D398" t="str">
            <v>9 12</v>
          </cell>
        </row>
        <row r="399">
          <cell r="B399">
            <v>16220</v>
          </cell>
          <cell r="D399" t="str">
            <v>K 5</v>
          </cell>
        </row>
        <row r="400">
          <cell r="B400">
            <v>17111</v>
          </cell>
          <cell r="D400" t="str">
            <v>K 8</v>
          </cell>
        </row>
        <row r="401">
          <cell r="B401">
            <v>17327</v>
          </cell>
          <cell r="D401" t="str">
            <v>9 12</v>
          </cell>
        </row>
        <row r="402">
          <cell r="B402">
            <v>17343</v>
          </cell>
          <cell r="D402" t="str">
            <v>Missing 1000</v>
          </cell>
        </row>
        <row r="403">
          <cell r="B403">
            <v>17558</v>
          </cell>
          <cell r="D403" t="str">
            <v>9 12</v>
          </cell>
        </row>
        <row r="404">
          <cell r="B404">
            <v>17707</v>
          </cell>
          <cell r="D404" t="str">
            <v>K 5</v>
          </cell>
        </row>
        <row r="405">
          <cell r="B405">
            <v>17772</v>
          </cell>
          <cell r="D405" t="str">
            <v>9 12</v>
          </cell>
        </row>
        <row r="406">
          <cell r="B406">
            <v>17780</v>
          </cell>
          <cell r="D406" t="str">
            <v>K 5</v>
          </cell>
        </row>
        <row r="407">
          <cell r="B407">
            <v>17863</v>
          </cell>
          <cell r="D407" t="str">
            <v>9 12</v>
          </cell>
        </row>
        <row r="408">
          <cell r="B408">
            <v>18192</v>
          </cell>
          <cell r="D408" t="str">
            <v>9 12</v>
          </cell>
        </row>
        <row r="409">
          <cell r="B409">
            <v>62554</v>
          </cell>
          <cell r="D409" t="str">
            <v>6 8</v>
          </cell>
        </row>
        <row r="410">
          <cell r="B410">
            <v>62604</v>
          </cell>
          <cell r="D410" t="str">
            <v>K 5</v>
          </cell>
        </row>
        <row r="411">
          <cell r="B411">
            <v>10892</v>
          </cell>
          <cell r="D411" t="str">
            <v>K 8</v>
          </cell>
        </row>
        <row r="412">
          <cell r="B412">
            <v>11023</v>
          </cell>
          <cell r="D412" t="str">
            <v>6 8</v>
          </cell>
        </row>
        <row r="413">
          <cell r="B413">
            <v>11080</v>
          </cell>
          <cell r="D413" t="str">
            <v>K 5</v>
          </cell>
        </row>
        <row r="414">
          <cell r="B414">
            <v>11395</v>
          </cell>
          <cell r="D414" t="str">
            <v>K 5</v>
          </cell>
        </row>
        <row r="415">
          <cell r="B415">
            <v>11403</v>
          </cell>
          <cell r="D415" t="str">
            <v>K 5</v>
          </cell>
        </row>
        <row r="416">
          <cell r="B416">
            <v>11411</v>
          </cell>
          <cell r="D416" t="str">
            <v>K 5</v>
          </cell>
        </row>
        <row r="417">
          <cell r="B417">
            <v>11502</v>
          </cell>
          <cell r="D417" t="str">
            <v>6 8</v>
          </cell>
        </row>
        <row r="418">
          <cell r="B418">
            <v>11528</v>
          </cell>
          <cell r="D418" t="str">
            <v>6 12</v>
          </cell>
        </row>
        <row r="419">
          <cell r="B419">
            <v>11643</v>
          </cell>
          <cell r="D419" t="str">
            <v>9 12</v>
          </cell>
        </row>
        <row r="420">
          <cell r="B420">
            <v>11756</v>
          </cell>
          <cell r="D420" t="str">
            <v>K 8</v>
          </cell>
        </row>
        <row r="421">
          <cell r="B421">
            <v>12005</v>
          </cell>
          <cell r="D421" t="str">
            <v>K 5</v>
          </cell>
        </row>
        <row r="422">
          <cell r="B422">
            <v>12799</v>
          </cell>
          <cell r="D422" t="str">
            <v>K 5</v>
          </cell>
        </row>
        <row r="423">
          <cell r="B423">
            <v>12872</v>
          </cell>
          <cell r="D423" t="str">
            <v>6 8</v>
          </cell>
        </row>
        <row r="424">
          <cell r="B424">
            <v>12914</v>
          </cell>
          <cell r="D424" t="str">
            <v>K 8</v>
          </cell>
        </row>
        <row r="425">
          <cell r="B425">
            <v>12922</v>
          </cell>
          <cell r="D425" t="str">
            <v>K 8</v>
          </cell>
        </row>
        <row r="426">
          <cell r="B426">
            <v>12930</v>
          </cell>
          <cell r="D426" t="str">
            <v>9 12</v>
          </cell>
        </row>
        <row r="427">
          <cell r="B427">
            <v>15156</v>
          </cell>
          <cell r="D427" t="str">
            <v>Missing 1000</v>
          </cell>
        </row>
        <row r="428">
          <cell r="B428">
            <v>15248</v>
          </cell>
          <cell r="D428" t="str">
            <v>9 12</v>
          </cell>
        </row>
        <row r="429">
          <cell r="B429">
            <v>15396</v>
          </cell>
          <cell r="D429" t="str">
            <v>K 5</v>
          </cell>
        </row>
        <row r="430">
          <cell r="B430">
            <v>15404</v>
          </cell>
          <cell r="D430" t="str">
            <v>K 5</v>
          </cell>
        </row>
        <row r="431">
          <cell r="B431">
            <v>15453</v>
          </cell>
          <cell r="D431" t="str">
            <v>K 8</v>
          </cell>
        </row>
        <row r="432">
          <cell r="B432">
            <v>15750</v>
          </cell>
          <cell r="D432" t="str">
            <v>6 8</v>
          </cell>
        </row>
        <row r="433">
          <cell r="B433">
            <v>15917</v>
          </cell>
          <cell r="D433" t="str">
            <v>6 8</v>
          </cell>
        </row>
        <row r="434">
          <cell r="B434">
            <v>17368</v>
          </cell>
          <cell r="D434" t="str">
            <v>9 12</v>
          </cell>
        </row>
        <row r="435">
          <cell r="B435">
            <v>17384</v>
          </cell>
          <cell r="D435" t="str">
            <v>9 12</v>
          </cell>
        </row>
        <row r="436">
          <cell r="B436">
            <v>17467</v>
          </cell>
          <cell r="D436" t="str">
            <v>K 5</v>
          </cell>
        </row>
        <row r="437">
          <cell r="B437">
            <v>17657</v>
          </cell>
          <cell r="D437" t="str">
            <v>K 5</v>
          </cell>
        </row>
        <row r="438">
          <cell r="B438">
            <v>17673</v>
          </cell>
          <cell r="D438" t="str">
            <v>K 5</v>
          </cell>
        </row>
        <row r="439">
          <cell r="B439">
            <v>18226</v>
          </cell>
          <cell r="D439" t="str">
            <v>K 5</v>
          </cell>
        </row>
        <row r="440">
          <cell r="B440">
            <v>43505</v>
          </cell>
          <cell r="D440" t="str">
            <v>K 5</v>
          </cell>
        </row>
        <row r="441">
          <cell r="B441">
            <v>43745</v>
          </cell>
          <cell r="D441" t="str">
            <v>K 8</v>
          </cell>
        </row>
        <row r="442">
          <cell r="B442">
            <v>43794</v>
          </cell>
          <cell r="D442" t="str">
            <v>K 5</v>
          </cell>
        </row>
        <row r="443">
          <cell r="B443">
            <v>46805</v>
          </cell>
          <cell r="D443" t="str">
            <v>6 10</v>
          </cell>
        </row>
        <row r="444">
          <cell r="B444">
            <v>47126</v>
          </cell>
          <cell r="D444" t="str">
            <v>9 12</v>
          </cell>
        </row>
        <row r="445">
          <cell r="B445">
            <v>48025</v>
          </cell>
          <cell r="D445" t="str">
            <v>K 5</v>
          </cell>
        </row>
        <row r="446">
          <cell r="B446">
            <v>62521</v>
          </cell>
          <cell r="D446" t="str">
            <v>K 5</v>
          </cell>
        </row>
        <row r="447">
          <cell r="B447">
            <v>65094</v>
          </cell>
          <cell r="D447" t="str">
            <v>13 14</v>
          </cell>
        </row>
        <row r="448">
          <cell r="B448">
            <v>15438</v>
          </cell>
          <cell r="D448" t="str">
            <v>K 5</v>
          </cell>
        </row>
        <row r="449">
          <cell r="B449">
            <v>15446</v>
          </cell>
          <cell r="D449" t="str">
            <v>K 8</v>
          </cell>
        </row>
        <row r="450">
          <cell r="B450">
            <v>15792</v>
          </cell>
          <cell r="D450" t="str">
            <v>9 12</v>
          </cell>
        </row>
        <row r="451">
          <cell r="B451">
            <v>40022</v>
          </cell>
          <cell r="D451" t="str">
            <v>9 12</v>
          </cell>
        </row>
        <row r="452">
          <cell r="B452">
            <v>40030</v>
          </cell>
          <cell r="D452" t="str">
            <v>K 9</v>
          </cell>
        </row>
        <row r="453">
          <cell r="B453">
            <v>40121</v>
          </cell>
          <cell r="D453" t="str">
            <v>K 5</v>
          </cell>
        </row>
        <row r="454">
          <cell r="B454">
            <v>40139</v>
          </cell>
          <cell r="D454" t="str">
            <v>K 5</v>
          </cell>
        </row>
        <row r="455">
          <cell r="B455">
            <v>40147</v>
          </cell>
          <cell r="D455" t="str">
            <v>K 8</v>
          </cell>
        </row>
        <row r="456">
          <cell r="B456">
            <v>40204</v>
          </cell>
          <cell r="D456" t="str">
            <v>K 8</v>
          </cell>
        </row>
        <row r="457">
          <cell r="B457">
            <v>40220</v>
          </cell>
          <cell r="D457" t="str">
            <v>K 8</v>
          </cell>
        </row>
        <row r="458">
          <cell r="B458">
            <v>40295</v>
          </cell>
          <cell r="D458" t="str">
            <v>K 5</v>
          </cell>
        </row>
        <row r="459">
          <cell r="B459">
            <v>40378</v>
          </cell>
          <cell r="D459" t="str">
            <v>K 8</v>
          </cell>
        </row>
        <row r="460">
          <cell r="B460">
            <v>40469</v>
          </cell>
          <cell r="D460" t="str">
            <v>K 8</v>
          </cell>
        </row>
        <row r="461">
          <cell r="B461">
            <v>40477</v>
          </cell>
          <cell r="D461" t="str">
            <v>K 5</v>
          </cell>
        </row>
        <row r="462">
          <cell r="B462">
            <v>40493</v>
          </cell>
          <cell r="D462" t="str">
            <v>K 5</v>
          </cell>
        </row>
        <row r="463">
          <cell r="B463">
            <v>42473</v>
          </cell>
          <cell r="D463" t="str">
            <v>K 5</v>
          </cell>
        </row>
        <row r="464">
          <cell r="B464">
            <v>42572</v>
          </cell>
          <cell r="D464" t="str">
            <v>K 5</v>
          </cell>
        </row>
        <row r="465">
          <cell r="B465">
            <v>42770</v>
          </cell>
          <cell r="D465" t="str">
            <v>K 5</v>
          </cell>
        </row>
        <row r="466">
          <cell r="B466">
            <v>42804</v>
          </cell>
          <cell r="D466" t="str">
            <v>K 5</v>
          </cell>
        </row>
        <row r="467">
          <cell r="B467">
            <v>42812</v>
          </cell>
          <cell r="D467" t="str">
            <v>K 5</v>
          </cell>
        </row>
        <row r="468">
          <cell r="B468">
            <v>43729</v>
          </cell>
          <cell r="D468" t="str">
            <v>K 8</v>
          </cell>
        </row>
        <row r="469">
          <cell r="B469">
            <v>43752</v>
          </cell>
          <cell r="D469" t="str">
            <v>K 8</v>
          </cell>
        </row>
        <row r="470">
          <cell r="B470">
            <v>45310</v>
          </cell>
          <cell r="D470" t="str">
            <v>8 12</v>
          </cell>
        </row>
        <row r="471">
          <cell r="B471">
            <v>45468</v>
          </cell>
          <cell r="D471" t="str">
            <v>9 12</v>
          </cell>
        </row>
        <row r="472">
          <cell r="B472">
            <v>46003</v>
          </cell>
          <cell r="D472" t="str">
            <v>6 8</v>
          </cell>
        </row>
        <row r="473">
          <cell r="B473">
            <v>46086</v>
          </cell>
          <cell r="D473" t="str">
            <v>9 12</v>
          </cell>
        </row>
        <row r="474">
          <cell r="B474">
            <v>46334</v>
          </cell>
          <cell r="D474" t="str">
            <v>6 8</v>
          </cell>
        </row>
        <row r="475">
          <cell r="B475">
            <v>46656</v>
          </cell>
          <cell r="D475" t="str">
            <v>9 12</v>
          </cell>
        </row>
        <row r="476">
          <cell r="B476">
            <v>46664</v>
          </cell>
          <cell r="D476" t="str">
            <v>6 8</v>
          </cell>
        </row>
        <row r="477">
          <cell r="B477">
            <v>46672</v>
          </cell>
          <cell r="D477" t="str">
            <v>K 8</v>
          </cell>
        </row>
        <row r="478">
          <cell r="B478">
            <v>46813</v>
          </cell>
          <cell r="D478" t="str">
            <v>K 5</v>
          </cell>
        </row>
        <row r="479">
          <cell r="B479">
            <v>47589</v>
          </cell>
          <cell r="D479" t="str">
            <v>Missing 1000</v>
          </cell>
        </row>
        <row r="480">
          <cell r="B480">
            <v>47647</v>
          </cell>
          <cell r="D480" t="str">
            <v>9 12</v>
          </cell>
        </row>
        <row r="481">
          <cell r="B481">
            <v>47894</v>
          </cell>
          <cell r="D481" t="str">
            <v>9 12</v>
          </cell>
        </row>
        <row r="482">
          <cell r="B482">
            <v>47902</v>
          </cell>
          <cell r="D482" t="str">
            <v>9 12</v>
          </cell>
        </row>
        <row r="483">
          <cell r="B483">
            <v>47951</v>
          </cell>
          <cell r="D483" t="str">
            <v>K 9</v>
          </cell>
        </row>
        <row r="484">
          <cell r="B484">
            <v>67785</v>
          </cell>
          <cell r="D484" t="str">
            <v>K 5</v>
          </cell>
        </row>
        <row r="485">
          <cell r="B485">
            <v>77289</v>
          </cell>
          <cell r="D485" t="str">
            <v>K 8</v>
          </cell>
        </row>
        <row r="486">
          <cell r="B486">
            <v>11593</v>
          </cell>
          <cell r="D486" t="str">
            <v>7 12</v>
          </cell>
        </row>
        <row r="487">
          <cell r="B487">
            <v>11908</v>
          </cell>
          <cell r="D487" t="str">
            <v>K 6</v>
          </cell>
        </row>
        <row r="488">
          <cell r="B488">
            <v>40519</v>
          </cell>
          <cell r="D488" t="str">
            <v>6 12</v>
          </cell>
        </row>
        <row r="489">
          <cell r="B489">
            <v>40527</v>
          </cell>
          <cell r="D489" t="str">
            <v>K 5</v>
          </cell>
        </row>
        <row r="490">
          <cell r="B490">
            <v>40626</v>
          </cell>
          <cell r="D490" t="str">
            <v>K 5</v>
          </cell>
        </row>
        <row r="491">
          <cell r="B491">
            <v>40667</v>
          </cell>
          <cell r="D491" t="str">
            <v>6 8</v>
          </cell>
        </row>
        <row r="492">
          <cell r="B492">
            <v>41632</v>
          </cell>
          <cell r="D492" t="str">
            <v>K 6</v>
          </cell>
        </row>
        <row r="493">
          <cell r="B493">
            <v>41699</v>
          </cell>
          <cell r="D493" t="str">
            <v>K 5</v>
          </cell>
        </row>
        <row r="494">
          <cell r="B494">
            <v>41814</v>
          </cell>
          <cell r="D494" t="str">
            <v>K 8</v>
          </cell>
        </row>
        <row r="495">
          <cell r="B495">
            <v>41913</v>
          </cell>
          <cell r="D495" t="str">
            <v>K 5</v>
          </cell>
        </row>
        <row r="496">
          <cell r="B496">
            <v>41921</v>
          </cell>
          <cell r="D496" t="str">
            <v>K 8</v>
          </cell>
        </row>
        <row r="497">
          <cell r="B497">
            <v>42077</v>
          </cell>
          <cell r="D497" t="str">
            <v>9 12</v>
          </cell>
        </row>
        <row r="498">
          <cell r="B498">
            <v>42085</v>
          </cell>
          <cell r="D498" t="str">
            <v>K 5</v>
          </cell>
        </row>
        <row r="499">
          <cell r="B499">
            <v>42176</v>
          </cell>
          <cell r="D499" t="str">
            <v>K 8</v>
          </cell>
        </row>
        <row r="500">
          <cell r="B500">
            <v>42242</v>
          </cell>
          <cell r="D500" t="str">
            <v>K 5</v>
          </cell>
        </row>
        <row r="501">
          <cell r="B501">
            <v>42267</v>
          </cell>
          <cell r="D501" t="str">
            <v>K 8</v>
          </cell>
        </row>
        <row r="502">
          <cell r="B502">
            <v>42283</v>
          </cell>
          <cell r="D502" t="str">
            <v>K 5</v>
          </cell>
        </row>
        <row r="503">
          <cell r="B503">
            <v>42390</v>
          </cell>
          <cell r="D503" t="str">
            <v>K 5</v>
          </cell>
        </row>
        <row r="504">
          <cell r="B504">
            <v>42911</v>
          </cell>
          <cell r="D504" t="str">
            <v>K 6</v>
          </cell>
        </row>
        <row r="505">
          <cell r="B505">
            <v>42945</v>
          </cell>
          <cell r="D505" t="str">
            <v>K 8</v>
          </cell>
        </row>
        <row r="506">
          <cell r="B506">
            <v>44545</v>
          </cell>
          <cell r="D506" t="str">
            <v>K 8</v>
          </cell>
        </row>
        <row r="507">
          <cell r="B507">
            <v>44842</v>
          </cell>
          <cell r="D507" t="str">
            <v>K 5</v>
          </cell>
        </row>
        <row r="508">
          <cell r="B508">
            <v>45641</v>
          </cell>
          <cell r="D508" t="str">
            <v>K 5</v>
          </cell>
        </row>
        <row r="509">
          <cell r="B509">
            <v>45955</v>
          </cell>
          <cell r="D509" t="str">
            <v>K 8</v>
          </cell>
        </row>
        <row r="510">
          <cell r="B510">
            <v>46219</v>
          </cell>
          <cell r="D510" t="str">
            <v>9 12</v>
          </cell>
        </row>
        <row r="511">
          <cell r="B511">
            <v>46995</v>
          </cell>
          <cell r="D511" t="str">
            <v>9 12</v>
          </cell>
        </row>
        <row r="512">
          <cell r="B512">
            <v>47084</v>
          </cell>
          <cell r="D512" t="str">
            <v>K 8</v>
          </cell>
        </row>
        <row r="513">
          <cell r="B513">
            <v>47571</v>
          </cell>
          <cell r="D513" t="str">
            <v>K 8</v>
          </cell>
        </row>
        <row r="514">
          <cell r="B514">
            <v>47613</v>
          </cell>
          <cell r="D514" t="str">
            <v>K 5</v>
          </cell>
        </row>
        <row r="515">
          <cell r="B515">
            <v>47639</v>
          </cell>
          <cell r="D515" t="str">
            <v>9 12</v>
          </cell>
        </row>
        <row r="516">
          <cell r="B516">
            <v>47662</v>
          </cell>
          <cell r="D516" t="str">
            <v>9 12</v>
          </cell>
        </row>
        <row r="517">
          <cell r="B517">
            <v>47977</v>
          </cell>
          <cell r="D517" t="str">
            <v>K 8</v>
          </cell>
        </row>
        <row r="518">
          <cell r="B518">
            <v>48298</v>
          </cell>
          <cell r="D518" t="str">
            <v>9 12</v>
          </cell>
        </row>
        <row r="519">
          <cell r="B519">
            <v>48330</v>
          </cell>
          <cell r="D519" t="str">
            <v>Missing 1000</v>
          </cell>
        </row>
        <row r="520">
          <cell r="B520">
            <v>50229</v>
          </cell>
          <cell r="D520" t="str">
            <v>K 8</v>
          </cell>
        </row>
        <row r="521">
          <cell r="B521">
            <v>53660</v>
          </cell>
          <cell r="D521" t="str">
            <v>K 8</v>
          </cell>
        </row>
        <row r="522">
          <cell r="B522">
            <v>64410</v>
          </cell>
          <cell r="D522" t="str">
            <v>K 5</v>
          </cell>
        </row>
        <row r="523">
          <cell r="B523">
            <v>67934</v>
          </cell>
          <cell r="D523" t="str">
            <v>6 8</v>
          </cell>
        </row>
        <row r="524">
          <cell r="B524">
            <v>67942</v>
          </cell>
          <cell r="D524" t="str">
            <v>9 12</v>
          </cell>
        </row>
        <row r="525">
          <cell r="B525">
            <v>40915</v>
          </cell>
          <cell r="D525" t="str">
            <v>K 5</v>
          </cell>
        </row>
        <row r="526">
          <cell r="B526">
            <v>40980</v>
          </cell>
          <cell r="D526" t="str">
            <v>6 8</v>
          </cell>
        </row>
        <row r="527">
          <cell r="B527">
            <v>41004</v>
          </cell>
          <cell r="D527" t="str">
            <v>K 8</v>
          </cell>
        </row>
        <row r="528">
          <cell r="B528">
            <v>41012</v>
          </cell>
          <cell r="D528" t="str">
            <v>K 8</v>
          </cell>
        </row>
        <row r="529">
          <cell r="B529">
            <v>41020</v>
          </cell>
          <cell r="D529" t="str">
            <v>K 8</v>
          </cell>
        </row>
        <row r="530">
          <cell r="B530">
            <v>41061</v>
          </cell>
          <cell r="D530" t="str">
            <v>9 12</v>
          </cell>
        </row>
        <row r="531">
          <cell r="B531">
            <v>41541</v>
          </cell>
          <cell r="D531" t="str">
            <v>6 8</v>
          </cell>
        </row>
        <row r="532">
          <cell r="B532">
            <v>41566</v>
          </cell>
          <cell r="D532" t="str">
            <v>K 5</v>
          </cell>
        </row>
        <row r="533">
          <cell r="B533">
            <v>41582</v>
          </cell>
          <cell r="D533" t="str">
            <v>K 8</v>
          </cell>
        </row>
        <row r="534">
          <cell r="B534">
            <v>42259</v>
          </cell>
          <cell r="D534" t="str">
            <v>K 5</v>
          </cell>
        </row>
        <row r="535">
          <cell r="B535">
            <v>42952</v>
          </cell>
          <cell r="D535" t="str">
            <v>K 8</v>
          </cell>
        </row>
        <row r="536">
          <cell r="B536">
            <v>43018</v>
          </cell>
          <cell r="D536" t="str">
            <v>K 5</v>
          </cell>
        </row>
        <row r="537">
          <cell r="B537">
            <v>43224</v>
          </cell>
          <cell r="D537" t="str">
            <v>K 8</v>
          </cell>
        </row>
        <row r="538">
          <cell r="B538">
            <v>43257</v>
          </cell>
          <cell r="D538" t="str">
            <v>K 5</v>
          </cell>
        </row>
        <row r="539">
          <cell r="B539">
            <v>43273</v>
          </cell>
          <cell r="D539" t="str">
            <v>K 6</v>
          </cell>
        </row>
        <row r="540">
          <cell r="B540">
            <v>43299</v>
          </cell>
          <cell r="D540" t="str">
            <v>K 6</v>
          </cell>
        </row>
        <row r="541">
          <cell r="B541">
            <v>43307</v>
          </cell>
          <cell r="D541" t="str">
            <v>K 5</v>
          </cell>
        </row>
        <row r="542">
          <cell r="B542">
            <v>43315</v>
          </cell>
          <cell r="D542" t="str">
            <v>9 12</v>
          </cell>
        </row>
        <row r="543">
          <cell r="B543">
            <v>43323</v>
          </cell>
          <cell r="D543" t="str">
            <v>K 5</v>
          </cell>
        </row>
        <row r="544">
          <cell r="B544">
            <v>43398</v>
          </cell>
          <cell r="D544" t="str">
            <v>K 8</v>
          </cell>
        </row>
        <row r="545">
          <cell r="B545">
            <v>43406</v>
          </cell>
          <cell r="D545" t="str">
            <v>6 12</v>
          </cell>
        </row>
        <row r="546">
          <cell r="B546">
            <v>44511</v>
          </cell>
          <cell r="D546" t="str">
            <v>K 5</v>
          </cell>
        </row>
        <row r="547">
          <cell r="B547">
            <v>44529</v>
          </cell>
          <cell r="D547" t="str">
            <v>K 5</v>
          </cell>
        </row>
        <row r="548">
          <cell r="B548">
            <v>44560</v>
          </cell>
          <cell r="D548" t="str">
            <v>9 12</v>
          </cell>
        </row>
        <row r="549">
          <cell r="B549">
            <v>44891</v>
          </cell>
          <cell r="D549" t="str">
            <v>K 8</v>
          </cell>
        </row>
        <row r="550">
          <cell r="B550">
            <v>45393</v>
          </cell>
          <cell r="D550" t="str">
            <v>K 8</v>
          </cell>
        </row>
        <row r="551">
          <cell r="B551">
            <v>45682</v>
          </cell>
          <cell r="D551" t="str">
            <v>9 12</v>
          </cell>
        </row>
        <row r="552">
          <cell r="B552">
            <v>46052</v>
          </cell>
          <cell r="D552" t="str">
            <v>K 8</v>
          </cell>
        </row>
        <row r="553">
          <cell r="B553">
            <v>46821</v>
          </cell>
          <cell r="D553" t="str">
            <v>9 12</v>
          </cell>
        </row>
        <row r="554">
          <cell r="B554">
            <v>46987</v>
          </cell>
          <cell r="D554" t="str">
            <v>9 12</v>
          </cell>
        </row>
        <row r="555">
          <cell r="B555">
            <v>47357</v>
          </cell>
          <cell r="D555" t="str">
            <v>K 5</v>
          </cell>
        </row>
        <row r="556">
          <cell r="B556">
            <v>48017</v>
          </cell>
          <cell r="D556" t="str">
            <v>K 5</v>
          </cell>
        </row>
        <row r="557">
          <cell r="B557">
            <v>48264</v>
          </cell>
          <cell r="D557" t="str">
            <v>9 12</v>
          </cell>
        </row>
        <row r="558">
          <cell r="B558">
            <v>48306</v>
          </cell>
          <cell r="D558" t="str">
            <v>K 8</v>
          </cell>
        </row>
        <row r="559">
          <cell r="B559">
            <v>50120</v>
          </cell>
          <cell r="D559" t="str">
            <v>K 10</v>
          </cell>
        </row>
        <row r="560">
          <cell r="B560">
            <v>50757</v>
          </cell>
          <cell r="D560" t="str">
            <v>K 8</v>
          </cell>
        </row>
        <row r="561">
          <cell r="B561">
            <v>62968</v>
          </cell>
          <cell r="D561" t="str">
            <v>K 8</v>
          </cell>
        </row>
        <row r="562">
          <cell r="B562">
            <v>65557</v>
          </cell>
          <cell r="D562" t="str">
            <v>K 8</v>
          </cell>
        </row>
        <row r="563">
          <cell r="B563">
            <v>66225</v>
          </cell>
          <cell r="D563" t="str">
            <v>K 5</v>
          </cell>
        </row>
        <row r="564">
          <cell r="B564">
            <v>50252</v>
          </cell>
          <cell r="D564" t="str">
            <v>K 5</v>
          </cell>
        </row>
        <row r="565">
          <cell r="B565">
            <v>50294</v>
          </cell>
          <cell r="D565" t="str">
            <v>9 12</v>
          </cell>
        </row>
        <row r="566">
          <cell r="B566">
            <v>51482</v>
          </cell>
          <cell r="D566" t="str">
            <v>K 5</v>
          </cell>
        </row>
        <row r="567">
          <cell r="B567">
            <v>52142</v>
          </cell>
          <cell r="D567" t="str">
            <v>6 8</v>
          </cell>
        </row>
        <row r="568">
          <cell r="B568">
            <v>52159</v>
          </cell>
          <cell r="D568" t="str">
            <v>Missing 1000</v>
          </cell>
        </row>
        <row r="569">
          <cell r="B569">
            <v>52357</v>
          </cell>
          <cell r="D569" t="str">
            <v>K 5</v>
          </cell>
        </row>
        <row r="570">
          <cell r="B570">
            <v>52514</v>
          </cell>
          <cell r="D570" t="str">
            <v>9 12</v>
          </cell>
        </row>
        <row r="571">
          <cell r="B571">
            <v>52522</v>
          </cell>
          <cell r="D571" t="str">
            <v>6 8</v>
          </cell>
        </row>
        <row r="572">
          <cell r="B572">
            <v>52555</v>
          </cell>
          <cell r="D572" t="str">
            <v>Missing 1000</v>
          </cell>
        </row>
        <row r="573">
          <cell r="B573">
            <v>52571</v>
          </cell>
          <cell r="D573" t="str">
            <v>K 5</v>
          </cell>
        </row>
        <row r="574">
          <cell r="B574">
            <v>52621</v>
          </cell>
          <cell r="D574" t="str">
            <v>K 8</v>
          </cell>
        </row>
        <row r="575">
          <cell r="B575">
            <v>52696</v>
          </cell>
          <cell r="D575" t="str">
            <v>9 12</v>
          </cell>
        </row>
        <row r="576">
          <cell r="B576">
            <v>52704</v>
          </cell>
          <cell r="D576" t="str">
            <v>K 5</v>
          </cell>
        </row>
        <row r="577">
          <cell r="B577">
            <v>53140</v>
          </cell>
          <cell r="D577" t="str">
            <v>K 8</v>
          </cell>
        </row>
        <row r="578">
          <cell r="B578">
            <v>53256</v>
          </cell>
          <cell r="D578" t="str">
            <v>6 8</v>
          </cell>
        </row>
        <row r="579">
          <cell r="B579">
            <v>54288</v>
          </cell>
          <cell r="D579" t="str">
            <v>K 8</v>
          </cell>
        </row>
        <row r="580">
          <cell r="B580">
            <v>54452</v>
          </cell>
          <cell r="D580" t="str">
            <v>K 8</v>
          </cell>
        </row>
        <row r="581">
          <cell r="B581">
            <v>54502</v>
          </cell>
          <cell r="D581" t="str">
            <v>K 5</v>
          </cell>
        </row>
        <row r="582">
          <cell r="B582">
            <v>54551</v>
          </cell>
          <cell r="D582" t="str">
            <v>6 8</v>
          </cell>
        </row>
        <row r="583">
          <cell r="B583">
            <v>54635</v>
          </cell>
          <cell r="D583" t="str">
            <v>K 5</v>
          </cell>
        </row>
        <row r="584">
          <cell r="B584">
            <v>54862</v>
          </cell>
          <cell r="D584" t="str">
            <v>9 12</v>
          </cell>
        </row>
        <row r="585">
          <cell r="B585">
            <v>54940</v>
          </cell>
          <cell r="D585" t="str">
            <v>K 5</v>
          </cell>
        </row>
        <row r="586">
          <cell r="B586">
            <v>55806</v>
          </cell>
          <cell r="D586" t="str">
            <v>Missing 1000</v>
          </cell>
        </row>
        <row r="587">
          <cell r="B587">
            <v>56077</v>
          </cell>
          <cell r="D587" t="str">
            <v>K 5</v>
          </cell>
        </row>
        <row r="588">
          <cell r="B588">
            <v>56101</v>
          </cell>
          <cell r="D588" t="str">
            <v>6 8</v>
          </cell>
        </row>
        <row r="589">
          <cell r="B589">
            <v>56424</v>
          </cell>
          <cell r="D589" t="str">
            <v>6 8</v>
          </cell>
        </row>
        <row r="590">
          <cell r="B590">
            <v>56432</v>
          </cell>
          <cell r="D590" t="str">
            <v>9 12</v>
          </cell>
        </row>
        <row r="591">
          <cell r="B591">
            <v>57026</v>
          </cell>
          <cell r="D591" t="str">
            <v>K 5</v>
          </cell>
        </row>
        <row r="592">
          <cell r="B592">
            <v>57299</v>
          </cell>
          <cell r="D592" t="str">
            <v>9 12</v>
          </cell>
        </row>
        <row r="593">
          <cell r="B593">
            <v>57638</v>
          </cell>
          <cell r="D593" t="str">
            <v>Missing 1000</v>
          </cell>
        </row>
        <row r="594">
          <cell r="B594">
            <v>58081</v>
          </cell>
          <cell r="D594" t="str">
            <v>K 5</v>
          </cell>
        </row>
        <row r="595">
          <cell r="B595">
            <v>58180</v>
          </cell>
          <cell r="D595" t="str">
            <v>9 12</v>
          </cell>
        </row>
        <row r="596">
          <cell r="B596">
            <v>58263</v>
          </cell>
          <cell r="D596" t="str">
            <v>K 5</v>
          </cell>
        </row>
        <row r="597">
          <cell r="B597">
            <v>58495</v>
          </cell>
          <cell r="D597" t="str">
            <v>K 5</v>
          </cell>
        </row>
        <row r="598">
          <cell r="B598">
            <v>58503</v>
          </cell>
          <cell r="D598" t="str">
            <v>9 12</v>
          </cell>
        </row>
        <row r="599">
          <cell r="B599">
            <v>23440</v>
          </cell>
          <cell r="D599" t="str">
            <v>Missing 1000</v>
          </cell>
        </row>
        <row r="600">
          <cell r="B600">
            <v>31286</v>
          </cell>
          <cell r="D600" t="str">
            <v>K 5</v>
          </cell>
        </row>
        <row r="601">
          <cell r="B601">
            <v>61333</v>
          </cell>
          <cell r="D601" t="str">
            <v>K 5</v>
          </cell>
        </row>
        <row r="602">
          <cell r="B602">
            <v>61358</v>
          </cell>
          <cell r="D602" t="str">
            <v>K 5</v>
          </cell>
        </row>
        <row r="603">
          <cell r="B603">
            <v>61366</v>
          </cell>
          <cell r="D603" t="str">
            <v>9 12</v>
          </cell>
        </row>
        <row r="604">
          <cell r="B604">
            <v>61382</v>
          </cell>
          <cell r="D604" t="str">
            <v>9 12</v>
          </cell>
        </row>
        <row r="605">
          <cell r="B605">
            <v>61390</v>
          </cell>
          <cell r="D605" t="str">
            <v>9 12</v>
          </cell>
        </row>
        <row r="606">
          <cell r="B606">
            <v>61408</v>
          </cell>
          <cell r="D606" t="str">
            <v>K 8</v>
          </cell>
        </row>
        <row r="607">
          <cell r="B607">
            <v>61416</v>
          </cell>
          <cell r="D607" t="str">
            <v>K 5</v>
          </cell>
        </row>
        <row r="608">
          <cell r="B608">
            <v>61424</v>
          </cell>
          <cell r="D608" t="str">
            <v>Missing 1000</v>
          </cell>
        </row>
        <row r="609">
          <cell r="B609">
            <v>61432</v>
          </cell>
          <cell r="D609" t="str">
            <v>K 8</v>
          </cell>
        </row>
        <row r="610">
          <cell r="B610">
            <v>61457</v>
          </cell>
          <cell r="D610" t="str">
            <v>K 6</v>
          </cell>
        </row>
        <row r="611">
          <cell r="B611">
            <v>61481</v>
          </cell>
          <cell r="D611" t="str">
            <v>K 5</v>
          </cell>
        </row>
        <row r="612">
          <cell r="B612">
            <v>61499</v>
          </cell>
          <cell r="D612" t="str">
            <v>K 5</v>
          </cell>
        </row>
        <row r="613">
          <cell r="B613">
            <v>61549</v>
          </cell>
          <cell r="D613" t="str">
            <v>K 5</v>
          </cell>
        </row>
        <row r="614">
          <cell r="B614">
            <v>61556</v>
          </cell>
          <cell r="D614" t="str">
            <v>K 8</v>
          </cell>
        </row>
        <row r="615">
          <cell r="B615">
            <v>61564</v>
          </cell>
          <cell r="D615" t="str">
            <v>6 8</v>
          </cell>
        </row>
        <row r="616">
          <cell r="B616">
            <v>62166</v>
          </cell>
          <cell r="D616" t="str">
            <v>9 12</v>
          </cell>
        </row>
        <row r="617">
          <cell r="B617">
            <v>62547</v>
          </cell>
          <cell r="D617" t="str">
            <v>9 12</v>
          </cell>
        </row>
        <row r="618">
          <cell r="B618">
            <v>62612</v>
          </cell>
          <cell r="D618" t="str">
            <v>K 5</v>
          </cell>
        </row>
        <row r="619">
          <cell r="B619">
            <v>62661</v>
          </cell>
          <cell r="D619" t="str">
            <v>K 8</v>
          </cell>
        </row>
        <row r="620">
          <cell r="B620">
            <v>62679</v>
          </cell>
          <cell r="D620" t="str">
            <v>K 5</v>
          </cell>
        </row>
        <row r="621">
          <cell r="B621">
            <v>62810</v>
          </cell>
          <cell r="D621" t="str">
            <v>K 5</v>
          </cell>
        </row>
        <row r="622">
          <cell r="B622">
            <v>62950</v>
          </cell>
          <cell r="D622" t="str">
            <v>6 12</v>
          </cell>
        </row>
        <row r="623">
          <cell r="B623">
            <v>63032</v>
          </cell>
          <cell r="D623" t="str">
            <v>8 12</v>
          </cell>
        </row>
        <row r="624">
          <cell r="B624">
            <v>64402</v>
          </cell>
          <cell r="D624" t="str">
            <v>6 12</v>
          </cell>
        </row>
        <row r="625">
          <cell r="B625">
            <v>64527</v>
          </cell>
          <cell r="D625" t="str">
            <v>K 5</v>
          </cell>
        </row>
        <row r="626">
          <cell r="B626">
            <v>64998</v>
          </cell>
          <cell r="D626" t="str">
            <v>K 12</v>
          </cell>
        </row>
        <row r="627">
          <cell r="B627">
            <v>65946</v>
          </cell>
          <cell r="D627" t="str">
            <v>K 5</v>
          </cell>
        </row>
        <row r="628">
          <cell r="B628">
            <v>65953</v>
          </cell>
          <cell r="D628" t="str">
            <v>K 1000</v>
          </cell>
        </row>
        <row r="629">
          <cell r="B629">
            <v>66357</v>
          </cell>
          <cell r="D629" t="str">
            <v>Missing 1000</v>
          </cell>
        </row>
        <row r="630">
          <cell r="B630">
            <v>69054</v>
          </cell>
          <cell r="D630" t="str">
            <v>K 8</v>
          </cell>
        </row>
        <row r="631">
          <cell r="B631">
            <v>75739</v>
          </cell>
          <cell r="D631" t="str">
            <v>6 12</v>
          </cell>
        </row>
        <row r="632">
          <cell r="B632">
            <v>75820</v>
          </cell>
          <cell r="D632" t="str">
            <v>K 5</v>
          </cell>
        </row>
        <row r="633">
          <cell r="B633">
            <v>77669</v>
          </cell>
          <cell r="D633" t="str">
            <v>9 12</v>
          </cell>
        </row>
        <row r="634">
          <cell r="B634">
            <v>18259</v>
          </cell>
          <cell r="D634" t="str">
            <v>K 8</v>
          </cell>
        </row>
        <row r="635">
          <cell r="B635">
            <v>18267</v>
          </cell>
          <cell r="D635" t="str">
            <v>K 8</v>
          </cell>
        </row>
        <row r="636">
          <cell r="B636">
            <v>31054</v>
          </cell>
          <cell r="D636" t="str">
            <v>K 8</v>
          </cell>
        </row>
        <row r="637">
          <cell r="B637">
            <v>31120</v>
          </cell>
          <cell r="D637" t="str">
            <v>6 12</v>
          </cell>
        </row>
        <row r="638">
          <cell r="B638">
            <v>31245</v>
          </cell>
          <cell r="D638" t="str">
            <v>K 5</v>
          </cell>
        </row>
        <row r="639">
          <cell r="B639">
            <v>31252</v>
          </cell>
          <cell r="D639" t="str">
            <v>K 5</v>
          </cell>
        </row>
        <row r="640">
          <cell r="B640">
            <v>33340</v>
          </cell>
          <cell r="D640" t="str">
            <v>9 12</v>
          </cell>
        </row>
        <row r="641">
          <cell r="B641">
            <v>33563</v>
          </cell>
          <cell r="D641" t="str">
            <v>K 6</v>
          </cell>
        </row>
        <row r="642">
          <cell r="B642">
            <v>34207</v>
          </cell>
          <cell r="D642" t="str">
            <v>6 8</v>
          </cell>
        </row>
        <row r="643">
          <cell r="B643">
            <v>34272</v>
          </cell>
          <cell r="D643" t="str">
            <v>K 8</v>
          </cell>
        </row>
        <row r="644">
          <cell r="B644">
            <v>34793</v>
          </cell>
          <cell r="D644" t="str">
            <v>K 5</v>
          </cell>
        </row>
        <row r="645">
          <cell r="B645">
            <v>36046</v>
          </cell>
          <cell r="D645" t="str">
            <v>6 8</v>
          </cell>
        </row>
        <row r="646">
          <cell r="B646">
            <v>36335</v>
          </cell>
          <cell r="D646" t="str">
            <v>9 12</v>
          </cell>
        </row>
        <row r="647">
          <cell r="B647">
            <v>36384</v>
          </cell>
          <cell r="D647" t="str">
            <v>9 12</v>
          </cell>
        </row>
        <row r="648">
          <cell r="B648">
            <v>60343</v>
          </cell>
          <cell r="D648" t="str">
            <v>K 8</v>
          </cell>
        </row>
        <row r="649">
          <cell r="B649">
            <v>60905</v>
          </cell>
          <cell r="D649" t="str">
            <v>9 12</v>
          </cell>
        </row>
        <row r="650">
          <cell r="B650">
            <v>65078</v>
          </cell>
          <cell r="D650" t="str">
            <v>K 5</v>
          </cell>
        </row>
        <row r="651">
          <cell r="B651">
            <v>66001</v>
          </cell>
          <cell r="D651" t="str">
            <v>K 5</v>
          </cell>
        </row>
        <row r="652">
          <cell r="B652">
            <v>66019</v>
          </cell>
          <cell r="D652" t="str">
            <v>6 8</v>
          </cell>
        </row>
        <row r="653">
          <cell r="B653">
            <v>66209</v>
          </cell>
          <cell r="D653" t="str">
            <v>9 12</v>
          </cell>
        </row>
        <row r="654">
          <cell r="B654">
            <v>66506</v>
          </cell>
          <cell r="D654" t="str">
            <v>9 12</v>
          </cell>
        </row>
        <row r="655">
          <cell r="B655">
            <v>71076</v>
          </cell>
          <cell r="D655" t="str">
            <v>K 5</v>
          </cell>
        </row>
        <row r="656">
          <cell r="B656">
            <v>71084</v>
          </cell>
          <cell r="D656" t="str">
            <v>6 8</v>
          </cell>
        </row>
        <row r="657">
          <cell r="B657">
            <v>71092</v>
          </cell>
          <cell r="D657" t="str">
            <v>9 12</v>
          </cell>
        </row>
        <row r="658">
          <cell r="B658">
            <v>71134</v>
          </cell>
          <cell r="D658" t="str">
            <v>K 5</v>
          </cell>
        </row>
        <row r="659">
          <cell r="B659">
            <v>71746</v>
          </cell>
          <cell r="D659" t="str">
            <v>K 5</v>
          </cell>
        </row>
        <row r="660">
          <cell r="B660">
            <v>71795</v>
          </cell>
          <cell r="D660" t="str">
            <v>K 5</v>
          </cell>
        </row>
        <row r="661">
          <cell r="B661">
            <v>72090</v>
          </cell>
          <cell r="D661" t="str">
            <v>K 8</v>
          </cell>
        </row>
        <row r="662">
          <cell r="B662">
            <v>76349</v>
          </cell>
          <cell r="D662" t="str">
            <v>K 8</v>
          </cell>
        </row>
        <row r="663">
          <cell r="B663">
            <v>76562</v>
          </cell>
          <cell r="D663" t="str">
            <v>K 8</v>
          </cell>
        </row>
        <row r="664">
          <cell r="B664">
            <v>79038</v>
          </cell>
          <cell r="D664" t="str">
            <v>9 12</v>
          </cell>
        </row>
        <row r="665">
          <cell r="B665">
            <v>21758</v>
          </cell>
          <cell r="D665" t="str">
            <v>9 12</v>
          </cell>
        </row>
        <row r="666">
          <cell r="B666">
            <v>21832</v>
          </cell>
          <cell r="D666" t="str">
            <v>9 12</v>
          </cell>
        </row>
        <row r="667">
          <cell r="B667">
            <v>21865</v>
          </cell>
          <cell r="D667" t="str">
            <v>K 8</v>
          </cell>
        </row>
        <row r="668">
          <cell r="B668">
            <v>21873</v>
          </cell>
          <cell r="D668" t="str">
            <v>K 8</v>
          </cell>
        </row>
        <row r="669">
          <cell r="B669">
            <v>21881</v>
          </cell>
          <cell r="D669" t="str">
            <v>K 8</v>
          </cell>
        </row>
        <row r="670">
          <cell r="B670">
            <v>23655</v>
          </cell>
          <cell r="D670" t="str">
            <v>K 6</v>
          </cell>
        </row>
        <row r="671">
          <cell r="B671">
            <v>26005</v>
          </cell>
          <cell r="D671" t="str">
            <v>6 8</v>
          </cell>
        </row>
        <row r="672">
          <cell r="B672">
            <v>28100</v>
          </cell>
          <cell r="D672" t="str">
            <v>K 5</v>
          </cell>
        </row>
        <row r="673">
          <cell r="B673">
            <v>28530</v>
          </cell>
          <cell r="D673" t="str">
            <v>9 12</v>
          </cell>
        </row>
        <row r="674">
          <cell r="B674">
            <v>32300</v>
          </cell>
          <cell r="D674" t="str">
            <v>K 3</v>
          </cell>
        </row>
        <row r="675">
          <cell r="B675">
            <v>32367</v>
          </cell>
          <cell r="D675" t="str">
            <v>K 5</v>
          </cell>
        </row>
        <row r="676">
          <cell r="B676">
            <v>32375</v>
          </cell>
          <cell r="D676" t="str">
            <v>4 12</v>
          </cell>
        </row>
        <row r="677">
          <cell r="B677">
            <v>33043</v>
          </cell>
          <cell r="D677" t="str">
            <v>9 12</v>
          </cell>
        </row>
        <row r="678">
          <cell r="B678">
            <v>35295</v>
          </cell>
          <cell r="D678" t="str">
            <v>6 8</v>
          </cell>
        </row>
        <row r="679">
          <cell r="B679">
            <v>35840</v>
          </cell>
          <cell r="D679" t="str">
            <v>K 5</v>
          </cell>
        </row>
        <row r="680">
          <cell r="B680">
            <v>37507</v>
          </cell>
          <cell r="D680" t="str">
            <v>K 12</v>
          </cell>
        </row>
        <row r="681">
          <cell r="B681">
            <v>71035</v>
          </cell>
          <cell r="D681" t="str">
            <v>K 8</v>
          </cell>
        </row>
        <row r="682">
          <cell r="B682">
            <v>71217</v>
          </cell>
          <cell r="D682" t="str">
            <v>6 8</v>
          </cell>
        </row>
        <row r="683">
          <cell r="B683">
            <v>71225</v>
          </cell>
          <cell r="D683" t="str">
            <v>9 12</v>
          </cell>
        </row>
        <row r="684">
          <cell r="B684">
            <v>71290</v>
          </cell>
          <cell r="D684" t="str">
            <v>K 6</v>
          </cell>
        </row>
        <row r="685">
          <cell r="B685">
            <v>71308</v>
          </cell>
          <cell r="D685" t="str">
            <v>K 5</v>
          </cell>
        </row>
        <row r="686">
          <cell r="B686">
            <v>71340</v>
          </cell>
          <cell r="D686" t="str">
            <v>K 8</v>
          </cell>
        </row>
        <row r="687">
          <cell r="B687">
            <v>71357</v>
          </cell>
          <cell r="D687" t="str">
            <v>K 8</v>
          </cell>
        </row>
        <row r="688">
          <cell r="B688">
            <v>74237</v>
          </cell>
          <cell r="D688" t="str">
            <v>K 8</v>
          </cell>
        </row>
        <row r="689">
          <cell r="B689">
            <v>75234</v>
          </cell>
          <cell r="D689" t="str">
            <v>K 8</v>
          </cell>
        </row>
        <row r="690">
          <cell r="B690">
            <v>76356</v>
          </cell>
          <cell r="D690" t="str">
            <v>K 5</v>
          </cell>
        </row>
        <row r="691">
          <cell r="B691">
            <v>78857</v>
          </cell>
          <cell r="D691" t="str">
            <v>9 12</v>
          </cell>
        </row>
        <row r="692">
          <cell r="B692">
            <v>78956</v>
          </cell>
          <cell r="D692" t="str">
            <v>K 5</v>
          </cell>
        </row>
        <row r="693">
          <cell r="B693">
            <v>12518</v>
          </cell>
          <cell r="D693" t="str">
            <v>K 8</v>
          </cell>
        </row>
        <row r="694">
          <cell r="B694">
            <v>12666</v>
          </cell>
          <cell r="D694" t="str">
            <v>K 8</v>
          </cell>
        </row>
        <row r="695">
          <cell r="B695">
            <v>12716</v>
          </cell>
          <cell r="D695" t="str">
            <v>K 8</v>
          </cell>
        </row>
        <row r="696">
          <cell r="B696">
            <v>12724</v>
          </cell>
          <cell r="D696" t="str">
            <v>K 8</v>
          </cell>
        </row>
        <row r="697">
          <cell r="B697">
            <v>12740</v>
          </cell>
          <cell r="D697" t="str">
            <v>K 8</v>
          </cell>
        </row>
        <row r="698">
          <cell r="B698">
            <v>14340</v>
          </cell>
          <cell r="D698" t="str">
            <v>9 12</v>
          </cell>
        </row>
        <row r="699">
          <cell r="B699">
            <v>14357</v>
          </cell>
          <cell r="D699" t="str">
            <v>9 12</v>
          </cell>
        </row>
        <row r="700">
          <cell r="B700">
            <v>17871</v>
          </cell>
          <cell r="D700" t="str">
            <v>K 8</v>
          </cell>
        </row>
        <row r="701">
          <cell r="B701">
            <v>20214</v>
          </cell>
          <cell r="D701" t="str">
            <v>K 9</v>
          </cell>
        </row>
        <row r="702">
          <cell r="B702">
            <v>20255</v>
          </cell>
          <cell r="D702" t="str">
            <v>K 12</v>
          </cell>
        </row>
        <row r="703">
          <cell r="B703">
            <v>20305</v>
          </cell>
          <cell r="D703" t="str">
            <v>K 5</v>
          </cell>
        </row>
        <row r="704">
          <cell r="B704">
            <v>20321</v>
          </cell>
          <cell r="D704" t="str">
            <v>K 8</v>
          </cell>
        </row>
        <row r="705">
          <cell r="B705">
            <v>20339</v>
          </cell>
          <cell r="D705" t="str">
            <v>K 8</v>
          </cell>
        </row>
        <row r="706">
          <cell r="B706">
            <v>20362</v>
          </cell>
          <cell r="D706" t="str">
            <v>9 12</v>
          </cell>
        </row>
        <row r="707">
          <cell r="B707">
            <v>20396</v>
          </cell>
          <cell r="D707" t="str">
            <v>K 8</v>
          </cell>
        </row>
        <row r="708">
          <cell r="B708">
            <v>20404</v>
          </cell>
          <cell r="D708" t="str">
            <v>K 8</v>
          </cell>
        </row>
        <row r="709">
          <cell r="B709">
            <v>20412</v>
          </cell>
          <cell r="D709" t="str">
            <v>K 5</v>
          </cell>
        </row>
        <row r="710">
          <cell r="B710">
            <v>20479</v>
          </cell>
          <cell r="D710" t="str">
            <v>K 6</v>
          </cell>
        </row>
        <row r="711">
          <cell r="B711">
            <v>20537</v>
          </cell>
          <cell r="D711" t="str">
            <v>K 8</v>
          </cell>
        </row>
        <row r="712">
          <cell r="B712">
            <v>20545</v>
          </cell>
          <cell r="D712" t="str">
            <v>K 8</v>
          </cell>
        </row>
        <row r="713">
          <cell r="B713">
            <v>20552</v>
          </cell>
          <cell r="D713" t="str">
            <v>K 8</v>
          </cell>
        </row>
        <row r="714">
          <cell r="B714">
            <v>20560</v>
          </cell>
          <cell r="D714" t="str">
            <v>9 12</v>
          </cell>
        </row>
        <row r="715">
          <cell r="B715">
            <v>26021</v>
          </cell>
          <cell r="D715" t="str">
            <v>8 12</v>
          </cell>
        </row>
        <row r="716">
          <cell r="B716">
            <v>27565</v>
          </cell>
          <cell r="D716" t="str">
            <v>9 12</v>
          </cell>
        </row>
        <row r="717">
          <cell r="B717">
            <v>27599</v>
          </cell>
          <cell r="D717" t="str">
            <v>K 5</v>
          </cell>
        </row>
        <row r="718">
          <cell r="B718">
            <v>28076</v>
          </cell>
          <cell r="D718" t="str">
            <v>K 8</v>
          </cell>
        </row>
        <row r="719">
          <cell r="B719">
            <v>28456</v>
          </cell>
          <cell r="D719" t="str">
            <v>K 8</v>
          </cell>
        </row>
        <row r="720">
          <cell r="B720">
            <v>50443</v>
          </cell>
          <cell r="D720" t="str">
            <v>K 8</v>
          </cell>
        </row>
        <row r="721">
          <cell r="B721">
            <v>50500</v>
          </cell>
          <cell r="D721" t="str">
            <v>K 5</v>
          </cell>
        </row>
        <row r="722">
          <cell r="B722">
            <v>50542</v>
          </cell>
          <cell r="D722" t="str">
            <v>K 5</v>
          </cell>
        </row>
        <row r="723">
          <cell r="B723">
            <v>57828</v>
          </cell>
          <cell r="D723" t="str">
            <v>6 8</v>
          </cell>
        </row>
        <row r="724">
          <cell r="B724">
            <v>58248</v>
          </cell>
          <cell r="D724" t="str">
            <v>K 8</v>
          </cell>
        </row>
        <row r="725">
          <cell r="B725">
            <v>58594</v>
          </cell>
          <cell r="D725" t="str">
            <v>K 8</v>
          </cell>
        </row>
        <row r="726">
          <cell r="B726">
            <v>10272</v>
          </cell>
          <cell r="D726" t="str">
            <v>K 8</v>
          </cell>
        </row>
        <row r="727">
          <cell r="B727">
            <v>10702</v>
          </cell>
          <cell r="D727" t="str">
            <v>9 12</v>
          </cell>
        </row>
        <row r="728">
          <cell r="B728">
            <v>10710</v>
          </cell>
          <cell r="D728" t="str">
            <v>K 5</v>
          </cell>
        </row>
        <row r="729">
          <cell r="B729">
            <v>10744</v>
          </cell>
          <cell r="D729" t="str">
            <v>K 5</v>
          </cell>
        </row>
        <row r="730">
          <cell r="B730">
            <v>10827</v>
          </cell>
          <cell r="D730" t="str">
            <v>9 12</v>
          </cell>
        </row>
        <row r="731">
          <cell r="B731">
            <v>11239</v>
          </cell>
          <cell r="D731" t="str">
            <v>K 5</v>
          </cell>
        </row>
        <row r="732">
          <cell r="B732">
            <v>11312</v>
          </cell>
          <cell r="D732" t="str">
            <v>K 8</v>
          </cell>
        </row>
        <row r="733">
          <cell r="B733">
            <v>11320</v>
          </cell>
          <cell r="D733" t="str">
            <v>K 8</v>
          </cell>
        </row>
        <row r="734">
          <cell r="B734">
            <v>12062</v>
          </cell>
          <cell r="D734" t="str">
            <v>K 5</v>
          </cell>
        </row>
        <row r="735">
          <cell r="B735">
            <v>12070</v>
          </cell>
          <cell r="D735" t="str">
            <v>K 5</v>
          </cell>
        </row>
        <row r="736">
          <cell r="B736">
            <v>12088</v>
          </cell>
          <cell r="D736" t="str">
            <v>9 12</v>
          </cell>
        </row>
        <row r="737">
          <cell r="B737">
            <v>12096</v>
          </cell>
          <cell r="D737" t="str">
            <v>6 8</v>
          </cell>
        </row>
        <row r="738">
          <cell r="B738">
            <v>12138</v>
          </cell>
          <cell r="D738" t="str">
            <v>K 5</v>
          </cell>
        </row>
        <row r="739">
          <cell r="B739">
            <v>12187</v>
          </cell>
          <cell r="D739" t="str">
            <v>K 5</v>
          </cell>
        </row>
        <row r="740">
          <cell r="B740">
            <v>12229</v>
          </cell>
          <cell r="D740" t="str">
            <v>K 5</v>
          </cell>
        </row>
        <row r="741">
          <cell r="B741">
            <v>13334</v>
          </cell>
          <cell r="D741" t="str">
            <v>K 8</v>
          </cell>
        </row>
        <row r="742">
          <cell r="B742">
            <v>13342</v>
          </cell>
          <cell r="D742" t="str">
            <v>K 8</v>
          </cell>
        </row>
        <row r="743">
          <cell r="B743">
            <v>14779</v>
          </cell>
          <cell r="D743" t="str">
            <v>K 5</v>
          </cell>
        </row>
        <row r="744">
          <cell r="B744">
            <v>17319</v>
          </cell>
          <cell r="D744" t="str">
            <v>9 12</v>
          </cell>
        </row>
        <row r="745">
          <cell r="B745">
            <v>17350</v>
          </cell>
          <cell r="D745" t="str">
            <v>9 12</v>
          </cell>
        </row>
        <row r="746">
          <cell r="B746">
            <v>17392</v>
          </cell>
          <cell r="D746" t="str">
            <v>13 14</v>
          </cell>
        </row>
        <row r="747">
          <cell r="B747">
            <v>17418</v>
          </cell>
          <cell r="D747" t="str">
            <v>K 8</v>
          </cell>
        </row>
        <row r="748">
          <cell r="B748">
            <v>17459</v>
          </cell>
          <cell r="D748" t="str">
            <v>K 5</v>
          </cell>
        </row>
        <row r="749">
          <cell r="B749">
            <v>17749</v>
          </cell>
          <cell r="D749" t="str">
            <v>K 8</v>
          </cell>
        </row>
        <row r="750">
          <cell r="B750">
            <v>17764</v>
          </cell>
          <cell r="D750" t="str">
            <v>6 8</v>
          </cell>
        </row>
        <row r="751">
          <cell r="B751">
            <v>17889</v>
          </cell>
          <cell r="D751" t="str">
            <v>K 8</v>
          </cell>
        </row>
        <row r="752">
          <cell r="B752">
            <v>18176</v>
          </cell>
          <cell r="D752" t="str">
            <v>K 5</v>
          </cell>
        </row>
        <row r="753">
          <cell r="B753">
            <v>18184</v>
          </cell>
          <cell r="D753" t="str">
            <v>6 8</v>
          </cell>
        </row>
        <row r="754">
          <cell r="B754">
            <v>18234</v>
          </cell>
          <cell r="D754" t="str">
            <v>K 8</v>
          </cell>
        </row>
        <row r="755">
          <cell r="B755">
            <v>18242</v>
          </cell>
          <cell r="D755" t="str">
            <v>9 12</v>
          </cell>
        </row>
        <row r="756">
          <cell r="B756">
            <v>18291</v>
          </cell>
          <cell r="D756" t="str">
            <v>K 8</v>
          </cell>
        </row>
        <row r="757">
          <cell r="B757">
            <v>51458</v>
          </cell>
          <cell r="D757" t="str">
            <v>K 8</v>
          </cell>
        </row>
        <row r="758">
          <cell r="B758">
            <v>12245</v>
          </cell>
          <cell r="D758" t="str">
            <v>6 8</v>
          </cell>
        </row>
        <row r="759">
          <cell r="B759">
            <v>12260</v>
          </cell>
          <cell r="D759" t="str">
            <v>K 5</v>
          </cell>
        </row>
        <row r="760">
          <cell r="B760">
            <v>12278</v>
          </cell>
          <cell r="D760" t="str">
            <v>K 5</v>
          </cell>
        </row>
        <row r="761">
          <cell r="B761">
            <v>12336</v>
          </cell>
          <cell r="D761" t="str">
            <v>K 8</v>
          </cell>
        </row>
        <row r="762">
          <cell r="B762">
            <v>12369</v>
          </cell>
          <cell r="D762" t="str">
            <v>K 5</v>
          </cell>
        </row>
        <row r="763">
          <cell r="B763">
            <v>12377</v>
          </cell>
          <cell r="D763" t="str">
            <v>9 12</v>
          </cell>
        </row>
        <row r="764">
          <cell r="B764">
            <v>12401</v>
          </cell>
          <cell r="D764" t="str">
            <v>K 8</v>
          </cell>
        </row>
        <row r="765">
          <cell r="B765">
            <v>12435</v>
          </cell>
          <cell r="D765" t="str">
            <v>K 5</v>
          </cell>
        </row>
        <row r="766">
          <cell r="B766">
            <v>12633</v>
          </cell>
          <cell r="D766" t="str">
            <v>K 5</v>
          </cell>
        </row>
        <row r="767">
          <cell r="B767">
            <v>12765</v>
          </cell>
          <cell r="D767" t="str">
            <v>K 8</v>
          </cell>
        </row>
        <row r="768">
          <cell r="B768">
            <v>13912</v>
          </cell>
          <cell r="D768" t="str">
            <v>K 12</v>
          </cell>
        </row>
        <row r="769">
          <cell r="B769">
            <v>17186</v>
          </cell>
          <cell r="D769" t="str">
            <v>6 8</v>
          </cell>
        </row>
        <row r="770">
          <cell r="B770">
            <v>70870</v>
          </cell>
          <cell r="D770" t="str">
            <v>K 8</v>
          </cell>
        </row>
        <row r="771">
          <cell r="B771">
            <v>70888</v>
          </cell>
          <cell r="D771" t="str">
            <v>9 12</v>
          </cell>
        </row>
        <row r="772">
          <cell r="B772">
            <v>70904</v>
          </cell>
          <cell r="D772" t="str">
            <v>K 5</v>
          </cell>
        </row>
        <row r="773">
          <cell r="B773">
            <v>70912</v>
          </cell>
          <cell r="D773" t="str">
            <v>K 5</v>
          </cell>
        </row>
        <row r="774">
          <cell r="B774">
            <v>71043</v>
          </cell>
          <cell r="D774" t="str">
            <v>K 12</v>
          </cell>
        </row>
        <row r="775">
          <cell r="B775">
            <v>71050</v>
          </cell>
          <cell r="D775" t="str">
            <v>K 8</v>
          </cell>
        </row>
        <row r="776">
          <cell r="B776">
            <v>71068</v>
          </cell>
          <cell r="D776" t="str">
            <v>K 8</v>
          </cell>
        </row>
        <row r="777">
          <cell r="B777">
            <v>71720</v>
          </cell>
          <cell r="D777" t="str">
            <v>K 5</v>
          </cell>
        </row>
        <row r="778">
          <cell r="B778">
            <v>71738</v>
          </cell>
          <cell r="D778" t="str">
            <v>K 6</v>
          </cell>
        </row>
        <row r="779">
          <cell r="B779">
            <v>71753</v>
          </cell>
          <cell r="D779" t="str">
            <v>K 5</v>
          </cell>
        </row>
        <row r="780">
          <cell r="B780">
            <v>71761</v>
          </cell>
          <cell r="D780" t="str">
            <v>6 8</v>
          </cell>
        </row>
        <row r="781">
          <cell r="B781">
            <v>71779</v>
          </cell>
          <cell r="D781" t="str">
            <v>9 12</v>
          </cell>
        </row>
        <row r="782">
          <cell r="B782">
            <v>71878</v>
          </cell>
          <cell r="D782" t="str">
            <v>K 5</v>
          </cell>
        </row>
        <row r="783">
          <cell r="B783">
            <v>71886</v>
          </cell>
          <cell r="D783" t="str">
            <v>6 8</v>
          </cell>
        </row>
        <row r="784">
          <cell r="B784">
            <v>71894</v>
          </cell>
          <cell r="D784" t="str">
            <v>9 12</v>
          </cell>
        </row>
        <row r="785">
          <cell r="B785">
            <v>72058</v>
          </cell>
          <cell r="D785" t="str">
            <v>K 5</v>
          </cell>
        </row>
        <row r="786">
          <cell r="B786">
            <v>72082</v>
          </cell>
          <cell r="D786" t="str">
            <v>K 8</v>
          </cell>
        </row>
        <row r="787">
          <cell r="B787">
            <v>73494</v>
          </cell>
          <cell r="D787" t="str">
            <v>Missing 1000</v>
          </cell>
        </row>
        <row r="788">
          <cell r="B788">
            <v>74807</v>
          </cell>
          <cell r="D788" t="str">
            <v>K 5</v>
          </cell>
        </row>
        <row r="789">
          <cell r="B789">
            <v>75267</v>
          </cell>
          <cell r="D789" t="str">
            <v>9 12</v>
          </cell>
        </row>
        <row r="790">
          <cell r="B790">
            <v>50468</v>
          </cell>
          <cell r="D790" t="str">
            <v>9 12</v>
          </cell>
        </row>
        <row r="791">
          <cell r="B791">
            <v>50492</v>
          </cell>
          <cell r="D791" t="str">
            <v>6 8</v>
          </cell>
        </row>
        <row r="792">
          <cell r="B792">
            <v>50609</v>
          </cell>
          <cell r="D792" t="str">
            <v>K 8</v>
          </cell>
        </row>
        <row r="793">
          <cell r="B793">
            <v>51342</v>
          </cell>
          <cell r="D793" t="str">
            <v>K 5</v>
          </cell>
        </row>
        <row r="794">
          <cell r="B794">
            <v>51375</v>
          </cell>
          <cell r="D794" t="str">
            <v>K 5</v>
          </cell>
        </row>
        <row r="795">
          <cell r="B795">
            <v>51433</v>
          </cell>
          <cell r="D795" t="str">
            <v>K 8</v>
          </cell>
        </row>
        <row r="796">
          <cell r="B796">
            <v>51441</v>
          </cell>
          <cell r="D796" t="str">
            <v>K 8</v>
          </cell>
        </row>
        <row r="797">
          <cell r="B797">
            <v>51631</v>
          </cell>
          <cell r="D797" t="str">
            <v>6 8</v>
          </cell>
        </row>
        <row r="798">
          <cell r="B798">
            <v>51656</v>
          </cell>
          <cell r="D798" t="str">
            <v>K 5</v>
          </cell>
        </row>
        <row r="799">
          <cell r="B799">
            <v>51698</v>
          </cell>
          <cell r="D799" t="str">
            <v>9 12</v>
          </cell>
        </row>
        <row r="800">
          <cell r="B800">
            <v>51706</v>
          </cell>
          <cell r="D800" t="str">
            <v>K 5</v>
          </cell>
        </row>
        <row r="801">
          <cell r="B801">
            <v>51763</v>
          </cell>
          <cell r="D801" t="str">
            <v>6 12</v>
          </cell>
        </row>
        <row r="802">
          <cell r="B802">
            <v>51797</v>
          </cell>
          <cell r="D802" t="str">
            <v>K 8</v>
          </cell>
        </row>
        <row r="803">
          <cell r="B803">
            <v>52183</v>
          </cell>
          <cell r="D803" t="str">
            <v>K 5</v>
          </cell>
        </row>
        <row r="804">
          <cell r="B804">
            <v>52274</v>
          </cell>
          <cell r="D804" t="str">
            <v>9 12</v>
          </cell>
        </row>
        <row r="805">
          <cell r="B805">
            <v>52944</v>
          </cell>
          <cell r="D805" t="str">
            <v>K 5</v>
          </cell>
        </row>
        <row r="806">
          <cell r="B806">
            <v>52985</v>
          </cell>
          <cell r="D806" t="str">
            <v>K 5</v>
          </cell>
        </row>
        <row r="807">
          <cell r="B807">
            <v>53009</v>
          </cell>
          <cell r="D807" t="str">
            <v>6 8</v>
          </cell>
        </row>
        <row r="808">
          <cell r="B808">
            <v>53058</v>
          </cell>
          <cell r="D808" t="str">
            <v>K 8</v>
          </cell>
        </row>
        <row r="809">
          <cell r="B809">
            <v>54445</v>
          </cell>
          <cell r="D809" t="str">
            <v>K 5</v>
          </cell>
        </row>
        <row r="810">
          <cell r="B810">
            <v>54619</v>
          </cell>
          <cell r="D810" t="str">
            <v>9 12</v>
          </cell>
        </row>
        <row r="811">
          <cell r="B811">
            <v>55350</v>
          </cell>
          <cell r="D811" t="str">
            <v>6 8</v>
          </cell>
        </row>
        <row r="812">
          <cell r="B812">
            <v>55731</v>
          </cell>
          <cell r="D812" t="str">
            <v>K 5</v>
          </cell>
        </row>
        <row r="813">
          <cell r="B813">
            <v>56093</v>
          </cell>
          <cell r="D813" t="str">
            <v>K 5</v>
          </cell>
        </row>
        <row r="814">
          <cell r="B814">
            <v>56119</v>
          </cell>
          <cell r="D814" t="str">
            <v>9 12</v>
          </cell>
        </row>
        <row r="815">
          <cell r="B815">
            <v>56226</v>
          </cell>
          <cell r="D815" t="str">
            <v>9 12</v>
          </cell>
        </row>
        <row r="816">
          <cell r="B816">
            <v>57562</v>
          </cell>
          <cell r="D816" t="str">
            <v>6 8</v>
          </cell>
        </row>
        <row r="817">
          <cell r="B817">
            <v>57703</v>
          </cell>
          <cell r="D817" t="str">
            <v>9 12</v>
          </cell>
        </row>
        <row r="818">
          <cell r="B818">
            <v>57877</v>
          </cell>
          <cell r="D818" t="str">
            <v>6 12</v>
          </cell>
        </row>
        <row r="819">
          <cell r="B819">
            <v>58131</v>
          </cell>
          <cell r="D819" t="str">
            <v>K 5</v>
          </cell>
        </row>
        <row r="820">
          <cell r="B820">
            <v>58172</v>
          </cell>
          <cell r="D820" t="str">
            <v>K 8</v>
          </cell>
        </row>
        <row r="821">
          <cell r="B821">
            <v>58255</v>
          </cell>
          <cell r="D821" t="str">
            <v>K 8</v>
          </cell>
        </row>
        <row r="822">
          <cell r="B822">
            <v>24661</v>
          </cell>
          <cell r="D822" t="str">
            <v>K 8</v>
          </cell>
        </row>
        <row r="823">
          <cell r="B823">
            <v>24752</v>
          </cell>
          <cell r="D823" t="str">
            <v>6 8</v>
          </cell>
        </row>
        <row r="824">
          <cell r="B824">
            <v>24760</v>
          </cell>
          <cell r="D824" t="str">
            <v>K 5</v>
          </cell>
        </row>
        <row r="825">
          <cell r="B825">
            <v>24786</v>
          </cell>
          <cell r="D825" t="str">
            <v>6 12</v>
          </cell>
        </row>
        <row r="826">
          <cell r="B826">
            <v>24810</v>
          </cell>
          <cell r="D826" t="str">
            <v>6 12</v>
          </cell>
        </row>
        <row r="827">
          <cell r="B827">
            <v>24927</v>
          </cell>
          <cell r="D827" t="str">
            <v>K 6</v>
          </cell>
        </row>
        <row r="828">
          <cell r="B828">
            <v>24950</v>
          </cell>
          <cell r="D828" t="str">
            <v>K 5</v>
          </cell>
        </row>
        <row r="829">
          <cell r="B829">
            <v>25007</v>
          </cell>
          <cell r="D829" t="str">
            <v>K 8</v>
          </cell>
        </row>
        <row r="830">
          <cell r="B830">
            <v>25023</v>
          </cell>
          <cell r="D830" t="str">
            <v>K 9</v>
          </cell>
        </row>
        <row r="831">
          <cell r="B831">
            <v>25031</v>
          </cell>
          <cell r="D831" t="str">
            <v>6 8</v>
          </cell>
        </row>
        <row r="832">
          <cell r="B832">
            <v>25049</v>
          </cell>
          <cell r="D832" t="str">
            <v>K 5</v>
          </cell>
        </row>
        <row r="833">
          <cell r="B833">
            <v>25197</v>
          </cell>
          <cell r="D833" t="str">
            <v>K 8</v>
          </cell>
        </row>
        <row r="834">
          <cell r="B834">
            <v>25239</v>
          </cell>
          <cell r="D834" t="str">
            <v>K 8</v>
          </cell>
        </row>
        <row r="835">
          <cell r="B835">
            <v>25312</v>
          </cell>
          <cell r="D835" t="str">
            <v>K 8</v>
          </cell>
        </row>
        <row r="836">
          <cell r="B836">
            <v>26153</v>
          </cell>
          <cell r="D836" t="str">
            <v>K 5</v>
          </cell>
        </row>
        <row r="837">
          <cell r="B837">
            <v>26336</v>
          </cell>
          <cell r="D837" t="str">
            <v>6 12</v>
          </cell>
        </row>
        <row r="838">
          <cell r="B838">
            <v>26500</v>
          </cell>
          <cell r="D838" t="str">
            <v>K 5</v>
          </cell>
        </row>
        <row r="839">
          <cell r="B839">
            <v>27318</v>
          </cell>
          <cell r="D839" t="str">
            <v>K 8</v>
          </cell>
        </row>
        <row r="840">
          <cell r="B840">
            <v>27623</v>
          </cell>
          <cell r="D840" t="str">
            <v>13 14</v>
          </cell>
        </row>
        <row r="841">
          <cell r="B841">
            <v>27714</v>
          </cell>
          <cell r="D841" t="str">
            <v>K 5</v>
          </cell>
        </row>
        <row r="842">
          <cell r="B842">
            <v>28373</v>
          </cell>
          <cell r="D842" t="str">
            <v>9 12</v>
          </cell>
        </row>
        <row r="843">
          <cell r="B843">
            <v>28563</v>
          </cell>
          <cell r="D843" t="str">
            <v>9 12</v>
          </cell>
        </row>
        <row r="844">
          <cell r="B844">
            <v>35816</v>
          </cell>
          <cell r="D844" t="str">
            <v>9 12</v>
          </cell>
        </row>
        <row r="845">
          <cell r="B845">
            <v>36053</v>
          </cell>
          <cell r="D845" t="str">
            <v>9 12</v>
          </cell>
        </row>
        <row r="846">
          <cell r="B846">
            <v>52761</v>
          </cell>
          <cell r="D846" t="str">
            <v>K 5</v>
          </cell>
        </row>
        <row r="847">
          <cell r="B847">
            <v>52795</v>
          </cell>
          <cell r="D847" t="str">
            <v>K 5</v>
          </cell>
        </row>
        <row r="848">
          <cell r="B848">
            <v>52886</v>
          </cell>
          <cell r="D848" t="str">
            <v>K 5</v>
          </cell>
        </row>
        <row r="849">
          <cell r="B849">
            <v>52894</v>
          </cell>
          <cell r="D849" t="str">
            <v>K 5</v>
          </cell>
        </row>
        <row r="850">
          <cell r="B850">
            <v>56820</v>
          </cell>
          <cell r="D850" t="str">
            <v>6 12</v>
          </cell>
        </row>
        <row r="851">
          <cell r="B851">
            <v>57281</v>
          </cell>
          <cell r="D851" t="str">
            <v>6 12</v>
          </cell>
        </row>
        <row r="852">
          <cell r="B852">
            <v>57835</v>
          </cell>
          <cell r="D852" t="str">
            <v>K 5</v>
          </cell>
        </row>
        <row r="853">
          <cell r="B853">
            <v>58123</v>
          </cell>
          <cell r="D853" t="str">
            <v>6 8</v>
          </cell>
        </row>
        <row r="854">
          <cell r="B854">
            <v>50740</v>
          </cell>
          <cell r="D854" t="str">
            <v>6 8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I updated 220517"/>
    </sheetNames>
    <sheetDataSet>
      <sheetData sheetId="0">
        <row r="1">
          <cell r="B1" t="str">
            <v>Header_schoolid</v>
          </cell>
          <cell r="GD1" t="str">
            <v>FCI_PERCENTAGE</v>
          </cell>
        </row>
        <row r="2">
          <cell r="B2">
            <v>10173</v>
          </cell>
          <cell r="GD2">
            <v>1.0840000000000001</v>
          </cell>
        </row>
        <row r="3">
          <cell r="B3">
            <v>10272</v>
          </cell>
          <cell r="GD3">
            <v>0</v>
          </cell>
        </row>
        <row r="4">
          <cell r="B4">
            <v>10314</v>
          </cell>
          <cell r="GD4">
            <v>1.3168</v>
          </cell>
        </row>
        <row r="5">
          <cell r="B5">
            <v>10322</v>
          </cell>
          <cell r="GD5">
            <v>1.38</v>
          </cell>
        </row>
        <row r="6">
          <cell r="B6">
            <v>10355</v>
          </cell>
          <cell r="GD6">
            <v>1.0327999999999999</v>
          </cell>
        </row>
        <row r="7">
          <cell r="B7">
            <v>10439</v>
          </cell>
          <cell r="GD7">
            <v>0.7</v>
          </cell>
        </row>
        <row r="8">
          <cell r="B8">
            <v>10512</v>
          </cell>
          <cell r="GD8">
            <v>1.236</v>
          </cell>
        </row>
        <row r="9">
          <cell r="B9">
            <v>10546</v>
          </cell>
          <cell r="GD9">
            <v>1.0880000000000001</v>
          </cell>
        </row>
        <row r="10">
          <cell r="B10">
            <v>10611</v>
          </cell>
          <cell r="GD10">
            <v>1.24</v>
          </cell>
        </row>
        <row r="11">
          <cell r="B11">
            <v>10637</v>
          </cell>
          <cell r="GD11">
            <v>1.276</v>
          </cell>
        </row>
        <row r="12">
          <cell r="B12">
            <v>10702</v>
          </cell>
          <cell r="GD12">
            <v>0.48880000000000001</v>
          </cell>
        </row>
        <row r="13">
          <cell r="B13">
            <v>10710</v>
          </cell>
          <cell r="GD13">
            <v>0.74550000000000005</v>
          </cell>
        </row>
        <row r="14">
          <cell r="B14">
            <v>10744</v>
          </cell>
          <cell r="GD14">
            <v>1.6</v>
          </cell>
        </row>
        <row r="15">
          <cell r="B15">
            <v>10827</v>
          </cell>
          <cell r="GD15">
            <v>0.6905</v>
          </cell>
        </row>
        <row r="16">
          <cell r="B16">
            <v>10892</v>
          </cell>
          <cell r="GD16">
            <v>1.032</v>
          </cell>
        </row>
        <row r="17">
          <cell r="B17">
            <v>10967</v>
          </cell>
          <cell r="GD17">
            <v>0.92720000000000002</v>
          </cell>
        </row>
        <row r="18">
          <cell r="B18">
            <v>11023</v>
          </cell>
          <cell r="GD18">
            <v>1.32</v>
          </cell>
        </row>
        <row r="19">
          <cell r="B19">
            <v>11031</v>
          </cell>
          <cell r="GD19">
            <v>1.4128000000000001</v>
          </cell>
        </row>
        <row r="20">
          <cell r="B20">
            <v>11080</v>
          </cell>
          <cell r="GD20">
            <v>1.2112000000000001</v>
          </cell>
        </row>
        <row r="21">
          <cell r="B21">
            <v>11239</v>
          </cell>
          <cell r="GD21">
            <v>0.96799999999999997</v>
          </cell>
        </row>
        <row r="22">
          <cell r="B22">
            <v>11312</v>
          </cell>
          <cell r="GD22">
            <v>1.216</v>
          </cell>
        </row>
        <row r="23">
          <cell r="B23">
            <v>11320</v>
          </cell>
          <cell r="GD23">
            <v>1.3120000000000001</v>
          </cell>
        </row>
        <row r="24">
          <cell r="B24">
            <v>11387</v>
          </cell>
          <cell r="GD24">
            <v>1.1888000000000001</v>
          </cell>
        </row>
        <row r="25">
          <cell r="B25">
            <v>11395</v>
          </cell>
          <cell r="GD25">
            <v>1.1759999999999999</v>
          </cell>
        </row>
        <row r="26">
          <cell r="B26">
            <v>11403</v>
          </cell>
          <cell r="GD26">
            <v>1.1759999999999999</v>
          </cell>
        </row>
        <row r="27">
          <cell r="B27">
            <v>11411</v>
          </cell>
          <cell r="GD27">
            <v>1.224</v>
          </cell>
        </row>
        <row r="28">
          <cell r="B28">
            <v>11494</v>
          </cell>
          <cell r="GD28">
            <v>0.80500000000000005</v>
          </cell>
        </row>
        <row r="29">
          <cell r="B29">
            <v>11502</v>
          </cell>
          <cell r="GD29">
            <v>1.32</v>
          </cell>
        </row>
        <row r="30">
          <cell r="B30">
            <v>11528</v>
          </cell>
          <cell r="GD30">
            <v>0.83499999999999996</v>
          </cell>
        </row>
        <row r="31">
          <cell r="B31">
            <v>11593</v>
          </cell>
          <cell r="GD31">
            <v>1.208</v>
          </cell>
        </row>
        <row r="32">
          <cell r="B32">
            <v>11643</v>
          </cell>
          <cell r="GD32">
            <v>0.95279999999999998</v>
          </cell>
        </row>
        <row r="33">
          <cell r="B33">
            <v>11756</v>
          </cell>
          <cell r="GD33">
            <v>0.56200000000000006</v>
          </cell>
        </row>
        <row r="34">
          <cell r="B34">
            <v>11908</v>
          </cell>
          <cell r="GD34">
            <v>1.208</v>
          </cell>
        </row>
        <row r="35">
          <cell r="B35">
            <v>11932</v>
          </cell>
          <cell r="GD35">
            <v>0.5655</v>
          </cell>
        </row>
        <row r="36">
          <cell r="B36">
            <v>11940</v>
          </cell>
          <cell r="GD36">
            <v>0.51549999999999996</v>
          </cell>
        </row>
        <row r="37">
          <cell r="B37">
            <v>12005</v>
          </cell>
          <cell r="GD37">
            <v>1.32</v>
          </cell>
        </row>
        <row r="38">
          <cell r="B38">
            <v>12062</v>
          </cell>
          <cell r="GD38">
            <v>1.232</v>
          </cell>
        </row>
        <row r="39">
          <cell r="B39">
            <v>12070</v>
          </cell>
          <cell r="GD39">
            <v>1.2831999999999999</v>
          </cell>
        </row>
        <row r="40">
          <cell r="B40">
            <v>12088</v>
          </cell>
          <cell r="GD40">
            <v>0</v>
          </cell>
        </row>
        <row r="41">
          <cell r="B41">
            <v>12096</v>
          </cell>
          <cell r="GD41">
            <v>1.268</v>
          </cell>
        </row>
        <row r="42">
          <cell r="B42">
            <v>12138</v>
          </cell>
          <cell r="GD42">
            <v>1.1000000000000001</v>
          </cell>
        </row>
        <row r="43">
          <cell r="B43">
            <v>12187</v>
          </cell>
          <cell r="GD43">
            <v>1.1175999999999999</v>
          </cell>
        </row>
        <row r="44">
          <cell r="B44">
            <v>12229</v>
          </cell>
          <cell r="GD44">
            <v>1.208</v>
          </cell>
        </row>
        <row r="45">
          <cell r="B45">
            <v>12245</v>
          </cell>
          <cell r="GD45">
            <v>0.69499999999999995</v>
          </cell>
        </row>
        <row r="46">
          <cell r="B46">
            <v>12260</v>
          </cell>
          <cell r="GD46">
            <v>1.1120000000000001</v>
          </cell>
        </row>
        <row r="47">
          <cell r="B47">
            <v>12278</v>
          </cell>
          <cell r="GD47">
            <v>0.57850000000000001</v>
          </cell>
        </row>
        <row r="48">
          <cell r="B48">
            <v>12336</v>
          </cell>
          <cell r="GD48">
            <v>0</v>
          </cell>
        </row>
        <row r="49">
          <cell r="B49">
            <v>12369</v>
          </cell>
          <cell r="GD49">
            <v>1.1120000000000001</v>
          </cell>
        </row>
        <row r="50">
          <cell r="B50">
            <v>12377</v>
          </cell>
          <cell r="GD50">
            <v>0.63500000000000001</v>
          </cell>
        </row>
        <row r="51">
          <cell r="B51">
            <v>12401</v>
          </cell>
          <cell r="GD51">
            <v>1.2527999999999999</v>
          </cell>
        </row>
        <row r="52">
          <cell r="B52">
            <v>12435</v>
          </cell>
          <cell r="GD52">
            <v>1.3160000000000001</v>
          </cell>
        </row>
        <row r="53">
          <cell r="B53">
            <v>12518</v>
          </cell>
          <cell r="GD53">
            <v>1.1759999999999999</v>
          </cell>
        </row>
        <row r="54">
          <cell r="B54">
            <v>12633</v>
          </cell>
          <cell r="GD54">
            <v>1.32</v>
          </cell>
        </row>
        <row r="55">
          <cell r="B55">
            <v>12666</v>
          </cell>
          <cell r="GD55">
            <v>1.224</v>
          </cell>
        </row>
        <row r="56">
          <cell r="B56">
            <v>12716</v>
          </cell>
          <cell r="GD56">
            <v>1.32</v>
          </cell>
        </row>
        <row r="57">
          <cell r="B57">
            <v>12724</v>
          </cell>
          <cell r="GD57">
            <v>1.38</v>
          </cell>
        </row>
        <row r="58">
          <cell r="B58">
            <v>12740</v>
          </cell>
          <cell r="GD58">
            <v>1.3008</v>
          </cell>
        </row>
        <row r="59">
          <cell r="B59">
            <v>12765</v>
          </cell>
          <cell r="GD59">
            <v>1.292</v>
          </cell>
        </row>
        <row r="60">
          <cell r="B60">
            <v>12799</v>
          </cell>
          <cell r="GD60">
            <v>1.52</v>
          </cell>
        </row>
        <row r="61">
          <cell r="B61">
            <v>12872</v>
          </cell>
          <cell r="GD61">
            <v>0.77500000000000002</v>
          </cell>
        </row>
        <row r="62">
          <cell r="B62">
            <v>12914</v>
          </cell>
          <cell r="GD62">
            <v>1.224</v>
          </cell>
        </row>
        <row r="63">
          <cell r="B63">
            <v>12922</v>
          </cell>
          <cell r="GD63">
            <v>0.72099999999999997</v>
          </cell>
        </row>
        <row r="64">
          <cell r="B64">
            <v>12930</v>
          </cell>
          <cell r="GD64">
            <v>1.228</v>
          </cell>
        </row>
        <row r="65">
          <cell r="B65">
            <v>13151</v>
          </cell>
          <cell r="GD65">
            <v>1.3008</v>
          </cell>
        </row>
        <row r="66">
          <cell r="B66">
            <v>13318</v>
          </cell>
          <cell r="GD66">
            <v>0.76300000000000001</v>
          </cell>
        </row>
        <row r="67">
          <cell r="B67">
            <v>13326</v>
          </cell>
          <cell r="GD67">
            <v>0.74750000000000005</v>
          </cell>
        </row>
        <row r="68">
          <cell r="B68">
            <v>13334</v>
          </cell>
          <cell r="GD68">
            <v>1.284</v>
          </cell>
        </row>
        <row r="69">
          <cell r="B69">
            <v>13342</v>
          </cell>
          <cell r="GD69">
            <v>1.028</v>
          </cell>
        </row>
        <row r="70">
          <cell r="B70">
            <v>13359</v>
          </cell>
          <cell r="GD70">
            <v>0.84250000000000003</v>
          </cell>
        </row>
        <row r="71">
          <cell r="B71">
            <v>13391</v>
          </cell>
          <cell r="GD71">
            <v>0.95</v>
          </cell>
        </row>
        <row r="72">
          <cell r="B72">
            <v>13425</v>
          </cell>
          <cell r="GD72">
            <v>1.3968</v>
          </cell>
        </row>
        <row r="73">
          <cell r="B73">
            <v>13912</v>
          </cell>
          <cell r="GD73">
            <v>1.0928</v>
          </cell>
        </row>
        <row r="74">
          <cell r="B74">
            <v>14316</v>
          </cell>
          <cell r="GD74">
            <v>0.59799999999999998</v>
          </cell>
        </row>
        <row r="75">
          <cell r="B75">
            <v>14340</v>
          </cell>
          <cell r="GD75">
            <v>1.2192000000000001</v>
          </cell>
        </row>
        <row r="76">
          <cell r="B76">
            <v>14357</v>
          </cell>
          <cell r="GD76">
            <v>0.71099999999999997</v>
          </cell>
        </row>
        <row r="77">
          <cell r="B77">
            <v>14373</v>
          </cell>
          <cell r="GD77">
            <v>1.3928</v>
          </cell>
        </row>
        <row r="78">
          <cell r="B78">
            <v>14779</v>
          </cell>
          <cell r="GD78">
            <v>0.6925</v>
          </cell>
        </row>
        <row r="79">
          <cell r="B79">
            <v>15024</v>
          </cell>
          <cell r="GD79">
            <v>0.73799999999999999</v>
          </cell>
        </row>
        <row r="80">
          <cell r="B80">
            <v>15156</v>
          </cell>
          <cell r="GD80">
            <v>1.032</v>
          </cell>
        </row>
        <row r="81">
          <cell r="B81">
            <v>15248</v>
          </cell>
          <cell r="GD81">
            <v>1.2232000000000001</v>
          </cell>
        </row>
        <row r="82">
          <cell r="B82">
            <v>15396</v>
          </cell>
          <cell r="GD82">
            <v>1.1439999999999999</v>
          </cell>
        </row>
        <row r="83">
          <cell r="B83">
            <v>15404</v>
          </cell>
          <cell r="GD83">
            <v>1.224</v>
          </cell>
        </row>
        <row r="84">
          <cell r="B84">
            <v>15438</v>
          </cell>
          <cell r="GD84">
            <v>1.52</v>
          </cell>
        </row>
        <row r="85">
          <cell r="B85">
            <v>15446</v>
          </cell>
          <cell r="GD85">
            <v>1.524</v>
          </cell>
        </row>
        <row r="86">
          <cell r="B86">
            <v>15453</v>
          </cell>
          <cell r="GD86">
            <v>1.3879999999999999</v>
          </cell>
        </row>
        <row r="87">
          <cell r="B87">
            <v>15750</v>
          </cell>
          <cell r="GD87">
            <v>0.6855</v>
          </cell>
        </row>
        <row r="88">
          <cell r="B88">
            <v>15792</v>
          </cell>
          <cell r="GD88">
            <v>0.82750000000000001</v>
          </cell>
        </row>
        <row r="89">
          <cell r="B89">
            <v>15917</v>
          </cell>
          <cell r="GD89">
            <v>0.77500000000000002</v>
          </cell>
        </row>
        <row r="90">
          <cell r="B90">
            <v>16220</v>
          </cell>
          <cell r="GD90">
            <v>0.86799999999999999</v>
          </cell>
        </row>
        <row r="91">
          <cell r="B91">
            <v>17186</v>
          </cell>
          <cell r="GD91">
            <v>0.84250000000000003</v>
          </cell>
        </row>
        <row r="92">
          <cell r="B92">
            <v>17319</v>
          </cell>
          <cell r="GD92">
            <v>0</v>
          </cell>
        </row>
        <row r="93">
          <cell r="B93">
            <v>17327</v>
          </cell>
          <cell r="GD93">
            <v>0.84550000000000003</v>
          </cell>
        </row>
        <row r="94">
          <cell r="B94">
            <v>17343</v>
          </cell>
          <cell r="GD94">
            <v>0.65800000000000003</v>
          </cell>
        </row>
        <row r="95">
          <cell r="B95">
            <v>17350</v>
          </cell>
          <cell r="GD95">
            <v>0.62450000000000006</v>
          </cell>
        </row>
        <row r="96">
          <cell r="B96">
            <v>17368</v>
          </cell>
          <cell r="GD96">
            <v>0.89249999999999996</v>
          </cell>
        </row>
        <row r="97">
          <cell r="B97">
            <v>17384</v>
          </cell>
          <cell r="GD97">
            <v>0.68300000000000005</v>
          </cell>
        </row>
        <row r="98">
          <cell r="B98">
            <v>17392</v>
          </cell>
          <cell r="GD98">
            <v>0.6</v>
          </cell>
        </row>
        <row r="99">
          <cell r="B99">
            <v>17418</v>
          </cell>
          <cell r="GD99">
            <v>0.69499999999999995</v>
          </cell>
        </row>
        <row r="100">
          <cell r="B100">
            <v>17459</v>
          </cell>
          <cell r="GD100">
            <v>0.77</v>
          </cell>
        </row>
        <row r="101">
          <cell r="B101">
            <v>17467</v>
          </cell>
          <cell r="GD101">
            <v>0.69699999999999995</v>
          </cell>
        </row>
        <row r="102">
          <cell r="B102">
            <v>17558</v>
          </cell>
          <cell r="GD102">
            <v>0.79249999999999998</v>
          </cell>
        </row>
        <row r="103">
          <cell r="B103">
            <v>17657</v>
          </cell>
          <cell r="GD103">
            <v>0.74250000000000005</v>
          </cell>
        </row>
        <row r="104">
          <cell r="B104">
            <v>17673</v>
          </cell>
          <cell r="GD104">
            <v>0.83499999999999996</v>
          </cell>
        </row>
        <row r="105">
          <cell r="B105">
            <v>17707</v>
          </cell>
          <cell r="GD105">
            <v>0.63100000000000001</v>
          </cell>
        </row>
        <row r="106">
          <cell r="B106">
            <v>17749</v>
          </cell>
          <cell r="GD106">
            <v>0.73250000000000004</v>
          </cell>
        </row>
        <row r="107">
          <cell r="B107">
            <v>17764</v>
          </cell>
          <cell r="GD107">
            <v>0</v>
          </cell>
        </row>
        <row r="108">
          <cell r="B108">
            <v>17772</v>
          </cell>
          <cell r="GD108">
            <v>0.79049999999999998</v>
          </cell>
        </row>
        <row r="109">
          <cell r="B109">
            <v>17780</v>
          </cell>
          <cell r="GD109">
            <v>0.59199999999999997</v>
          </cell>
        </row>
        <row r="110">
          <cell r="B110">
            <v>17863</v>
          </cell>
          <cell r="GD110">
            <v>0.68100000000000005</v>
          </cell>
        </row>
        <row r="111">
          <cell r="B111">
            <v>17871</v>
          </cell>
          <cell r="GD111">
            <v>0.71</v>
          </cell>
        </row>
        <row r="112">
          <cell r="B112">
            <v>17889</v>
          </cell>
          <cell r="GD112">
            <v>0</v>
          </cell>
        </row>
        <row r="113">
          <cell r="B113">
            <v>18176</v>
          </cell>
          <cell r="GD113">
            <v>0.4945</v>
          </cell>
        </row>
        <row r="114">
          <cell r="B114">
            <v>18184</v>
          </cell>
          <cell r="GD114">
            <v>0.73250000000000004</v>
          </cell>
        </row>
        <row r="115">
          <cell r="B115">
            <v>18192</v>
          </cell>
          <cell r="GD115">
            <v>0.52049999999999996</v>
          </cell>
        </row>
        <row r="116">
          <cell r="B116">
            <v>18226</v>
          </cell>
          <cell r="GD116">
            <v>0.74</v>
          </cell>
        </row>
        <row r="117">
          <cell r="B117">
            <v>18234</v>
          </cell>
          <cell r="GD117">
            <v>0.51500000000000001</v>
          </cell>
        </row>
        <row r="118">
          <cell r="B118">
            <v>18242</v>
          </cell>
          <cell r="GD118">
            <v>0</v>
          </cell>
        </row>
        <row r="119">
          <cell r="B119">
            <v>18259</v>
          </cell>
          <cell r="GD119">
            <v>0.68300000000000005</v>
          </cell>
        </row>
        <row r="120">
          <cell r="B120">
            <v>18267</v>
          </cell>
          <cell r="GD120">
            <v>0.69499999999999995</v>
          </cell>
        </row>
        <row r="121">
          <cell r="B121">
            <v>18291</v>
          </cell>
          <cell r="GD121">
            <v>0.52749999999999997</v>
          </cell>
        </row>
        <row r="122">
          <cell r="B122">
            <v>20065</v>
          </cell>
          <cell r="GD122">
            <v>1.1759999999999999</v>
          </cell>
        </row>
        <row r="123">
          <cell r="B123">
            <v>20172</v>
          </cell>
          <cell r="GD123">
            <v>1.3839999999999999</v>
          </cell>
        </row>
        <row r="124">
          <cell r="B124">
            <v>20180</v>
          </cell>
          <cell r="GD124">
            <v>1.0448</v>
          </cell>
        </row>
        <row r="125">
          <cell r="B125">
            <v>20214</v>
          </cell>
          <cell r="GD125">
            <v>1.1279999999999999</v>
          </cell>
        </row>
        <row r="126">
          <cell r="B126">
            <v>20255</v>
          </cell>
          <cell r="GD126">
            <v>0.68300000000000005</v>
          </cell>
        </row>
        <row r="127">
          <cell r="B127">
            <v>20305</v>
          </cell>
          <cell r="GD127">
            <v>0.81299999999999994</v>
          </cell>
        </row>
        <row r="128">
          <cell r="B128">
            <v>20321</v>
          </cell>
          <cell r="GD128">
            <v>1.0671999999999999</v>
          </cell>
        </row>
        <row r="129">
          <cell r="B129">
            <v>20339</v>
          </cell>
          <cell r="GD129">
            <v>1.1279999999999999</v>
          </cell>
        </row>
        <row r="130">
          <cell r="B130">
            <v>20362</v>
          </cell>
          <cell r="GD130">
            <v>0.61250000000000004</v>
          </cell>
        </row>
        <row r="131">
          <cell r="B131">
            <v>20396</v>
          </cell>
          <cell r="GD131">
            <v>1.224</v>
          </cell>
        </row>
        <row r="132">
          <cell r="B132">
            <v>20404</v>
          </cell>
          <cell r="GD132">
            <v>1.304</v>
          </cell>
        </row>
        <row r="133">
          <cell r="B133">
            <v>20412</v>
          </cell>
          <cell r="GD133">
            <v>0.80249999999999999</v>
          </cell>
        </row>
        <row r="134">
          <cell r="B134">
            <v>20479</v>
          </cell>
          <cell r="GD134">
            <v>1.272</v>
          </cell>
        </row>
        <row r="135">
          <cell r="B135">
            <v>20537</v>
          </cell>
          <cell r="GD135">
            <v>1.3608</v>
          </cell>
        </row>
        <row r="136">
          <cell r="B136">
            <v>20545</v>
          </cell>
          <cell r="GD136">
            <v>1.32</v>
          </cell>
        </row>
        <row r="137">
          <cell r="B137">
            <v>20552</v>
          </cell>
          <cell r="GD137">
            <v>1.32</v>
          </cell>
        </row>
        <row r="138">
          <cell r="B138">
            <v>20560</v>
          </cell>
          <cell r="GD138">
            <v>1.2847999999999999</v>
          </cell>
        </row>
        <row r="139">
          <cell r="B139">
            <v>20594</v>
          </cell>
          <cell r="GD139">
            <v>1.3480000000000001</v>
          </cell>
        </row>
        <row r="140">
          <cell r="B140">
            <v>20685</v>
          </cell>
          <cell r="GD140">
            <v>1.3360000000000001</v>
          </cell>
        </row>
        <row r="141">
          <cell r="B141">
            <v>20727</v>
          </cell>
          <cell r="GD141">
            <v>1.444</v>
          </cell>
        </row>
        <row r="142">
          <cell r="B142">
            <v>20784</v>
          </cell>
          <cell r="GD142">
            <v>0.76500000000000001</v>
          </cell>
        </row>
        <row r="143">
          <cell r="B143">
            <v>20800</v>
          </cell>
          <cell r="GD143">
            <v>1.1592</v>
          </cell>
        </row>
        <row r="144">
          <cell r="B144">
            <v>20818</v>
          </cell>
          <cell r="GD144">
            <v>0.72050000000000003</v>
          </cell>
        </row>
        <row r="145">
          <cell r="B145">
            <v>20834</v>
          </cell>
          <cell r="GD145">
            <v>1.3360000000000001</v>
          </cell>
        </row>
        <row r="146">
          <cell r="B146">
            <v>20909</v>
          </cell>
          <cell r="GD146">
            <v>1.24</v>
          </cell>
        </row>
        <row r="147">
          <cell r="B147">
            <v>20982</v>
          </cell>
          <cell r="GD147">
            <v>1.3360000000000001</v>
          </cell>
        </row>
        <row r="148">
          <cell r="B148">
            <v>21006</v>
          </cell>
          <cell r="GD148">
            <v>1.32</v>
          </cell>
        </row>
        <row r="149">
          <cell r="B149">
            <v>21022</v>
          </cell>
          <cell r="GD149">
            <v>1.492</v>
          </cell>
        </row>
        <row r="150">
          <cell r="B150">
            <v>21055</v>
          </cell>
          <cell r="GD150">
            <v>1.3360000000000001</v>
          </cell>
        </row>
        <row r="151">
          <cell r="B151">
            <v>21352</v>
          </cell>
          <cell r="GD151">
            <v>1.32</v>
          </cell>
        </row>
        <row r="152">
          <cell r="B152">
            <v>21493</v>
          </cell>
          <cell r="GD152">
            <v>0.82499999999999996</v>
          </cell>
        </row>
        <row r="153">
          <cell r="B153">
            <v>21543</v>
          </cell>
          <cell r="GD153">
            <v>0.77749999999999997</v>
          </cell>
        </row>
        <row r="154">
          <cell r="B154">
            <v>21659</v>
          </cell>
          <cell r="GD154">
            <v>1.236</v>
          </cell>
        </row>
        <row r="155">
          <cell r="B155">
            <v>21758</v>
          </cell>
          <cell r="GD155">
            <v>1.4279999999999999</v>
          </cell>
        </row>
        <row r="156">
          <cell r="B156">
            <v>21832</v>
          </cell>
          <cell r="GD156">
            <v>0.81499999999999995</v>
          </cell>
        </row>
        <row r="157">
          <cell r="B157">
            <v>21865</v>
          </cell>
          <cell r="GD157">
            <v>0.75360000000000005</v>
          </cell>
        </row>
        <row r="158">
          <cell r="B158">
            <v>21873</v>
          </cell>
          <cell r="GD158">
            <v>1.204</v>
          </cell>
        </row>
        <row r="159">
          <cell r="B159">
            <v>21881</v>
          </cell>
          <cell r="GD159">
            <v>1.276</v>
          </cell>
        </row>
        <row r="160">
          <cell r="B160">
            <v>23259</v>
          </cell>
          <cell r="GD160">
            <v>0.75749999999999995</v>
          </cell>
        </row>
        <row r="161">
          <cell r="B161">
            <v>23440</v>
          </cell>
          <cell r="GD161">
            <v>0.44</v>
          </cell>
        </row>
        <row r="162">
          <cell r="B162">
            <v>23598</v>
          </cell>
          <cell r="GD162">
            <v>1.24</v>
          </cell>
        </row>
        <row r="163">
          <cell r="B163">
            <v>23655</v>
          </cell>
          <cell r="GD163">
            <v>0.78949999999999998</v>
          </cell>
        </row>
        <row r="164">
          <cell r="B164">
            <v>24661</v>
          </cell>
          <cell r="GD164">
            <v>1.288</v>
          </cell>
        </row>
        <row r="165">
          <cell r="B165">
            <v>24752</v>
          </cell>
          <cell r="GD165">
            <v>0.35</v>
          </cell>
        </row>
        <row r="166">
          <cell r="B166">
            <v>24760</v>
          </cell>
          <cell r="GD166">
            <v>1.228</v>
          </cell>
        </row>
        <row r="167">
          <cell r="B167">
            <v>24786</v>
          </cell>
          <cell r="GD167">
            <v>0.91249999999999998</v>
          </cell>
        </row>
        <row r="168">
          <cell r="B168">
            <v>24810</v>
          </cell>
          <cell r="GD168">
            <v>0.35</v>
          </cell>
        </row>
        <row r="169">
          <cell r="B169">
            <v>24927</v>
          </cell>
          <cell r="GD169">
            <v>1.26</v>
          </cell>
        </row>
        <row r="170">
          <cell r="B170">
            <v>24950</v>
          </cell>
          <cell r="GD170">
            <v>1.268</v>
          </cell>
        </row>
        <row r="171">
          <cell r="B171">
            <v>25007</v>
          </cell>
          <cell r="GD171">
            <v>1.268</v>
          </cell>
        </row>
        <row r="172">
          <cell r="B172">
            <v>25023</v>
          </cell>
          <cell r="GD172">
            <v>1.22</v>
          </cell>
        </row>
        <row r="173">
          <cell r="B173">
            <v>25031</v>
          </cell>
          <cell r="GD173">
            <v>0.6048</v>
          </cell>
        </row>
        <row r="174">
          <cell r="B174">
            <v>25049</v>
          </cell>
          <cell r="GD174">
            <v>1.208</v>
          </cell>
        </row>
        <row r="175">
          <cell r="B175">
            <v>25197</v>
          </cell>
          <cell r="GD175">
            <v>1.208</v>
          </cell>
        </row>
        <row r="176">
          <cell r="B176">
            <v>25239</v>
          </cell>
          <cell r="GD176">
            <v>1.208</v>
          </cell>
        </row>
        <row r="177">
          <cell r="B177">
            <v>25312</v>
          </cell>
          <cell r="GD177">
            <v>1.208</v>
          </cell>
        </row>
        <row r="178">
          <cell r="B178">
            <v>25783</v>
          </cell>
          <cell r="GD178">
            <v>0.53049999999999997</v>
          </cell>
        </row>
        <row r="179">
          <cell r="B179">
            <v>26005</v>
          </cell>
          <cell r="GD179">
            <v>0.92300000000000004</v>
          </cell>
        </row>
        <row r="180">
          <cell r="B180">
            <v>26013</v>
          </cell>
          <cell r="GD180">
            <v>0.77749999999999997</v>
          </cell>
        </row>
        <row r="181">
          <cell r="B181">
            <v>26021</v>
          </cell>
          <cell r="GD181">
            <v>0.73199999999999998</v>
          </cell>
        </row>
        <row r="182">
          <cell r="B182">
            <v>26153</v>
          </cell>
          <cell r="GD182">
            <v>0.77500000000000002</v>
          </cell>
        </row>
        <row r="183">
          <cell r="B183">
            <v>26336</v>
          </cell>
          <cell r="GD183">
            <v>0.755</v>
          </cell>
        </row>
        <row r="184">
          <cell r="B184">
            <v>26492</v>
          </cell>
          <cell r="GD184">
            <v>0.91249999999999998</v>
          </cell>
        </row>
        <row r="185">
          <cell r="B185">
            <v>26500</v>
          </cell>
          <cell r="GD185">
            <v>1.296</v>
          </cell>
        </row>
        <row r="186">
          <cell r="B186">
            <v>27318</v>
          </cell>
          <cell r="GD186">
            <v>0.75</v>
          </cell>
        </row>
        <row r="187">
          <cell r="B187">
            <v>27540</v>
          </cell>
          <cell r="GD187">
            <v>0.54049999999999998</v>
          </cell>
        </row>
        <row r="188">
          <cell r="B188">
            <v>27557</v>
          </cell>
          <cell r="GD188">
            <v>0.753</v>
          </cell>
        </row>
        <row r="189">
          <cell r="B189">
            <v>27565</v>
          </cell>
          <cell r="GD189">
            <v>1.1888000000000001</v>
          </cell>
        </row>
        <row r="190">
          <cell r="B190">
            <v>27599</v>
          </cell>
          <cell r="GD190">
            <v>1.1375999999999999</v>
          </cell>
        </row>
        <row r="191">
          <cell r="B191">
            <v>27623</v>
          </cell>
          <cell r="GD191">
            <v>0.82250000000000001</v>
          </cell>
        </row>
        <row r="192">
          <cell r="B192">
            <v>27714</v>
          </cell>
          <cell r="GD192">
            <v>0.755</v>
          </cell>
        </row>
        <row r="193">
          <cell r="B193">
            <v>28076</v>
          </cell>
          <cell r="GD193">
            <v>0.70799999999999996</v>
          </cell>
        </row>
        <row r="194">
          <cell r="B194">
            <v>28100</v>
          </cell>
          <cell r="GD194">
            <v>0.40100000000000002</v>
          </cell>
        </row>
        <row r="195">
          <cell r="B195">
            <v>28365</v>
          </cell>
          <cell r="GD195">
            <v>0.81</v>
          </cell>
        </row>
        <row r="196">
          <cell r="B196">
            <v>28373</v>
          </cell>
          <cell r="GD196">
            <v>0.498</v>
          </cell>
        </row>
        <row r="197">
          <cell r="B197">
            <v>28456</v>
          </cell>
          <cell r="GD197">
            <v>0.4415</v>
          </cell>
        </row>
        <row r="198">
          <cell r="B198">
            <v>28530</v>
          </cell>
          <cell r="GD198">
            <v>0.51900000000000002</v>
          </cell>
        </row>
        <row r="199">
          <cell r="B199">
            <v>28563</v>
          </cell>
          <cell r="GD199">
            <v>0.35799999999999998</v>
          </cell>
        </row>
        <row r="200">
          <cell r="B200">
            <v>28571</v>
          </cell>
          <cell r="GD200">
            <v>0.73250000000000004</v>
          </cell>
        </row>
        <row r="201">
          <cell r="B201">
            <v>30098</v>
          </cell>
          <cell r="GD201">
            <v>0.76049999999999995</v>
          </cell>
        </row>
        <row r="202">
          <cell r="B202">
            <v>30148</v>
          </cell>
          <cell r="GD202">
            <v>1.6</v>
          </cell>
        </row>
        <row r="203">
          <cell r="B203">
            <v>30167</v>
          </cell>
          <cell r="GD203">
            <v>0.44800000000000001</v>
          </cell>
        </row>
        <row r="204">
          <cell r="B204">
            <v>30197</v>
          </cell>
          <cell r="GD204">
            <v>0.8256</v>
          </cell>
        </row>
        <row r="205">
          <cell r="B205">
            <v>30221</v>
          </cell>
          <cell r="GD205">
            <v>1.244</v>
          </cell>
        </row>
        <row r="206">
          <cell r="B206">
            <v>30239</v>
          </cell>
          <cell r="GD206">
            <v>1.2887999999999999</v>
          </cell>
        </row>
        <row r="207">
          <cell r="B207">
            <v>30247</v>
          </cell>
          <cell r="GD207">
            <v>0.77759999999999996</v>
          </cell>
        </row>
        <row r="208">
          <cell r="B208">
            <v>30429</v>
          </cell>
          <cell r="GD208">
            <v>1.1255999999999999</v>
          </cell>
        </row>
        <row r="209">
          <cell r="B209">
            <v>30502</v>
          </cell>
          <cell r="GD209">
            <v>1.268</v>
          </cell>
        </row>
        <row r="210">
          <cell r="B210">
            <v>30759</v>
          </cell>
          <cell r="GD210">
            <v>0.51280000000000003</v>
          </cell>
        </row>
        <row r="211">
          <cell r="B211">
            <v>30791</v>
          </cell>
          <cell r="GD211">
            <v>0.98399999999999999</v>
          </cell>
        </row>
        <row r="212">
          <cell r="B212">
            <v>30841</v>
          </cell>
          <cell r="GD212">
            <v>1.208</v>
          </cell>
        </row>
        <row r="213">
          <cell r="B213">
            <v>30874</v>
          </cell>
          <cell r="GD213">
            <v>1.208</v>
          </cell>
        </row>
        <row r="214">
          <cell r="B214">
            <v>30916</v>
          </cell>
          <cell r="GD214">
            <v>1.256</v>
          </cell>
        </row>
        <row r="215">
          <cell r="B215">
            <v>30924</v>
          </cell>
          <cell r="GD215">
            <v>0.98399999999999999</v>
          </cell>
        </row>
        <row r="216">
          <cell r="B216">
            <v>30973</v>
          </cell>
          <cell r="GD216">
            <v>0.6048</v>
          </cell>
        </row>
        <row r="217">
          <cell r="B217">
            <v>31054</v>
          </cell>
          <cell r="GD217">
            <v>0.72750000000000004</v>
          </cell>
        </row>
        <row r="218">
          <cell r="B218">
            <v>31070</v>
          </cell>
          <cell r="GD218">
            <v>0.69099999999999995</v>
          </cell>
        </row>
        <row r="219">
          <cell r="B219">
            <v>31120</v>
          </cell>
          <cell r="GD219">
            <v>1.1168</v>
          </cell>
        </row>
        <row r="220">
          <cell r="B220">
            <v>31245</v>
          </cell>
          <cell r="GD220">
            <v>0.72</v>
          </cell>
        </row>
        <row r="221">
          <cell r="B221">
            <v>31252</v>
          </cell>
          <cell r="GD221">
            <v>1.24</v>
          </cell>
        </row>
        <row r="222">
          <cell r="B222">
            <v>31286</v>
          </cell>
          <cell r="GD222">
            <v>1.22</v>
          </cell>
        </row>
        <row r="223">
          <cell r="B223">
            <v>31583</v>
          </cell>
          <cell r="GD223">
            <v>1.208</v>
          </cell>
        </row>
        <row r="224">
          <cell r="B224">
            <v>32227</v>
          </cell>
          <cell r="GD224">
            <v>0.74299999999999999</v>
          </cell>
        </row>
        <row r="225">
          <cell r="B225">
            <v>32250</v>
          </cell>
          <cell r="GD225">
            <v>0.69499999999999995</v>
          </cell>
        </row>
        <row r="226">
          <cell r="B226">
            <v>32300</v>
          </cell>
          <cell r="GD226">
            <v>0</v>
          </cell>
        </row>
        <row r="227">
          <cell r="B227">
            <v>32367</v>
          </cell>
          <cell r="GD227">
            <v>1.0511999999999999</v>
          </cell>
        </row>
        <row r="228">
          <cell r="B228">
            <v>32375</v>
          </cell>
          <cell r="GD228">
            <v>1.1240000000000001</v>
          </cell>
        </row>
        <row r="229">
          <cell r="B229">
            <v>32433</v>
          </cell>
          <cell r="GD229">
            <v>0.755</v>
          </cell>
        </row>
        <row r="230">
          <cell r="B230">
            <v>32979</v>
          </cell>
          <cell r="GD230">
            <v>0.83679999999999999</v>
          </cell>
        </row>
        <row r="231">
          <cell r="B231">
            <v>33043</v>
          </cell>
          <cell r="GD231">
            <v>1.236</v>
          </cell>
        </row>
        <row r="232">
          <cell r="B232">
            <v>33233</v>
          </cell>
          <cell r="GD232">
            <v>1.0928</v>
          </cell>
        </row>
        <row r="233">
          <cell r="B233">
            <v>33308</v>
          </cell>
          <cell r="GD233">
            <v>0.77</v>
          </cell>
        </row>
        <row r="234">
          <cell r="B234">
            <v>33340</v>
          </cell>
          <cell r="GD234">
            <v>1.1639999999999999</v>
          </cell>
        </row>
        <row r="235">
          <cell r="B235">
            <v>33563</v>
          </cell>
          <cell r="GD235">
            <v>1.26</v>
          </cell>
        </row>
        <row r="236">
          <cell r="B236">
            <v>33647</v>
          </cell>
          <cell r="GD236">
            <v>0.75249999999999995</v>
          </cell>
        </row>
        <row r="237">
          <cell r="B237">
            <v>33662</v>
          </cell>
          <cell r="GD237">
            <v>0.755</v>
          </cell>
        </row>
        <row r="238">
          <cell r="B238">
            <v>33704</v>
          </cell>
          <cell r="GD238">
            <v>1.3480000000000001</v>
          </cell>
        </row>
        <row r="239">
          <cell r="B239">
            <v>34207</v>
          </cell>
          <cell r="GD239">
            <v>0.82499999999999996</v>
          </cell>
        </row>
        <row r="240">
          <cell r="B240">
            <v>34272</v>
          </cell>
          <cell r="GD240">
            <v>0.77</v>
          </cell>
        </row>
        <row r="241">
          <cell r="B241">
            <v>34314</v>
          </cell>
          <cell r="GD241">
            <v>0.755</v>
          </cell>
        </row>
        <row r="242">
          <cell r="B242">
            <v>34348</v>
          </cell>
          <cell r="GD242">
            <v>0.86799999999999999</v>
          </cell>
        </row>
        <row r="243">
          <cell r="B243">
            <v>34355</v>
          </cell>
          <cell r="GD243">
            <v>0.78500000000000003</v>
          </cell>
        </row>
        <row r="244">
          <cell r="B244">
            <v>34363</v>
          </cell>
          <cell r="GD244">
            <v>0.8125</v>
          </cell>
        </row>
        <row r="245">
          <cell r="B245">
            <v>34462</v>
          </cell>
          <cell r="GD245">
            <v>0</v>
          </cell>
        </row>
        <row r="246">
          <cell r="B246">
            <v>34777</v>
          </cell>
          <cell r="GD246">
            <v>0.9425</v>
          </cell>
        </row>
        <row r="247">
          <cell r="B247">
            <v>34785</v>
          </cell>
          <cell r="GD247">
            <v>0.79749999999999999</v>
          </cell>
        </row>
        <row r="248">
          <cell r="B248">
            <v>34793</v>
          </cell>
          <cell r="GD248">
            <v>0.89249999999999996</v>
          </cell>
        </row>
        <row r="249">
          <cell r="B249">
            <v>34884</v>
          </cell>
          <cell r="GD249">
            <v>0.77500000000000002</v>
          </cell>
        </row>
        <row r="250">
          <cell r="B250">
            <v>34926</v>
          </cell>
          <cell r="GD250">
            <v>0.76249999999999996</v>
          </cell>
        </row>
        <row r="251">
          <cell r="B251">
            <v>35014</v>
          </cell>
          <cell r="GD251">
            <v>0.78549999999999998</v>
          </cell>
        </row>
        <row r="252">
          <cell r="B252">
            <v>35295</v>
          </cell>
          <cell r="GD252">
            <v>0.68300000000000005</v>
          </cell>
        </row>
        <row r="253">
          <cell r="B253">
            <v>35493</v>
          </cell>
          <cell r="GD253">
            <v>0.76749999999999996</v>
          </cell>
        </row>
        <row r="254">
          <cell r="B254">
            <v>35543</v>
          </cell>
          <cell r="GD254">
            <v>1.1120000000000001</v>
          </cell>
        </row>
        <row r="255">
          <cell r="B255">
            <v>35592</v>
          </cell>
          <cell r="GD255">
            <v>0.77249999999999996</v>
          </cell>
        </row>
        <row r="256">
          <cell r="B256">
            <v>35626</v>
          </cell>
          <cell r="GD256">
            <v>1.276</v>
          </cell>
        </row>
        <row r="257">
          <cell r="B257">
            <v>35766</v>
          </cell>
          <cell r="GD257">
            <v>0.7</v>
          </cell>
        </row>
        <row r="258">
          <cell r="B258">
            <v>35816</v>
          </cell>
          <cell r="GD258">
            <v>0.755</v>
          </cell>
        </row>
        <row r="259">
          <cell r="B259">
            <v>35840</v>
          </cell>
          <cell r="GD259">
            <v>0.54049999999999998</v>
          </cell>
        </row>
        <row r="260">
          <cell r="B260">
            <v>35907</v>
          </cell>
          <cell r="GD260">
            <v>0.77049999999999996</v>
          </cell>
        </row>
        <row r="261">
          <cell r="B261">
            <v>36046</v>
          </cell>
          <cell r="GD261">
            <v>0.72</v>
          </cell>
        </row>
        <row r="262">
          <cell r="B262">
            <v>36053</v>
          </cell>
          <cell r="GD262">
            <v>0.73</v>
          </cell>
        </row>
        <row r="263">
          <cell r="B263">
            <v>36327</v>
          </cell>
          <cell r="GD263">
            <v>0.48699999999999999</v>
          </cell>
        </row>
        <row r="264">
          <cell r="B264">
            <v>36335</v>
          </cell>
          <cell r="GD264">
            <v>0.79249999999999998</v>
          </cell>
        </row>
        <row r="265">
          <cell r="B265">
            <v>36343</v>
          </cell>
          <cell r="GD265">
            <v>1.1279999999999999</v>
          </cell>
        </row>
        <row r="266">
          <cell r="B266">
            <v>36350</v>
          </cell>
          <cell r="GD266">
            <v>1.256</v>
          </cell>
        </row>
        <row r="267">
          <cell r="B267">
            <v>36384</v>
          </cell>
          <cell r="GD267">
            <v>0.81799999999999995</v>
          </cell>
        </row>
        <row r="268">
          <cell r="B268">
            <v>37507</v>
          </cell>
          <cell r="GD268">
            <v>0.28299999999999997</v>
          </cell>
        </row>
        <row r="269">
          <cell r="B269">
            <v>40022</v>
          </cell>
          <cell r="GD269">
            <v>0.40550000000000003</v>
          </cell>
        </row>
        <row r="270">
          <cell r="B270">
            <v>40030</v>
          </cell>
          <cell r="GD270">
            <v>0.755</v>
          </cell>
        </row>
        <row r="271">
          <cell r="B271">
            <v>40121</v>
          </cell>
          <cell r="GD271">
            <v>1.288</v>
          </cell>
        </row>
        <row r="272">
          <cell r="B272">
            <v>40139</v>
          </cell>
          <cell r="GD272">
            <v>1.3839999999999999</v>
          </cell>
        </row>
        <row r="273">
          <cell r="B273">
            <v>40147</v>
          </cell>
          <cell r="GD273">
            <v>0.73750000000000004</v>
          </cell>
        </row>
        <row r="274">
          <cell r="B274">
            <v>40204</v>
          </cell>
          <cell r="GD274">
            <v>1.256</v>
          </cell>
        </row>
        <row r="275">
          <cell r="B275">
            <v>40220</v>
          </cell>
          <cell r="GD275">
            <v>1.3959999999999999</v>
          </cell>
        </row>
        <row r="276">
          <cell r="B276">
            <v>40295</v>
          </cell>
          <cell r="GD276">
            <v>1.3560000000000001</v>
          </cell>
        </row>
        <row r="277">
          <cell r="B277">
            <v>40378</v>
          </cell>
          <cell r="GD277">
            <v>1.3480000000000001</v>
          </cell>
        </row>
        <row r="278">
          <cell r="B278">
            <v>40469</v>
          </cell>
          <cell r="GD278">
            <v>1.3879999999999999</v>
          </cell>
        </row>
        <row r="279">
          <cell r="B279">
            <v>40477</v>
          </cell>
          <cell r="GD279">
            <v>1.6</v>
          </cell>
        </row>
        <row r="280">
          <cell r="B280">
            <v>40493</v>
          </cell>
          <cell r="GD280">
            <v>1.448</v>
          </cell>
        </row>
        <row r="281">
          <cell r="B281">
            <v>40519</v>
          </cell>
          <cell r="GD281">
            <v>1.3080000000000001</v>
          </cell>
        </row>
        <row r="282">
          <cell r="B282">
            <v>40527</v>
          </cell>
          <cell r="GD282">
            <v>1.228</v>
          </cell>
        </row>
        <row r="283">
          <cell r="B283">
            <v>40626</v>
          </cell>
          <cell r="GD283">
            <v>1.3280000000000001</v>
          </cell>
        </row>
        <row r="284">
          <cell r="B284">
            <v>40667</v>
          </cell>
          <cell r="GD284">
            <v>0.57279999999999998</v>
          </cell>
        </row>
        <row r="285">
          <cell r="B285">
            <v>40915</v>
          </cell>
          <cell r="GD285">
            <v>1.208</v>
          </cell>
        </row>
        <row r="286">
          <cell r="B286">
            <v>40980</v>
          </cell>
          <cell r="GD286">
            <v>1.1120000000000001</v>
          </cell>
        </row>
        <row r="287">
          <cell r="B287">
            <v>41004</v>
          </cell>
          <cell r="GD287">
            <v>1.208</v>
          </cell>
        </row>
        <row r="288">
          <cell r="B288">
            <v>41012</v>
          </cell>
          <cell r="GD288">
            <v>1.208</v>
          </cell>
        </row>
        <row r="289">
          <cell r="B289">
            <v>41020</v>
          </cell>
          <cell r="GD289">
            <v>0.83040000000000003</v>
          </cell>
        </row>
        <row r="290">
          <cell r="B290">
            <v>41061</v>
          </cell>
          <cell r="GD290">
            <v>0.52300000000000002</v>
          </cell>
        </row>
        <row r="291">
          <cell r="B291">
            <v>41541</v>
          </cell>
          <cell r="GD291">
            <v>1.0928</v>
          </cell>
        </row>
        <row r="292">
          <cell r="B292">
            <v>41566</v>
          </cell>
          <cell r="GD292">
            <v>1.0928</v>
          </cell>
        </row>
        <row r="293">
          <cell r="B293">
            <v>41582</v>
          </cell>
          <cell r="GD293">
            <v>1.208</v>
          </cell>
        </row>
        <row r="294">
          <cell r="B294">
            <v>41632</v>
          </cell>
          <cell r="GD294">
            <v>1.208</v>
          </cell>
        </row>
        <row r="295">
          <cell r="B295">
            <v>41699</v>
          </cell>
          <cell r="GD295">
            <v>1.208</v>
          </cell>
        </row>
        <row r="296">
          <cell r="B296">
            <v>41814</v>
          </cell>
          <cell r="GD296">
            <v>1.3280000000000001</v>
          </cell>
        </row>
        <row r="297">
          <cell r="B297">
            <v>41913</v>
          </cell>
          <cell r="GD297">
            <v>1.208</v>
          </cell>
        </row>
        <row r="298">
          <cell r="B298">
            <v>41921</v>
          </cell>
          <cell r="GD298">
            <v>0.49199999999999999</v>
          </cell>
        </row>
        <row r="299">
          <cell r="B299">
            <v>42077</v>
          </cell>
          <cell r="GD299">
            <v>1.1759999999999999</v>
          </cell>
        </row>
        <row r="300">
          <cell r="B300">
            <v>42085</v>
          </cell>
          <cell r="GD300">
            <v>1.296</v>
          </cell>
        </row>
        <row r="301">
          <cell r="B301">
            <v>42176</v>
          </cell>
          <cell r="GD301">
            <v>1.208</v>
          </cell>
        </row>
        <row r="302">
          <cell r="B302">
            <v>42242</v>
          </cell>
          <cell r="GD302">
            <v>0.755</v>
          </cell>
        </row>
        <row r="303">
          <cell r="B303">
            <v>42259</v>
          </cell>
          <cell r="GD303">
            <v>1.0992</v>
          </cell>
        </row>
        <row r="304">
          <cell r="B304">
            <v>42267</v>
          </cell>
          <cell r="GD304">
            <v>1.3360000000000001</v>
          </cell>
        </row>
        <row r="305">
          <cell r="B305">
            <v>42283</v>
          </cell>
          <cell r="GD305">
            <v>1.228</v>
          </cell>
        </row>
        <row r="306">
          <cell r="B306">
            <v>42390</v>
          </cell>
          <cell r="GD306">
            <v>1.208</v>
          </cell>
        </row>
        <row r="307">
          <cell r="B307">
            <v>42473</v>
          </cell>
          <cell r="GD307">
            <v>1.1592</v>
          </cell>
        </row>
        <row r="308">
          <cell r="B308">
            <v>42572</v>
          </cell>
          <cell r="GD308">
            <v>1.208</v>
          </cell>
        </row>
        <row r="309">
          <cell r="B309">
            <v>42770</v>
          </cell>
          <cell r="GD309">
            <v>1.256</v>
          </cell>
        </row>
        <row r="310">
          <cell r="B310">
            <v>42804</v>
          </cell>
          <cell r="GD310">
            <v>1.276</v>
          </cell>
        </row>
        <row r="311">
          <cell r="B311">
            <v>42812</v>
          </cell>
          <cell r="GD311">
            <v>1.256</v>
          </cell>
        </row>
        <row r="312">
          <cell r="B312">
            <v>42911</v>
          </cell>
          <cell r="GD312">
            <v>0.755</v>
          </cell>
        </row>
        <row r="313">
          <cell r="B313">
            <v>42945</v>
          </cell>
          <cell r="GD313">
            <v>0.48799999999999999</v>
          </cell>
        </row>
        <row r="314">
          <cell r="B314">
            <v>42952</v>
          </cell>
          <cell r="GD314">
            <v>1.208</v>
          </cell>
        </row>
        <row r="315">
          <cell r="B315">
            <v>43018</v>
          </cell>
          <cell r="GD315">
            <v>1.1120000000000001</v>
          </cell>
        </row>
        <row r="316">
          <cell r="B316">
            <v>43224</v>
          </cell>
          <cell r="GD316">
            <v>0.68300000000000005</v>
          </cell>
        </row>
        <row r="317">
          <cell r="B317">
            <v>43257</v>
          </cell>
          <cell r="GD317">
            <v>0.76249999999999996</v>
          </cell>
        </row>
        <row r="318">
          <cell r="B318">
            <v>43273</v>
          </cell>
          <cell r="GD318">
            <v>1.256</v>
          </cell>
        </row>
        <row r="319">
          <cell r="B319">
            <v>43299</v>
          </cell>
          <cell r="GD319">
            <v>1.268</v>
          </cell>
        </row>
        <row r="320">
          <cell r="B320">
            <v>43307</v>
          </cell>
          <cell r="GD320">
            <v>1.208</v>
          </cell>
        </row>
        <row r="321">
          <cell r="B321">
            <v>43315</v>
          </cell>
          <cell r="GD321">
            <v>0.59499999999999997</v>
          </cell>
        </row>
        <row r="322">
          <cell r="B322">
            <v>43323</v>
          </cell>
          <cell r="GD322">
            <v>1.208</v>
          </cell>
        </row>
        <row r="323">
          <cell r="B323">
            <v>43398</v>
          </cell>
          <cell r="GD323">
            <v>1.256</v>
          </cell>
        </row>
        <row r="324">
          <cell r="B324">
            <v>43406</v>
          </cell>
          <cell r="GD324">
            <v>0.755</v>
          </cell>
        </row>
        <row r="325">
          <cell r="B325">
            <v>43505</v>
          </cell>
          <cell r="GD325">
            <v>0.86080000000000001</v>
          </cell>
        </row>
        <row r="326">
          <cell r="B326">
            <v>43729</v>
          </cell>
          <cell r="GD326">
            <v>1.3240000000000001</v>
          </cell>
        </row>
        <row r="327">
          <cell r="B327">
            <v>43745</v>
          </cell>
          <cell r="GD327">
            <v>1.532</v>
          </cell>
        </row>
        <row r="328">
          <cell r="B328">
            <v>43752</v>
          </cell>
          <cell r="GD328">
            <v>1.256</v>
          </cell>
        </row>
        <row r="329">
          <cell r="B329">
            <v>43794</v>
          </cell>
          <cell r="GD329">
            <v>1.1472</v>
          </cell>
        </row>
        <row r="330">
          <cell r="B330">
            <v>44511</v>
          </cell>
          <cell r="GD330">
            <v>1.0928</v>
          </cell>
        </row>
        <row r="331">
          <cell r="B331">
            <v>44529</v>
          </cell>
          <cell r="GD331">
            <v>1.1120000000000001</v>
          </cell>
        </row>
        <row r="332">
          <cell r="B332">
            <v>44545</v>
          </cell>
          <cell r="GD332">
            <v>1.268</v>
          </cell>
        </row>
        <row r="333">
          <cell r="B333">
            <v>44560</v>
          </cell>
          <cell r="GD333">
            <v>0.79679999999999995</v>
          </cell>
        </row>
        <row r="334">
          <cell r="B334">
            <v>44842</v>
          </cell>
          <cell r="GD334">
            <v>1.208</v>
          </cell>
        </row>
        <row r="335">
          <cell r="B335">
            <v>44891</v>
          </cell>
          <cell r="GD335">
            <v>0.96479999999999999</v>
          </cell>
        </row>
        <row r="336">
          <cell r="B336">
            <v>45310</v>
          </cell>
          <cell r="GD336">
            <v>1.0864</v>
          </cell>
        </row>
        <row r="337">
          <cell r="B337">
            <v>45393</v>
          </cell>
          <cell r="GD337">
            <v>0.61499999999999999</v>
          </cell>
        </row>
        <row r="338">
          <cell r="B338">
            <v>45468</v>
          </cell>
          <cell r="GD338">
            <v>1.24</v>
          </cell>
        </row>
        <row r="339">
          <cell r="B339">
            <v>45641</v>
          </cell>
          <cell r="GD339">
            <v>0.755</v>
          </cell>
        </row>
        <row r="340">
          <cell r="B340">
            <v>45682</v>
          </cell>
          <cell r="GD340">
            <v>0.755</v>
          </cell>
        </row>
        <row r="341">
          <cell r="B341">
            <v>45955</v>
          </cell>
          <cell r="GD341">
            <v>0.755</v>
          </cell>
        </row>
        <row r="342">
          <cell r="B342">
            <v>46003</v>
          </cell>
          <cell r="GD342">
            <v>0.48599999999999999</v>
          </cell>
        </row>
        <row r="343">
          <cell r="B343">
            <v>46052</v>
          </cell>
          <cell r="GD343">
            <v>0.68300000000000005</v>
          </cell>
        </row>
        <row r="344">
          <cell r="B344">
            <v>46086</v>
          </cell>
          <cell r="GD344">
            <v>1.208</v>
          </cell>
        </row>
        <row r="345">
          <cell r="B345">
            <v>46219</v>
          </cell>
          <cell r="GD345">
            <v>0.37</v>
          </cell>
        </row>
        <row r="346">
          <cell r="B346">
            <v>46334</v>
          </cell>
          <cell r="GD346">
            <v>0.74099999999999999</v>
          </cell>
        </row>
        <row r="347">
          <cell r="B347">
            <v>46656</v>
          </cell>
          <cell r="GD347">
            <v>0.82499999999999996</v>
          </cell>
        </row>
        <row r="348">
          <cell r="B348">
            <v>46664</v>
          </cell>
          <cell r="GD348">
            <v>0.58240000000000003</v>
          </cell>
        </row>
        <row r="349">
          <cell r="B349">
            <v>46672</v>
          </cell>
          <cell r="GD349">
            <v>1.228</v>
          </cell>
        </row>
        <row r="350">
          <cell r="B350">
            <v>46805</v>
          </cell>
          <cell r="GD350">
            <v>0.68300000000000005</v>
          </cell>
        </row>
        <row r="351">
          <cell r="B351">
            <v>46813</v>
          </cell>
          <cell r="GD351">
            <v>0.79249999999999998</v>
          </cell>
        </row>
        <row r="352">
          <cell r="B352">
            <v>46821</v>
          </cell>
          <cell r="GD352">
            <v>0.755</v>
          </cell>
        </row>
        <row r="353">
          <cell r="B353">
            <v>46987</v>
          </cell>
          <cell r="GD353">
            <v>0.755</v>
          </cell>
        </row>
        <row r="354">
          <cell r="B354">
            <v>46995</v>
          </cell>
          <cell r="GD354">
            <v>0.755</v>
          </cell>
        </row>
        <row r="355">
          <cell r="B355">
            <v>47084</v>
          </cell>
          <cell r="GD355">
            <v>0.755</v>
          </cell>
        </row>
        <row r="356">
          <cell r="B356">
            <v>47126</v>
          </cell>
          <cell r="GD356">
            <v>0.45300000000000001</v>
          </cell>
        </row>
        <row r="357">
          <cell r="B357">
            <v>47357</v>
          </cell>
          <cell r="GD357">
            <v>0.69499999999999995</v>
          </cell>
        </row>
        <row r="358">
          <cell r="B358">
            <v>47571</v>
          </cell>
          <cell r="GD358">
            <v>0.755</v>
          </cell>
        </row>
        <row r="359">
          <cell r="B359">
            <v>47589</v>
          </cell>
          <cell r="GD359">
            <v>1.6</v>
          </cell>
        </row>
        <row r="360">
          <cell r="B360">
            <v>47613</v>
          </cell>
          <cell r="GD360">
            <v>0.755</v>
          </cell>
        </row>
        <row r="361">
          <cell r="B361">
            <v>47639</v>
          </cell>
          <cell r="GD361">
            <v>0.755</v>
          </cell>
        </row>
        <row r="362">
          <cell r="B362">
            <v>47647</v>
          </cell>
          <cell r="GD362">
            <v>0.875</v>
          </cell>
        </row>
        <row r="363">
          <cell r="B363">
            <v>47662</v>
          </cell>
          <cell r="GD363">
            <v>0.73499999999999999</v>
          </cell>
        </row>
        <row r="364">
          <cell r="B364">
            <v>47894</v>
          </cell>
          <cell r="GD364">
            <v>0.81499999999999995</v>
          </cell>
        </row>
        <row r="365">
          <cell r="B365">
            <v>47902</v>
          </cell>
          <cell r="GD365">
            <v>0.72499999999999998</v>
          </cell>
        </row>
        <row r="366">
          <cell r="B366">
            <v>47951</v>
          </cell>
          <cell r="GD366">
            <v>0.51</v>
          </cell>
        </row>
        <row r="367">
          <cell r="B367">
            <v>47977</v>
          </cell>
          <cell r="GD367">
            <v>1.208</v>
          </cell>
        </row>
        <row r="368">
          <cell r="B368">
            <v>48017</v>
          </cell>
          <cell r="GD368">
            <v>0.66300000000000003</v>
          </cell>
        </row>
        <row r="369">
          <cell r="B369">
            <v>48025</v>
          </cell>
          <cell r="GD369">
            <v>0.77500000000000002</v>
          </cell>
        </row>
        <row r="370">
          <cell r="B370">
            <v>48264</v>
          </cell>
          <cell r="GD370">
            <v>0.63500000000000001</v>
          </cell>
        </row>
        <row r="371">
          <cell r="B371">
            <v>48298</v>
          </cell>
          <cell r="GD371">
            <v>0.755</v>
          </cell>
        </row>
        <row r="372">
          <cell r="B372">
            <v>48306</v>
          </cell>
          <cell r="GD372">
            <v>0.56599999999999995</v>
          </cell>
        </row>
        <row r="373">
          <cell r="B373">
            <v>48330</v>
          </cell>
          <cell r="GD373">
            <v>0.29249999999999998</v>
          </cell>
        </row>
        <row r="374">
          <cell r="B374">
            <v>50120</v>
          </cell>
          <cell r="GD374">
            <v>0.68300000000000005</v>
          </cell>
        </row>
        <row r="375">
          <cell r="B375">
            <v>50229</v>
          </cell>
          <cell r="GD375">
            <v>1.268</v>
          </cell>
        </row>
        <row r="376">
          <cell r="B376">
            <v>50252</v>
          </cell>
          <cell r="GD376">
            <v>1.3320000000000001</v>
          </cell>
        </row>
        <row r="377">
          <cell r="B377">
            <v>50294</v>
          </cell>
          <cell r="GD377">
            <v>0.78</v>
          </cell>
        </row>
        <row r="378">
          <cell r="B378">
            <v>50443</v>
          </cell>
          <cell r="GD378">
            <v>0.76500000000000001</v>
          </cell>
        </row>
        <row r="379">
          <cell r="B379">
            <v>50468</v>
          </cell>
          <cell r="GD379">
            <v>0.74299999999999999</v>
          </cell>
        </row>
        <row r="380">
          <cell r="B380">
            <v>50492</v>
          </cell>
          <cell r="GD380">
            <v>1.1519999999999999</v>
          </cell>
        </row>
        <row r="381">
          <cell r="B381">
            <v>50500</v>
          </cell>
          <cell r="GD381">
            <v>0.81679999999999997</v>
          </cell>
        </row>
        <row r="382">
          <cell r="B382">
            <v>50542</v>
          </cell>
          <cell r="GD382">
            <v>1.08</v>
          </cell>
        </row>
        <row r="383">
          <cell r="B383">
            <v>50609</v>
          </cell>
          <cell r="GD383">
            <v>0.33550000000000002</v>
          </cell>
        </row>
        <row r="384">
          <cell r="B384">
            <v>50757</v>
          </cell>
          <cell r="GD384">
            <v>1.488</v>
          </cell>
        </row>
        <row r="385">
          <cell r="B385">
            <v>51342</v>
          </cell>
          <cell r="GD385">
            <v>0.52700000000000002</v>
          </cell>
        </row>
        <row r="386">
          <cell r="B386">
            <v>51375</v>
          </cell>
          <cell r="GD386">
            <v>0.55200000000000005</v>
          </cell>
        </row>
        <row r="387">
          <cell r="B387">
            <v>51433</v>
          </cell>
          <cell r="GD387">
            <v>1.208</v>
          </cell>
        </row>
        <row r="388">
          <cell r="B388">
            <v>51441</v>
          </cell>
          <cell r="GD388">
            <v>1.296</v>
          </cell>
        </row>
        <row r="389">
          <cell r="B389">
            <v>51458</v>
          </cell>
          <cell r="GD389">
            <v>0.66449999999999998</v>
          </cell>
        </row>
        <row r="390">
          <cell r="B390">
            <v>51482</v>
          </cell>
          <cell r="GD390">
            <v>1.252</v>
          </cell>
        </row>
        <row r="391">
          <cell r="B391">
            <v>51631</v>
          </cell>
          <cell r="GD391">
            <v>1.6</v>
          </cell>
        </row>
        <row r="392">
          <cell r="B392">
            <v>51656</v>
          </cell>
          <cell r="GD392">
            <v>1.06</v>
          </cell>
        </row>
        <row r="393">
          <cell r="B393">
            <v>51698</v>
          </cell>
          <cell r="GD393">
            <v>1.232</v>
          </cell>
        </row>
        <row r="394">
          <cell r="B394">
            <v>51706</v>
          </cell>
          <cell r="GD394">
            <v>1.4119999999999999</v>
          </cell>
        </row>
        <row r="395">
          <cell r="B395">
            <v>51763</v>
          </cell>
          <cell r="GD395">
            <v>0.755</v>
          </cell>
        </row>
        <row r="396">
          <cell r="B396">
            <v>51797</v>
          </cell>
          <cell r="GD396">
            <v>1.224</v>
          </cell>
        </row>
        <row r="397">
          <cell r="B397">
            <v>52142</v>
          </cell>
          <cell r="GD397">
            <v>1.6</v>
          </cell>
        </row>
        <row r="398">
          <cell r="B398">
            <v>52159</v>
          </cell>
          <cell r="GD398">
            <v>0.82499999999999996</v>
          </cell>
        </row>
        <row r="399">
          <cell r="B399">
            <v>52183</v>
          </cell>
          <cell r="GD399">
            <v>1.3839999999999999</v>
          </cell>
        </row>
        <row r="400">
          <cell r="B400">
            <v>52274</v>
          </cell>
          <cell r="GD400">
            <v>1.284</v>
          </cell>
        </row>
        <row r="401">
          <cell r="B401">
            <v>52357</v>
          </cell>
          <cell r="GD401">
            <v>1.6</v>
          </cell>
        </row>
        <row r="402">
          <cell r="B402">
            <v>52514</v>
          </cell>
          <cell r="GD402">
            <v>1.252</v>
          </cell>
        </row>
        <row r="403">
          <cell r="B403">
            <v>52522</v>
          </cell>
          <cell r="GD403">
            <v>1.3919999999999999</v>
          </cell>
        </row>
        <row r="404">
          <cell r="B404">
            <v>52555</v>
          </cell>
          <cell r="GD404">
            <v>0.40799999999999997</v>
          </cell>
        </row>
        <row r="405">
          <cell r="B405">
            <v>52571</v>
          </cell>
          <cell r="GD405">
            <v>1.58</v>
          </cell>
        </row>
        <row r="406">
          <cell r="B406">
            <v>52621</v>
          </cell>
          <cell r="GD406">
            <v>1.548</v>
          </cell>
        </row>
        <row r="407">
          <cell r="B407">
            <v>52696</v>
          </cell>
          <cell r="GD407">
            <v>0.20549999999999999</v>
          </cell>
        </row>
        <row r="408">
          <cell r="B408">
            <v>52704</v>
          </cell>
          <cell r="GD408">
            <v>1.54</v>
          </cell>
        </row>
        <row r="409">
          <cell r="B409">
            <v>52761</v>
          </cell>
          <cell r="GD409">
            <v>1.3360000000000001</v>
          </cell>
        </row>
        <row r="410">
          <cell r="B410">
            <v>52795</v>
          </cell>
          <cell r="GD410">
            <v>1.268</v>
          </cell>
        </row>
        <row r="411">
          <cell r="B411">
            <v>52886</v>
          </cell>
          <cell r="GD411">
            <v>0.65600000000000003</v>
          </cell>
        </row>
        <row r="412">
          <cell r="B412">
            <v>52894</v>
          </cell>
          <cell r="GD412">
            <v>1.268</v>
          </cell>
        </row>
        <row r="413">
          <cell r="B413">
            <v>52944</v>
          </cell>
          <cell r="GD413">
            <v>1.276</v>
          </cell>
        </row>
        <row r="414">
          <cell r="B414">
            <v>52985</v>
          </cell>
          <cell r="GD414">
            <v>1.6</v>
          </cell>
        </row>
        <row r="415">
          <cell r="B415">
            <v>53009</v>
          </cell>
          <cell r="GD415">
            <v>0.71360000000000001</v>
          </cell>
        </row>
        <row r="416">
          <cell r="B416">
            <v>53058</v>
          </cell>
          <cell r="GD416">
            <v>0.48699999999999999</v>
          </cell>
        </row>
        <row r="417">
          <cell r="B417">
            <v>53140</v>
          </cell>
          <cell r="GD417">
            <v>1.54</v>
          </cell>
        </row>
        <row r="418">
          <cell r="B418">
            <v>53256</v>
          </cell>
          <cell r="GD418">
            <v>0.6825</v>
          </cell>
        </row>
        <row r="419">
          <cell r="B419">
            <v>53660</v>
          </cell>
          <cell r="GD419">
            <v>1.268</v>
          </cell>
        </row>
        <row r="420">
          <cell r="B420">
            <v>54288</v>
          </cell>
          <cell r="GD420">
            <v>1.548</v>
          </cell>
        </row>
        <row r="421">
          <cell r="B421">
            <v>54445</v>
          </cell>
          <cell r="GD421">
            <v>0.55100000000000005</v>
          </cell>
        </row>
        <row r="422">
          <cell r="B422">
            <v>54452</v>
          </cell>
          <cell r="GD422">
            <v>0.66849999999999998</v>
          </cell>
        </row>
        <row r="423">
          <cell r="B423">
            <v>54502</v>
          </cell>
          <cell r="GD423">
            <v>0.59299999999999997</v>
          </cell>
        </row>
        <row r="424">
          <cell r="B424">
            <v>54551</v>
          </cell>
          <cell r="GD424">
            <v>1.1608000000000001</v>
          </cell>
        </row>
        <row r="425">
          <cell r="B425">
            <v>54619</v>
          </cell>
          <cell r="GD425">
            <v>0.43</v>
          </cell>
        </row>
        <row r="426">
          <cell r="B426">
            <v>54635</v>
          </cell>
          <cell r="GD426">
            <v>1.0728</v>
          </cell>
        </row>
        <row r="427">
          <cell r="B427">
            <v>54862</v>
          </cell>
          <cell r="GD427">
            <v>0.58350000000000002</v>
          </cell>
        </row>
        <row r="428">
          <cell r="B428">
            <v>54940</v>
          </cell>
          <cell r="GD428">
            <v>1.58</v>
          </cell>
        </row>
        <row r="429">
          <cell r="B429">
            <v>55350</v>
          </cell>
          <cell r="GD429">
            <v>0.62</v>
          </cell>
        </row>
        <row r="430">
          <cell r="B430">
            <v>55731</v>
          </cell>
          <cell r="GD430">
            <v>1.468</v>
          </cell>
        </row>
        <row r="431">
          <cell r="B431">
            <v>55806</v>
          </cell>
          <cell r="GD431">
            <v>0.90249999999999997</v>
          </cell>
        </row>
        <row r="432">
          <cell r="B432">
            <v>56077</v>
          </cell>
          <cell r="GD432">
            <v>0.89</v>
          </cell>
        </row>
        <row r="433">
          <cell r="B433">
            <v>56093</v>
          </cell>
          <cell r="GD433">
            <v>0.74750000000000005</v>
          </cell>
        </row>
        <row r="434">
          <cell r="B434">
            <v>56101</v>
          </cell>
          <cell r="GD434">
            <v>1</v>
          </cell>
        </row>
        <row r="435">
          <cell r="B435">
            <v>56119</v>
          </cell>
          <cell r="GD435">
            <v>1.52</v>
          </cell>
        </row>
        <row r="436">
          <cell r="B436">
            <v>56226</v>
          </cell>
          <cell r="GD436">
            <v>0.56200000000000006</v>
          </cell>
        </row>
        <row r="437">
          <cell r="B437">
            <v>56424</v>
          </cell>
          <cell r="GD437">
            <v>0.81</v>
          </cell>
        </row>
        <row r="438">
          <cell r="B438">
            <v>56432</v>
          </cell>
          <cell r="GD438">
            <v>0.82</v>
          </cell>
        </row>
        <row r="439">
          <cell r="B439">
            <v>56820</v>
          </cell>
          <cell r="GD439">
            <v>0.755</v>
          </cell>
        </row>
        <row r="440">
          <cell r="B440">
            <v>57026</v>
          </cell>
          <cell r="GD440">
            <v>0.745</v>
          </cell>
        </row>
        <row r="441">
          <cell r="B441">
            <v>57281</v>
          </cell>
          <cell r="GD441">
            <v>0.83750000000000002</v>
          </cell>
        </row>
        <row r="442">
          <cell r="B442">
            <v>57299</v>
          </cell>
          <cell r="GD442">
            <v>0.755</v>
          </cell>
        </row>
        <row r="443">
          <cell r="B443">
            <v>57562</v>
          </cell>
          <cell r="GD443">
            <v>0.84499999999999997</v>
          </cell>
        </row>
        <row r="444">
          <cell r="B444">
            <v>57638</v>
          </cell>
          <cell r="GD444">
            <v>1.548</v>
          </cell>
        </row>
        <row r="445">
          <cell r="B445">
            <v>57703</v>
          </cell>
          <cell r="GD445">
            <v>0.61499999999999999</v>
          </cell>
        </row>
        <row r="446">
          <cell r="B446">
            <v>57828</v>
          </cell>
          <cell r="GD446">
            <v>1.236</v>
          </cell>
        </row>
        <row r="447">
          <cell r="B447">
            <v>57835</v>
          </cell>
          <cell r="GD447">
            <v>0.755</v>
          </cell>
        </row>
        <row r="448">
          <cell r="B448">
            <v>57877</v>
          </cell>
          <cell r="GD448">
            <v>0.60499999999999998</v>
          </cell>
        </row>
        <row r="449">
          <cell r="B449">
            <v>58081</v>
          </cell>
          <cell r="GD449">
            <v>0.67049999999999998</v>
          </cell>
        </row>
        <row r="450">
          <cell r="B450">
            <v>58123</v>
          </cell>
          <cell r="GD450">
            <v>1.272</v>
          </cell>
        </row>
        <row r="451">
          <cell r="B451">
            <v>58131</v>
          </cell>
          <cell r="GD451">
            <v>0.65749999999999997</v>
          </cell>
        </row>
        <row r="452">
          <cell r="B452">
            <v>58172</v>
          </cell>
          <cell r="GD452">
            <v>0.85250000000000004</v>
          </cell>
        </row>
        <row r="453">
          <cell r="B453">
            <v>58180</v>
          </cell>
          <cell r="GD453">
            <v>0.87</v>
          </cell>
        </row>
        <row r="454">
          <cell r="B454">
            <v>58248</v>
          </cell>
          <cell r="GD454">
            <v>0.76500000000000001</v>
          </cell>
        </row>
        <row r="455">
          <cell r="B455">
            <v>58255</v>
          </cell>
          <cell r="GD455">
            <v>0.67249999999999999</v>
          </cell>
        </row>
        <row r="456">
          <cell r="B456">
            <v>58263</v>
          </cell>
          <cell r="GD456">
            <v>0.57599999999999996</v>
          </cell>
        </row>
        <row r="457">
          <cell r="B457">
            <v>58495</v>
          </cell>
          <cell r="GD457">
            <v>0.73499999999999999</v>
          </cell>
        </row>
        <row r="458">
          <cell r="B458">
            <v>58503</v>
          </cell>
          <cell r="GD458">
            <v>0.625</v>
          </cell>
        </row>
        <row r="459">
          <cell r="B459">
            <v>58594</v>
          </cell>
          <cell r="GD459">
            <v>0.60050000000000003</v>
          </cell>
        </row>
        <row r="460">
          <cell r="B460">
            <v>60228</v>
          </cell>
          <cell r="GD460">
            <v>1.208</v>
          </cell>
        </row>
        <row r="461">
          <cell r="B461">
            <v>60335</v>
          </cell>
          <cell r="GD461">
            <v>1.1120000000000001</v>
          </cell>
        </row>
        <row r="462">
          <cell r="B462">
            <v>60343</v>
          </cell>
          <cell r="GD462">
            <v>1.3240000000000001</v>
          </cell>
        </row>
        <row r="463">
          <cell r="B463">
            <v>60442</v>
          </cell>
          <cell r="GD463">
            <v>1.1120000000000001</v>
          </cell>
        </row>
        <row r="464">
          <cell r="B464">
            <v>60905</v>
          </cell>
          <cell r="GD464">
            <v>0.76749999999999996</v>
          </cell>
        </row>
        <row r="465">
          <cell r="B465">
            <v>61333</v>
          </cell>
          <cell r="GD465">
            <v>1.4119999999999999</v>
          </cell>
        </row>
        <row r="466">
          <cell r="B466">
            <v>61358</v>
          </cell>
          <cell r="GD466">
            <v>1.228</v>
          </cell>
        </row>
        <row r="467">
          <cell r="B467">
            <v>61366</v>
          </cell>
          <cell r="GD467">
            <v>1.4079999999999999</v>
          </cell>
        </row>
        <row r="468">
          <cell r="B468">
            <v>61382</v>
          </cell>
          <cell r="GD468">
            <v>1.1639999999999999</v>
          </cell>
        </row>
        <row r="469">
          <cell r="B469">
            <v>61390</v>
          </cell>
          <cell r="GD469">
            <v>1.22</v>
          </cell>
        </row>
        <row r="470">
          <cell r="B470">
            <v>61408</v>
          </cell>
          <cell r="GD470">
            <v>1.02</v>
          </cell>
        </row>
        <row r="471">
          <cell r="B471">
            <v>61416</v>
          </cell>
          <cell r="GD471">
            <v>1.32</v>
          </cell>
        </row>
        <row r="472">
          <cell r="B472">
            <v>61424</v>
          </cell>
          <cell r="GD472">
            <v>0.5575</v>
          </cell>
        </row>
        <row r="473">
          <cell r="B473">
            <v>61432</v>
          </cell>
          <cell r="GD473">
            <v>1.2</v>
          </cell>
        </row>
        <row r="474">
          <cell r="B474">
            <v>61457</v>
          </cell>
          <cell r="GD474">
            <v>1.1639999999999999</v>
          </cell>
        </row>
        <row r="475">
          <cell r="B475">
            <v>61481</v>
          </cell>
          <cell r="GD475">
            <v>1.008</v>
          </cell>
        </row>
        <row r="476">
          <cell r="B476">
            <v>61499</v>
          </cell>
          <cell r="GD476">
            <v>1.1639999999999999</v>
          </cell>
        </row>
        <row r="477">
          <cell r="B477">
            <v>61549</v>
          </cell>
          <cell r="GD477">
            <v>1.0720000000000001</v>
          </cell>
        </row>
        <row r="478">
          <cell r="B478">
            <v>61556</v>
          </cell>
          <cell r="GD478">
            <v>1.1639999999999999</v>
          </cell>
        </row>
        <row r="479">
          <cell r="B479">
            <v>61564</v>
          </cell>
          <cell r="GD479">
            <v>1.272</v>
          </cell>
        </row>
        <row r="480">
          <cell r="B480">
            <v>61580</v>
          </cell>
          <cell r="GD480">
            <v>1.18</v>
          </cell>
        </row>
        <row r="481">
          <cell r="B481">
            <v>61655</v>
          </cell>
          <cell r="GD481">
            <v>1.3360000000000001</v>
          </cell>
        </row>
        <row r="482">
          <cell r="B482">
            <v>61853</v>
          </cell>
          <cell r="GD482">
            <v>0.79749999999999999</v>
          </cell>
        </row>
        <row r="483">
          <cell r="B483">
            <v>62166</v>
          </cell>
          <cell r="GD483">
            <v>0.74</v>
          </cell>
        </row>
        <row r="484">
          <cell r="B484">
            <v>62174</v>
          </cell>
          <cell r="GD484">
            <v>0.755</v>
          </cell>
        </row>
        <row r="485">
          <cell r="B485">
            <v>62182</v>
          </cell>
          <cell r="GD485">
            <v>0.63500000000000001</v>
          </cell>
        </row>
        <row r="486">
          <cell r="B486">
            <v>62463</v>
          </cell>
          <cell r="GD486">
            <v>1.1759999999999999</v>
          </cell>
        </row>
        <row r="487">
          <cell r="B487">
            <v>62513</v>
          </cell>
          <cell r="GD487">
            <v>1.3360000000000001</v>
          </cell>
        </row>
        <row r="488">
          <cell r="B488">
            <v>62521</v>
          </cell>
          <cell r="GD488">
            <v>1.276</v>
          </cell>
        </row>
        <row r="489">
          <cell r="B489">
            <v>62539</v>
          </cell>
          <cell r="GD489">
            <v>1.024</v>
          </cell>
        </row>
        <row r="490">
          <cell r="B490">
            <v>62547</v>
          </cell>
          <cell r="GD490">
            <v>1.2567999999999999</v>
          </cell>
        </row>
        <row r="491">
          <cell r="B491">
            <v>62554</v>
          </cell>
          <cell r="GD491">
            <v>0.90500000000000003</v>
          </cell>
        </row>
        <row r="492">
          <cell r="B492">
            <v>62604</v>
          </cell>
          <cell r="GD492">
            <v>1.528</v>
          </cell>
        </row>
        <row r="493">
          <cell r="B493">
            <v>62612</v>
          </cell>
          <cell r="GD493">
            <v>1.3360000000000001</v>
          </cell>
        </row>
        <row r="494">
          <cell r="B494">
            <v>62646</v>
          </cell>
          <cell r="GD494">
            <v>1.1055999999999999</v>
          </cell>
        </row>
        <row r="495">
          <cell r="B495">
            <v>62661</v>
          </cell>
          <cell r="GD495">
            <v>0.66500000000000004</v>
          </cell>
        </row>
        <row r="496">
          <cell r="B496">
            <v>62679</v>
          </cell>
          <cell r="GD496">
            <v>1.1639999999999999</v>
          </cell>
        </row>
        <row r="497">
          <cell r="B497">
            <v>62810</v>
          </cell>
          <cell r="GD497">
            <v>0.69499999999999995</v>
          </cell>
        </row>
        <row r="498">
          <cell r="B498">
            <v>62950</v>
          </cell>
          <cell r="GD498">
            <v>1.1120000000000001</v>
          </cell>
        </row>
        <row r="499">
          <cell r="B499">
            <v>62968</v>
          </cell>
          <cell r="GD499">
            <v>1.228</v>
          </cell>
        </row>
        <row r="500">
          <cell r="B500">
            <v>62984</v>
          </cell>
          <cell r="GD500">
            <v>1.4448000000000001</v>
          </cell>
        </row>
        <row r="501">
          <cell r="B501">
            <v>63024</v>
          </cell>
          <cell r="GD501">
            <v>0.626</v>
          </cell>
        </row>
        <row r="502">
          <cell r="B502">
            <v>63032</v>
          </cell>
          <cell r="GD502">
            <v>1.1208</v>
          </cell>
        </row>
        <row r="503">
          <cell r="B503">
            <v>63073</v>
          </cell>
          <cell r="GD503">
            <v>1.1120000000000001</v>
          </cell>
        </row>
        <row r="504">
          <cell r="B504">
            <v>63107</v>
          </cell>
          <cell r="GD504">
            <v>1.1120000000000001</v>
          </cell>
        </row>
        <row r="505">
          <cell r="B505">
            <v>63131</v>
          </cell>
          <cell r="GD505">
            <v>1.208</v>
          </cell>
        </row>
        <row r="506">
          <cell r="B506">
            <v>63172</v>
          </cell>
          <cell r="GD506">
            <v>1.1872</v>
          </cell>
        </row>
        <row r="507">
          <cell r="B507">
            <v>64402</v>
          </cell>
          <cell r="GD507">
            <v>0.85050000000000003</v>
          </cell>
        </row>
        <row r="508">
          <cell r="B508">
            <v>64410</v>
          </cell>
          <cell r="GD508">
            <v>1.228</v>
          </cell>
        </row>
        <row r="509">
          <cell r="B509">
            <v>64527</v>
          </cell>
          <cell r="GD509">
            <v>1.288</v>
          </cell>
        </row>
        <row r="510">
          <cell r="B510">
            <v>64998</v>
          </cell>
          <cell r="GD510">
            <v>0.1</v>
          </cell>
        </row>
        <row r="511">
          <cell r="B511">
            <v>65078</v>
          </cell>
          <cell r="GD511">
            <v>0.83</v>
          </cell>
        </row>
        <row r="512">
          <cell r="B512">
            <v>65094</v>
          </cell>
          <cell r="GD512">
            <v>0.498</v>
          </cell>
        </row>
        <row r="513">
          <cell r="B513">
            <v>65557</v>
          </cell>
          <cell r="GD513">
            <v>1.208</v>
          </cell>
        </row>
        <row r="514">
          <cell r="B514">
            <v>65946</v>
          </cell>
          <cell r="GD514">
            <v>0</v>
          </cell>
        </row>
        <row r="515">
          <cell r="B515">
            <v>65953</v>
          </cell>
          <cell r="GD515">
            <v>1.32</v>
          </cell>
        </row>
        <row r="516">
          <cell r="B516">
            <v>65995</v>
          </cell>
          <cell r="GD516">
            <v>0.755</v>
          </cell>
        </row>
        <row r="517">
          <cell r="B517">
            <v>66001</v>
          </cell>
          <cell r="GD517">
            <v>0.72750000000000004</v>
          </cell>
        </row>
        <row r="518">
          <cell r="B518">
            <v>66019</v>
          </cell>
          <cell r="GD518">
            <v>1.3280000000000001</v>
          </cell>
        </row>
        <row r="519">
          <cell r="B519">
            <v>66167</v>
          </cell>
          <cell r="GD519">
            <v>1.46</v>
          </cell>
        </row>
        <row r="520">
          <cell r="B520">
            <v>66209</v>
          </cell>
          <cell r="GD520">
            <v>0.77549999999999997</v>
          </cell>
        </row>
        <row r="521">
          <cell r="B521">
            <v>66225</v>
          </cell>
          <cell r="GD521">
            <v>0.69499999999999995</v>
          </cell>
        </row>
        <row r="522">
          <cell r="B522">
            <v>66357</v>
          </cell>
          <cell r="GD522">
            <v>0</v>
          </cell>
        </row>
        <row r="523">
          <cell r="B523">
            <v>66506</v>
          </cell>
          <cell r="GD523">
            <v>1.256</v>
          </cell>
        </row>
        <row r="524">
          <cell r="B524">
            <v>67785</v>
          </cell>
          <cell r="GD524">
            <v>0.9</v>
          </cell>
        </row>
        <row r="525">
          <cell r="B525">
            <v>67934</v>
          </cell>
          <cell r="GD525">
            <v>1</v>
          </cell>
        </row>
        <row r="526">
          <cell r="B526">
            <v>67942</v>
          </cell>
          <cell r="GD526">
            <v>0.8175</v>
          </cell>
        </row>
        <row r="527">
          <cell r="B527">
            <v>69054</v>
          </cell>
          <cell r="GD527">
            <v>0.72499999999999998</v>
          </cell>
        </row>
        <row r="528">
          <cell r="B528">
            <v>70870</v>
          </cell>
          <cell r="GD528">
            <v>1.016</v>
          </cell>
        </row>
        <row r="529">
          <cell r="B529">
            <v>70888</v>
          </cell>
          <cell r="GD529">
            <v>1.208</v>
          </cell>
        </row>
        <row r="530">
          <cell r="B530">
            <v>70904</v>
          </cell>
          <cell r="GD530">
            <v>0.99680000000000002</v>
          </cell>
        </row>
        <row r="531">
          <cell r="B531">
            <v>70912</v>
          </cell>
          <cell r="GD531">
            <v>1.1120000000000001</v>
          </cell>
        </row>
        <row r="532">
          <cell r="B532">
            <v>71035</v>
          </cell>
          <cell r="GD532">
            <v>1.4119999999999999</v>
          </cell>
        </row>
        <row r="533">
          <cell r="B533">
            <v>71043</v>
          </cell>
          <cell r="GD533">
            <v>1.1120000000000001</v>
          </cell>
        </row>
        <row r="534">
          <cell r="B534">
            <v>71050</v>
          </cell>
          <cell r="GD534">
            <v>1.1599999999999999</v>
          </cell>
        </row>
        <row r="535">
          <cell r="B535">
            <v>71068</v>
          </cell>
          <cell r="GD535">
            <v>1.3879999999999999</v>
          </cell>
        </row>
        <row r="536">
          <cell r="B536">
            <v>71076</v>
          </cell>
          <cell r="GD536">
            <v>1.1719999999999999</v>
          </cell>
        </row>
        <row r="537">
          <cell r="B537">
            <v>71084</v>
          </cell>
          <cell r="GD537">
            <v>1.208</v>
          </cell>
        </row>
        <row r="538">
          <cell r="B538">
            <v>71092</v>
          </cell>
          <cell r="GD538">
            <v>0.59799999999999998</v>
          </cell>
        </row>
        <row r="539">
          <cell r="B539">
            <v>71134</v>
          </cell>
          <cell r="GD539">
            <v>0.69499999999999995</v>
          </cell>
        </row>
        <row r="540">
          <cell r="B540">
            <v>71217</v>
          </cell>
          <cell r="GD540">
            <v>1.3560000000000001</v>
          </cell>
        </row>
        <row r="541">
          <cell r="B541">
            <v>71225</v>
          </cell>
          <cell r="GD541">
            <v>0.83499999999999996</v>
          </cell>
        </row>
        <row r="542">
          <cell r="B542">
            <v>71290</v>
          </cell>
          <cell r="GD542">
            <v>1.3520000000000001</v>
          </cell>
        </row>
        <row r="543">
          <cell r="B543">
            <v>71308</v>
          </cell>
          <cell r="GD543">
            <v>1.292</v>
          </cell>
        </row>
        <row r="544">
          <cell r="B544">
            <v>71340</v>
          </cell>
          <cell r="GD544">
            <v>1.284</v>
          </cell>
        </row>
        <row r="545">
          <cell r="B545">
            <v>71357</v>
          </cell>
          <cell r="GD545">
            <v>1.46</v>
          </cell>
        </row>
        <row r="546">
          <cell r="B546">
            <v>71720</v>
          </cell>
          <cell r="GD546">
            <v>1.1120000000000001</v>
          </cell>
        </row>
        <row r="547">
          <cell r="B547">
            <v>71738</v>
          </cell>
          <cell r="GD547">
            <v>1.208</v>
          </cell>
        </row>
        <row r="548">
          <cell r="B548">
            <v>71746</v>
          </cell>
          <cell r="GD548">
            <v>1.204</v>
          </cell>
        </row>
        <row r="549">
          <cell r="B549">
            <v>71753</v>
          </cell>
          <cell r="GD549">
            <v>0.755</v>
          </cell>
        </row>
        <row r="550">
          <cell r="B550">
            <v>71761</v>
          </cell>
          <cell r="GD550">
            <v>1.1719999999999999</v>
          </cell>
        </row>
        <row r="551">
          <cell r="B551">
            <v>71779</v>
          </cell>
          <cell r="GD551">
            <v>1.204</v>
          </cell>
        </row>
        <row r="552">
          <cell r="B552">
            <v>71795</v>
          </cell>
          <cell r="GD552">
            <v>0.73499999999999999</v>
          </cell>
        </row>
        <row r="553">
          <cell r="B553">
            <v>71878</v>
          </cell>
          <cell r="GD553">
            <v>0.745</v>
          </cell>
        </row>
        <row r="554">
          <cell r="B554">
            <v>71886</v>
          </cell>
          <cell r="GD554">
            <v>1.1120000000000001</v>
          </cell>
        </row>
        <row r="555">
          <cell r="B555">
            <v>71894</v>
          </cell>
          <cell r="GD555">
            <v>0.95199999999999996</v>
          </cell>
        </row>
        <row r="556">
          <cell r="B556">
            <v>72058</v>
          </cell>
          <cell r="GD556">
            <v>1.0351999999999999</v>
          </cell>
        </row>
        <row r="557">
          <cell r="B557">
            <v>72082</v>
          </cell>
          <cell r="GD557">
            <v>1.1120000000000001</v>
          </cell>
        </row>
        <row r="558">
          <cell r="B558">
            <v>72090</v>
          </cell>
          <cell r="GD558">
            <v>1.1120000000000001</v>
          </cell>
        </row>
        <row r="559">
          <cell r="B559">
            <v>73494</v>
          </cell>
          <cell r="GD559">
            <v>1.1120000000000001</v>
          </cell>
        </row>
        <row r="560">
          <cell r="B560">
            <v>74237</v>
          </cell>
          <cell r="GD560">
            <v>0.69499999999999995</v>
          </cell>
        </row>
        <row r="561">
          <cell r="B561">
            <v>74807</v>
          </cell>
          <cell r="GD561">
            <v>0.69499999999999995</v>
          </cell>
        </row>
        <row r="562">
          <cell r="B562">
            <v>75234</v>
          </cell>
          <cell r="GD562">
            <v>0.625</v>
          </cell>
        </row>
        <row r="563">
          <cell r="B563">
            <v>75267</v>
          </cell>
          <cell r="GD563">
            <v>0.755</v>
          </cell>
        </row>
        <row r="564">
          <cell r="B564">
            <v>75739</v>
          </cell>
          <cell r="GD564">
            <v>1.268</v>
          </cell>
        </row>
        <row r="565">
          <cell r="B565">
            <v>75820</v>
          </cell>
          <cell r="GD565">
            <v>1.1879999999999999</v>
          </cell>
        </row>
        <row r="566">
          <cell r="B566">
            <v>76349</v>
          </cell>
          <cell r="GD566">
            <v>0.69499999999999995</v>
          </cell>
        </row>
        <row r="567">
          <cell r="B567">
            <v>76356</v>
          </cell>
          <cell r="GD567">
            <v>0.82499999999999996</v>
          </cell>
        </row>
        <row r="568">
          <cell r="B568">
            <v>76562</v>
          </cell>
          <cell r="GD568">
            <v>0.69499999999999995</v>
          </cell>
        </row>
        <row r="569">
          <cell r="B569">
            <v>77289</v>
          </cell>
          <cell r="GD569">
            <v>0.81</v>
          </cell>
        </row>
        <row r="570">
          <cell r="B570">
            <v>77669</v>
          </cell>
          <cell r="GD570">
            <v>0.41749999999999998</v>
          </cell>
        </row>
        <row r="571">
          <cell r="B571">
            <v>78857</v>
          </cell>
          <cell r="GD571">
            <v>0.65</v>
          </cell>
        </row>
        <row r="572">
          <cell r="B572">
            <v>78956</v>
          </cell>
          <cell r="GD572">
            <v>0.52800000000000002</v>
          </cell>
        </row>
        <row r="573">
          <cell r="B573">
            <v>79038</v>
          </cell>
          <cell r="GD573">
            <v>0.69499999999999995</v>
          </cell>
        </row>
        <row r="574">
          <cell r="B574">
            <v>20578</v>
          </cell>
          <cell r="GD574">
            <v>0.48080000000000001</v>
          </cell>
        </row>
        <row r="575">
          <cell r="B575">
            <v>20669</v>
          </cell>
          <cell r="GD575">
            <v>0.6825</v>
          </cell>
        </row>
        <row r="576">
          <cell r="B576">
            <v>20719</v>
          </cell>
          <cell r="GD576">
            <v>0.80999999999999905</v>
          </cell>
        </row>
        <row r="577">
          <cell r="B577">
            <v>20735</v>
          </cell>
          <cell r="GD577">
            <v>1.3360000000000001</v>
          </cell>
        </row>
        <row r="578">
          <cell r="B578">
            <v>20776</v>
          </cell>
          <cell r="GD578">
            <v>1.3360000000000001</v>
          </cell>
        </row>
        <row r="579">
          <cell r="B579">
            <v>20941</v>
          </cell>
          <cell r="GD579">
            <v>0</v>
          </cell>
        </row>
        <row r="580">
          <cell r="B580">
            <v>20990</v>
          </cell>
          <cell r="GD580">
            <v>1.252</v>
          </cell>
        </row>
        <row r="581">
          <cell r="B581">
            <v>20990</v>
          </cell>
          <cell r="GD581">
            <v>0</v>
          </cell>
        </row>
        <row r="582">
          <cell r="B582">
            <v>21063</v>
          </cell>
          <cell r="GD582">
            <v>1.3160000000000001</v>
          </cell>
        </row>
        <row r="583">
          <cell r="B583">
            <v>21089</v>
          </cell>
          <cell r="GD583">
            <v>1.268</v>
          </cell>
        </row>
        <row r="584">
          <cell r="B584">
            <v>21097</v>
          </cell>
          <cell r="GD584">
            <v>1.4119999999999999</v>
          </cell>
        </row>
        <row r="585">
          <cell r="B585">
            <v>21105</v>
          </cell>
          <cell r="GD585">
            <v>1.4279999999999999</v>
          </cell>
        </row>
        <row r="586">
          <cell r="B586">
            <v>21188</v>
          </cell>
          <cell r="GD586">
            <v>1.1728000000000001</v>
          </cell>
        </row>
        <row r="587">
          <cell r="B587">
            <v>21212</v>
          </cell>
          <cell r="GD587">
            <v>0.77500000000000002</v>
          </cell>
        </row>
        <row r="588">
          <cell r="B588">
            <v>21550</v>
          </cell>
          <cell r="GD588">
            <v>0</v>
          </cell>
        </row>
        <row r="589">
          <cell r="B589">
            <v>21576</v>
          </cell>
          <cell r="GD589">
            <v>1.18</v>
          </cell>
        </row>
        <row r="590">
          <cell r="B590">
            <v>22012</v>
          </cell>
          <cell r="GD590">
            <v>1.0992</v>
          </cell>
        </row>
        <row r="591">
          <cell r="B591">
            <v>22020</v>
          </cell>
          <cell r="GD591">
            <v>0.96479999999999999</v>
          </cell>
        </row>
        <row r="592">
          <cell r="B592">
            <v>22053</v>
          </cell>
          <cell r="GD592">
            <v>0.95199999999999996</v>
          </cell>
        </row>
        <row r="593">
          <cell r="B593">
            <v>22327</v>
          </cell>
          <cell r="GD593">
            <v>0.48880000000000001</v>
          </cell>
        </row>
        <row r="594">
          <cell r="B594">
            <v>22459</v>
          </cell>
          <cell r="GD594">
            <v>0.97119999999999995</v>
          </cell>
        </row>
        <row r="595">
          <cell r="B595">
            <v>22566</v>
          </cell>
          <cell r="GD595">
            <v>1.2887999999999999</v>
          </cell>
        </row>
        <row r="596">
          <cell r="B596">
            <v>22582</v>
          </cell>
          <cell r="GD596">
            <v>1.0327999999999999</v>
          </cell>
        </row>
        <row r="597">
          <cell r="B597">
            <v>22772</v>
          </cell>
          <cell r="GD597">
            <v>0.20999999999999899</v>
          </cell>
        </row>
        <row r="598">
          <cell r="B598">
            <v>23119</v>
          </cell>
          <cell r="GD598">
            <v>0.82250000000000001</v>
          </cell>
        </row>
        <row r="599">
          <cell r="B599">
            <v>23119</v>
          </cell>
          <cell r="GD599">
            <v>0</v>
          </cell>
        </row>
        <row r="600">
          <cell r="B600">
            <v>23135</v>
          </cell>
          <cell r="GD600">
            <v>1.3360000000000001</v>
          </cell>
        </row>
        <row r="601">
          <cell r="B601">
            <v>23143</v>
          </cell>
          <cell r="GD601">
            <v>0.76249999999999996</v>
          </cell>
        </row>
        <row r="602">
          <cell r="B602">
            <v>23143</v>
          </cell>
          <cell r="GD602">
            <v>0</v>
          </cell>
        </row>
        <row r="603">
          <cell r="B603">
            <v>23309</v>
          </cell>
          <cell r="GD603">
            <v>1.1192</v>
          </cell>
        </row>
        <row r="604">
          <cell r="B604">
            <v>23515</v>
          </cell>
          <cell r="GD604">
            <v>0.83499999999999996</v>
          </cell>
        </row>
        <row r="605">
          <cell r="B605">
            <v>23515</v>
          </cell>
          <cell r="GD605">
            <v>0</v>
          </cell>
        </row>
        <row r="606">
          <cell r="B606">
            <v>23531</v>
          </cell>
          <cell r="GD606">
            <v>1.44</v>
          </cell>
        </row>
        <row r="607">
          <cell r="B607">
            <v>23887</v>
          </cell>
          <cell r="GD607">
            <v>1.4279999999999899</v>
          </cell>
        </row>
        <row r="608">
          <cell r="B608">
            <v>24612</v>
          </cell>
          <cell r="GD608">
            <v>1.2168000000000001</v>
          </cell>
        </row>
        <row r="609">
          <cell r="B609">
            <v>25601</v>
          </cell>
          <cell r="GD609">
            <v>0.88</v>
          </cell>
        </row>
        <row r="610">
          <cell r="B610">
            <v>25619</v>
          </cell>
          <cell r="GD610">
            <v>0.79749999999999999</v>
          </cell>
        </row>
        <row r="611">
          <cell r="B611">
            <v>25627</v>
          </cell>
          <cell r="GD611">
            <v>0.83250000000000002</v>
          </cell>
        </row>
        <row r="612">
          <cell r="B612">
            <v>25932</v>
          </cell>
          <cell r="GD612">
            <v>0</v>
          </cell>
        </row>
        <row r="613">
          <cell r="B613">
            <v>26765</v>
          </cell>
          <cell r="GD613">
            <v>0.59499999999999997</v>
          </cell>
        </row>
        <row r="614">
          <cell r="B614">
            <v>26773</v>
          </cell>
          <cell r="GD614">
            <v>0.755</v>
          </cell>
        </row>
        <row r="615">
          <cell r="B615">
            <v>27078</v>
          </cell>
          <cell r="GD615">
            <v>0.627</v>
          </cell>
        </row>
        <row r="616">
          <cell r="B616">
            <v>27383</v>
          </cell>
          <cell r="GD616">
            <v>0.71250000000000002</v>
          </cell>
        </row>
        <row r="617">
          <cell r="B617">
            <v>27607</v>
          </cell>
          <cell r="GD617">
            <v>0.62050000000000005</v>
          </cell>
        </row>
        <row r="618">
          <cell r="B618">
            <v>28084</v>
          </cell>
          <cell r="GD618">
            <v>0.64549999999999996</v>
          </cell>
        </row>
        <row r="619">
          <cell r="B619">
            <v>28522</v>
          </cell>
          <cell r="GD619">
            <v>0.4425</v>
          </cell>
        </row>
        <row r="620">
          <cell r="B620">
            <v>28548</v>
          </cell>
          <cell r="GD620">
            <v>0.51049999999999995</v>
          </cell>
        </row>
        <row r="621">
          <cell r="B621">
            <v>28555</v>
          </cell>
          <cell r="GD621">
            <v>0.625</v>
          </cell>
        </row>
        <row r="622">
          <cell r="B622">
            <v>30270</v>
          </cell>
          <cell r="GD622">
            <v>0.79199999999999904</v>
          </cell>
        </row>
        <row r="623">
          <cell r="B623">
            <v>30304</v>
          </cell>
          <cell r="GD623">
            <v>1.268</v>
          </cell>
        </row>
        <row r="624">
          <cell r="B624">
            <v>30643</v>
          </cell>
          <cell r="GD624">
            <v>0.9456</v>
          </cell>
        </row>
        <row r="625">
          <cell r="B625">
            <v>30734</v>
          </cell>
          <cell r="GD625">
            <v>0.98399999999999999</v>
          </cell>
        </row>
        <row r="626">
          <cell r="B626">
            <v>30742</v>
          </cell>
          <cell r="GD626">
            <v>0.51100000000000001</v>
          </cell>
        </row>
        <row r="627">
          <cell r="B627">
            <v>31302</v>
          </cell>
          <cell r="GD627">
            <v>0.72599999999999998</v>
          </cell>
        </row>
        <row r="628">
          <cell r="B628">
            <v>31393</v>
          </cell>
          <cell r="GD628">
            <v>0.66959999999999997</v>
          </cell>
        </row>
        <row r="629">
          <cell r="B629">
            <v>31427</v>
          </cell>
          <cell r="GD629">
            <v>0.72799999999999998</v>
          </cell>
        </row>
        <row r="630">
          <cell r="B630">
            <v>31534</v>
          </cell>
          <cell r="GD630">
            <v>1.1479999999999999</v>
          </cell>
        </row>
        <row r="631">
          <cell r="B631">
            <v>31542</v>
          </cell>
          <cell r="GD631">
            <v>1.0631999999999999</v>
          </cell>
        </row>
        <row r="632">
          <cell r="B632">
            <v>31609</v>
          </cell>
          <cell r="GD632">
            <v>1.2496</v>
          </cell>
        </row>
        <row r="633">
          <cell r="B633">
            <v>31617</v>
          </cell>
          <cell r="GD633">
            <v>0.6048</v>
          </cell>
        </row>
        <row r="634">
          <cell r="B634">
            <v>32243</v>
          </cell>
          <cell r="GD634">
            <v>1.1120000000000001</v>
          </cell>
        </row>
        <row r="635">
          <cell r="B635">
            <v>32268</v>
          </cell>
          <cell r="GD635">
            <v>1.0928</v>
          </cell>
        </row>
        <row r="636">
          <cell r="B636">
            <v>32433</v>
          </cell>
          <cell r="GD636">
            <v>0.54500000000000004</v>
          </cell>
        </row>
        <row r="637">
          <cell r="B637">
            <v>32458</v>
          </cell>
          <cell r="GD637">
            <v>1.4359999999999999</v>
          </cell>
        </row>
        <row r="638">
          <cell r="B638">
            <v>32524</v>
          </cell>
          <cell r="GD638">
            <v>1.1120000000000001</v>
          </cell>
        </row>
        <row r="639">
          <cell r="B639">
            <v>32532</v>
          </cell>
          <cell r="GD639">
            <v>0.71250000000000002</v>
          </cell>
        </row>
        <row r="640">
          <cell r="B640">
            <v>32540</v>
          </cell>
          <cell r="GD640">
            <v>1.3680000000000001</v>
          </cell>
        </row>
        <row r="641">
          <cell r="B641">
            <v>32573</v>
          </cell>
          <cell r="GD641">
            <v>1.4159999999999999</v>
          </cell>
        </row>
        <row r="642">
          <cell r="B642">
            <v>32680</v>
          </cell>
          <cell r="GD642">
            <v>0.78200000000000003</v>
          </cell>
        </row>
        <row r="643">
          <cell r="B643">
            <v>32714</v>
          </cell>
          <cell r="GD643">
            <v>0.78400000000000003</v>
          </cell>
        </row>
        <row r="644">
          <cell r="B644">
            <v>32748</v>
          </cell>
          <cell r="GD644">
            <v>1.46</v>
          </cell>
        </row>
        <row r="645">
          <cell r="B645">
            <v>32755</v>
          </cell>
          <cell r="GD645">
            <v>1.0992</v>
          </cell>
        </row>
        <row r="646">
          <cell r="B646">
            <v>32763</v>
          </cell>
          <cell r="GD646">
            <v>1.1759999999999999</v>
          </cell>
        </row>
        <row r="647">
          <cell r="B647">
            <v>33225</v>
          </cell>
          <cell r="GD647">
            <v>1.3328</v>
          </cell>
        </row>
        <row r="648">
          <cell r="B648">
            <v>33274</v>
          </cell>
          <cell r="GD648">
            <v>0.71299999999999997</v>
          </cell>
        </row>
        <row r="649">
          <cell r="B649">
            <v>33936</v>
          </cell>
          <cell r="GD649">
            <v>0.91799999999999904</v>
          </cell>
        </row>
        <row r="650">
          <cell r="B650">
            <v>34199</v>
          </cell>
          <cell r="GD650">
            <v>0.755</v>
          </cell>
        </row>
        <row r="651">
          <cell r="B651">
            <v>34264</v>
          </cell>
          <cell r="GD651">
            <v>0.76999999999999902</v>
          </cell>
        </row>
        <row r="652">
          <cell r="B652">
            <v>34769</v>
          </cell>
          <cell r="GD652">
            <v>0.72350000000000003</v>
          </cell>
        </row>
        <row r="653">
          <cell r="B653">
            <v>35048</v>
          </cell>
          <cell r="GD653">
            <v>0.67500000000000004</v>
          </cell>
        </row>
        <row r="654">
          <cell r="B654">
            <v>35071</v>
          </cell>
          <cell r="GD654">
            <v>0.73249999999999904</v>
          </cell>
        </row>
        <row r="655">
          <cell r="B655">
            <v>35360</v>
          </cell>
          <cell r="GD655">
            <v>0.80499999999999905</v>
          </cell>
        </row>
        <row r="656">
          <cell r="B656">
            <v>35501</v>
          </cell>
          <cell r="GD656">
            <v>0.85999999999999899</v>
          </cell>
        </row>
        <row r="657">
          <cell r="B657">
            <v>35535</v>
          </cell>
          <cell r="GD657">
            <v>0.61499999999999999</v>
          </cell>
        </row>
        <row r="658">
          <cell r="B658">
            <v>35550</v>
          </cell>
          <cell r="GD658">
            <v>1.3599999999999901</v>
          </cell>
        </row>
        <row r="659">
          <cell r="B659">
            <v>35618</v>
          </cell>
          <cell r="GD659">
            <v>0.92549999999999999</v>
          </cell>
        </row>
        <row r="660">
          <cell r="B660">
            <v>35774</v>
          </cell>
          <cell r="GD660">
            <v>0.66700000000000004</v>
          </cell>
        </row>
        <row r="661">
          <cell r="B661">
            <v>35782</v>
          </cell>
          <cell r="GD661">
            <v>0.755</v>
          </cell>
        </row>
        <row r="662">
          <cell r="B662">
            <v>35881</v>
          </cell>
          <cell r="GD662">
            <v>0.75800000000000001</v>
          </cell>
        </row>
        <row r="663">
          <cell r="B663">
            <v>35899</v>
          </cell>
          <cell r="GD663">
            <v>0.71250000000000002</v>
          </cell>
        </row>
        <row r="664">
          <cell r="B664">
            <v>35923</v>
          </cell>
          <cell r="GD664">
            <v>0.96079999999999999</v>
          </cell>
        </row>
        <row r="665">
          <cell r="B665">
            <v>35964</v>
          </cell>
          <cell r="GD665">
            <v>0.69499999999999995</v>
          </cell>
        </row>
        <row r="666">
          <cell r="B666">
            <v>35972</v>
          </cell>
          <cell r="GD666">
            <v>0.47849999999999998</v>
          </cell>
        </row>
        <row r="667">
          <cell r="B667">
            <v>36012</v>
          </cell>
          <cell r="GD667">
            <v>0.75</v>
          </cell>
        </row>
        <row r="668">
          <cell r="B668">
            <v>50690</v>
          </cell>
          <cell r="GD668">
            <v>1.4159999999999999</v>
          </cell>
        </row>
        <row r="669">
          <cell r="B669">
            <v>50773</v>
          </cell>
          <cell r="GD669">
            <v>1.44</v>
          </cell>
        </row>
        <row r="670">
          <cell r="B670">
            <v>50781</v>
          </cell>
          <cell r="GD670">
            <v>1.3399999999999901</v>
          </cell>
        </row>
        <row r="671">
          <cell r="B671">
            <v>50781</v>
          </cell>
          <cell r="GD671">
            <v>1.1839999999999999</v>
          </cell>
        </row>
        <row r="672">
          <cell r="B672">
            <v>50799</v>
          </cell>
          <cell r="GD672">
            <v>1.1399999999999999</v>
          </cell>
        </row>
        <row r="673">
          <cell r="B673">
            <v>51177</v>
          </cell>
          <cell r="GD673">
            <v>1.6</v>
          </cell>
        </row>
        <row r="674">
          <cell r="B674">
            <v>51185</v>
          </cell>
          <cell r="GD674">
            <v>1.6</v>
          </cell>
        </row>
        <row r="675">
          <cell r="B675">
            <v>51292</v>
          </cell>
          <cell r="GD675">
            <v>1.3480000000000001</v>
          </cell>
        </row>
        <row r="676">
          <cell r="B676">
            <v>51334</v>
          </cell>
          <cell r="GD676">
            <v>1.3280000000000001</v>
          </cell>
        </row>
        <row r="677">
          <cell r="B677">
            <v>51862</v>
          </cell>
          <cell r="GD677">
            <v>1.4208000000000001</v>
          </cell>
        </row>
        <row r="678">
          <cell r="B678">
            <v>51862</v>
          </cell>
          <cell r="GD678">
            <v>1.2807999999999999</v>
          </cell>
        </row>
        <row r="679">
          <cell r="B679">
            <v>51870</v>
          </cell>
          <cell r="GD679">
            <v>0.61</v>
          </cell>
        </row>
        <row r="680">
          <cell r="B680">
            <v>51938</v>
          </cell>
          <cell r="GD680">
            <v>1.1120000000000001</v>
          </cell>
        </row>
        <row r="681">
          <cell r="B681">
            <v>51946</v>
          </cell>
          <cell r="GD681">
            <v>1.3560000000000001</v>
          </cell>
        </row>
        <row r="682">
          <cell r="B682">
            <v>52050</v>
          </cell>
          <cell r="GD682">
            <v>0.744999999999999</v>
          </cell>
        </row>
        <row r="683">
          <cell r="B683">
            <v>52084</v>
          </cell>
          <cell r="GD683">
            <v>1.04399999999999</v>
          </cell>
        </row>
        <row r="684">
          <cell r="B684">
            <v>52118</v>
          </cell>
          <cell r="GD684">
            <v>1.1288</v>
          </cell>
        </row>
        <row r="685">
          <cell r="B685">
            <v>52225</v>
          </cell>
          <cell r="GD685">
            <v>0.95199999999999996</v>
          </cell>
        </row>
        <row r="686">
          <cell r="B686">
            <v>52258</v>
          </cell>
          <cell r="GD686">
            <v>1.3360000000000001</v>
          </cell>
        </row>
        <row r="687">
          <cell r="B687">
            <v>52365</v>
          </cell>
          <cell r="GD687">
            <v>1.044</v>
          </cell>
        </row>
        <row r="688">
          <cell r="B688">
            <v>52688</v>
          </cell>
          <cell r="GD688">
            <v>1.51999999999999</v>
          </cell>
        </row>
        <row r="689">
          <cell r="B689">
            <v>53330</v>
          </cell>
          <cell r="GD689">
            <v>1.2999999999999901</v>
          </cell>
        </row>
        <row r="690">
          <cell r="B690">
            <v>53363</v>
          </cell>
          <cell r="GD690">
            <v>1.6</v>
          </cell>
        </row>
        <row r="691">
          <cell r="B691">
            <v>53470</v>
          </cell>
          <cell r="GD691">
            <v>1.204</v>
          </cell>
        </row>
        <row r="692">
          <cell r="B692">
            <v>53512</v>
          </cell>
          <cell r="GD692">
            <v>0.9456</v>
          </cell>
        </row>
        <row r="693">
          <cell r="B693">
            <v>53579</v>
          </cell>
          <cell r="GD693">
            <v>1.6</v>
          </cell>
        </row>
        <row r="694">
          <cell r="B694">
            <v>53603</v>
          </cell>
          <cell r="GD694">
            <v>1.46</v>
          </cell>
        </row>
        <row r="695">
          <cell r="B695">
            <v>53686</v>
          </cell>
          <cell r="GD695">
            <v>1.44</v>
          </cell>
        </row>
        <row r="696">
          <cell r="B696">
            <v>53702</v>
          </cell>
          <cell r="GD696">
            <v>1.268</v>
          </cell>
        </row>
        <row r="697">
          <cell r="B697">
            <v>53702</v>
          </cell>
          <cell r="GD697">
            <v>1.1120000000000001</v>
          </cell>
        </row>
        <row r="698">
          <cell r="B698">
            <v>53744</v>
          </cell>
          <cell r="GD698">
            <v>1.44</v>
          </cell>
        </row>
        <row r="699">
          <cell r="B699">
            <v>54247</v>
          </cell>
          <cell r="GD699">
            <v>0</v>
          </cell>
        </row>
        <row r="700">
          <cell r="B700">
            <v>54429</v>
          </cell>
          <cell r="GD700">
            <v>1.3680000000000001</v>
          </cell>
        </row>
        <row r="701">
          <cell r="B701">
            <v>54684</v>
          </cell>
          <cell r="GD701">
            <v>0.40999999999999898</v>
          </cell>
        </row>
        <row r="702">
          <cell r="B702">
            <v>54866</v>
          </cell>
          <cell r="GD702">
            <v>1.6</v>
          </cell>
        </row>
        <row r="703">
          <cell r="B703">
            <v>55244</v>
          </cell>
          <cell r="GD703">
            <v>0.72399999999999898</v>
          </cell>
        </row>
        <row r="704">
          <cell r="B704">
            <v>55475</v>
          </cell>
          <cell r="GD704">
            <v>1.2</v>
          </cell>
        </row>
        <row r="705">
          <cell r="B705">
            <v>55483</v>
          </cell>
          <cell r="GD705">
            <v>0.6825</v>
          </cell>
        </row>
        <row r="706">
          <cell r="B706">
            <v>55871</v>
          </cell>
          <cell r="GD706">
            <v>1.3480000000000001</v>
          </cell>
        </row>
        <row r="707">
          <cell r="B707">
            <v>55889</v>
          </cell>
          <cell r="GD707">
            <v>0.77500000000000002</v>
          </cell>
        </row>
        <row r="708">
          <cell r="B708">
            <v>56069</v>
          </cell>
          <cell r="GD708">
            <v>0.83</v>
          </cell>
        </row>
        <row r="709">
          <cell r="B709">
            <v>56085</v>
          </cell>
          <cell r="GD709">
            <v>0.96750000000000003</v>
          </cell>
        </row>
        <row r="710">
          <cell r="B710">
            <v>56440</v>
          </cell>
          <cell r="GD710">
            <v>0.60699999999999998</v>
          </cell>
        </row>
        <row r="711">
          <cell r="B711">
            <v>57000</v>
          </cell>
          <cell r="GD711">
            <v>0.68700000000000006</v>
          </cell>
        </row>
        <row r="712">
          <cell r="B712">
            <v>57018</v>
          </cell>
          <cell r="GD712">
            <v>0.79249999999999998</v>
          </cell>
        </row>
        <row r="713">
          <cell r="B713">
            <v>57125</v>
          </cell>
          <cell r="GD713">
            <v>0.61250000000000004</v>
          </cell>
        </row>
        <row r="714">
          <cell r="B714">
            <v>57182</v>
          </cell>
          <cell r="GD714">
            <v>0.71250000000000002</v>
          </cell>
        </row>
        <row r="715">
          <cell r="B715">
            <v>57299</v>
          </cell>
          <cell r="GD715">
            <v>4.2500000000000003E-2</v>
          </cell>
        </row>
        <row r="716">
          <cell r="B716">
            <v>57323</v>
          </cell>
          <cell r="GD716">
            <v>0.68299999999999905</v>
          </cell>
        </row>
        <row r="717">
          <cell r="B717">
            <v>57331</v>
          </cell>
          <cell r="GD717">
            <v>0.69499999999999995</v>
          </cell>
        </row>
        <row r="718">
          <cell r="B718">
            <v>57620</v>
          </cell>
          <cell r="GD718">
            <v>0.80999999999999905</v>
          </cell>
        </row>
        <row r="719">
          <cell r="B719">
            <v>57919</v>
          </cell>
          <cell r="GD719">
            <v>0.71699999999999997</v>
          </cell>
        </row>
        <row r="720">
          <cell r="B720">
            <v>58099</v>
          </cell>
          <cell r="GD720">
            <v>1.044</v>
          </cell>
        </row>
        <row r="721">
          <cell r="B721">
            <v>58164</v>
          </cell>
          <cell r="GD721">
            <v>0.82399999999999995</v>
          </cell>
        </row>
        <row r="722">
          <cell r="B722">
            <v>58305</v>
          </cell>
          <cell r="GD722">
            <v>0.90749999999999997</v>
          </cell>
        </row>
        <row r="723">
          <cell r="B723">
            <v>58511</v>
          </cell>
          <cell r="GD723">
            <v>0.59</v>
          </cell>
        </row>
        <row r="724">
          <cell r="B724">
            <v>60038</v>
          </cell>
          <cell r="GD724">
            <v>0</v>
          </cell>
        </row>
        <row r="725">
          <cell r="B725">
            <v>60301</v>
          </cell>
          <cell r="GD725">
            <v>0</v>
          </cell>
        </row>
        <row r="726">
          <cell r="B726">
            <v>60400</v>
          </cell>
          <cell r="GD726">
            <v>0</v>
          </cell>
        </row>
        <row r="727">
          <cell r="B727">
            <v>60418</v>
          </cell>
          <cell r="GD727">
            <v>1.3360000000000001</v>
          </cell>
        </row>
        <row r="728">
          <cell r="B728">
            <v>60913</v>
          </cell>
          <cell r="GD728">
            <v>0.93799999999999994</v>
          </cell>
        </row>
        <row r="729">
          <cell r="B729">
            <v>61598</v>
          </cell>
          <cell r="GD729">
            <v>1.0928</v>
          </cell>
        </row>
        <row r="730">
          <cell r="B730">
            <v>61622</v>
          </cell>
          <cell r="GD730">
            <v>1.296</v>
          </cell>
        </row>
        <row r="731">
          <cell r="B731">
            <v>61671</v>
          </cell>
          <cell r="GD731">
            <v>1.488</v>
          </cell>
        </row>
        <row r="732">
          <cell r="B732">
            <v>61689</v>
          </cell>
          <cell r="GD732">
            <v>1.3680000000000001</v>
          </cell>
        </row>
        <row r="733">
          <cell r="B733">
            <v>61747</v>
          </cell>
          <cell r="GD733">
            <v>1.23199999999999</v>
          </cell>
        </row>
        <row r="734">
          <cell r="B734">
            <v>62398</v>
          </cell>
          <cell r="GD734">
            <v>1.3480000000000001</v>
          </cell>
        </row>
        <row r="735">
          <cell r="B735">
            <v>62422</v>
          </cell>
          <cell r="GD735">
            <v>1.4159999999999999</v>
          </cell>
        </row>
        <row r="736">
          <cell r="B736">
            <v>62562</v>
          </cell>
          <cell r="GD736">
            <v>1.3120000000000001</v>
          </cell>
        </row>
        <row r="737">
          <cell r="B737">
            <v>62877</v>
          </cell>
          <cell r="GD737">
            <v>1.452</v>
          </cell>
        </row>
        <row r="738">
          <cell r="B738">
            <v>62927</v>
          </cell>
          <cell r="GD738">
            <v>0</v>
          </cell>
        </row>
        <row r="739">
          <cell r="B739">
            <v>62943</v>
          </cell>
          <cell r="GD739">
            <v>1.4319999999999999</v>
          </cell>
        </row>
        <row r="740">
          <cell r="B740">
            <v>63081</v>
          </cell>
          <cell r="GD740">
            <v>0</v>
          </cell>
        </row>
        <row r="741">
          <cell r="B741">
            <v>63099</v>
          </cell>
          <cell r="GD741">
            <v>1.3680000000000001</v>
          </cell>
        </row>
        <row r="742">
          <cell r="B742">
            <v>63123</v>
          </cell>
          <cell r="GD742">
            <v>1.288</v>
          </cell>
        </row>
        <row r="743">
          <cell r="B743">
            <v>63149</v>
          </cell>
          <cell r="GD743">
            <v>1.208</v>
          </cell>
        </row>
        <row r="744">
          <cell r="B744">
            <v>64279</v>
          </cell>
          <cell r="GD744">
            <v>0</v>
          </cell>
        </row>
        <row r="745">
          <cell r="B745">
            <v>64949</v>
          </cell>
          <cell r="GD745">
            <v>0.87280000000000002</v>
          </cell>
        </row>
        <row r="746">
          <cell r="B746">
            <v>64956</v>
          </cell>
          <cell r="GD746">
            <v>0</v>
          </cell>
        </row>
        <row r="747">
          <cell r="B747">
            <v>65003</v>
          </cell>
          <cell r="GD747">
            <v>1.276</v>
          </cell>
        </row>
        <row r="748">
          <cell r="B748">
            <v>65987</v>
          </cell>
          <cell r="GD748">
            <v>0</v>
          </cell>
        </row>
        <row r="749">
          <cell r="B749">
            <v>66076</v>
          </cell>
          <cell r="GD749">
            <v>1.1888000000000001</v>
          </cell>
        </row>
        <row r="750">
          <cell r="B750">
            <v>66233</v>
          </cell>
          <cell r="GD750">
            <v>0</v>
          </cell>
        </row>
        <row r="751">
          <cell r="B751">
            <v>66480</v>
          </cell>
          <cell r="GD751">
            <v>0</v>
          </cell>
        </row>
        <row r="752">
          <cell r="B752">
            <v>66498</v>
          </cell>
          <cell r="GD752">
            <v>0</v>
          </cell>
        </row>
        <row r="753">
          <cell r="B753">
            <v>68510</v>
          </cell>
          <cell r="GD753">
            <v>0.84250000000000003</v>
          </cell>
        </row>
        <row r="754">
          <cell r="B754">
            <v>69013</v>
          </cell>
          <cell r="GD754">
            <v>0</v>
          </cell>
        </row>
        <row r="755">
          <cell r="B755">
            <v>69021</v>
          </cell>
          <cell r="GD755">
            <v>1.1808000000000001</v>
          </cell>
        </row>
        <row r="756">
          <cell r="B756">
            <v>69047</v>
          </cell>
          <cell r="GD756">
            <v>0.68799999999999994</v>
          </cell>
        </row>
        <row r="757">
          <cell r="B757">
            <v>69112</v>
          </cell>
          <cell r="GD757">
            <v>0</v>
          </cell>
        </row>
        <row r="758">
          <cell r="B758">
            <v>69930</v>
          </cell>
          <cell r="GD758">
            <v>0.84250000000000003</v>
          </cell>
        </row>
        <row r="759">
          <cell r="B759">
            <v>70011</v>
          </cell>
          <cell r="GD759">
            <v>1.1888000000000001</v>
          </cell>
        </row>
        <row r="760">
          <cell r="B760">
            <v>70045</v>
          </cell>
          <cell r="GD760">
            <v>0.88300000000000001</v>
          </cell>
        </row>
        <row r="761">
          <cell r="B761">
            <v>70060</v>
          </cell>
          <cell r="GD761">
            <v>1.296</v>
          </cell>
        </row>
        <row r="762">
          <cell r="B762">
            <v>70078</v>
          </cell>
          <cell r="GD762">
            <v>0.69550000000000001</v>
          </cell>
        </row>
        <row r="763">
          <cell r="B763">
            <v>70094</v>
          </cell>
          <cell r="GD763">
            <v>1.2567999999999999</v>
          </cell>
        </row>
        <row r="764">
          <cell r="B764">
            <v>70136</v>
          </cell>
          <cell r="GD764">
            <v>0.65800000000000003</v>
          </cell>
        </row>
        <row r="765">
          <cell r="B765">
            <v>70144</v>
          </cell>
          <cell r="GD765">
            <v>1.276</v>
          </cell>
        </row>
        <row r="766">
          <cell r="B766">
            <v>70177</v>
          </cell>
          <cell r="GD766">
            <v>1.1528</v>
          </cell>
        </row>
        <row r="767">
          <cell r="B767">
            <v>70201</v>
          </cell>
          <cell r="GD767">
            <v>1.26799999999999</v>
          </cell>
        </row>
        <row r="768">
          <cell r="B768">
            <v>70243</v>
          </cell>
          <cell r="GD768">
            <v>0.51100000000000001</v>
          </cell>
        </row>
        <row r="769">
          <cell r="B769">
            <v>70250</v>
          </cell>
          <cell r="GD769">
            <v>0.45500000000000002</v>
          </cell>
        </row>
        <row r="770">
          <cell r="B770">
            <v>70276</v>
          </cell>
          <cell r="GD770">
            <v>1.3648</v>
          </cell>
        </row>
        <row r="771">
          <cell r="B771">
            <v>70284</v>
          </cell>
          <cell r="GD771">
            <v>0.937499999999999</v>
          </cell>
        </row>
        <row r="772">
          <cell r="B772">
            <v>70292</v>
          </cell>
          <cell r="GD772">
            <v>1.1952</v>
          </cell>
        </row>
        <row r="773">
          <cell r="B773">
            <v>70334</v>
          </cell>
          <cell r="GD773">
            <v>1.228</v>
          </cell>
        </row>
        <row r="774">
          <cell r="B774">
            <v>70367</v>
          </cell>
          <cell r="GD774">
            <v>0.97</v>
          </cell>
        </row>
        <row r="775">
          <cell r="B775">
            <v>70409</v>
          </cell>
          <cell r="GD775">
            <v>1.1288</v>
          </cell>
        </row>
        <row r="776">
          <cell r="B776">
            <v>70417</v>
          </cell>
          <cell r="GD776">
            <v>0.78749999999999998</v>
          </cell>
        </row>
        <row r="777">
          <cell r="B777">
            <v>70425</v>
          </cell>
          <cell r="GD777">
            <v>1.36</v>
          </cell>
        </row>
        <row r="778">
          <cell r="B778">
            <v>70433</v>
          </cell>
          <cell r="GD778">
            <v>1.2088000000000001</v>
          </cell>
        </row>
        <row r="779">
          <cell r="B779">
            <v>70482</v>
          </cell>
          <cell r="GD779">
            <v>1.268</v>
          </cell>
        </row>
        <row r="780">
          <cell r="B780">
            <v>70490</v>
          </cell>
          <cell r="GD780">
            <v>0.68159999999999998</v>
          </cell>
        </row>
        <row r="781">
          <cell r="B781">
            <v>70508</v>
          </cell>
          <cell r="GD781">
            <v>0.88</v>
          </cell>
        </row>
        <row r="782">
          <cell r="B782">
            <v>70516</v>
          </cell>
          <cell r="GD782">
            <v>1.4119999999999999</v>
          </cell>
        </row>
        <row r="783">
          <cell r="B783">
            <v>70532</v>
          </cell>
          <cell r="GD783">
            <v>1.232</v>
          </cell>
        </row>
        <row r="784">
          <cell r="B784">
            <v>70540</v>
          </cell>
          <cell r="GD784">
            <v>1.20159999999999</v>
          </cell>
        </row>
        <row r="785">
          <cell r="B785">
            <v>70557</v>
          </cell>
          <cell r="GD785">
            <v>0.79249999999999998</v>
          </cell>
        </row>
        <row r="786">
          <cell r="B786">
            <v>70565</v>
          </cell>
          <cell r="GD786">
            <v>1.3360000000000001</v>
          </cell>
        </row>
        <row r="787">
          <cell r="B787">
            <v>70573</v>
          </cell>
          <cell r="GD787">
            <v>1.268</v>
          </cell>
        </row>
        <row r="788">
          <cell r="B788">
            <v>70581</v>
          </cell>
          <cell r="GD788">
            <v>1.3480000000000001</v>
          </cell>
        </row>
        <row r="789">
          <cell r="B789">
            <v>70599</v>
          </cell>
          <cell r="GD789">
            <v>1.532</v>
          </cell>
        </row>
        <row r="790">
          <cell r="B790">
            <v>70615</v>
          </cell>
          <cell r="GD790">
            <v>1.44</v>
          </cell>
        </row>
        <row r="791">
          <cell r="B791">
            <v>70623</v>
          </cell>
          <cell r="GD791">
            <v>1.3680000000000001</v>
          </cell>
        </row>
        <row r="792">
          <cell r="B792">
            <v>70664</v>
          </cell>
          <cell r="GD792">
            <v>0.79249999999999898</v>
          </cell>
        </row>
        <row r="793">
          <cell r="B793">
            <v>70672</v>
          </cell>
          <cell r="GD793">
            <v>0.80499999999999905</v>
          </cell>
        </row>
        <row r="794">
          <cell r="B794">
            <v>70680</v>
          </cell>
          <cell r="GD794">
            <v>0.61350000000000005</v>
          </cell>
        </row>
        <row r="795">
          <cell r="B795">
            <v>70698</v>
          </cell>
          <cell r="GD795">
            <v>0.53</v>
          </cell>
        </row>
        <row r="796">
          <cell r="B796">
            <v>70755</v>
          </cell>
          <cell r="GD796">
            <v>1.1808000000000001</v>
          </cell>
        </row>
        <row r="797">
          <cell r="B797">
            <v>70763</v>
          </cell>
          <cell r="GD797">
            <v>1.0775999999999999</v>
          </cell>
        </row>
        <row r="798">
          <cell r="B798">
            <v>70805</v>
          </cell>
          <cell r="GD798">
            <v>1.2167999999999899</v>
          </cell>
        </row>
        <row r="799">
          <cell r="B799">
            <v>70813</v>
          </cell>
          <cell r="GD799">
            <v>1.1375999999999999</v>
          </cell>
        </row>
        <row r="800">
          <cell r="B800">
            <v>71365</v>
          </cell>
          <cell r="GD800">
            <v>1.3688</v>
          </cell>
        </row>
        <row r="801">
          <cell r="B801">
            <v>71373</v>
          </cell>
          <cell r="GD801">
            <v>1.5879999999999901</v>
          </cell>
        </row>
        <row r="802">
          <cell r="B802">
            <v>71373</v>
          </cell>
          <cell r="GD802">
            <v>1.296</v>
          </cell>
        </row>
        <row r="803">
          <cell r="B803">
            <v>71381</v>
          </cell>
          <cell r="GD803">
            <v>0.565499999999999</v>
          </cell>
        </row>
        <row r="804">
          <cell r="B804">
            <v>71449</v>
          </cell>
          <cell r="GD804">
            <v>0.999999999999999</v>
          </cell>
        </row>
        <row r="805">
          <cell r="B805">
            <v>71498</v>
          </cell>
          <cell r="GD805">
            <v>1.5680000000000001</v>
          </cell>
        </row>
        <row r="806">
          <cell r="B806">
            <v>71514</v>
          </cell>
          <cell r="GD806">
            <v>0.83050000000000002</v>
          </cell>
        </row>
        <row r="807">
          <cell r="B807">
            <v>71522</v>
          </cell>
          <cell r="GD807">
            <v>0.67499999999999905</v>
          </cell>
        </row>
        <row r="808">
          <cell r="B808">
            <v>71530</v>
          </cell>
          <cell r="GD808">
            <v>0</v>
          </cell>
        </row>
        <row r="809">
          <cell r="B809">
            <v>71548</v>
          </cell>
          <cell r="GD809">
            <v>0</v>
          </cell>
        </row>
        <row r="810">
          <cell r="B810">
            <v>71571</v>
          </cell>
          <cell r="GD810">
            <v>0.84250000000000003</v>
          </cell>
        </row>
        <row r="811">
          <cell r="B811">
            <v>71639</v>
          </cell>
          <cell r="GD811">
            <v>0.90559999999999996</v>
          </cell>
        </row>
        <row r="812">
          <cell r="B812">
            <v>71647</v>
          </cell>
          <cell r="GD812">
            <v>0.81299999999999994</v>
          </cell>
        </row>
        <row r="813">
          <cell r="B813">
            <v>71654</v>
          </cell>
          <cell r="GD813">
            <v>0.13750000000000001</v>
          </cell>
        </row>
        <row r="814">
          <cell r="B814">
            <v>71662</v>
          </cell>
          <cell r="GD814">
            <v>0.53349999999999997</v>
          </cell>
        </row>
        <row r="815">
          <cell r="B815">
            <v>71670</v>
          </cell>
          <cell r="GD815">
            <v>0.64299999999999902</v>
          </cell>
        </row>
        <row r="816">
          <cell r="B816">
            <v>71704</v>
          </cell>
          <cell r="GD816">
            <v>1.3680000000000001</v>
          </cell>
        </row>
        <row r="817">
          <cell r="B817">
            <v>73650</v>
          </cell>
          <cell r="GD817">
            <v>0.9425</v>
          </cell>
        </row>
        <row r="818">
          <cell r="B818">
            <v>73668</v>
          </cell>
          <cell r="GD818">
            <v>0.83</v>
          </cell>
        </row>
        <row r="819">
          <cell r="B819">
            <v>73890</v>
          </cell>
          <cell r="GD819">
            <v>0.77249999999999996</v>
          </cell>
        </row>
        <row r="820">
          <cell r="B820">
            <v>74039</v>
          </cell>
          <cell r="GD820">
            <v>0.84249999999999903</v>
          </cell>
        </row>
        <row r="821">
          <cell r="B821">
            <v>74476</v>
          </cell>
          <cell r="GD821">
            <v>0.77500000000000002</v>
          </cell>
        </row>
        <row r="822">
          <cell r="B822">
            <v>75630</v>
          </cell>
          <cell r="GD822">
            <v>1.1000000000000001</v>
          </cell>
        </row>
        <row r="823">
          <cell r="B823">
            <v>75705</v>
          </cell>
          <cell r="GD823">
            <v>0.755</v>
          </cell>
        </row>
        <row r="824">
          <cell r="B824">
            <v>75713</v>
          </cell>
          <cell r="GD824">
            <v>1.208</v>
          </cell>
        </row>
        <row r="825">
          <cell r="B825">
            <v>75747</v>
          </cell>
          <cell r="GD825">
            <v>1.24</v>
          </cell>
        </row>
        <row r="826">
          <cell r="B826">
            <v>75788</v>
          </cell>
          <cell r="GD826">
            <v>1.3679999999999899</v>
          </cell>
        </row>
        <row r="827">
          <cell r="B827">
            <v>75804</v>
          </cell>
          <cell r="GD827">
            <v>0.70550000000000002</v>
          </cell>
        </row>
        <row r="828">
          <cell r="B828">
            <v>75812</v>
          </cell>
          <cell r="GD828">
            <v>0.74299999999999999</v>
          </cell>
        </row>
        <row r="829">
          <cell r="B829">
            <v>75838</v>
          </cell>
          <cell r="GD829">
            <v>1.27599999999999</v>
          </cell>
        </row>
        <row r="830">
          <cell r="B830">
            <v>75879</v>
          </cell>
          <cell r="GD830">
            <v>1.288</v>
          </cell>
        </row>
        <row r="831">
          <cell r="B831">
            <v>76257</v>
          </cell>
          <cell r="GD831">
            <v>0.73250000000000004</v>
          </cell>
        </row>
        <row r="832">
          <cell r="B832">
            <v>77552</v>
          </cell>
          <cell r="GD832">
            <v>1.3560000000000001</v>
          </cell>
        </row>
        <row r="833">
          <cell r="B833">
            <v>77651</v>
          </cell>
          <cell r="GD833">
            <v>0</v>
          </cell>
        </row>
        <row r="834">
          <cell r="B834">
            <v>78253</v>
          </cell>
          <cell r="GD834">
            <v>0.54600000000000004</v>
          </cell>
        </row>
        <row r="835">
          <cell r="B835">
            <v>78733</v>
          </cell>
          <cell r="GD835">
            <v>0.78049999999999997</v>
          </cell>
        </row>
        <row r="836">
          <cell r="B836">
            <v>78832</v>
          </cell>
          <cell r="GD836">
            <v>0.70050000000000001</v>
          </cell>
        </row>
        <row r="837">
          <cell r="B837">
            <v>78931</v>
          </cell>
          <cell r="GD837">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D-2022"/>
      <sheetName val="PRUEBA PVI"/>
    </sheetNames>
    <sheetDataSet>
      <sheetData sheetId="0"/>
      <sheetData sheetId="1">
        <row r="1">
          <cell r="D1" t="str">
            <v>CODIGO ESCOLAR</v>
          </cell>
          <cell r="I1" t="str">
            <v>PILARES</v>
          </cell>
        </row>
        <row r="2">
          <cell r="D2">
            <v>10272</v>
          </cell>
          <cell r="I2" t="str">
            <v>REGULAR</v>
          </cell>
        </row>
        <row r="3">
          <cell r="D3">
            <v>10322</v>
          </cell>
          <cell r="I3" t="str">
            <v>REGULAR</v>
          </cell>
        </row>
        <row r="4">
          <cell r="D4">
            <v>10546</v>
          </cell>
          <cell r="I4" t="str">
            <v>REGULAR</v>
          </cell>
        </row>
        <row r="5">
          <cell r="D5">
            <v>10637</v>
          </cell>
          <cell r="I5" t="str">
            <v>REGULAR</v>
          </cell>
        </row>
        <row r="6">
          <cell r="D6">
            <v>14241</v>
          </cell>
          <cell r="I6" t="str">
            <v>DEPORTES</v>
          </cell>
        </row>
        <row r="7">
          <cell r="D7">
            <v>14316</v>
          </cell>
          <cell r="I7" t="str">
            <v>BELLAS ARTES</v>
          </cell>
        </row>
        <row r="8">
          <cell r="D8">
            <v>17343</v>
          </cell>
          <cell r="I8" t="str">
            <v>BELLAS ARTES</v>
          </cell>
        </row>
        <row r="9">
          <cell r="D9">
            <v>17558</v>
          </cell>
          <cell r="I9" t="str">
            <v>VOCACIONAL</v>
          </cell>
        </row>
        <row r="10">
          <cell r="D10">
            <v>17780</v>
          </cell>
          <cell r="I10" t="str">
            <v>REGULAR</v>
          </cell>
        </row>
        <row r="11">
          <cell r="D11">
            <v>10173</v>
          </cell>
          <cell r="I11" t="str">
            <v>REGULAR</v>
          </cell>
        </row>
        <row r="12">
          <cell r="D12">
            <v>10314</v>
          </cell>
          <cell r="I12" t="str">
            <v>REGULAR</v>
          </cell>
        </row>
        <row r="13">
          <cell r="D13">
            <v>10355</v>
          </cell>
          <cell r="I13" t="str">
            <v>REGULAR</v>
          </cell>
        </row>
        <row r="14">
          <cell r="D14">
            <v>10439</v>
          </cell>
          <cell r="I14" t="str">
            <v>REGULAR</v>
          </cell>
        </row>
        <row r="15">
          <cell r="D15">
            <v>10512</v>
          </cell>
          <cell r="I15" t="str">
            <v>REGULAR</v>
          </cell>
        </row>
        <row r="16">
          <cell r="D16">
            <v>10611</v>
          </cell>
          <cell r="I16" t="str">
            <v>REGULAR</v>
          </cell>
        </row>
        <row r="17">
          <cell r="D17">
            <v>14787</v>
          </cell>
          <cell r="I17" t="str">
            <v>REGULAR</v>
          </cell>
        </row>
        <row r="18">
          <cell r="D18">
            <v>15024</v>
          </cell>
          <cell r="I18" t="str">
            <v>REGULAR</v>
          </cell>
        </row>
        <row r="19">
          <cell r="D19">
            <v>15784</v>
          </cell>
          <cell r="I19" t="str">
            <v>VOCACIONAL</v>
          </cell>
        </row>
        <row r="20">
          <cell r="D20">
            <v>17111</v>
          </cell>
          <cell r="I20" t="str">
            <v>REGULAR</v>
          </cell>
        </row>
        <row r="21">
          <cell r="D21">
            <v>17749</v>
          </cell>
          <cell r="I21" t="str">
            <v>OTRO</v>
          </cell>
        </row>
        <row r="22">
          <cell r="D22">
            <v>18192</v>
          </cell>
          <cell r="I22" t="str">
            <v>VOCACIONAL</v>
          </cell>
        </row>
        <row r="23">
          <cell r="D23">
            <v>11387</v>
          </cell>
          <cell r="I23" t="str">
            <v>REGULAR</v>
          </cell>
        </row>
        <row r="24">
          <cell r="D24">
            <v>11395</v>
          </cell>
          <cell r="I24" t="str">
            <v>REGULAR</v>
          </cell>
        </row>
        <row r="25">
          <cell r="D25">
            <v>11403</v>
          </cell>
          <cell r="I25" t="str">
            <v>REGULAR</v>
          </cell>
        </row>
        <row r="26">
          <cell r="D26">
            <v>11411</v>
          </cell>
          <cell r="I26" t="str">
            <v>REGULAR</v>
          </cell>
        </row>
        <row r="27">
          <cell r="D27">
            <v>11494</v>
          </cell>
          <cell r="I27" t="str">
            <v>REGULAR</v>
          </cell>
        </row>
        <row r="28">
          <cell r="D28">
            <v>11502</v>
          </cell>
          <cell r="I28" t="str">
            <v>REGULAR</v>
          </cell>
        </row>
        <row r="29">
          <cell r="D29">
            <v>11528</v>
          </cell>
          <cell r="I29" t="str">
            <v>VOCACIONAL</v>
          </cell>
        </row>
        <row r="30">
          <cell r="D30">
            <v>17772</v>
          </cell>
          <cell r="I30" t="str">
            <v>VOCACIONAL</v>
          </cell>
        </row>
        <row r="31">
          <cell r="D31">
            <v>10892</v>
          </cell>
          <cell r="I31" t="str">
            <v>REGULAR</v>
          </cell>
        </row>
        <row r="32">
          <cell r="D32">
            <v>10967</v>
          </cell>
          <cell r="I32" t="str">
            <v>REGULAR</v>
          </cell>
        </row>
        <row r="33">
          <cell r="D33">
            <v>11023</v>
          </cell>
          <cell r="I33" t="str">
            <v>REGULAR</v>
          </cell>
        </row>
        <row r="34">
          <cell r="D34">
            <v>11031</v>
          </cell>
          <cell r="I34" t="str">
            <v>REGULAR</v>
          </cell>
        </row>
        <row r="35">
          <cell r="D35">
            <v>11080</v>
          </cell>
          <cell r="I35" t="str">
            <v>REGULAR</v>
          </cell>
        </row>
        <row r="36">
          <cell r="D36">
            <v>11756</v>
          </cell>
          <cell r="I36" t="str">
            <v>REGULAR</v>
          </cell>
        </row>
        <row r="37">
          <cell r="D37">
            <v>15156</v>
          </cell>
          <cell r="I37" t="str">
            <v>OTRO</v>
          </cell>
        </row>
        <row r="38">
          <cell r="D38">
            <v>17327</v>
          </cell>
          <cell r="I38" t="str">
            <v>VOCACIONAL</v>
          </cell>
        </row>
        <row r="39">
          <cell r="D39">
            <v>17384</v>
          </cell>
          <cell r="I39" t="str">
            <v>VOCACIONAL</v>
          </cell>
        </row>
        <row r="40">
          <cell r="D40">
            <v>17467</v>
          </cell>
          <cell r="I40" t="str">
            <v>REGULAR</v>
          </cell>
        </row>
        <row r="41">
          <cell r="D41">
            <v>11593</v>
          </cell>
          <cell r="I41" t="str">
            <v>VOCACIONAL</v>
          </cell>
        </row>
        <row r="42">
          <cell r="D42">
            <v>11643</v>
          </cell>
          <cell r="I42" t="str">
            <v>VOCACIONAL</v>
          </cell>
        </row>
        <row r="43">
          <cell r="D43">
            <v>11908</v>
          </cell>
          <cell r="I43" t="str">
            <v>REGULAR</v>
          </cell>
        </row>
        <row r="44">
          <cell r="D44">
            <v>11932</v>
          </cell>
          <cell r="I44" t="str">
            <v>REGULAR</v>
          </cell>
        </row>
        <row r="45">
          <cell r="D45">
            <v>11940</v>
          </cell>
          <cell r="I45" t="str">
            <v>REGULAR</v>
          </cell>
        </row>
        <row r="46">
          <cell r="D46">
            <v>12005</v>
          </cell>
          <cell r="I46" t="str">
            <v>REGULAR</v>
          </cell>
        </row>
        <row r="47">
          <cell r="D47">
            <v>15917</v>
          </cell>
          <cell r="I47" t="str">
            <v>REGULAR</v>
          </cell>
        </row>
        <row r="48">
          <cell r="D48">
            <v>17673</v>
          </cell>
          <cell r="I48" t="str">
            <v>REGULAR</v>
          </cell>
        </row>
        <row r="49">
          <cell r="D49">
            <v>18226</v>
          </cell>
          <cell r="I49" t="str">
            <v>REGULAR</v>
          </cell>
        </row>
        <row r="50">
          <cell r="D50">
            <v>12799</v>
          </cell>
          <cell r="I50" t="str">
            <v>REGULAR</v>
          </cell>
        </row>
        <row r="51">
          <cell r="D51">
            <v>12872</v>
          </cell>
          <cell r="I51" t="str">
            <v>REGULAR</v>
          </cell>
        </row>
        <row r="52">
          <cell r="D52">
            <v>12914</v>
          </cell>
          <cell r="I52" t="str">
            <v>REGULAR</v>
          </cell>
        </row>
        <row r="53">
          <cell r="D53">
            <v>12922</v>
          </cell>
          <cell r="I53" t="str">
            <v>REGULAR</v>
          </cell>
        </row>
        <row r="54">
          <cell r="D54">
            <v>12930</v>
          </cell>
          <cell r="I54" t="str">
            <v>VOCACIONAL</v>
          </cell>
        </row>
        <row r="55">
          <cell r="D55">
            <v>17368</v>
          </cell>
          <cell r="I55" t="str">
            <v>REGULAR</v>
          </cell>
        </row>
        <row r="56">
          <cell r="D56">
            <v>10702</v>
          </cell>
          <cell r="I56" t="str">
            <v>VOCACIONAL</v>
          </cell>
        </row>
        <row r="57">
          <cell r="D57">
            <v>10744</v>
          </cell>
          <cell r="I57" t="str">
            <v>REGULAR</v>
          </cell>
        </row>
        <row r="58">
          <cell r="D58">
            <v>18176</v>
          </cell>
          <cell r="I58" t="str">
            <v>REGULAR</v>
          </cell>
        </row>
        <row r="59">
          <cell r="D59">
            <v>18184</v>
          </cell>
          <cell r="I59" t="str">
            <v>REGULAR</v>
          </cell>
        </row>
        <row r="60">
          <cell r="D60">
            <v>18234</v>
          </cell>
          <cell r="I60" t="str">
            <v>REGULAR</v>
          </cell>
        </row>
        <row r="61">
          <cell r="D61">
            <v>11239</v>
          </cell>
          <cell r="I61" t="str">
            <v>REGULAR</v>
          </cell>
        </row>
        <row r="62">
          <cell r="D62">
            <v>11312</v>
          </cell>
          <cell r="I62" t="str">
            <v>REGULAR</v>
          </cell>
        </row>
        <row r="63">
          <cell r="D63">
            <v>11320</v>
          </cell>
          <cell r="I63" t="str">
            <v>REGULAR</v>
          </cell>
        </row>
        <row r="64">
          <cell r="D64">
            <v>17319</v>
          </cell>
          <cell r="I64" t="str">
            <v>VOCACIONAL</v>
          </cell>
        </row>
        <row r="65">
          <cell r="D65">
            <v>17889</v>
          </cell>
          <cell r="I65" t="str">
            <v>REGULAR</v>
          </cell>
        </row>
        <row r="66">
          <cell r="D66">
            <v>18291</v>
          </cell>
          <cell r="I66" t="str">
            <v>MONTESSORI</v>
          </cell>
        </row>
        <row r="67">
          <cell r="D67">
            <v>10710</v>
          </cell>
          <cell r="I67" t="str">
            <v>REGULAR</v>
          </cell>
        </row>
        <row r="68">
          <cell r="D68">
            <v>10827</v>
          </cell>
          <cell r="I68" t="str">
            <v>VOCACIONAL</v>
          </cell>
        </row>
        <row r="69">
          <cell r="D69">
            <v>17459</v>
          </cell>
          <cell r="I69" t="str">
            <v>REGULAR</v>
          </cell>
        </row>
        <row r="70">
          <cell r="D70">
            <v>17764</v>
          </cell>
          <cell r="I70" t="str">
            <v>REGULAR</v>
          </cell>
        </row>
        <row r="71">
          <cell r="D71">
            <v>12062</v>
          </cell>
          <cell r="I71" t="str">
            <v>REGULAR</v>
          </cell>
        </row>
        <row r="72">
          <cell r="D72">
            <v>12070</v>
          </cell>
          <cell r="I72" t="str">
            <v>REGULAR</v>
          </cell>
        </row>
        <row r="73">
          <cell r="D73">
            <v>12088</v>
          </cell>
          <cell r="I73" t="str">
            <v>VOCACIONAL</v>
          </cell>
        </row>
        <row r="74">
          <cell r="D74">
            <v>12096</v>
          </cell>
          <cell r="I74" t="str">
            <v>REGULAR</v>
          </cell>
        </row>
        <row r="75">
          <cell r="D75">
            <v>12138</v>
          </cell>
          <cell r="I75" t="str">
            <v>REGULAR</v>
          </cell>
        </row>
        <row r="76">
          <cell r="D76">
            <v>12187</v>
          </cell>
          <cell r="I76" t="str">
            <v>REGULAR</v>
          </cell>
        </row>
        <row r="77">
          <cell r="D77">
            <v>12229</v>
          </cell>
          <cell r="I77" t="str">
            <v>REGULAR</v>
          </cell>
        </row>
        <row r="78">
          <cell r="D78">
            <v>14779</v>
          </cell>
          <cell r="I78" t="str">
            <v>REGULAR</v>
          </cell>
        </row>
        <row r="79">
          <cell r="D79">
            <v>17350</v>
          </cell>
          <cell r="I79" t="str">
            <v>VOCACIONAL</v>
          </cell>
        </row>
        <row r="80">
          <cell r="D80">
            <v>17392</v>
          </cell>
          <cell r="I80" t="str">
            <v>OTRO</v>
          </cell>
        </row>
        <row r="81">
          <cell r="D81">
            <v>17418</v>
          </cell>
          <cell r="I81" t="str">
            <v>REGULAR</v>
          </cell>
        </row>
        <row r="82">
          <cell r="D82">
            <v>18259</v>
          </cell>
          <cell r="I82" t="str">
            <v>REGULAR</v>
          </cell>
        </row>
        <row r="83">
          <cell r="D83">
            <v>71076</v>
          </cell>
          <cell r="I83" t="str">
            <v>REGULAR</v>
          </cell>
        </row>
        <row r="84">
          <cell r="D84">
            <v>71084</v>
          </cell>
          <cell r="I84" t="str">
            <v>REGULAR</v>
          </cell>
        </row>
        <row r="85">
          <cell r="D85">
            <v>71092</v>
          </cell>
          <cell r="I85" t="str">
            <v>VOCACIONAL</v>
          </cell>
        </row>
        <row r="86">
          <cell r="D86">
            <v>71134</v>
          </cell>
          <cell r="I86" t="str">
            <v>REGULAR</v>
          </cell>
        </row>
        <row r="87">
          <cell r="D87">
            <v>76562</v>
          </cell>
          <cell r="I87" t="str">
            <v>REGULAR</v>
          </cell>
        </row>
        <row r="88">
          <cell r="D88">
            <v>18267</v>
          </cell>
          <cell r="I88" t="str">
            <v>REGULAR</v>
          </cell>
        </row>
        <row r="89">
          <cell r="D89">
            <v>71720</v>
          </cell>
          <cell r="I89" t="str">
            <v>REGULAR</v>
          </cell>
        </row>
        <row r="90">
          <cell r="D90">
            <v>71738</v>
          </cell>
          <cell r="I90" t="str">
            <v>MONTESSORI</v>
          </cell>
        </row>
        <row r="91">
          <cell r="D91">
            <v>71746</v>
          </cell>
          <cell r="I91" t="str">
            <v>REGULAR</v>
          </cell>
        </row>
        <row r="92">
          <cell r="D92">
            <v>71753</v>
          </cell>
          <cell r="I92" t="str">
            <v>REGULAR</v>
          </cell>
        </row>
        <row r="93">
          <cell r="D93">
            <v>71761</v>
          </cell>
          <cell r="I93" t="str">
            <v>REGULAR</v>
          </cell>
        </row>
        <row r="94">
          <cell r="D94">
            <v>71779</v>
          </cell>
          <cell r="I94" t="str">
            <v>VOCACIONAL</v>
          </cell>
        </row>
        <row r="95">
          <cell r="D95">
            <v>71795</v>
          </cell>
          <cell r="I95" t="str">
            <v>REGULAR</v>
          </cell>
        </row>
        <row r="96">
          <cell r="D96">
            <v>76349</v>
          </cell>
          <cell r="I96" t="str">
            <v>REGULAR</v>
          </cell>
        </row>
        <row r="97">
          <cell r="D97">
            <v>79038</v>
          </cell>
          <cell r="I97" t="str">
            <v>VOCACIONAL</v>
          </cell>
        </row>
        <row r="98">
          <cell r="D98">
            <v>7315</v>
          </cell>
          <cell r="I98" t="str">
            <v>OTRO</v>
          </cell>
        </row>
        <row r="99">
          <cell r="D99">
            <v>13912</v>
          </cell>
          <cell r="I99" t="str">
            <v>STEM (CS/MT)</v>
          </cell>
        </row>
        <row r="100">
          <cell r="D100">
            <v>71878</v>
          </cell>
          <cell r="I100" t="str">
            <v>REGULAR</v>
          </cell>
        </row>
        <row r="101">
          <cell r="D101">
            <v>71886</v>
          </cell>
          <cell r="I101" t="str">
            <v>REGULAR</v>
          </cell>
        </row>
        <row r="102">
          <cell r="D102">
            <v>71894</v>
          </cell>
          <cell r="I102" t="str">
            <v>VOCACIONAL</v>
          </cell>
        </row>
        <row r="103">
          <cell r="D103">
            <v>72058</v>
          </cell>
          <cell r="I103" t="str">
            <v>REGULAR</v>
          </cell>
        </row>
        <row r="104">
          <cell r="D104">
            <v>72082</v>
          </cell>
          <cell r="I104" t="str">
            <v>REGULAR</v>
          </cell>
        </row>
        <row r="105">
          <cell r="D105">
            <v>72090</v>
          </cell>
          <cell r="I105" t="str">
            <v>REGULAR</v>
          </cell>
        </row>
        <row r="106">
          <cell r="D106">
            <v>73494</v>
          </cell>
          <cell r="I106" t="str">
            <v>REGULAR</v>
          </cell>
        </row>
        <row r="107">
          <cell r="D107">
            <v>74807</v>
          </cell>
          <cell r="I107" t="str">
            <v>REGULAR</v>
          </cell>
        </row>
        <row r="108">
          <cell r="D108">
            <v>75267</v>
          </cell>
          <cell r="I108" t="str">
            <v>REGULAR</v>
          </cell>
        </row>
        <row r="109">
          <cell r="D109">
            <v>5987</v>
          </cell>
          <cell r="I109" t="str">
            <v>OTRO</v>
          </cell>
        </row>
        <row r="110">
          <cell r="D110">
            <v>70011</v>
          </cell>
          <cell r="I110" t="str">
            <v>REGULAR</v>
          </cell>
        </row>
        <row r="111">
          <cell r="D111">
            <v>70045</v>
          </cell>
          <cell r="I111" t="str">
            <v>REGULAR</v>
          </cell>
        </row>
        <row r="112">
          <cell r="D112">
            <v>70060</v>
          </cell>
          <cell r="I112" t="str">
            <v>REGULAR</v>
          </cell>
        </row>
        <row r="113">
          <cell r="D113">
            <v>70078</v>
          </cell>
          <cell r="I113" t="str">
            <v>STEM (TECH)</v>
          </cell>
        </row>
        <row r="114">
          <cell r="D114">
            <v>70094</v>
          </cell>
          <cell r="I114" t="str">
            <v>REGULAR</v>
          </cell>
        </row>
        <row r="115">
          <cell r="D115">
            <v>70458</v>
          </cell>
          <cell r="I115" t="str">
            <v>REGULAR</v>
          </cell>
        </row>
        <row r="116">
          <cell r="D116">
            <v>70490</v>
          </cell>
          <cell r="I116" t="str">
            <v>REGULAR</v>
          </cell>
        </row>
        <row r="117">
          <cell r="D117">
            <v>70516</v>
          </cell>
          <cell r="I117" t="str">
            <v>VOCACIONAL</v>
          </cell>
        </row>
        <row r="118">
          <cell r="D118">
            <v>70540</v>
          </cell>
          <cell r="I118" t="str">
            <v>REGULAR</v>
          </cell>
        </row>
        <row r="119">
          <cell r="D119">
            <v>70581</v>
          </cell>
          <cell r="I119" t="str">
            <v>VOCACIONAL</v>
          </cell>
        </row>
        <row r="120">
          <cell r="D120">
            <v>70599</v>
          </cell>
          <cell r="I120" t="str">
            <v>REGULAR</v>
          </cell>
        </row>
        <row r="121">
          <cell r="D121">
            <v>73650</v>
          </cell>
          <cell r="I121" t="str">
            <v>REGULAR</v>
          </cell>
        </row>
        <row r="122">
          <cell r="D122">
            <v>70276</v>
          </cell>
          <cell r="I122" t="str">
            <v>VOCACIONAL</v>
          </cell>
        </row>
        <row r="123">
          <cell r="D123">
            <v>70292</v>
          </cell>
          <cell r="I123" t="str">
            <v>REGULAR</v>
          </cell>
        </row>
        <row r="124">
          <cell r="D124">
            <v>70409</v>
          </cell>
          <cell r="I124" t="str">
            <v>MONTESSORI</v>
          </cell>
        </row>
        <row r="125">
          <cell r="D125">
            <v>70417</v>
          </cell>
          <cell r="I125" t="str">
            <v>REGULAR</v>
          </cell>
        </row>
        <row r="126">
          <cell r="D126">
            <v>70425</v>
          </cell>
          <cell r="I126" t="str">
            <v>REGULAR</v>
          </cell>
        </row>
        <row r="127">
          <cell r="D127">
            <v>70433</v>
          </cell>
          <cell r="I127" t="str">
            <v>REGULAR</v>
          </cell>
        </row>
        <row r="128">
          <cell r="D128">
            <v>70482</v>
          </cell>
          <cell r="I128" t="str">
            <v>OTRO</v>
          </cell>
        </row>
        <row r="129">
          <cell r="D129">
            <v>70508</v>
          </cell>
          <cell r="I129" t="str">
            <v>REGULAR</v>
          </cell>
        </row>
        <row r="130">
          <cell r="D130">
            <v>70532</v>
          </cell>
          <cell r="I130" t="str">
            <v>REGULAR</v>
          </cell>
        </row>
        <row r="131">
          <cell r="D131">
            <v>70557</v>
          </cell>
          <cell r="I131" t="str">
            <v>REGULAR</v>
          </cell>
        </row>
        <row r="132">
          <cell r="D132">
            <v>70565</v>
          </cell>
          <cell r="I132" t="str">
            <v>REGULAR</v>
          </cell>
        </row>
        <row r="133">
          <cell r="D133">
            <v>70573</v>
          </cell>
          <cell r="I133" t="str">
            <v>REGULAR</v>
          </cell>
        </row>
        <row r="134">
          <cell r="D134">
            <v>70615</v>
          </cell>
          <cell r="I134" t="str">
            <v>REGULAR</v>
          </cell>
        </row>
        <row r="135">
          <cell r="D135">
            <v>70623</v>
          </cell>
          <cell r="I135" t="str">
            <v>VOCACIONAL</v>
          </cell>
        </row>
        <row r="136">
          <cell r="D136">
            <v>70664</v>
          </cell>
          <cell r="I136" t="str">
            <v>REGULAR</v>
          </cell>
        </row>
        <row r="137">
          <cell r="D137">
            <v>70672</v>
          </cell>
          <cell r="I137" t="str">
            <v>REGULAR</v>
          </cell>
        </row>
        <row r="138">
          <cell r="D138">
            <v>70698</v>
          </cell>
          <cell r="I138" t="str">
            <v>OTRO</v>
          </cell>
        </row>
        <row r="139">
          <cell r="D139">
            <v>70136</v>
          </cell>
          <cell r="I139" t="str">
            <v>REGULAR</v>
          </cell>
        </row>
        <row r="140">
          <cell r="D140">
            <v>70144</v>
          </cell>
          <cell r="I140" t="str">
            <v>REGULAR</v>
          </cell>
        </row>
        <row r="141">
          <cell r="D141">
            <v>70177</v>
          </cell>
          <cell r="I141" t="str">
            <v>REGULAR</v>
          </cell>
        </row>
        <row r="142">
          <cell r="D142">
            <v>70201</v>
          </cell>
          <cell r="I142" t="str">
            <v>BELLAS ARTES</v>
          </cell>
        </row>
        <row r="143">
          <cell r="D143">
            <v>70243</v>
          </cell>
          <cell r="I143" t="str">
            <v>REGULAR</v>
          </cell>
        </row>
        <row r="144">
          <cell r="D144">
            <v>70250</v>
          </cell>
          <cell r="I144" t="str">
            <v>REGULAR</v>
          </cell>
        </row>
        <row r="145">
          <cell r="D145">
            <v>70284</v>
          </cell>
          <cell r="I145" t="str">
            <v>DEPORTES</v>
          </cell>
        </row>
        <row r="146">
          <cell r="D146">
            <v>70334</v>
          </cell>
          <cell r="I146" t="str">
            <v>REGULAR</v>
          </cell>
        </row>
        <row r="147">
          <cell r="D147">
            <v>70367</v>
          </cell>
          <cell r="I147" t="str">
            <v>REGULAR</v>
          </cell>
        </row>
        <row r="148">
          <cell r="D148">
            <v>70680</v>
          </cell>
          <cell r="I148" t="str">
            <v>REGULAR</v>
          </cell>
        </row>
        <row r="149">
          <cell r="D149">
            <v>76257</v>
          </cell>
          <cell r="I149" t="str">
            <v>REGULAR</v>
          </cell>
        </row>
        <row r="150">
          <cell r="D150">
            <v>77552</v>
          </cell>
          <cell r="I150" t="str">
            <v>STEM (CS/MT)</v>
          </cell>
        </row>
        <row r="151">
          <cell r="D151">
            <v>78733</v>
          </cell>
          <cell r="I151" t="str">
            <v>VOCACIONAL</v>
          </cell>
        </row>
        <row r="152">
          <cell r="D152">
            <v>70870</v>
          </cell>
          <cell r="I152" t="str">
            <v>REGULAR</v>
          </cell>
        </row>
        <row r="153">
          <cell r="D153">
            <v>70888</v>
          </cell>
          <cell r="I153" t="str">
            <v>VOCACIONAL</v>
          </cell>
        </row>
        <row r="154">
          <cell r="D154">
            <v>70904</v>
          </cell>
          <cell r="I154" t="str">
            <v>REGULAR</v>
          </cell>
        </row>
        <row r="155">
          <cell r="D155">
            <v>70912</v>
          </cell>
          <cell r="I155" t="str">
            <v>REGULAR</v>
          </cell>
        </row>
        <row r="156">
          <cell r="D156">
            <v>71035</v>
          </cell>
          <cell r="I156" t="str">
            <v>REGULAR</v>
          </cell>
        </row>
        <row r="157">
          <cell r="D157">
            <v>71043</v>
          </cell>
          <cell r="I157" t="str">
            <v>REGULAR</v>
          </cell>
        </row>
        <row r="158">
          <cell r="D158">
            <v>71050</v>
          </cell>
          <cell r="I158" t="str">
            <v>REGULAR</v>
          </cell>
        </row>
        <row r="159">
          <cell r="D159">
            <v>71068</v>
          </cell>
          <cell r="I159" t="str">
            <v>REGULAR</v>
          </cell>
        </row>
        <row r="160">
          <cell r="D160">
            <v>77669</v>
          </cell>
          <cell r="I160" t="str">
            <v>VOCACIONAL</v>
          </cell>
        </row>
        <row r="161">
          <cell r="D161">
            <v>71217</v>
          </cell>
          <cell r="I161" t="str">
            <v>REGULAR</v>
          </cell>
        </row>
        <row r="162">
          <cell r="D162">
            <v>71225</v>
          </cell>
          <cell r="I162" t="str">
            <v>REGULAR</v>
          </cell>
        </row>
        <row r="163">
          <cell r="D163">
            <v>71290</v>
          </cell>
          <cell r="I163" t="str">
            <v>MONTESSORI</v>
          </cell>
        </row>
        <row r="164">
          <cell r="D164">
            <v>71308</v>
          </cell>
          <cell r="I164" t="str">
            <v>REGULAR</v>
          </cell>
        </row>
        <row r="165">
          <cell r="D165">
            <v>71340</v>
          </cell>
          <cell r="I165" t="str">
            <v>REGULAR</v>
          </cell>
        </row>
        <row r="166">
          <cell r="D166">
            <v>71357</v>
          </cell>
          <cell r="I166" t="str">
            <v>REGULAR</v>
          </cell>
        </row>
        <row r="167">
          <cell r="D167">
            <v>74237</v>
          </cell>
          <cell r="I167" t="str">
            <v>REGULAR</v>
          </cell>
        </row>
        <row r="168">
          <cell r="D168">
            <v>75234</v>
          </cell>
          <cell r="I168" t="str">
            <v>BILINGUE</v>
          </cell>
        </row>
        <row r="169">
          <cell r="D169">
            <v>76356</v>
          </cell>
          <cell r="I169" t="str">
            <v>REGULAR</v>
          </cell>
        </row>
        <row r="170">
          <cell r="D170">
            <v>78857</v>
          </cell>
          <cell r="I170" t="str">
            <v>MONTESSORI</v>
          </cell>
        </row>
        <row r="171">
          <cell r="D171">
            <v>78956</v>
          </cell>
          <cell r="I171" t="str">
            <v>REGULAR</v>
          </cell>
        </row>
        <row r="172">
          <cell r="D172">
            <v>12245</v>
          </cell>
          <cell r="I172" t="str">
            <v>REGULAR</v>
          </cell>
        </row>
        <row r="173">
          <cell r="D173">
            <v>12260</v>
          </cell>
          <cell r="I173" t="str">
            <v>REGULAR</v>
          </cell>
        </row>
        <row r="174">
          <cell r="D174">
            <v>12278</v>
          </cell>
          <cell r="I174" t="str">
            <v>REGULAR</v>
          </cell>
        </row>
        <row r="175">
          <cell r="D175">
            <v>12336</v>
          </cell>
          <cell r="I175" t="str">
            <v>REGULAR</v>
          </cell>
        </row>
        <row r="176">
          <cell r="D176">
            <v>12369</v>
          </cell>
          <cell r="I176" t="str">
            <v>REGULAR</v>
          </cell>
        </row>
        <row r="177">
          <cell r="D177">
            <v>12377</v>
          </cell>
          <cell r="I177" t="str">
            <v>VOCACIONAL</v>
          </cell>
        </row>
        <row r="178">
          <cell r="D178">
            <v>12401</v>
          </cell>
          <cell r="I178" t="str">
            <v>REGULAR</v>
          </cell>
        </row>
        <row r="179">
          <cell r="D179">
            <v>12435</v>
          </cell>
          <cell r="I179" t="str">
            <v>REGULAR</v>
          </cell>
        </row>
        <row r="180">
          <cell r="D180">
            <v>17186</v>
          </cell>
          <cell r="I180" t="str">
            <v>REGULAR</v>
          </cell>
        </row>
        <row r="181">
          <cell r="D181">
            <v>18242</v>
          </cell>
          <cell r="I181" t="str">
            <v>REGULAR</v>
          </cell>
        </row>
        <row r="182">
          <cell r="D182">
            <v>12518</v>
          </cell>
          <cell r="I182" t="str">
            <v>REGULAR</v>
          </cell>
        </row>
        <row r="183">
          <cell r="D183">
            <v>12633</v>
          </cell>
          <cell r="I183" t="str">
            <v>REGULAR</v>
          </cell>
        </row>
        <row r="184">
          <cell r="D184">
            <v>12666</v>
          </cell>
          <cell r="I184" t="str">
            <v>REGULAR</v>
          </cell>
        </row>
        <row r="185">
          <cell r="D185">
            <v>12716</v>
          </cell>
          <cell r="I185" t="str">
            <v>OTRO</v>
          </cell>
        </row>
        <row r="186">
          <cell r="D186">
            <v>12724</v>
          </cell>
          <cell r="I186" t="str">
            <v>REGULAR</v>
          </cell>
        </row>
        <row r="187">
          <cell r="D187">
            <v>12740</v>
          </cell>
          <cell r="I187" t="str">
            <v>REGULAR</v>
          </cell>
        </row>
        <row r="188">
          <cell r="D188">
            <v>12765</v>
          </cell>
          <cell r="I188" t="str">
            <v>REGULAR</v>
          </cell>
        </row>
        <row r="189">
          <cell r="D189">
            <v>14340</v>
          </cell>
          <cell r="I189" t="str">
            <v>REGULAR</v>
          </cell>
        </row>
        <row r="190">
          <cell r="D190">
            <v>14357</v>
          </cell>
          <cell r="I190" t="str">
            <v>VOCACIONAL</v>
          </cell>
        </row>
        <row r="191">
          <cell r="D191">
            <v>17871</v>
          </cell>
          <cell r="I191" t="str">
            <v>REGULAR</v>
          </cell>
        </row>
        <row r="192">
          <cell r="D192">
            <v>70755</v>
          </cell>
          <cell r="I192" t="str">
            <v>REGULAR</v>
          </cell>
        </row>
        <row r="193">
          <cell r="D193">
            <v>70763</v>
          </cell>
          <cell r="I193" t="str">
            <v>REGULAR</v>
          </cell>
        </row>
        <row r="194">
          <cell r="D194">
            <v>70805</v>
          </cell>
          <cell r="I194" t="str">
            <v>REGULAR</v>
          </cell>
        </row>
        <row r="195">
          <cell r="D195">
            <v>70813</v>
          </cell>
          <cell r="I195" t="str">
            <v>VOCACIONAL</v>
          </cell>
        </row>
        <row r="196">
          <cell r="D196">
            <v>73668</v>
          </cell>
          <cell r="I196" t="str">
            <v>REGULAR</v>
          </cell>
        </row>
        <row r="197">
          <cell r="D197">
            <v>71365</v>
          </cell>
          <cell r="I197" t="str">
            <v>REGULAR</v>
          </cell>
        </row>
        <row r="198">
          <cell r="D198">
            <v>71373</v>
          </cell>
          <cell r="I198" t="str">
            <v>REGULAR</v>
          </cell>
        </row>
        <row r="199">
          <cell r="D199">
            <v>71381</v>
          </cell>
          <cell r="I199" t="str">
            <v>VOCACIONAL</v>
          </cell>
        </row>
        <row r="200">
          <cell r="D200">
            <v>71399</v>
          </cell>
          <cell r="I200" t="str">
            <v>REGULAR</v>
          </cell>
        </row>
        <row r="201">
          <cell r="D201">
            <v>71449</v>
          </cell>
          <cell r="I201" t="str">
            <v>REGULAR</v>
          </cell>
        </row>
        <row r="202">
          <cell r="D202">
            <v>71472</v>
          </cell>
          <cell r="I202" t="str">
            <v>REGULAR</v>
          </cell>
        </row>
        <row r="203">
          <cell r="D203">
            <v>73890</v>
          </cell>
          <cell r="I203" t="str">
            <v>REGULAR</v>
          </cell>
        </row>
        <row r="204">
          <cell r="D204">
            <v>74286</v>
          </cell>
          <cell r="I204" t="str">
            <v>OTRO</v>
          </cell>
        </row>
        <row r="205">
          <cell r="D205">
            <v>74864</v>
          </cell>
          <cell r="I205" t="str">
            <v>REGULAR</v>
          </cell>
        </row>
        <row r="206">
          <cell r="D206">
            <v>77461</v>
          </cell>
          <cell r="I206" t="str">
            <v>REGULAR</v>
          </cell>
        </row>
        <row r="207">
          <cell r="D207">
            <v>77651</v>
          </cell>
          <cell r="I207" t="str">
            <v>REGULAR</v>
          </cell>
        </row>
        <row r="208">
          <cell r="D208">
            <v>78931</v>
          </cell>
          <cell r="I208" t="str">
            <v>REGULAR</v>
          </cell>
        </row>
        <row r="209">
          <cell r="D209">
            <v>71498</v>
          </cell>
          <cell r="I209" t="str">
            <v>REGULAR</v>
          </cell>
        </row>
        <row r="210">
          <cell r="D210">
            <v>71514</v>
          </cell>
          <cell r="I210" t="str">
            <v>VOCACIONAL</v>
          </cell>
        </row>
        <row r="211">
          <cell r="D211">
            <v>71522</v>
          </cell>
          <cell r="I211" t="str">
            <v>MONTESSORI</v>
          </cell>
        </row>
        <row r="212">
          <cell r="D212">
            <v>71530</v>
          </cell>
          <cell r="I212" t="str">
            <v>REGULAR</v>
          </cell>
        </row>
        <row r="213">
          <cell r="D213">
            <v>71548</v>
          </cell>
          <cell r="I213" t="str">
            <v>REGULAR</v>
          </cell>
        </row>
        <row r="214">
          <cell r="D214">
            <v>71571</v>
          </cell>
          <cell r="I214" t="str">
            <v>MONTESSORI</v>
          </cell>
        </row>
        <row r="215">
          <cell r="D215">
            <v>71639</v>
          </cell>
          <cell r="I215" t="str">
            <v>MONTESSORI</v>
          </cell>
        </row>
        <row r="216">
          <cell r="D216">
            <v>71647</v>
          </cell>
          <cell r="I216" t="str">
            <v>REGULAR</v>
          </cell>
        </row>
        <row r="217">
          <cell r="D217">
            <v>71654</v>
          </cell>
          <cell r="I217" t="str">
            <v>REGULAR</v>
          </cell>
        </row>
        <row r="218">
          <cell r="D218">
            <v>71662</v>
          </cell>
          <cell r="I218" t="str">
            <v>REGULAR</v>
          </cell>
        </row>
        <row r="219">
          <cell r="D219">
            <v>71670</v>
          </cell>
          <cell r="I219" t="str">
            <v>VOCACIONAL</v>
          </cell>
        </row>
        <row r="220">
          <cell r="D220">
            <v>71704</v>
          </cell>
          <cell r="I220" t="str">
            <v>REGULAR</v>
          </cell>
        </row>
        <row r="221">
          <cell r="D221">
            <v>74039</v>
          </cell>
          <cell r="I221" t="str">
            <v>VOCACIONAL</v>
          </cell>
        </row>
        <row r="222">
          <cell r="D222">
            <v>74476</v>
          </cell>
          <cell r="I222" t="str">
            <v>REGULAR</v>
          </cell>
        </row>
        <row r="223">
          <cell r="D223">
            <v>78832</v>
          </cell>
          <cell r="I223" t="str">
            <v>REGULAR</v>
          </cell>
        </row>
        <row r="224">
          <cell r="D224">
            <v>20214</v>
          </cell>
          <cell r="I224" t="str">
            <v>MONTESSORI</v>
          </cell>
        </row>
        <row r="225">
          <cell r="D225">
            <v>20255</v>
          </cell>
          <cell r="I225" t="str">
            <v>BILINGUE</v>
          </cell>
        </row>
        <row r="226">
          <cell r="D226">
            <v>20305</v>
          </cell>
          <cell r="I226" t="str">
            <v>REGULAR</v>
          </cell>
        </row>
        <row r="227">
          <cell r="D227">
            <v>20321</v>
          </cell>
          <cell r="I227" t="str">
            <v>REGULAR</v>
          </cell>
        </row>
        <row r="228">
          <cell r="D228">
            <v>20339</v>
          </cell>
          <cell r="I228" t="str">
            <v>REGULAR</v>
          </cell>
        </row>
        <row r="229">
          <cell r="D229">
            <v>20362</v>
          </cell>
          <cell r="I229" t="str">
            <v>VOCACIONAL</v>
          </cell>
        </row>
        <row r="230">
          <cell r="D230">
            <v>27565</v>
          </cell>
          <cell r="I230" t="str">
            <v>MONTESSORI</v>
          </cell>
        </row>
        <row r="231">
          <cell r="D231">
            <v>27599</v>
          </cell>
          <cell r="I231" t="str">
            <v>REGULAR</v>
          </cell>
        </row>
        <row r="232">
          <cell r="D232">
            <v>28076</v>
          </cell>
          <cell r="I232" t="str">
            <v>REGULAR</v>
          </cell>
        </row>
        <row r="233">
          <cell r="D233">
            <v>20396</v>
          </cell>
          <cell r="I233" t="str">
            <v>REGULAR</v>
          </cell>
        </row>
        <row r="234">
          <cell r="D234">
            <v>20404</v>
          </cell>
          <cell r="I234" t="str">
            <v>REGULAR</v>
          </cell>
        </row>
        <row r="235">
          <cell r="D235">
            <v>20412</v>
          </cell>
          <cell r="I235" t="str">
            <v>REGULAR</v>
          </cell>
        </row>
        <row r="236">
          <cell r="D236">
            <v>20479</v>
          </cell>
          <cell r="I236" t="str">
            <v>MONTESSORI</v>
          </cell>
        </row>
        <row r="237">
          <cell r="D237">
            <v>20537</v>
          </cell>
          <cell r="I237" t="str">
            <v>REGULAR</v>
          </cell>
        </row>
        <row r="238">
          <cell r="D238">
            <v>20545</v>
          </cell>
          <cell r="I238" t="str">
            <v>REGULAR</v>
          </cell>
        </row>
        <row r="239">
          <cell r="D239">
            <v>20552</v>
          </cell>
          <cell r="I239" t="str">
            <v>REGULAR</v>
          </cell>
        </row>
        <row r="240">
          <cell r="D240">
            <v>20560</v>
          </cell>
          <cell r="I240" t="str">
            <v>VOCACIONAL</v>
          </cell>
        </row>
        <row r="241">
          <cell r="D241">
            <v>26021</v>
          </cell>
          <cell r="I241" t="str">
            <v>BELLAS ARTES</v>
          </cell>
        </row>
        <row r="242">
          <cell r="D242">
            <v>28456</v>
          </cell>
          <cell r="I242" t="str">
            <v>REGULAR</v>
          </cell>
        </row>
        <row r="243">
          <cell r="D243">
            <v>21758</v>
          </cell>
          <cell r="I243" t="str">
            <v>MONTESSORI</v>
          </cell>
        </row>
        <row r="244">
          <cell r="D244">
            <v>21832</v>
          </cell>
          <cell r="I244" t="str">
            <v>DEPORTES</v>
          </cell>
        </row>
        <row r="245">
          <cell r="D245">
            <v>21865</v>
          </cell>
          <cell r="I245" t="str">
            <v>REGULAR</v>
          </cell>
        </row>
        <row r="246">
          <cell r="D246">
            <v>21873</v>
          </cell>
          <cell r="I246" t="str">
            <v>BILINGUE</v>
          </cell>
        </row>
        <row r="247">
          <cell r="D247">
            <v>21881</v>
          </cell>
          <cell r="I247" t="str">
            <v>REGULAR</v>
          </cell>
        </row>
        <row r="248">
          <cell r="D248">
            <v>23655</v>
          </cell>
          <cell r="I248" t="str">
            <v>MONTESSORI</v>
          </cell>
        </row>
        <row r="249">
          <cell r="D249">
            <v>26005</v>
          </cell>
          <cell r="I249" t="str">
            <v>MONTESSORI</v>
          </cell>
        </row>
        <row r="250">
          <cell r="D250">
            <v>28100</v>
          </cell>
          <cell r="I250" t="str">
            <v>REGULAR</v>
          </cell>
        </row>
        <row r="251">
          <cell r="D251">
            <v>28530</v>
          </cell>
          <cell r="I251" t="str">
            <v>VOCACIONAL</v>
          </cell>
        </row>
        <row r="252">
          <cell r="D252">
            <v>20065</v>
          </cell>
          <cell r="I252" t="str">
            <v>REGULAR</v>
          </cell>
        </row>
        <row r="253">
          <cell r="D253">
            <v>20172</v>
          </cell>
          <cell r="I253" t="str">
            <v>REGULAR</v>
          </cell>
        </row>
        <row r="254">
          <cell r="D254">
            <v>20180</v>
          </cell>
          <cell r="I254" t="str">
            <v>REGULAR</v>
          </cell>
        </row>
        <row r="255">
          <cell r="D255">
            <v>25783</v>
          </cell>
          <cell r="I255" t="str">
            <v>REGULAR</v>
          </cell>
        </row>
        <row r="256">
          <cell r="D256">
            <v>27540</v>
          </cell>
          <cell r="I256" t="str">
            <v>REGULAR</v>
          </cell>
        </row>
        <row r="257">
          <cell r="D257">
            <v>28571</v>
          </cell>
          <cell r="I257" t="str">
            <v>VOCACIONAL</v>
          </cell>
        </row>
        <row r="258">
          <cell r="D258">
            <v>21089</v>
          </cell>
          <cell r="I258" t="str">
            <v>REGULAR</v>
          </cell>
        </row>
        <row r="259">
          <cell r="D259">
            <v>21097</v>
          </cell>
          <cell r="I259" t="str">
            <v>REGULAR</v>
          </cell>
        </row>
        <row r="260">
          <cell r="D260">
            <v>21105</v>
          </cell>
          <cell r="I260" t="str">
            <v>VOCACIONAL</v>
          </cell>
        </row>
        <row r="261">
          <cell r="D261">
            <v>21188</v>
          </cell>
          <cell r="I261" t="str">
            <v>MONTESSORI</v>
          </cell>
        </row>
        <row r="262">
          <cell r="D262">
            <v>21212</v>
          </cell>
          <cell r="I262" t="str">
            <v>REGULAR</v>
          </cell>
        </row>
        <row r="263">
          <cell r="D263">
            <v>21352</v>
          </cell>
          <cell r="I263" t="str">
            <v>REGULAR</v>
          </cell>
        </row>
        <row r="264">
          <cell r="D264">
            <v>22772</v>
          </cell>
          <cell r="I264" t="str">
            <v>BELLAS ARTES</v>
          </cell>
        </row>
        <row r="265">
          <cell r="D265">
            <v>23531</v>
          </cell>
          <cell r="I265" t="str">
            <v>REGULAR</v>
          </cell>
        </row>
        <row r="266">
          <cell r="D266">
            <v>23887</v>
          </cell>
          <cell r="I266" t="str">
            <v>REGULAR</v>
          </cell>
        </row>
        <row r="267">
          <cell r="D267">
            <v>25627</v>
          </cell>
          <cell r="I267" t="str">
            <v>REGULAR</v>
          </cell>
        </row>
        <row r="268">
          <cell r="D268">
            <v>27383</v>
          </cell>
          <cell r="I268" t="str">
            <v>REGULAR</v>
          </cell>
        </row>
        <row r="269">
          <cell r="D269">
            <v>28084</v>
          </cell>
          <cell r="I269" t="str">
            <v>REGULAR</v>
          </cell>
        </row>
        <row r="270">
          <cell r="D270">
            <v>21493</v>
          </cell>
          <cell r="I270" t="str">
            <v>REGULAR</v>
          </cell>
        </row>
        <row r="271">
          <cell r="D271">
            <v>21543</v>
          </cell>
          <cell r="I271" t="str">
            <v>REGULAR</v>
          </cell>
        </row>
        <row r="272">
          <cell r="D272">
            <v>21550</v>
          </cell>
          <cell r="I272" t="str">
            <v>BELLAS ARTES</v>
          </cell>
        </row>
        <row r="273">
          <cell r="D273">
            <v>21576</v>
          </cell>
          <cell r="I273" t="str">
            <v>BILINGUE</v>
          </cell>
        </row>
        <row r="274">
          <cell r="D274">
            <v>21659</v>
          </cell>
          <cell r="I274" t="str">
            <v>REGULAR</v>
          </cell>
        </row>
        <row r="275">
          <cell r="D275">
            <v>26013</v>
          </cell>
          <cell r="I275" t="str">
            <v>REGULAR</v>
          </cell>
        </row>
        <row r="276">
          <cell r="D276">
            <v>27557</v>
          </cell>
          <cell r="I276" t="str">
            <v>VOCACIONAL</v>
          </cell>
        </row>
        <row r="277">
          <cell r="D277">
            <v>28365</v>
          </cell>
          <cell r="I277" t="str">
            <v>REGULAR</v>
          </cell>
        </row>
        <row r="278">
          <cell r="D278">
            <v>28548</v>
          </cell>
          <cell r="I278" t="str">
            <v>REGULAR</v>
          </cell>
        </row>
        <row r="279">
          <cell r="D279">
            <v>28555</v>
          </cell>
          <cell r="I279" t="str">
            <v>REGULAR</v>
          </cell>
        </row>
        <row r="280">
          <cell r="D280">
            <v>24661</v>
          </cell>
          <cell r="I280" t="str">
            <v>REGULAR</v>
          </cell>
        </row>
        <row r="281">
          <cell r="D281">
            <v>24687</v>
          </cell>
          <cell r="I281" t="str">
            <v>BILINGUE</v>
          </cell>
        </row>
        <row r="282">
          <cell r="D282">
            <v>24752</v>
          </cell>
          <cell r="I282" t="str">
            <v>REGULAR</v>
          </cell>
        </row>
        <row r="283">
          <cell r="D283">
            <v>26153</v>
          </cell>
          <cell r="I283" t="str">
            <v>REGULAR</v>
          </cell>
        </row>
        <row r="284">
          <cell r="D284">
            <v>27714</v>
          </cell>
          <cell r="I284" t="str">
            <v>REGULAR</v>
          </cell>
        </row>
        <row r="285">
          <cell r="D285">
            <v>36053</v>
          </cell>
          <cell r="I285" t="str">
            <v>VOCACIONAL</v>
          </cell>
        </row>
        <row r="286">
          <cell r="D286">
            <v>24760</v>
          </cell>
          <cell r="I286" t="str">
            <v>REGULAR</v>
          </cell>
        </row>
        <row r="287">
          <cell r="D287">
            <v>24786</v>
          </cell>
          <cell r="I287" t="str">
            <v>STEM (CS/MT)</v>
          </cell>
        </row>
        <row r="288">
          <cell r="D288">
            <v>24810</v>
          </cell>
          <cell r="I288" t="str">
            <v>REGULAR</v>
          </cell>
        </row>
        <row r="289">
          <cell r="D289">
            <v>24927</v>
          </cell>
          <cell r="I289" t="str">
            <v>MONTESSORI</v>
          </cell>
        </row>
        <row r="290">
          <cell r="D290">
            <v>24950</v>
          </cell>
          <cell r="I290" t="str">
            <v>REGULAR</v>
          </cell>
        </row>
        <row r="291">
          <cell r="D291">
            <v>25007</v>
          </cell>
          <cell r="I291" t="str">
            <v>REGULAR</v>
          </cell>
        </row>
        <row r="292">
          <cell r="D292">
            <v>25312</v>
          </cell>
          <cell r="I292" t="str">
            <v>BILINGUE</v>
          </cell>
        </row>
        <row r="293">
          <cell r="D293">
            <v>26336</v>
          </cell>
          <cell r="I293" t="str">
            <v>REGULAR</v>
          </cell>
        </row>
        <row r="294">
          <cell r="D294">
            <v>26500</v>
          </cell>
          <cell r="I294" t="str">
            <v>REGULAR</v>
          </cell>
        </row>
        <row r="295">
          <cell r="D295">
            <v>27318</v>
          </cell>
          <cell r="I295" t="str">
            <v>REGULAR</v>
          </cell>
        </row>
        <row r="296">
          <cell r="D296">
            <v>27623</v>
          </cell>
          <cell r="I296" t="str">
            <v>OTRO</v>
          </cell>
        </row>
        <row r="297">
          <cell r="D297">
            <v>28563</v>
          </cell>
          <cell r="I297" t="str">
            <v>VOCACIONAL</v>
          </cell>
        </row>
        <row r="298">
          <cell r="D298">
            <v>28373</v>
          </cell>
          <cell r="I298" t="str">
            <v>REGULAR</v>
          </cell>
        </row>
        <row r="299">
          <cell r="D299">
            <v>52761</v>
          </cell>
          <cell r="I299" t="str">
            <v>BILINGUE</v>
          </cell>
        </row>
        <row r="300">
          <cell r="D300">
            <v>52795</v>
          </cell>
          <cell r="I300" t="str">
            <v>REGULAR</v>
          </cell>
        </row>
        <row r="301">
          <cell r="D301">
            <v>52886</v>
          </cell>
          <cell r="I301" t="str">
            <v>REGULAR</v>
          </cell>
        </row>
        <row r="302">
          <cell r="D302">
            <v>52894</v>
          </cell>
          <cell r="I302" t="str">
            <v>REGULAR</v>
          </cell>
        </row>
        <row r="303">
          <cell r="D303">
            <v>56820</v>
          </cell>
          <cell r="I303" t="str">
            <v>REGULAR</v>
          </cell>
        </row>
        <row r="304">
          <cell r="D304">
            <v>57281</v>
          </cell>
          <cell r="I304" t="str">
            <v>DEPORTES</v>
          </cell>
        </row>
        <row r="305">
          <cell r="D305">
            <v>57835</v>
          </cell>
          <cell r="I305" t="str">
            <v>REGULAR</v>
          </cell>
        </row>
        <row r="306">
          <cell r="D306">
            <v>58123</v>
          </cell>
          <cell r="I306" t="str">
            <v>REGULAR</v>
          </cell>
        </row>
        <row r="307">
          <cell r="D307">
            <v>20578</v>
          </cell>
          <cell r="I307" t="str">
            <v>REGULAR</v>
          </cell>
        </row>
        <row r="308">
          <cell r="D308">
            <v>20594</v>
          </cell>
          <cell r="I308" t="str">
            <v>REGULAR</v>
          </cell>
        </row>
        <row r="309">
          <cell r="D309">
            <v>20669</v>
          </cell>
          <cell r="I309" t="str">
            <v>REGULAR</v>
          </cell>
        </row>
        <row r="310">
          <cell r="D310">
            <v>20685</v>
          </cell>
          <cell r="I310" t="str">
            <v>REGULAR</v>
          </cell>
        </row>
        <row r="311">
          <cell r="D311">
            <v>20735</v>
          </cell>
          <cell r="I311" t="str">
            <v>REGULAR</v>
          </cell>
        </row>
        <row r="312">
          <cell r="D312">
            <v>20784</v>
          </cell>
          <cell r="I312" t="str">
            <v>MONTESSORI</v>
          </cell>
        </row>
        <row r="313">
          <cell r="D313">
            <v>20982</v>
          </cell>
          <cell r="I313" t="str">
            <v>VOCACIONAL</v>
          </cell>
        </row>
        <row r="314">
          <cell r="D314">
            <v>21006</v>
          </cell>
          <cell r="I314" t="str">
            <v>REGULAR</v>
          </cell>
        </row>
        <row r="315">
          <cell r="D315">
            <v>21055</v>
          </cell>
          <cell r="I315" t="str">
            <v>VOCACIONAL</v>
          </cell>
        </row>
        <row r="316">
          <cell r="D316">
            <v>21063</v>
          </cell>
          <cell r="I316" t="str">
            <v>REGULAR</v>
          </cell>
        </row>
        <row r="317">
          <cell r="D317">
            <v>23440</v>
          </cell>
          <cell r="I317" t="str">
            <v>BELLAS ARTES</v>
          </cell>
        </row>
        <row r="318">
          <cell r="D318">
            <v>25601</v>
          </cell>
          <cell r="I318" t="str">
            <v>REGULAR</v>
          </cell>
        </row>
        <row r="319">
          <cell r="D319">
            <v>25619</v>
          </cell>
          <cell r="I319" t="str">
            <v>REGULAR</v>
          </cell>
        </row>
        <row r="320">
          <cell r="D320">
            <v>25932</v>
          </cell>
          <cell r="I320" t="str">
            <v>REGULAR</v>
          </cell>
        </row>
        <row r="321">
          <cell r="D321">
            <v>26492</v>
          </cell>
          <cell r="I321" t="str">
            <v>VOCACIONAL</v>
          </cell>
        </row>
        <row r="322">
          <cell r="D322">
            <v>20719</v>
          </cell>
          <cell r="I322" t="str">
            <v>BILINGUE</v>
          </cell>
        </row>
        <row r="323">
          <cell r="D323">
            <v>20727</v>
          </cell>
          <cell r="I323" t="str">
            <v>REGULAR</v>
          </cell>
        </row>
        <row r="324">
          <cell r="D324">
            <v>20776</v>
          </cell>
          <cell r="I324" t="str">
            <v>REGULAR</v>
          </cell>
        </row>
        <row r="325">
          <cell r="D325">
            <v>20800</v>
          </cell>
          <cell r="I325" t="str">
            <v>REGULAR</v>
          </cell>
        </row>
        <row r="326">
          <cell r="D326">
            <v>20818</v>
          </cell>
          <cell r="I326" t="str">
            <v>REGULAR</v>
          </cell>
        </row>
        <row r="327">
          <cell r="D327">
            <v>20834</v>
          </cell>
          <cell r="I327" t="str">
            <v>REGULAR</v>
          </cell>
        </row>
        <row r="328">
          <cell r="D328">
            <v>20909</v>
          </cell>
          <cell r="I328" t="str">
            <v>REGULAR</v>
          </cell>
        </row>
        <row r="329">
          <cell r="D329">
            <v>20941</v>
          </cell>
          <cell r="I329" t="str">
            <v>REGULAR</v>
          </cell>
        </row>
        <row r="330">
          <cell r="D330">
            <v>20990</v>
          </cell>
          <cell r="I330" t="str">
            <v>REGULAR</v>
          </cell>
        </row>
        <row r="331">
          <cell r="D331">
            <v>21022</v>
          </cell>
          <cell r="I331" t="str">
            <v>REGULAR</v>
          </cell>
        </row>
        <row r="332">
          <cell r="D332">
            <v>23119</v>
          </cell>
          <cell r="I332" t="str">
            <v>REGULAR</v>
          </cell>
        </row>
        <row r="333">
          <cell r="D333">
            <v>23135</v>
          </cell>
          <cell r="I333" t="str">
            <v>REGULAR</v>
          </cell>
        </row>
        <row r="334">
          <cell r="D334">
            <v>23143</v>
          </cell>
          <cell r="I334" t="str">
            <v>REGULAR</v>
          </cell>
        </row>
        <row r="335">
          <cell r="D335">
            <v>23259</v>
          </cell>
          <cell r="I335" t="str">
            <v>REGULAR</v>
          </cell>
        </row>
        <row r="336">
          <cell r="D336">
            <v>23515</v>
          </cell>
          <cell r="I336" t="str">
            <v>REGULAR</v>
          </cell>
        </row>
        <row r="337">
          <cell r="D337">
            <v>23598</v>
          </cell>
          <cell r="I337" t="str">
            <v>STEM (TECH)</v>
          </cell>
        </row>
        <row r="338">
          <cell r="D338">
            <v>27078</v>
          </cell>
          <cell r="I338" t="str">
            <v>REGULAR</v>
          </cell>
        </row>
        <row r="339">
          <cell r="D339">
            <v>22012</v>
          </cell>
          <cell r="I339" t="str">
            <v>REGULAR</v>
          </cell>
        </row>
        <row r="340">
          <cell r="D340">
            <v>22020</v>
          </cell>
          <cell r="I340" t="str">
            <v>REGULAR</v>
          </cell>
        </row>
        <row r="341">
          <cell r="D341">
            <v>22053</v>
          </cell>
          <cell r="I341" t="str">
            <v>REGULAR</v>
          </cell>
        </row>
        <row r="342">
          <cell r="D342">
            <v>24612</v>
          </cell>
          <cell r="I342" t="str">
            <v>REGULAR</v>
          </cell>
        </row>
        <row r="343">
          <cell r="D343">
            <v>26765</v>
          </cell>
          <cell r="I343" t="str">
            <v>REGULAR</v>
          </cell>
        </row>
        <row r="344">
          <cell r="D344">
            <v>26773</v>
          </cell>
          <cell r="I344" t="str">
            <v>VOCACIONAL</v>
          </cell>
        </row>
        <row r="345">
          <cell r="D345">
            <v>31054</v>
          </cell>
          <cell r="I345" t="str">
            <v>REGULAR</v>
          </cell>
        </row>
        <row r="346">
          <cell r="D346">
            <v>31070</v>
          </cell>
          <cell r="I346" t="str">
            <v>REGULAR</v>
          </cell>
        </row>
        <row r="347">
          <cell r="D347">
            <v>31286</v>
          </cell>
          <cell r="I347" t="str">
            <v>REGULAR</v>
          </cell>
        </row>
        <row r="348">
          <cell r="D348">
            <v>33340</v>
          </cell>
          <cell r="I348" t="str">
            <v>VOCACIONAL</v>
          </cell>
        </row>
        <row r="349">
          <cell r="D349">
            <v>33563</v>
          </cell>
          <cell r="I349" t="str">
            <v>MONTESSORI</v>
          </cell>
        </row>
        <row r="350">
          <cell r="D350">
            <v>34207</v>
          </cell>
          <cell r="I350" t="str">
            <v>REGULAR</v>
          </cell>
        </row>
        <row r="351">
          <cell r="D351">
            <v>34926</v>
          </cell>
          <cell r="I351" t="str">
            <v>VOCACIONAL</v>
          </cell>
        </row>
        <row r="352">
          <cell r="D352">
            <v>35048</v>
          </cell>
          <cell r="I352" t="str">
            <v>REGULAR</v>
          </cell>
        </row>
        <row r="353">
          <cell r="D353">
            <v>35923</v>
          </cell>
          <cell r="I353" t="str">
            <v>BILINGUE</v>
          </cell>
        </row>
        <row r="354">
          <cell r="D354">
            <v>36384</v>
          </cell>
          <cell r="I354" t="str">
            <v>VOCACIONAL</v>
          </cell>
        </row>
        <row r="355">
          <cell r="D355">
            <v>3762</v>
          </cell>
          <cell r="I355" t="str">
            <v>OTRO</v>
          </cell>
        </row>
        <row r="356">
          <cell r="D356">
            <v>31120</v>
          </cell>
          <cell r="I356" t="str">
            <v>VOCACIONAL</v>
          </cell>
        </row>
        <row r="357">
          <cell r="D357">
            <v>31245</v>
          </cell>
          <cell r="I357" t="str">
            <v>REGULAR</v>
          </cell>
        </row>
        <row r="358">
          <cell r="D358">
            <v>31252</v>
          </cell>
          <cell r="I358" t="str">
            <v>REGULAR</v>
          </cell>
        </row>
        <row r="359">
          <cell r="D359">
            <v>34272</v>
          </cell>
          <cell r="I359" t="str">
            <v>REGULAR</v>
          </cell>
        </row>
        <row r="360">
          <cell r="D360">
            <v>34793</v>
          </cell>
          <cell r="I360" t="str">
            <v>REGULAR</v>
          </cell>
        </row>
        <row r="361">
          <cell r="D361">
            <v>36046</v>
          </cell>
          <cell r="I361" t="str">
            <v>REGULAR</v>
          </cell>
        </row>
        <row r="362">
          <cell r="D362">
            <v>36335</v>
          </cell>
          <cell r="I362" t="str">
            <v>VOCACIONAL</v>
          </cell>
        </row>
        <row r="363">
          <cell r="D363">
            <v>31302</v>
          </cell>
          <cell r="I363" t="str">
            <v>REGULAR</v>
          </cell>
        </row>
        <row r="364">
          <cell r="D364">
            <v>31393</v>
          </cell>
          <cell r="I364" t="str">
            <v>REGULAR</v>
          </cell>
        </row>
        <row r="365">
          <cell r="D365">
            <v>33936</v>
          </cell>
          <cell r="I365" t="str">
            <v>REGULAR</v>
          </cell>
        </row>
        <row r="366">
          <cell r="D366">
            <v>35618</v>
          </cell>
          <cell r="I366" t="str">
            <v>VOCACIONAL</v>
          </cell>
        </row>
        <row r="367">
          <cell r="D367">
            <v>32227</v>
          </cell>
          <cell r="I367" t="str">
            <v>REGULAR</v>
          </cell>
        </row>
        <row r="368">
          <cell r="D368">
            <v>32243</v>
          </cell>
          <cell r="I368" t="str">
            <v>REGULAR</v>
          </cell>
        </row>
        <row r="369">
          <cell r="D369">
            <v>32250</v>
          </cell>
          <cell r="I369" t="str">
            <v>VOCACIONAL</v>
          </cell>
        </row>
        <row r="370">
          <cell r="D370">
            <v>32268</v>
          </cell>
          <cell r="I370" t="str">
            <v>REGULAR</v>
          </cell>
        </row>
        <row r="371">
          <cell r="D371">
            <v>33233</v>
          </cell>
          <cell r="I371" t="str">
            <v>VOCACIONAL</v>
          </cell>
        </row>
        <row r="372">
          <cell r="D372">
            <v>33647</v>
          </cell>
          <cell r="I372" t="str">
            <v>REGULAR</v>
          </cell>
        </row>
        <row r="373">
          <cell r="D373">
            <v>34314</v>
          </cell>
          <cell r="I373" t="str">
            <v>REGULAR</v>
          </cell>
        </row>
        <row r="374">
          <cell r="D374">
            <v>35535</v>
          </cell>
          <cell r="I374" t="str">
            <v>REGULAR</v>
          </cell>
        </row>
        <row r="375">
          <cell r="D375">
            <v>35543</v>
          </cell>
          <cell r="I375" t="str">
            <v>REGULAR</v>
          </cell>
        </row>
        <row r="376">
          <cell r="D376">
            <v>35964</v>
          </cell>
          <cell r="I376" t="str">
            <v>REGULAR</v>
          </cell>
        </row>
        <row r="377">
          <cell r="D377">
            <v>30098</v>
          </cell>
          <cell r="I377" t="str">
            <v>VOCACIONAL</v>
          </cell>
        </row>
        <row r="378">
          <cell r="D378">
            <v>30167</v>
          </cell>
          <cell r="I378" t="str">
            <v>STEM (CS/MT)</v>
          </cell>
        </row>
        <row r="379">
          <cell r="D379">
            <v>34462</v>
          </cell>
          <cell r="I379" t="str">
            <v>REGULAR</v>
          </cell>
        </row>
        <row r="380">
          <cell r="D380">
            <v>35907</v>
          </cell>
          <cell r="I380" t="str">
            <v>REGULAR</v>
          </cell>
        </row>
        <row r="381">
          <cell r="D381">
            <v>36343</v>
          </cell>
          <cell r="I381" t="str">
            <v>OTRO</v>
          </cell>
        </row>
        <row r="382">
          <cell r="D382">
            <v>37507</v>
          </cell>
          <cell r="I382" t="str">
            <v>REGULAR</v>
          </cell>
        </row>
        <row r="383">
          <cell r="D383">
            <v>30148</v>
          </cell>
          <cell r="I383" t="str">
            <v>REGULAR</v>
          </cell>
        </row>
        <row r="384">
          <cell r="D384">
            <v>30189</v>
          </cell>
          <cell r="I384" t="str">
            <v>REGULAR</v>
          </cell>
        </row>
        <row r="385">
          <cell r="D385">
            <v>30197</v>
          </cell>
          <cell r="I385" t="str">
            <v>REGULAR</v>
          </cell>
        </row>
        <row r="386">
          <cell r="D386">
            <v>30221</v>
          </cell>
          <cell r="I386" t="str">
            <v>REGULAR</v>
          </cell>
        </row>
        <row r="387">
          <cell r="D387">
            <v>30239</v>
          </cell>
          <cell r="I387" t="str">
            <v>REGULAR</v>
          </cell>
        </row>
        <row r="388">
          <cell r="D388">
            <v>30247</v>
          </cell>
          <cell r="I388" t="str">
            <v>REGULAR</v>
          </cell>
        </row>
        <row r="389">
          <cell r="D389">
            <v>33274</v>
          </cell>
          <cell r="I389" t="str">
            <v>REGULAR</v>
          </cell>
        </row>
        <row r="390">
          <cell r="D390">
            <v>34348</v>
          </cell>
          <cell r="I390" t="str">
            <v>REGULAR</v>
          </cell>
        </row>
        <row r="391">
          <cell r="D391">
            <v>34769</v>
          </cell>
          <cell r="I391" t="str">
            <v>REGULAR</v>
          </cell>
        </row>
        <row r="392">
          <cell r="D392">
            <v>35766</v>
          </cell>
          <cell r="I392" t="str">
            <v>VOCACIONAL</v>
          </cell>
        </row>
        <row r="393">
          <cell r="D393">
            <v>31583</v>
          </cell>
          <cell r="I393" t="str">
            <v>MONTESSORI</v>
          </cell>
        </row>
        <row r="394">
          <cell r="D394">
            <v>31609</v>
          </cell>
          <cell r="I394" t="str">
            <v>REGULAR</v>
          </cell>
        </row>
        <row r="395">
          <cell r="D395">
            <v>31617</v>
          </cell>
          <cell r="I395" t="str">
            <v>REGULAR</v>
          </cell>
        </row>
        <row r="396">
          <cell r="D396">
            <v>33225</v>
          </cell>
          <cell r="I396" t="str">
            <v>REGULAR</v>
          </cell>
        </row>
        <row r="397">
          <cell r="D397">
            <v>35014</v>
          </cell>
          <cell r="I397" t="str">
            <v>REGULAR</v>
          </cell>
        </row>
        <row r="398">
          <cell r="D398">
            <v>35881</v>
          </cell>
          <cell r="I398" t="str">
            <v>VOCACIONAL</v>
          </cell>
        </row>
        <row r="399">
          <cell r="D399">
            <v>36350</v>
          </cell>
          <cell r="I399" t="str">
            <v>REGULAR</v>
          </cell>
        </row>
        <row r="400">
          <cell r="D400">
            <v>32300</v>
          </cell>
          <cell r="I400" t="str">
            <v>MONTESSORI</v>
          </cell>
        </row>
        <row r="401">
          <cell r="D401">
            <v>32367</v>
          </cell>
          <cell r="I401" t="str">
            <v>MONTESSORI</v>
          </cell>
        </row>
        <row r="402">
          <cell r="D402">
            <v>32375</v>
          </cell>
          <cell r="I402" t="str">
            <v>MONTESSORI</v>
          </cell>
        </row>
        <row r="403">
          <cell r="D403">
            <v>33043</v>
          </cell>
          <cell r="I403" t="str">
            <v>VOCACIONAL</v>
          </cell>
        </row>
        <row r="404">
          <cell r="D404">
            <v>35295</v>
          </cell>
          <cell r="I404" t="str">
            <v>REGULAR</v>
          </cell>
        </row>
        <row r="405">
          <cell r="D405">
            <v>35840</v>
          </cell>
          <cell r="I405" t="str">
            <v>REGULAR</v>
          </cell>
        </row>
        <row r="406">
          <cell r="D406">
            <v>30270</v>
          </cell>
          <cell r="I406" t="str">
            <v>REGULAR</v>
          </cell>
        </row>
        <row r="407">
          <cell r="D407">
            <v>30304</v>
          </cell>
          <cell r="I407" t="str">
            <v>REGULAR</v>
          </cell>
        </row>
        <row r="408">
          <cell r="D408">
            <v>30429</v>
          </cell>
          <cell r="I408" t="str">
            <v>REGULAR</v>
          </cell>
        </row>
        <row r="409">
          <cell r="D409">
            <v>30502</v>
          </cell>
          <cell r="I409" t="str">
            <v>MONTESSORI</v>
          </cell>
        </row>
        <row r="410">
          <cell r="D410">
            <v>33308</v>
          </cell>
          <cell r="I410" t="str">
            <v>REGULAR</v>
          </cell>
        </row>
        <row r="411">
          <cell r="D411">
            <v>33662</v>
          </cell>
          <cell r="I411" t="str">
            <v>REGULAR</v>
          </cell>
        </row>
        <row r="412">
          <cell r="D412">
            <v>33704</v>
          </cell>
          <cell r="I412" t="str">
            <v>BILINGUE</v>
          </cell>
        </row>
        <row r="413">
          <cell r="D413">
            <v>34199</v>
          </cell>
          <cell r="I413" t="str">
            <v>REGULAR</v>
          </cell>
        </row>
        <row r="414">
          <cell r="D414">
            <v>34884</v>
          </cell>
          <cell r="I414" t="str">
            <v>REGULAR</v>
          </cell>
        </row>
        <row r="415">
          <cell r="D415">
            <v>35071</v>
          </cell>
          <cell r="I415" t="str">
            <v>REGULAR</v>
          </cell>
        </row>
        <row r="416">
          <cell r="D416">
            <v>35360</v>
          </cell>
          <cell r="I416" t="str">
            <v>REGULAR</v>
          </cell>
        </row>
        <row r="417">
          <cell r="D417">
            <v>35501</v>
          </cell>
          <cell r="I417" t="str">
            <v>VOCACIONAL</v>
          </cell>
        </row>
        <row r="418">
          <cell r="D418">
            <v>35550</v>
          </cell>
          <cell r="I418" t="str">
            <v>BELLAS ARTES</v>
          </cell>
        </row>
        <row r="419">
          <cell r="D419">
            <v>35626</v>
          </cell>
          <cell r="I419" t="str">
            <v>REGULAR</v>
          </cell>
        </row>
        <row r="420">
          <cell r="D420">
            <v>35774</v>
          </cell>
          <cell r="I420" t="str">
            <v>REGULAR</v>
          </cell>
        </row>
        <row r="421">
          <cell r="D421">
            <v>36012</v>
          </cell>
          <cell r="I421" t="str">
            <v>BELLAS ARTES</v>
          </cell>
        </row>
        <row r="422">
          <cell r="D422">
            <v>30643</v>
          </cell>
          <cell r="I422" t="str">
            <v>REGULAR</v>
          </cell>
        </row>
        <row r="423">
          <cell r="D423">
            <v>30734</v>
          </cell>
          <cell r="I423" t="str">
            <v>MONTESSORI</v>
          </cell>
        </row>
        <row r="424">
          <cell r="D424">
            <v>30742</v>
          </cell>
          <cell r="I424" t="str">
            <v>REGULAR</v>
          </cell>
        </row>
        <row r="425">
          <cell r="D425">
            <v>30759</v>
          </cell>
          <cell r="I425" t="str">
            <v>REGULAR</v>
          </cell>
        </row>
        <row r="426">
          <cell r="D426">
            <v>30791</v>
          </cell>
          <cell r="I426" t="str">
            <v>REGULAR</v>
          </cell>
        </row>
        <row r="427">
          <cell r="D427">
            <v>32979</v>
          </cell>
          <cell r="I427" t="str">
            <v>REGULAR</v>
          </cell>
        </row>
        <row r="428">
          <cell r="D428">
            <v>34363</v>
          </cell>
          <cell r="I428" t="str">
            <v>VOCACIONAL</v>
          </cell>
        </row>
        <row r="429">
          <cell r="D429">
            <v>34777</v>
          </cell>
          <cell r="I429" t="str">
            <v>REGULAR</v>
          </cell>
        </row>
        <row r="430">
          <cell r="D430">
            <v>34785</v>
          </cell>
          <cell r="I430" t="str">
            <v>REGULAR</v>
          </cell>
        </row>
        <row r="431">
          <cell r="D431">
            <v>36327</v>
          </cell>
          <cell r="I431" t="str">
            <v>REGULAR</v>
          </cell>
        </row>
        <row r="432">
          <cell r="D432">
            <v>30841</v>
          </cell>
          <cell r="I432" t="str">
            <v>REGULAR</v>
          </cell>
        </row>
        <row r="433">
          <cell r="D433">
            <v>30874</v>
          </cell>
          <cell r="I433" t="str">
            <v>MONTESSORI</v>
          </cell>
        </row>
        <row r="434">
          <cell r="D434">
            <v>30916</v>
          </cell>
          <cell r="I434" t="str">
            <v>REGULAR</v>
          </cell>
        </row>
        <row r="435">
          <cell r="D435">
            <v>30924</v>
          </cell>
          <cell r="I435" t="str">
            <v>REGULAR</v>
          </cell>
        </row>
        <row r="436">
          <cell r="D436">
            <v>30973</v>
          </cell>
          <cell r="I436" t="str">
            <v>VOCACIONAL</v>
          </cell>
        </row>
        <row r="437">
          <cell r="D437">
            <v>34355</v>
          </cell>
          <cell r="I437" t="str">
            <v>REGULAR</v>
          </cell>
        </row>
        <row r="438">
          <cell r="D438">
            <v>35493</v>
          </cell>
          <cell r="I438" t="str">
            <v>REGULAR</v>
          </cell>
        </row>
        <row r="439">
          <cell r="D439">
            <v>35592</v>
          </cell>
          <cell r="I439" t="str">
            <v>REGULAR</v>
          </cell>
        </row>
        <row r="440">
          <cell r="D440">
            <v>31427</v>
          </cell>
          <cell r="I440" t="str">
            <v>REGULAR</v>
          </cell>
        </row>
        <row r="441">
          <cell r="D441">
            <v>31534</v>
          </cell>
          <cell r="I441" t="str">
            <v>REGULAR</v>
          </cell>
        </row>
        <row r="442">
          <cell r="D442">
            <v>31542</v>
          </cell>
          <cell r="I442" t="str">
            <v>VOCACIONAL</v>
          </cell>
        </row>
        <row r="443">
          <cell r="D443">
            <v>35899</v>
          </cell>
          <cell r="I443" t="str">
            <v>REGULAR</v>
          </cell>
        </row>
        <row r="444">
          <cell r="D444">
            <v>25023</v>
          </cell>
          <cell r="I444" t="str">
            <v>BILINGUE</v>
          </cell>
        </row>
        <row r="445">
          <cell r="D445">
            <v>25031</v>
          </cell>
          <cell r="I445" t="str">
            <v>REGULAR</v>
          </cell>
        </row>
        <row r="446">
          <cell r="D446">
            <v>25049</v>
          </cell>
          <cell r="I446" t="str">
            <v>REGULAR</v>
          </cell>
        </row>
        <row r="447">
          <cell r="D447">
            <v>25197</v>
          </cell>
          <cell r="I447" t="str">
            <v>MONTESSORI</v>
          </cell>
        </row>
        <row r="448">
          <cell r="D448">
            <v>25239</v>
          </cell>
          <cell r="I448" t="str">
            <v>REGULAR</v>
          </cell>
        </row>
        <row r="449">
          <cell r="D449">
            <v>35816</v>
          </cell>
          <cell r="I449" t="str">
            <v>VOCACIONAL</v>
          </cell>
        </row>
        <row r="450">
          <cell r="D450">
            <v>22327</v>
          </cell>
          <cell r="I450" t="str">
            <v>REGULAR</v>
          </cell>
        </row>
        <row r="451">
          <cell r="D451">
            <v>22459</v>
          </cell>
          <cell r="I451" t="str">
            <v>REGULAR</v>
          </cell>
        </row>
        <row r="452">
          <cell r="D452">
            <v>22566</v>
          </cell>
          <cell r="I452" t="str">
            <v>REGULAR</v>
          </cell>
        </row>
        <row r="453">
          <cell r="D453">
            <v>22582</v>
          </cell>
          <cell r="I453" t="str">
            <v>REGULAR</v>
          </cell>
        </row>
        <row r="454">
          <cell r="D454">
            <v>23309</v>
          </cell>
          <cell r="I454" t="str">
            <v>REGULAR</v>
          </cell>
        </row>
        <row r="455">
          <cell r="D455">
            <v>27607</v>
          </cell>
          <cell r="I455" t="str">
            <v>REGULAR</v>
          </cell>
        </row>
        <row r="456">
          <cell r="D456">
            <v>28522</v>
          </cell>
          <cell r="I456" t="str">
            <v>VOCACIONAL</v>
          </cell>
        </row>
        <row r="457">
          <cell r="D457">
            <v>35972</v>
          </cell>
          <cell r="I457" t="str">
            <v>REGULAR</v>
          </cell>
        </row>
        <row r="458">
          <cell r="D458">
            <v>3257</v>
          </cell>
          <cell r="I458" t="str">
            <v>OTRO</v>
          </cell>
        </row>
        <row r="459">
          <cell r="D459">
            <v>32433</v>
          </cell>
          <cell r="I459" t="str">
            <v>REGULAR</v>
          </cell>
        </row>
        <row r="460">
          <cell r="D460">
            <v>32458</v>
          </cell>
          <cell r="I460" t="str">
            <v>REGULAR</v>
          </cell>
        </row>
        <row r="461">
          <cell r="D461">
            <v>32524</v>
          </cell>
          <cell r="I461" t="str">
            <v>REGULAR</v>
          </cell>
        </row>
        <row r="462">
          <cell r="D462">
            <v>32532</v>
          </cell>
          <cell r="I462" t="str">
            <v>REGULAR</v>
          </cell>
        </row>
        <row r="463">
          <cell r="D463">
            <v>32540</v>
          </cell>
          <cell r="I463" t="str">
            <v>REGULAR</v>
          </cell>
        </row>
        <row r="464">
          <cell r="D464">
            <v>32573</v>
          </cell>
          <cell r="I464" t="str">
            <v>REGULAR</v>
          </cell>
        </row>
        <row r="465">
          <cell r="D465">
            <v>32680</v>
          </cell>
          <cell r="I465" t="str">
            <v>REGULAR</v>
          </cell>
        </row>
        <row r="466">
          <cell r="D466">
            <v>32714</v>
          </cell>
          <cell r="I466" t="str">
            <v>REGULAR</v>
          </cell>
        </row>
        <row r="467">
          <cell r="D467">
            <v>32748</v>
          </cell>
          <cell r="I467" t="str">
            <v>REGULAR</v>
          </cell>
        </row>
        <row r="468">
          <cell r="D468">
            <v>32755</v>
          </cell>
          <cell r="I468" t="str">
            <v>VOCACIONAL</v>
          </cell>
        </row>
        <row r="469">
          <cell r="D469">
            <v>32763</v>
          </cell>
          <cell r="I469" t="str">
            <v>MONTESSORI</v>
          </cell>
        </row>
        <row r="470">
          <cell r="D470">
            <v>34264</v>
          </cell>
          <cell r="I470" t="str">
            <v>REGULAR</v>
          </cell>
        </row>
        <row r="471">
          <cell r="D471">
            <v>35782</v>
          </cell>
          <cell r="I471" t="str">
            <v>REGULAR</v>
          </cell>
        </row>
        <row r="472">
          <cell r="D472">
            <v>40022</v>
          </cell>
          <cell r="I472" t="str">
            <v>VOCACIONAL</v>
          </cell>
        </row>
        <row r="473">
          <cell r="D473">
            <v>40030</v>
          </cell>
          <cell r="I473" t="str">
            <v>REGULAR</v>
          </cell>
        </row>
        <row r="474">
          <cell r="D474">
            <v>40121</v>
          </cell>
          <cell r="I474" t="str">
            <v>REGULAR</v>
          </cell>
        </row>
        <row r="475">
          <cell r="D475">
            <v>40139</v>
          </cell>
          <cell r="I475" t="str">
            <v>REGULAR</v>
          </cell>
        </row>
        <row r="476">
          <cell r="D476">
            <v>40147</v>
          </cell>
          <cell r="I476" t="str">
            <v>REGULAR</v>
          </cell>
        </row>
        <row r="477">
          <cell r="D477">
            <v>40204</v>
          </cell>
          <cell r="I477" t="str">
            <v>BILINGUE</v>
          </cell>
        </row>
        <row r="478">
          <cell r="D478">
            <v>40220</v>
          </cell>
          <cell r="I478" t="str">
            <v>BILINGUE</v>
          </cell>
        </row>
        <row r="479">
          <cell r="D479">
            <v>45310</v>
          </cell>
          <cell r="I479" t="str">
            <v>REGULAR</v>
          </cell>
        </row>
        <row r="480">
          <cell r="D480">
            <v>46086</v>
          </cell>
          <cell r="I480" t="str">
            <v>REGULAR</v>
          </cell>
        </row>
        <row r="481">
          <cell r="D481">
            <v>46813</v>
          </cell>
          <cell r="I481" t="str">
            <v>REGULAR</v>
          </cell>
        </row>
        <row r="482">
          <cell r="D482">
            <v>47951</v>
          </cell>
          <cell r="I482" t="str">
            <v>MONTESSORI</v>
          </cell>
        </row>
        <row r="483">
          <cell r="D483">
            <v>40295</v>
          </cell>
          <cell r="I483" t="str">
            <v>REGULAR</v>
          </cell>
        </row>
        <row r="484">
          <cell r="D484">
            <v>40378</v>
          </cell>
          <cell r="I484" t="str">
            <v>REGULAR</v>
          </cell>
        </row>
        <row r="485">
          <cell r="D485">
            <v>40469</v>
          </cell>
          <cell r="I485" t="str">
            <v>REGULAR</v>
          </cell>
        </row>
        <row r="486">
          <cell r="D486">
            <v>40477</v>
          </cell>
          <cell r="I486" t="str">
            <v>REGULAR</v>
          </cell>
        </row>
        <row r="487">
          <cell r="D487">
            <v>40493</v>
          </cell>
          <cell r="I487" t="str">
            <v>REGULAR</v>
          </cell>
        </row>
        <row r="488">
          <cell r="D488">
            <v>45468</v>
          </cell>
          <cell r="I488" t="str">
            <v>VOCACIONAL</v>
          </cell>
        </row>
        <row r="489">
          <cell r="D489">
            <v>46656</v>
          </cell>
          <cell r="I489" t="str">
            <v>REGULAR</v>
          </cell>
        </row>
        <row r="490">
          <cell r="D490">
            <v>46664</v>
          </cell>
          <cell r="I490" t="str">
            <v>REGULAR</v>
          </cell>
        </row>
        <row r="491">
          <cell r="D491">
            <v>46672</v>
          </cell>
          <cell r="I491" t="str">
            <v>REGULAR</v>
          </cell>
        </row>
        <row r="492">
          <cell r="D492">
            <v>47589</v>
          </cell>
          <cell r="I492" t="str">
            <v>BELLAS ARTES</v>
          </cell>
        </row>
        <row r="493">
          <cell r="D493">
            <v>47647</v>
          </cell>
          <cell r="I493" t="str">
            <v>VOCACIONAL</v>
          </cell>
        </row>
        <row r="494">
          <cell r="D494">
            <v>40519</v>
          </cell>
          <cell r="I494" t="str">
            <v>BILINGUE</v>
          </cell>
        </row>
        <row r="495">
          <cell r="D495">
            <v>40527</v>
          </cell>
          <cell r="I495" t="str">
            <v>BILINGUE</v>
          </cell>
        </row>
        <row r="496">
          <cell r="D496">
            <v>40626</v>
          </cell>
          <cell r="I496" t="str">
            <v>REGULAR</v>
          </cell>
        </row>
        <row r="497">
          <cell r="D497">
            <v>40667</v>
          </cell>
          <cell r="I497" t="str">
            <v>REGULAR</v>
          </cell>
        </row>
        <row r="498">
          <cell r="D498">
            <v>46995</v>
          </cell>
          <cell r="I498" t="str">
            <v>VOCACIONAL</v>
          </cell>
        </row>
        <row r="499">
          <cell r="D499">
            <v>47613</v>
          </cell>
          <cell r="I499" t="str">
            <v>REGULAR</v>
          </cell>
        </row>
        <row r="500">
          <cell r="D500">
            <v>42911</v>
          </cell>
          <cell r="I500" t="str">
            <v>BILINGUE</v>
          </cell>
        </row>
        <row r="501">
          <cell r="D501">
            <v>42945</v>
          </cell>
          <cell r="I501" t="str">
            <v>REGULAR</v>
          </cell>
        </row>
        <row r="502">
          <cell r="D502">
            <v>47662</v>
          </cell>
          <cell r="I502" t="str">
            <v>VOCACIONAL</v>
          </cell>
        </row>
        <row r="503">
          <cell r="D503">
            <v>40915</v>
          </cell>
          <cell r="I503" t="str">
            <v>REGULAR</v>
          </cell>
        </row>
        <row r="504">
          <cell r="D504">
            <v>40980</v>
          </cell>
          <cell r="I504" t="str">
            <v>REGULAR</v>
          </cell>
        </row>
        <row r="505">
          <cell r="D505">
            <v>41004</v>
          </cell>
          <cell r="I505" t="str">
            <v>REGULAR</v>
          </cell>
        </row>
        <row r="506">
          <cell r="D506">
            <v>41012</v>
          </cell>
          <cell r="I506" t="str">
            <v>REGULAR</v>
          </cell>
        </row>
        <row r="507">
          <cell r="D507">
            <v>41020</v>
          </cell>
          <cell r="I507" t="str">
            <v>REGULAR</v>
          </cell>
        </row>
        <row r="508">
          <cell r="D508">
            <v>44511</v>
          </cell>
          <cell r="I508" t="str">
            <v>REGULAR</v>
          </cell>
        </row>
        <row r="509">
          <cell r="D509">
            <v>46821</v>
          </cell>
          <cell r="I509" t="str">
            <v>VOCACIONAL</v>
          </cell>
        </row>
        <row r="510">
          <cell r="D510">
            <v>46987</v>
          </cell>
          <cell r="I510" t="str">
            <v>REGULAR</v>
          </cell>
        </row>
        <row r="511">
          <cell r="D511">
            <v>47357</v>
          </cell>
          <cell r="I511" t="str">
            <v>REGULAR</v>
          </cell>
        </row>
        <row r="512">
          <cell r="D512">
            <v>48306</v>
          </cell>
          <cell r="I512" t="str">
            <v>REGULAR</v>
          </cell>
        </row>
        <row r="513">
          <cell r="D513">
            <v>41541</v>
          </cell>
          <cell r="I513" t="str">
            <v>REGULAR</v>
          </cell>
        </row>
        <row r="514">
          <cell r="D514">
            <v>41566</v>
          </cell>
          <cell r="I514" t="str">
            <v>REGULAR</v>
          </cell>
        </row>
        <row r="515">
          <cell r="D515">
            <v>41582</v>
          </cell>
          <cell r="I515" t="str">
            <v>REGULAR</v>
          </cell>
        </row>
        <row r="516">
          <cell r="D516">
            <v>44529</v>
          </cell>
          <cell r="I516" t="str">
            <v>REGULAR</v>
          </cell>
        </row>
        <row r="517">
          <cell r="D517">
            <v>45682</v>
          </cell>
          <cell r="I517" t="str">
            <v>VOCACIONAL</v>
          </cell>
        </row>
        <row r="518">
          <cell r="D518">
            <v>50120</v>
          </cell>
          <cell r="I518" t="str">
            <v>MONTESSORI</v>
          </cell>
        </row>
        <row r="519">
          <cell r="D519">
            <v>42952</v>
          </cell>
          <cell r="I519" t="str">
            <v>REGULAR</v>
          </cell>
        </row>
        <row r="520">
          <cell r="D520">
            <v>43018</v>
          </cell>
          <cell r="I520" t="str">
            <v>REGULAR</v>
          </cell>
        </row>
        <row r="521">
          <cell r="D521">
            <v>45393</v>
          </cell>
          <cell r="I521" t="str">
            <v>REGULAR</v>
          </cell>
        </row>
        <row r="522">
          <cell r="D522">
            <v>48264</v>
          </cell>
          <cell r="I522" t="str">
            <v>VOCACIONAL</v>
          </cell>
        </row>
        <row r="523">
          <cell r="D523">
            <v>43224</v>
          </cell>
          <cell r="I523" t="str">
            <v>REGULAR</v>
          </cell>
        </row>
        <row r="524">
          <cell r="D524">
            <v>43257</v>
          </cell>
          <cell r="I524" t="str">
            <v>REGULAR</v>
          </cell>
        </row>
        <row r="525">
          <cell r="D525">
            <v>43273</v>
          </cell>
          <cell r="I525" t="str">
            <v>REGULAR</v>
          </cell>
        </row>
        <row r="526">
          <cell r="D526">
            <v>43299</v>
          </cell>
          <cell r="I526" t="str">
            <v>REGULAR</v>
          </cell>
        </row>
        <row r="527">
          <cell r="D527">
            <v>43307</v>
          </cell>
          <cell r="I527" t="str">
            <v>REGULAR</v>
          </cell>
        </row>
        <row r="528">
          <cell r="D528">
            <v>43315</v>
          </cell>
          <cell r="I528" t="str">
            <v>VOCACIONAL</v>
          </cell>
        </row>
        <row r="529">
          <cell r="D529">
            <v>43323</v>
          </cell>
          <cell r="I529" t="str">
            <v>REGULAR</v>
          </cell>
        </row>
        <row r="530">
          <cell r="D530">
            <v>43398</v>
          </cell>
          <cell r="I530" t="str">
            <v>REGULAR</v>
          </cell>
        </row>
        <row r="531">
          <cell r="D531">
            <v>43406</v>
          </cell>
          <cell r="I531" t="str">
            <v>VOCACIONAL</v>
          </cell>
        </row>
        <row r="532">
          <cell r="D532">
            <v>41061</v>
          </cell>
          <cell r="I532" t="str">
            <v>VOCACIONAL</v>
          </cell>
        </row>
        <row r="533">
          <cell r="D533">
            <v>44891</v>
          </cell>
          <cell r="I533" t="str">
            <v>REGULAR</v>
          </cell>
        </row>
        <row r="534">
          <cell r="D534">
            <v>46052</v>
          </cell>
          <cell r="I534" t="str">
            <v>REGULAR</v>
          </cell>
        </row>
        <row r="535">
          <cell r="D535">
            <v>48017</v>
          </cell>
          <cell r="I535" t="str">
            <v>REGULAR</v>
          </cell>
        </row>
        <row r="536">
          <cell r="D536">
            <v>41632</v>
          </cell>
          <cell r="I536" t="str">
            <v>REGULAR</v>
          </cell>
        </row>
        <row r="537">
          <cell r="D537">
            <v>41699</v>
          </cell>
          <cell r="I537" t="str">
            <v>REGULAR</v>
          </cell>
        </row>
        <row r="538">
          <cell r="D538">
            <v>41814</v>
          </cell>
          <cell r="I538" t="str">
            <v>REGULAR</v>
          </cell>
        </row>
        <row r="539">
          <cell r="D539">
            <v>46219</v>
          </cell>
          <cell r="I539" t="str">
            <v>VOCACIONAL</v>
          </cell>
        </row>
        <row r="540">
          <cell r="D540">
            <v>47977</v>
          </cell>
          <cell r="I540" t="str">
            <v>REGULAR</v>
          </cell>
        </row>
        <row r="541">
          <cell r="D541">
            <v>41913</v>
          </cell>
          <cell r="I541" t="str">
            <v>REGULAR</v>
          </cell>
        </row>
        <row r="542">
          <cell r="D542">
            <v>41921</v>
          </cell>
          <cell r="I542" t="str">
            <v>REGULAR</v>
          </cell>
        </row>
        <row r="543">
          <cell r="D543">
            <v>45641</v>
          </cell>
          <cell r="I543" t="str">
            <v>REGULAR</v>
          </cell>
        </row>
        <row r="544">
          <cell r="D544">
            <v>47639</v>
          </cell>
          <cell r="I544" t="str">
            <v>VOCACIONAL</v>
          </cell>
        </row>
        <row r="545">
          <cell r="D545">
            <v>42077</v>
          </cell>
          <cell r="I545" t="str">
            <v>VOCACIONAL</v>
          </cell>
        </row>
        <row r="546">
          <cell r="D546">
            <v>42085</v>
          </cell>
          <cell r="I546" t="str">
            <v>REGULAR</v>
          </cell>
        </row>
        <row r="547">
          <cell r="D547">
            <v>42176</v>
          </cell>
          <cell r="I547" t="str">
            <v>REGULAR</v>
          </cell>
        </row>
        <row r="548">
          <cell r="D548">
            <v>42242</v>
          </cell>
          <cell r="I548" t="str">
            <v>REGULAR</v>
          </cell>
        </row>
        <row r="549">
          <cell r="D549">
            <v>42259</v>
          </cell>
          <cell r="I549" t="str">
            <v>REGULAR</v>
          </cell>
        </row>
        <row r="550">
          <cell r="D550">
            <v>42267</v>
          </cell>
          <cell r="I550" t="str">
            <v>REGULAR</v>
          </cell>
        </row>
        <row r="551">
          <cell r="D551">
            <v>42283</v>
          </cell>
          <cell r="I551" t="str">
            <v>REGULAR</v>
          </cell>
        </row>
        <row r="552">
          <cell r="D552">
            <v>42390</v>
          </cell>
          <cell r="I552" t="str">
            <v>REGULAR</v>
          </cell>
        </row>
        <row r="553">
          <cell r="D553">
            <v>44545</v>
          </cell>
          <cell r="I553" t="str">
            <v>REGULAR</v>
          </cell>
        </row>
        <row r="554">
          <cell r="D554">
            <v>44560</v>
          </cell>
          <cell r="I554" t="str">
            <v>STEM (CS/MT)</v>
          </cell>
        </row>
        <row r="555">
          <cell r="D555">
            <v>44842</v>
          </cell>
          <cell r="I555" t="str">
            <v>REGULAR</v>
          </cell>
        </row>
        <row r="556">
          <cell r="D556">
            <v>45955</v>
          </cell>
          <cell r="I556" t="str">
            <v>REGULAR</v>
          </cell>
        </row>
        <row r="557">
          <cell r="D557">
            <v>47084</v>
          </cell>
          <cell r="I557" t="str">
            <v>REGULAR</v>
          </cell>
        </row>
        <row r="558">
          <cell r="D558">
            <v>47571</v>
          </cell>
          <cell r="I558" t="str">
            <v>REGULAR</v>
          </cell>
        </row>
        <row r="559">
          <cell r="D559">
            <v>48298</v>
          </cell>
          <cell r="I559" t="str">
            <v>VOCACIONAL</v>
          </cell>
        </row>
        <row r="560">
          <cell r="D560">
            <v>48330</v>
          </cell>
          <cell r="I560" t="str">
            <v>BELLAS ARTES</v>
          </cell>
        </row>
        <row r="561">
          <cell r="D561">
            <v>15248</v>
          </cell>
          <cell r="I561" t="str">
            <v>REGULAR</v>
          </cell>
        </row>
        <row r="562">
          <cell r="D562">
            <v>15396</v>
          </cell>
          <cell r="I562" t="str">
            <v>REGULAR</v>
          </cell>
        </row>
        <row r="563">
          <cell r="D563">
            <v>15404</v>
          </cell>
          <cell r="I563" t="str">
            <v>REGULAR</v>
          </cell>
        </row>
        <row r="564">
          <cell r="D564">
            <v>15438</v>
          </cell>
          <cell r="I564" t="str">
            <v>REGULAR</v>
          </cell>
        </row>
        <row r="565">
          <cell r="D565">
            <v>15446</v>
          </cell>
          <cell r="I565" t="str">
            <v>REGULAR</v>
          </cell>
        </row>
        <row r="566">
          <cell r="D566">
            <v>15453</v>
          </cell>
          <cell r="I566" t="str">
            <v>REGULAR</v>
          </cell>
        </row>
        <row r="567">
          <cell r="D567">
            <v>15750</v>
          </cell>
          <cell r="I567" t="str">
            <v>REGULAR</v>
          </cell>
        </row>
        <row r="568">
          <cell r="D568">
            <v>15792</v>
          </cell>
          <cell r="I568" t="str">
            <v>VOCACIONAL</v>
          </cell>
        </row>
        <row r="569">
          <cell r="D569">
            <v>17657</v>
          </cell>
          <cell r="I569" t="str">
            <v>REGULAR</v>
          </cell>
        </row>
        <row r="570">
          <cell r="D570">
            <v>42473</v>
          </cell>
          <cell r="I570" t="str">
            <v>REGULAR</v>
          </cell>
        </row>
        <row r="571">
          <cell r="D571">
            <v>42572</v>
          </cell>
          <cell r="I571" t="str">
            <v>REGULAR</v>
          </cell>
        </row>
        <row r="572">
          <cell r="D572">
            <v>42770</v>
          </cell>
          <cell r="I572" t="str">
            <v>REGULAR</v>
          </cell>
        </row>
        <row r="573">
          <cell r="D573">
            <v>42804</v>
          </cell>
          <cell r="I573" t="str">
            <v>REGULAR</v>
          </cell>
        </row>
        <row r="574">
          <cell r="D574">
            <v>42812</v>
          </cell>
          <cell r="I574" t="str">
            <v>REGULAR</v>
          </cell>
        </row>
        <row r="575">
          <cell r="D575">
            <v>46003</v>
          </cell>
          <cell r="I575" t="str">
            <v>REGULAR</v>
          </cell>
        </row>
        <row r="576">
          <cell r="D576">
            <v>46334</v>
          </cell>
          <cell r="I576" t="str">
            <v>REGULAR</v>
          </cell>
        </row>
        <row r="577">
          <cell r="D577">
            <v>47894</v>
          </cell>
          <cell r="I577" t="str">
            <v>VOCACIONAL</v>
          </cell>
        </row>
        <row r="578">
          <cell r="D578">
            <v>43505</v>
          </cell>
          <cell r="I578" t="str">
            <v>REGULAR</v>
          </cell>
        </row>
        <row r="579">
          <cell r="D579">
            <v>43729</v>
          </cell>
          <cell r="I579" t="str">
            <v>REGULAR</v>
          </cell>
        </row>
        <row r="580">
          <cell r="D580">
            <v>43745</v>
          </cell>
          <cell r="I580" t="str">
            <v>REGULAR</v>
          </cell>
        </row>
        <row r="581">
          <cell r="D581">
            <v>43752</v>
          </cell>
          <cell r="I581" t="str">
            <v>REGULAR</v>
          </cell>
        </row>
        <row r="582">
          <cell r="D582">
            <v>43794</v>
          </cell>
          <cell r="I582" t="str">
            <v>REGULAR</v>
          </cell>
        </row>
        <row r="583">
          <cell r="D583">
            <v>46201</v>
          </cell>
          <cell r="I583" t="str">
            <v>REGULAR</v>
          </cell>
        </row>
        <row r="584">
          <cell r="D584">
            <v>46805</v>
          </cell>
          <cell r="I584" t="str">
            <v>BELLAS ARTES</v>
          </cell>
        </row>
        <row r="585">
          <cell r="D585">
            <v>47126</v>
          </cell>
          <cell r="I585" t="str">
            <v>REGULAR</v>
          </cell>
        </row>
        <row r="586">
          <cell r="D586">
            <v>47902</v>
          </cell>
          <cell r="I586" t="str">
            <v>VOCACIONAL</v>
          </cell>
        </row>
        <row r="587">
          <cell r="D587">
            <v>48025</v>
          </cell>
          <cell r="I587" t="str">
            <v>REGULAR</v>
          </cell>
        </row>
        <row r="588">
          <cell r="D588">
            <v>52084</v>
          </cell>
          <cell r="I588" t="str">
            <v>REGULAR</v>
          </cell>
        </row>
        <row r="589">
          <cell r="D589">
            <v>52274</v>
          </cell>
          <cell r="I589" t="str">
            <v>REGULAR</v>
          </cell>
        </row>
        <row r="590">
          <cell r="D590">
            <v>52555</v>
          </cell>
          <cell r="I590" t="str">
            <v>REGULAR</v>
          </cell>
        </row>
        <row r="591">
          <cell r="D591">
            <v>52571</v>
          </cell>
          <cell r="I591" t="str">
            <v>REGULAR</v>
          </cell>
        </row>
        <row r="592">
          <cell r="D592">
            <v>52704</v>
          </cell>
          <cell r="I592" t="str">
            <v>REGULAR</v>
          </cell>
        </row>
        <row r="593">
          <cell r="D593">
            <v>54288</v>
          </cell>
          <cell r="I593" t="str">
            <v>REGULAR</v>
          </cell>
        </row>
        <row r="594">
          <cell r="D594">
            <v>54635</v>
          </cell>
          <cell r="I594" t="str">
            <v>REGULAR</v>
          </cell>
        </row>
        <row r="595">
          <cell r="D595">
            <v>55871</v>
          </cell>
          <cell r="I595" t="str">
            <v>REGULAR</v>
          </cell>
        </row>
        <row r="596">
          <cell r="D596">
            <v>56093</v>
          </cell>
          <cell r="I596" t="str">
            <v>REGULAR</v>
          </cell>
        </row>
        <row r="597">
          <cell r="D597">
            <v>56101</v>
          </cell>
          <cell r="I597" t="str">
            <v>REGULAR</v>
          </cell>
        </row>
        <row r="598">
          <cell r="D598">
            <v>56424</v>
          </cell>
          <cell r="I598" t="str">
            <v>REGULAR</v>
          </cell>
        </row>
        <row r="599">
          <cell r="D599">
            <v>56432</v>
          </cell>
          <cell r="I599" t="str">
            <v>REGULAR</v>
          </cell>
        </row>
        <row r="600">
          <cell r="D600">
            <v>57026</v>
          </cell>
          <cell r="I600" t="str">
            <v>REGULAR</v>
          </cell>
        </row>
        <row r="601">
          <cell r="D601">
            <v>57562</v>
          </cell>
          <cell r="I601" t="str">
            <v>REGULAR</v>
          </cell>
        </row>
        <row r="602">
          <cell r="D602">
            <v>52142</v>
          </cell>
          <cell r="I602" t="str">
            <v>REGULAR</v>
          </cell>
        </row>
        <row r="603">
          <cell r="D603">
            <v>52159</v>
          </cell>
          <cell r="I603" t="str">
            <v>BELLAS ARTES</v>
          </cell>
        </row>
        <row r="604">
          <cell r="D604">
            <v>52183</v>
          </cell>
          <cell r="I604" t="str">
            <v>REGULAR</v>
          </cell>
        </row>
        <row r="605">
          <cell r="D605">
            <v>52357</v>
          </cell>
          <cell r="I605" t="str">
            <v>REGULAR</v>
          </cell>
        </row>
        <row r="606">
          <cell r="D606">
            <v>52514</v>
          </cell>
          <cell r="I606" t="str">
            <v>VOCACIONAL</v>
          </cell>
        </row>
        <row r="607">
          <cell r="D607">
            <v>52522</v>
          </cell>
          <cell r="I607" t="str">
            <v>REGULAR</v>
          </cell>
        </row>
        <row r="608">
          <cell r="D608">
            <v>52621</v>
          </cell>
          <cell r="I608" t="str">
            <v>REGULAR</v>
          </cell>
        </row>
        <row r="609">
          <cell r="D609">
            <v>54247</v>
          </cell>
          <cell r="I609" t="str">
            <v>REGULAR</v>
          </cell>
        </row>
        <row r="610">
          <cell r="D610">
            <v>54502</v>
          </cell>
          <cell r="I610" t="str">
            <v>REGULAR</v>
          </cell>
        </row>
        <row r="611">
          <cell r="D611">
            <v>54940</v>
          </cell>
          <cell r="I611" t="str">
            <v>REGULAR</v>
          </cell>
        </row>
        <row r="612">
          <cell r="D612">
            <v>55483</v>
          </cell>
          <cell r="I612" t="str">
            <v>REGULAR</v>
          </cell>
        </row>
        <row r="613">
          <cell r="D613">
            <v>56069</v>
          </cell>
          <cell r="I613" t="str">
            <v>VOCACIONAL</v>
          </cell>
        </row>
        <row r="614">
          <cell r="D614">
            <v>56085</v>
          </cell>
          <cell r="I614" t="str">
            <v>REGULAR</v>
          </cell>
        </row>
        <row r="615">
          <cell r="D615">
            <v>57018</v>
          </cell>
          <cell r="I615" t="str">
            <v>REGULAR</v>
          </cell>
        </row>
        <row r="616">
          <cell r="D616">
            <v>57638</v>
          </cell>
          <cell r="I616" t="str">
            <v>BELLAS ARTES</v>
          </cell>
        </row>
        <row r="617">
          <cell r="D617">
            <v>52050</v>
          </cell>
          <cell r="I617" t="str">
            <v>REGULAR</v>
          </cell>
        </row>
        <row r="618">
          <cell r="D618">
            <v>52118</v>
          </cell>
          <cell r="I618" t="str">
            <v>REGULAR</v>
          </cell>
        </row>
        <row r="619">
          <cell r="D619">
            <v>52225</v>
          </cell>
          <cell r="I619" t="str">
            <v>REGULAR</v>
          </cell>
        </row>
        <row r="620">
          <cell r="D620">
            <v>52258</v>
          </cell>
          <cell r="I620" t="str">
            <v>REGULAR</v>
          </cell>
        </row>
        <row r="621">
          <cell r="D621">
            <v>52365</v>
          </cell>
          <cell r="I621" t="str">
            <v>REGULAR</v>
          </cell>
        </row>
        <row r="622">
          <cell r="D622">
            <v>52688</v>
          </cell>
          <cell r="I622" t="str">
            <v>VOCACIONAL</v>
          </cell>
        </row>
        <row r="623">
          <cell r="D623">
            <v>52696</v>
          </cell>
          <cell r="I623" t="str">
            <v>VOCACIONAL</v>
          </cell>
        </row>
        <row r="624">
          <cell r="D624">
            <v>54684</v>
          </cell>
          <cell r="I624" t="str">
            <v>OTRO</v>
          </cell>
        </row>
        <row r="625">
          <cell r="D625">
            <v>54866</v>
          </cell>
          <cell r="I625" t="str">
            <v>REGULAR</v>
          </cell>
        </row>
        <row r="626">
          <cell r="D626">
            <v>55475</v>
          </cell>
          <cell r="I626" t="str">
            <v>REGULAR</v>
          </cell>
        </row>
        <row r="627">
          <cell r="D627">
            <v>56440</v>
          </cell>
          <cell r="I627" t="str">
            <v>REGULAR</v>
          </cell>
        </row>
        <row r="628">
          <cell r="D628">
            <v>57182</v>
          </cell>
          <cell r="I628" t="str">
            <v>REGULAR</v>
          </cell>
        </row>
        <row r="629">
          <cell r="D629">
            <v>57299</v>
          </cell>
          <cell r="I629" t="str">
            <v>STEM (CS/MT)</v>
          </cell>
        </row>
        <row r="630">
          <cell r="D630">
            <v>58511</v>
          </cell>
          <cell r="I630" t="str">
            <v>REGULAR</v>
          </cell>
        </row>
        <row r="631">
          <cell r="D631">
            <v>50443</v>
          </cell>
          <cell r="I631" t="str">
            <v>REGULAR</v>
          </cell>
        </row>
        <row r="632">
          <cell r="D632">
            <v>50468</v>
          </cell>
          <cell r="I632" t="str">
            <v>REGULAR</v>
          </cell>
        </row>
        <row r="633">
          <cell r="D633">
            <v>50492</v>
          </cell>
          <cell r="I633" t="str">
            <v>REGULAR</v>
          </cell>
        </row>
        <row r="634">
          <cell r="D634">
            <v>50500</v>
          </cell>
          <cell r="I634" t="str">
            <v>OTRO</v>
          </cell>
        </row>
        <row r="635">
          <cell r="D635">
            <v>50542</v>
          </cell>
          <cell r="I635" t="str">
            <v>REGULAR</v>
          </cell>
        </row>
        <row r="636">
          <cell r="D636">
            <v>50609</v>
          </cell>
          <cell r="I636" t="str">
            <v>REGULAR</v>
          </cell>
        </row>
        <row r="637">
          <cell r="D637">
            <v>54445</v>
          </cell>
          <cell r="I637" t="str">
            <v>REGULAR</v>
          </cell>
        </row>
        <row r="638">
          <cell r="D638">
            <v>55350</v>
          </cell>
          <cell r="I638" t="str">
            <v>REGULAR</v>
          </cell>
        </row>
        <row r="639">
          <cell r="D639">
            <v>56226</v>
          </cell>
          <cell r="I639" t="str">
            <v>VOCACIONAL</v>
          </cell>
        </row>
        <row r="640">
          <cell r="D640">
            <v>57828</v>
          </cell>
          <cell r="I640" t="str">
            <v>REGULAR</v>
          </cell>
        </row>
        <row r="641">
          <cell r="D641">
            <v>58131</v>
          </cell>
          <cell r="I641" t="str">
            <v>REGULAR</v>
          </cell>
        </row>
        <row r="642">
          <cell r="D642">
            <v>58248</v>
          </cell>
          <cell r="I642" t="str">
            <v>REGULAR</v>
          </cell>
        </row>
        <row r="643">
          <cell r="D643">
            <v>51631</v>
          </cell>
          <cell r="I643" t="str">
            <v>REGULAR</v>
          </cell>
        </row>
        <row r="644">
          <cell r="D644">
            <v>51656</v>
          </cell>
          <cell r="I644" t="str">
            <v>REGULAR</v>
          </cell>
        </row>
        <row r="645">
          <cell r="D645">
            <v>51698</v>
          </cell>
          <cell r="I645" t="str">
            <v>VOCACIONAL</v>
          </cell>
        </row>
        <row r="646">
          <cell r="D646">
            <v>51706</v>
          </cell>
          <cell r="I646" t="str">
            <v>REGULAR</v>
          </cell>
        </row>
        <row r="647">
          <cell r="D647">
            <v>51763</v>
          </cell>
          <cell r="I647" t="str">
            <v>REGULAR</v>
          </cell>
        </row>
        <row r="648">
          <cell r="D648">
            <v>51797</v>
          </cell>
          <cell r="I648" t="str">
            <v>REGULAR</v>
          </cell>
        </row>
        <row r="649">
          <cell r="D649">
            <v>55731</v>
          </cell>
          <cell r="I649" t="str">
            <v>REGULAR</v>
          </cell>
        </row>
        <row r="650">
          <cell r="D650">
            <v>55889</v>
          </cell>
          <cell r="I650" t="str">
            <v>REGULAR</v>
          </cell>
        </row>
        <row r="651">
          <cell r="D651">
            <v>56119</v>
          </cell>
          <cell r="I651" t="str">
            <v>VOCACIONAL</v>
          </cell>
        </row>
        <row r="652">
          <cell r="D652">
            <v>57877</v>
          </cell>
          <cell r="I652" t="str">
            <v>REGULAR</v>
          </cell>
        </row>
        <row r="653">
          <cell r="D653">
            <v>58172</v>
          </cell>
          <cell r="I653" t="str">
            <v>REGULAR</v>
          </cell>
        </row>
        <row r="654">
          <cell r="D654">
            <v>58255</v>
          </cell>
          <cell r="I654" t="str">
            <v>REGULAR</v>
          </cell>
        </row>
        <row r="655">
          <cell r="D655">
            <v>52944</v>
          </cell>
          <cell r="I655" t="str">
            <v>REGULAR</v>
          </cell>
        </row>
        <row r="656">
          <cell r="D656">
            <v>52985</v>
          </cell>
          <cell r="I656" t="str">
            <v>REGULAR</v>
          </cell>
        </row>
        <row r="657">
          <cell r="D657">
            <v>53009</v>
          </cell>
          <cell r="I657" t="str">
            <v>REGULAR</v>
          </cell>
        </row>
        <row r="658">
          <cell r="D658">
            <v>53058</v>
          </cell>
          <cell r="I658" t="str">
            <v>REGULAR</v>
          </cell>
        </row>
        <row r="659">
          <cell r="D659">
            <v>57703</v>
          </cell>
          <cell r="I659" t="str">
            <v>VOCACIONAL</v>
          </cell>
        </row>
        <row r="660">
          <cell r="D660">
            <v>53140</v>
          </cell>
          <cell r="I660" t="str">
            <v>REGULAR</v>
          </cell>
        </row>
        <row r="661">
          <cell r="D661">
            <v>53256</v>
          </cell>
          <cell r="I661" t="str">
            <v>REGULAR</v>
          </cell>
        </row>
        <row r="662">
          <cell r="D662">
            <v>54452</v>
          </cell>
          <cell r="I662" t="str">
            <v>REGULAR</v>
          </cell>
        </row>
        <row r="663">
          <cell r="D663">
            <v>54862</v>
          </cell>
          <cell r="I663" t="str">
            <v>STEM (CS/MT)</v>
          </cell>
        </row>
        <row r="664">
          <cell r="D664">
            <v>56077</v>
          </cell>
          <cell r="I664" t="str">
            <v>REGULAR</v>
          </cell>
        </row>
        <row r="665">
          <cell r="D665">
            <v>58180</v>
          </cell>
          <cell r="I665" t="str">
            <v>VOCACIONAL</v>
          </cell>
        </row>
        <row r="666">
          <cell r="D666">
            <v>58263</v>
          </cell>
          <cell r="I666" t="str">
            <v>REGULAR</v>
          </cell>
        </row>
        <row r="667">
          <cell r="D667">
            <v>58495</v>
          </cell>
          <cell r="I667" t="str">
            <v>REGULAR</v>
          </cell>
        </row>
        <row r="668">
          <cell r="D668">
            <v>58503</v>
          </cell>
          <cell r="I668" t="str">
            <v>VOCACIONAL</v>
          </cell>
        </row>
        <row r="669">
          <cell r="D669">
            <v>50229</v>
          </cell>
          <cell r="I669" t="str">
            <v>REGULAR</v>
          </cell>
        </row>
        <row r="670">
          <cell r="D670">
            <v>50252</v>
          </cell>
          <cell r="I670" t="str">
            <v>REGULAR</v>
          </cell>
        </row>
        <row r="671">
          <cell r="D671">
            <v>50294</v>
          </cell>
          <cell r="I671" t="str">
            <v>VOCACIONAL</v>
          </cell>
        </row>
        <row r="672">
          <cell r="D672">
            <v>54551</v>
          </cell>
          <cell r="I672" t="str">
            <v>REGULAR</v>
          </cell>
        </row>
        <row r="673">
          <cell r="D673">
            <v>55806</v>
          </cell>
          <cell r="I673" t="str">
            <v>OTRO</v>
          </cell>
        </row>
        <row r="674">
          <cell r="D674">
            <v>58081</v>
          </cell>
          <cell r="I674" t="str">
            <v>REGULAR</v>
          </cell>
        </row>
        <row r="675">
          <cell r="D675">
            <v>51342</v>
          </cell>
          <cell r="I675" t="str">
            <v>REGULAR</v>
          </cell>
        </row>
        <row r="676">
          <cell r="D676">
            <v>51375</v>
          </cell>
          <cell r="I676" t="str">
            <v>REGULAR</v>
          </cell>
        </row>
        <row r="677">
          <cell r="D677">
            <v>51433</v>
          </cell>
          <cell r="I677" t="str">
            <v>REGULAR</v>
          </cell>
        </row>
        <row r="678">
          <cell r="D678">
            <v>51441</v>
          </cell>
          <cell r="I678" t="str">
            <v>REGULAR</v>
          </cell>
        </row>
        <row r="679">
          <cell r="D679">
            <v>51458</v>
          </cell>
          <cell r="I679" t="str">
            <v>REGULAR</v>
          </cell>
        </row>
        <row r="680">
          <cell r="D680">
            <v>51482</v>
          </cell>
          <cell r="I680" t="str">
            <v>REGULAR</v>
          </cell>
        </row>
        <row r="681">
          <cell r="D681">
            <v>54619</v>
          </cell>
          <cell r="I681" t="str">
            <v>STEM (CS/MT)</v>
          </cell>
        </row>
        <row r="682">
          <cell r="D682">
            <v>58594</v>
          </cell>
          <cell r="I682" t="str">
            <v>REGULAR</v>
          </cell>
        </row>
        <row r="683">
          <cell r="D683">
            <v>13151</v>
          </cell>
          <cell r="I683" t="str">
            <v>REGULAR</v>
          </cell>
        </row>
        <row r="684">
          <cell r="D684">
            <v>13318</v>
          </cell>
          <cell r="I684" t="str">
            <v>REGULAR</v>
          </cell>
        </row>
        <row r="685">
          <cell r="D685">
            <v>13326</v>
          </cell>
          <cell r="I685" t="str">
            <v>REGULAR</v>
          </cell>
        </row>
        <row r="686">
          <cell r="D686">
            <v>13334</v>
          </cell>
          <cell r="I686" t="str">
            <v>REGULAR</v>
          </cell>
        </row>
        <row r="687">
          <cell r="D687">
            <v>13342</v>
          </cell>
          <cell r="I687" t="str">
            <v>REGULAR</v>
          </cell>
        </row>
        <row r="688">
          <cell r="D688">
            <v>13359</v>
          </cell>
          <cell r="I688" t="str">
            <v>REGULAR</v>
          </cell>
        </row>
        <row r="689">
          <cell r="D689">
            <v>13391</v>
          </cell>
          <cell r="I689" t="str">
            <v>REGULAR</v>
          </cell>
        </row>
        <row r="690">
          <cell r="D690">
            <v>13425</v>
          </cell>
          <cell r="I690" t="str">
            <v>BELLAS ARTES</v>
          </cell>
        </row>
        <row r="691">
          <cell r="D691">
            <v>14373</v>
          </cell>
          <cell r="I691" t="str">
            <v>REGULAR</v>
          </cell>
        </row>
        <row r="692">
          <cell r="D692">
            <v>16220</v>
          </cell>
          <cell r="I692" t="str">
            <v>REGULAR</v>
          </cell>
        </row>
        <row r="693">
          <cell r="D693">
            <v>17707</v>
          </cell>
          <cell r="I693" t="str">
            <v>REGULAR</v>
          </cell>
        </row>
        <row r="694">
          <cell r="D694">
            <v>17863</v>
          </cell>
          <cell r="I694" t="str">
            <v>VOCACIONAL</v>
          </cell>
        </row>
        <row r="695">
          <cell r="D695">
            <v>50690</v>
          </cell>
          <cell r="I695" t="str">
            <v>REGULAR</v>
          </cell>
        </row>
        <row r="696">
          <cell r="D696">
            <v>50740</v>
          </cell>
          <cell r="I696" t="str">
            <v>REGULAR</v>
          </cell>
        </row>
        <row r="697">
          <cell r="D697">
            <v>50757</v>
          </cell>
          <cell r="I697" t="str">
            <v>REGULAR</v>
          </cell>
        </row>
        <row r="698">
          <cell r="D698">
            <v>50773</v>
          </cell>
          <cell r="I698" t="str">
            <v>REGULAR</v>
          </cell>
        </row>
        <row r="699">
          <cell r="D699">
            <v>50781</v>
          </cell>
          <cell r="I699" t="str">
            <v>REGULAR</v>
          </cell>
        </row>
        <row r="700">
          <cell r="D700">
            <v>50799</v>
          </cell>
          <cell r="I700" t="str">
            <v>REGULAR</v>
          </cell>
        </row>
        <row r="701">
          <cell r="D701">
            <v>57620</v>
          </cell>
          <cell r="I701" t="str">
            <v>VOCACIONAL</v>
          </cell>
        </row>
        <row r="702">
          <cell r="D702">
            <v>51177</v>
          </cell>
          <cell r="I702" t="str">
            <v>REGULAR</v>
          </cell>
        </row>
        <row r="703">
          <cell r="D703">
            <v>51185</v>
          </cell>
          <cell r="I703" t="str">
            <v>REGULAR</v>
          </cell>
        </row>
        <row r="704">
          <cell r="D704">
            <v>51292</v>
          </cell>
          <cell r="I704" t="str">
            <v>REGULAR</v>
          </cell>
        </row>
        <row r="705">
          <cell r="D705">
            <v>51334</v>
          </cell>
          <cell r="I705" t="str">
            <v>REGULAR</v>
          </cell>
        </row>
        <row r="706">
          <cell r="D706">
            <v>57125</v>
          </cell>
          <cell r="I706" t="str">
            <v>VOCACIONAL</v>
          </cell>
        </row>
        <row r="707">
          <cell r="D707">
            <v>58164</v>
          </cell>
          <cell r="I707" t="str">
            <v>REGULAR</v>
          </cell>
        </row>
        <row r="708">
          <cell r="D708">
            <v>51862</v>
          </cell>
          <cell r="I708" t="str">
            <v>REGULAR</v>
          </cell>
        </row>
        <row r="709">
          <cell r="D709">
            <v>51870</v>
          </cell>
          <cell r="I709" t="str">
            <v>REGULAR</v>
          </cell>
        </row>
        <row r="710">
          <cell r="D710">
            <v>51938</v>
          </cell>
          <cell r="I710" t="str">
            <v>REGULAR</v>
          </cell>
        </row>
        <row r="711">
          <cell r="D711">
            <v>51946</v>
          </cell>
          <cell r="I711" t="str">
            <v>REGULAR</v>
          </cell>
        </row>
        <row r="712">
          <cell r="D712">
            <v>54429</v>
          </cell>
          <cell r="I712" t="str">
            <v>REGULAR</v>
          </cell>
        </row>
        <row r="713">
          <cell r="D713">
            <v>57323</v>
          </cell>
          <cell r="I713" t="str">
            <v>REGULAR</v>
          </cell>
        </row>
        <row r="714">
          <cell r="D714">
            <v>57919</v>
          </cell>
          <cell r="I714" t="str">
            <v>VOCACIONAL</v>
          </cell>
        </row>
        <row r="715">
          <cell r="D715">
            <v>53330</v>
          </cell>
          <cell r="I715" t="str">
            <v>REGULAR</v>
          </cell>
        </row>
        <row r="716">
          <cell r="D716">
            <v>53363</v>
          </cell>
          <cell r="I716" t="str">
            <v>REGULAR</v>
          </cell>
        </row>
        <row r="717">
          <cell r="D717">
            <v>53470</v>
          </cell>
          <cell r="I717" t="str">
            <v>BELLAS ARTES</v>
          </cell>
        </row>
        <row r="718">
          <cell r="D718">
            <v>53512</v>
          </cell>
          <cell r="I718" t="str">
            <v>REGULAR</v>
          </cell>
        </row>
        <row r="719">
          <cell r="D719">
            <v>53579</v>
          </cell>
          <cell r="I719" t="str">
            <v>REGULAR</v>
          </cell>
        </row>
        <row r="720">
          <cell r="D720">
            <v>53603</v>
          </cell>
          <cell r="I720" t="str">
            <v>REGULAR</v>
          </cell>
        </row>
        <row r="721">
          <cell r="D721">
            <v>53660</v>
          </cell>
          <cell r="I721" t="str">
            <v>REGULAR</v>
          </cell>
        </row>
        <row r="722">
          <cell r="D722">
            <v>53686</v>
          </cell>
          <cell r="I722" t="str">
            <v>REGULAR</v>
          </cell>
        </row>
        <row r="723">
          <cell r="D723">
            <v>53702</v>
          </cell>
          <cell r="I723" t="str">
            <v>REGULAR</v>
          </cell>
        </row>
        <row r="724">
          <cell r="D724">
            <v>53744</v>
          </cell>
          <cell r="I724" t="str">
            <v>REGULAR</v>
          </cell>
        </row>
        <row r="725">
          <cell r="D725">
            <v>55244</v>
          </cell>
          <cell r="I725" t="str">
            <v>VOCACIONAL</v>
          </cell>
        </row>
        <row r="726">
          <cell r="D726">
            <v>57000</v>
          </cell>
          <cell r="I726" t="str">
            <v>REGULAR</v>
          </cell>
        </row>
        <row r="727">
          <cell r="D727">
            <v>57331</v>
          </cell>
          <cell r="I727" t="str">
            <v>REGULAR</v>
          </cell>
        </row>
        <row r="728">
          <cell r="D728">
            <v>58099</v>
          </cell>
          <cell r="I728" t="str">
            <v>REGULAR</v>
          </cell>
        </row>
        <row r="729">
          <cell r="D729">
            <v>58305</v>
          </cell>
          <cell r="I729" t="str">
            <v>REGULAR</v>
          </cell>
        </row>
        <row r="730">
          <cell r="D730">
            <v>60228</v>
          </cell>
          <cell r="I730" t="str">
            <v>REGULAR</v>
          </cell>
        </row>
        <row r="731">
          <cell r="D731">
            <v>60335</v>
          </cell>
          <cell r="I731" t="str">
            <v>REGULAR</v>
          </cell>
        </row>
        <row r="732">
          <cell r="D732">
            <v>60343</v>
          </cell>
          <cell r="I732" t="str">
            <v>REGULAR</v>
          </cell>
        </row>
        <row r="733">
          <cell r="D733">
            <v>60442</v>
          </cell>
          <cell r="I733" t="str">
            <v>VOCACIONAL</v>
          </cell>
        </row>
        <row r="734">
          <cell r="D734">
            <v>60905</v>
          </cell>
          <cell r="I734" t="str">
            <v>REGULAR</v>
          </cell>
        </row>
        <row r="735">
          <cell r="D735">
            <v>61853</v>
          </cell>
          <cell r="I735" t="str">
            <v>REGULAR</v>
          </cell>
        </row>
        <row r="736">
          <cell r="D736">
            <v>62182</v>
          </cell>
          <cell r="I736" t="str">
            <v>REGULAR</v>
          </cell>
        </row>
        <row r="737">
          <cell r="D737">
            <v>64949</v>
          </cell>
          <cell r="I737" t="str">
            <v>REGULAR</v>
          </cell>
        </row>
        <row r="738">
          <cell r="D738">
            <v>66480</v>
          </cell>
          <cell r="I738" t="str">
            <v>REGULAR</v>
          </cell>
        </row>
        <row r="739">
          <cell r="D739">
            <v>66506</v>
          </cell>
          <cell r="I739" t="str">
            <v>VOCACIONAL</v>
          </cell>
        </row>
        <row r="740">
          <cell r="D740">
            <v>68510</v>
          </cell>
          <cell r="I740" t="str">
            <v>REGULAR</v>
          </cell>
        </row>
        <row r="741">
          <cell r="D741">
            <v>60301</v>
          </cell>
          <cell r="I741" t="str">
            <v>MONTESSORI</v>
          </cell>
        </row>
        <row r="742">
          <cell r="D742">
            <v>60400</v>
          </cell>
          <cell r="I742" t="str">
            <v>REGULAR</v>
          </cell>
        </row>
        <row r="743">
          <cell r="D743">
            <v>60418</v>
          </cell>
          <cell r="I743" t="str">
            <v>REGULAR</v>
          </cell>
        </row>
        <row r="744">
          <cell r="D744">
            <v>62174</v>
          </cell>
          <cell r="I744" t="str">
            <v>REGULAR</v>
          </cell>
        </row>
        <row r="745">
          <cell r="D745">
            <v>64956</v>
          </cell>
          <cell r="I745" t="str">
            <v>REGULAR</v>
          </cell>
        </row>
        <row r="746">
          <cell r="D746">
            <v>65003</v>
          </cell>
          <cell r="I746" t="str">
            <v>VOCACIONAL</v>
          </cell>
        </row>
        <row r="747">
          <cell r="D747">
            <v>65078</v>
          </cell>
          <cell r="I747" t="str">
            <v>REGULAR</v>
          </cell>
        </row>
        <row r="748">
          <cell r="D748">
            <v>65987</v>
          </cell>
          <cell r="I748" t="str">
            <v>MONTESSORI</v>
          </cell>
        </row>
        <row r="749">
          <cell r="D749">
            <v>65995</v>
          </cell>
          <cell r="I749" t="str">
            <v>REGULAR</v>
          </cell>
        </row>
        <row r="750">
          <cell r="D750">
            <v>66001</v>
          </cell>
          <cell r="I750" t="str">
            <v>REGULAR</v>
          </cell>
        </row>
        <row r="751">
          <cell r="D751">
            <v>66019</v>
          </cell>
          <cell r="I751" t="str">
            <v>REGULAR</v>
          </cell>
        </row>
        <row r="752">
          <cell r="D752">
            <v>66209</v>
          </cell>
          <cell r="I752" t="str">
            <v>REGULAR</v>
          </cell>
        </row>
        <row r="753">
          <cell r="D753">
            <v>66498</v>
          </cell>
          <cell r="I753" t="str">
            <v>REGULAR</v>
          </cell>
        </row>
        <row r="754">
          <cell r="D754">
            <v>69930</v>
          </cell>
          <cell r="I754" t="str">
            <v>VOCACIONAL</v>
          </cell>
        </row>
        <row r="755">
          <cell r="D755">
            <v>75630</v>
          </cell>
          <cell r="I755" t="str">
            <v>REGULAR</v>
          </cell>
        </row>
        <row r="756">
          <cell r="D756">
            <v>75705</v>
          </cell>
          <cell r="I756" t="str">
            <v>REGULAR</v>
          </cell>
        </row>
        <row r="757">
          <cell r="D757">
            <v>75713</v>
          </cell>
          <cell r="I757" t="str">
            <v>REGULAR</v>
          </cell>
        </row>
        <row r="758">
          <cell r="D758">
            <v>75739</v>
          </cell>
          <cell r="I758" t="str">
            <v>OTRO</v>
          </cell>
        </row>
        <row r="759">
          <cell r="D759">
            <v>75747</v>
          </cell>
          <cell r="I759" t="str">
            <v>REGULAR</v>
          </cell>
        </row>
        <row r="760">
          <cell r="D760">
            <v>75770</v>
          </cell>
          <cell r="I760" t="str">
            <v>MONTESSORI</v>
          </cell>
        </row>
        <row r="761">
          <cell r="D761">
            <v>75804</v>
          </cell>
          <cell r="I761" t="str">
            <v>REGULAR</v>
          </cell>
        </row>
        <row r="762">
          <cell r="D762">
            <v>75812</v>
          </cell>
          <cell r="I762" t="str">
            <v>REGULAR</v>
          </cell>
        </row>
        <row r="763">
          <cell r="D763">
            <v>75820</v>
          </cell>
          <cell r="I763" t="str">
            <v>MONTESSORI</v>
          </cell>
        </row>
        <row r="764">
          <cell r="D764">
            <v>75838</v>
          </cell>
          <cell r="I764" t="str">
            <v>VOCACIONAL</v>
          </cell>
        </row>
        <row r="765">
          <cell r="D765">
            <v>75879</v>
          </cell>
          <cell r="I765" t="str">
            <v>MONTESSORI</v>
          </cell>
        </row>
        <row r="766">
          <cell r="D766">
            <v>78253</v>
          </cell>
          <cell r="I766" t="str">
            <v>MONTESSORI</v>
          </cell>
        </row>
        <row r="767">
          <cell r="D767">
            <v>60095</v>
          </cell>
          <cell r="I767" t="str">
            <v>REGULAR</v>
          </cell>
        </row>
        <row r="768">
          <cell r="D768">
            <v>60913</v>
          </cell>
          <cell r="I768" t="str">
            <v>VOCACIONAL</v>
          </cell>
        </row>
        <row r="769">
          <cell r="D769">
            <v>69013</v>
          </cell>
          <cell r="I769" t="str">
            <v>REGULAR</v>
          </cell>
        </row>
        <row r="770">
          <cell r="D770">
            <v>69021</v>
          </cell>
          <cell r="I770" t="str">
            <v>MONTESSORI</v>
          </cell>
        </row>
        <row r="771">
          <cell r="D771">
            <v>69039</v>
          </cell>
          <cell r="I771" t="str">
            <v>REGULAR</v>
          </cell>
        </row>
        <row r="772">
          <cell r="D772">
            <v>69047</v>
          </cell>
          <cell r="I772" t="str">
            <v>REGULAR</v>
          </cell>
        </row>
        <row r="773">
          <cell r="D773">
            <v>69054</v>
          </cell>
          <cell r="I773" t="str">
            <v>REGULAR</v>
          </cell>
        </row>
        <row r="774">
          <cell r="D774">
            <v>69112</v>
          </cell>
          <cell r="I774" t="str">
            <v>REGULAR</v>
          </cell>
        </row>
        <row r="775">
          <cell r="D775">
            <v>69138</v>
          </cell>
          <cell r="I775" t="str">
            <v>MONTESSORI</v>
          </cell>
        </row>
        <row r="776">
          <cell r="D776">
            <v>79087</v>
          </cell>
          <cell r="I776" t="str">
            <v>REGULAR</v>
          </cell>
        </row>
        <row r="777">
          <cell r="D777">
            <v>60038</v>
          </cell>
          <cell r="I777" t="str">
            <v>BELLAS ARTES</v>
          </cell>
        </row>
        <row r="778">
          <cell r="D778">
            <v>61572</v>
          </cell>
          <cell r="I778" t="str">
            <v>BELLAS ARTES</v>
          </cell>
        </row>
        <row r="779">
          <cell r="D779">
            <v>61580</v>
          </cell>
          <cell r="I779" t="str">
            <v>REGULAR</v>
          </cell>
        </row>
        <row r="780">
          <cell r="D780">
            <v>61598</v>
          </cell>
          <cell r="I780" t="str">
            <v>REGULAR</v>
          </cell>
        </row>
        <row r="781">
          <cell r="D781">
            <v>61622</v>
          </cell>
          <cell r="I781" t="str">
            <v>REGULAR</v>
          </cell>
        </row>
        <row r="782">
          <cell r="D782">
            <v>61655</v>
          </cell>
          <cell r="I782" t="str">
            <v>REGULAR</v>
          </cell>
        </row>
        <row r="783">
          <cell r="D783">
            <v>61663</v>
          </cell>
          <cell r="I783" t="str">
            <v>MONTESSORI</v>
          </cell>
        </row>
        <row r="784">
          <cell r="D784">
            <v>61671</v>
          </cell>
          <cell r="I784" t="str">
            <v>BELLAS ARTES</v>
          </cell>
        </row>
        <row r="785">
          <cell r="D785">
            <v>61689</v>
          </cell>
          <cell r="I785" t="str">
            <v>REGULAR</v>
          </cell>
        </row>
        <row r="786">
          <cell r="D786">
            <v>61705</v>
          </cell>
          <cell r="I786" t="str">
            <v>REGULAR</v>
          </cell>
        </row>
        <row r="787">
          <cell r="D787">
            <v>61747</v>
          </cell>
          <cell r="I787" t="str">
            <v>BILINGUE</v>
          </cell>
        </row>
        <row r="788">
          <cell r="D788">
            <v>61762</v>
          </cell>
          <cell r="I788" t="str">
            <v>VOCACIONAL</v>
          </cell>
        </row>
        <row r="789">
          <cell r="D789">
            <v>63073</v>
          </cell>
          <cell r="I789" t="str">
            <v>REGULAR</v>
          </cell>
        </row>
        <row r="790">
          <cell r="D790">
            <v>63081</v>
          </cell>
          <cell r="I790" t="str">
            <v>MONTESSORI</v>
          </cell>
        </row>
        <row r="791">
          <cell r="D791">
            <v>63099</v>
          </cell>
          <cell r="I791" t="str">
            <v>REGULAR</v>
          </cell>
        </row>
        <row r="792">
          <cell r="D792">
            <v>63123</v>
          </cell>
          <cell r="I792" t="str">
            <v>VOCACIONAL</v>
          </cell>
        </row>
        <row r="793">
          <cell r="D793">
            <v>63149</v>
          </cell>
          <cell r="I793" t="str">
            <v>MONTESSORI</v>
          </cell>
        </row>
        <row r="794">
          <cell r="D794">
            <v>64279</v>
          </cell>
          <cell r="I794" t="str">
            <v>REGULAR</v>
          </cell>
        </row>
        <row r="795">
          <cell r="D795">
            <v>6372</v>
          </cell>
          <cell r="I795" t="str">
            <v>OTRO</v>
          </cell>
        </row>
        <row r="796">
          <cell r="D796">
            <v>61333</v>
          </cell>
          <cell r="I796" t="str">
            <v>OTRO</v>
          </cell>
        </row>
        <row r="797">
          <cell r="D797">
            <v>61358</v>
          </cell>
          <cell r="I797" t="str">
            <v>REGULAR</v>
          </cell>
        </row>
        <row r="798">
          <cell r="D798">
            <v>61366</v>
          </cell>
          <cell r="I798" t="str">
            <v>REGULAR</v>
          </cell>
        </row>
        <row r="799">
          <cell r="D799">
            <v>61382</v>
          </cell>
          <cell r="I799" t="str">
            <v>VOCACIONAL</v>
          </cell>
        </row>
        <row r="800">
          <cell r="D800">
            <v>61390</v>
          </cell>
          <cell r="I800" t="str">
            <v>STEM (TECH)</v>
          </cell>
        </row>
        <row r="801">
          <cell r="D801">
            <v>61416</v>
          </cell>
          <cell r="I801" t="str">
            <v>REGULAR</v>
          </cell>
        </row>
        <row r="802">
          <cell r="D802">
            <v>61424</v>
          </cell>
          <cell r="I802" t="str">
            <v>REGULAR</v>
          </cell>
        </row>
        <row r="803">
          <cell r="D803">
            <v>61432</v>
          </cell>
          <cell r="I803" t="str">
            <v>REGULAR</v>
          </cell>
        </row>
        <row r="804">
          <cell r="D804">
            <v>61440</v>
          </cell>
          <cell r="I804" t="str">
            <v>VOCACIONAL</v>
          </cell>
        </row>
        <row r="805">
          <cell r="D805">
            <v>61457</v>
          </cell>
          <cell r="I805" t="str">
            <v>REGULAR</v>
          </cell>
        </row>
        <row r="806">
          <cell r="D806">
            <v>61473</v>
          </cell>
          <cell r="I806" t="str">
            <v>REGULAR</v>
          </cell>
        </row>
        <row r="807">
          <cell r="D807">
            <v>61481</v>
          </cell>
          <cell r="I807" t="str">
            <v>REGULAR</v>
          </cell>
        </row>
        <row r="808">
          <cell r="D808">
            <v>61515</v>
          </cell>
          <cell r="I808" t="str">
            <v>REGULAR</v>
          </cell>
        </row>
        <row r="809">
          <cell r="D809">
            <v>61531</v>
          </cell>
          <cell r="I809" t="str">
            <v>STEM (CS/MT)</v>
          </cell>
        </row>
        <row r="810">
          <cell r="D810">
            <v>61549</v>
          </cell>
          <cell r="I810" t="str">
            <v>REGULAR</v>
          </cell>
        </row>
        <row r="811">
          <cell r="D811">
            <v>61564</v>
          </cell>
          <cell r="I811" t="str">
            <v>REGULAR</v>
          </cell>
        </row>
        <row r="812">
          <cell r="D812">
            <v>64402</v>
          </cell>
          <cell r="I812" t="str">
            <v>BELLAS ARTES</v>
          </cell>
        </row>
        <row r="813">
          <cell r="D813">
            <v>65953</v>
          </cell>
          <cell r="I813" t="str">
            <v>MONTESSORI</v>
          </cell>
        </row>
        <row r="814">
          <cell r="D814">
            <v>66316</v>
          </cell>
          <cell r="I814" t="str">
            <v>STEM (CS/MT)</v>
          </cell>
        </row>
        <row r="815">
          <cell r="D815">
            <v>66357</v>
          </cell>
          <cell r="I815" t="str">
            <v>REGULAR</v>
          </cell>
        </row>
        <row r="816">
          <cell r="D816">
            <v>7845</v>
          </cell>
          <cell r="I816" t="str">
            <v>OTRO</v>
          </cell>
        </row>
        <row r="817">
          <cell r="D817">
            <v>62166</v>
          </cell>
          <cell r="I817" t="str">
            <v>REGULAR</v>
          </cell>
        </row>
        <row r="818">
          <cell r="D818">
            <v>62422</v>
          </cell>
          <cell r="I818" t="str">
            <v>REGULAR</v>
          </cell>
        </row>
        <row r="819">
          <cell r="D819">
            <v>62521</v>
          </cell>
          <cell r="I819" t="str">
            <v>REGULAR</v>
          </cell>
        </row>
        <row r="820">
          <cell r="D820">
            <v>62562</v>
          </cell>
          <cell r="I820" t="str">
            <v>REGULAR</v>
          </cell>
        </row>
        <row r="821">
          <cell r="D821">
            <v>62679</v>
          </cell>
          <cell r="I821" t="str">
            <v>REGULAR</v>
          </cell>
        </row>
        <row r="822">
          <cell r="D822">
            <v>62810</v>
          </cell>
          <cell r="I822" t="str">
            <v>MONTESSORI</v>
          </cell>
        </row>
        <row r="823">
          <cell r="D823">
            <v>62877</v>
          </cell>
          <cell r="I823" t="str">
            <v>REGULAR</v>
          </cell>
        </row>
        <row r="824">
          <cell r="D824">
            <v>62927</v>
          </cell>
          <cell r="I824" t="str">
            <v>REGULAR</v>
          </cell>
        </row>
        <row r="825">
          <cell r="D825">
            <v>62950</v>
          </cell>
          <cell r="I825" t="str">
            <v>MONTESSORI</v>
          </cell>
        </row>
        <row r="826">
          <cell r="D826">
            <v>62968</v>
          </cell>
          <cell r="I826" t="str">
            <v>REGULAR</v>
          </cell>
        </row>
        <row r="827">
          <cell r="D827">
            <v>64410</v>
          </cell>
          <cell r="I827" t="str">
            <v>REGULAR</v>
          </cell>
        </row>
        <row r="828">
          <cell r="D828">
            <v>65094</v>
          </cell>
          <cell r="I828" t="str">
            <v>OTRO</v>
          </cell>
        </row>
        <row r="829">
          <cell r="D829">
            <v>65557</v>
          </cell>
          <cell r="I829" t="str">
            <v>REGULAR</v>
          </cell>
        </row>
        <row r="830">
          <cell r="D830">
            <v>66225</v>
          </cell>
          <cell r="I830" t="str">
            <v>REGULAR</v>
          </cell>
        </row>
        <row r="831">
          <cell r="D831">
            <v>67785</v>
          </cell>
          <cell r="I831" t="str">
            <v>REGULAR</v>
          </cell>
        </row>
        <row r="832">
          <cell r="D832">
            <v>67934</v>
          </cell>
          <cell r="I832" t="str">
            <v>REGULAR</v>
          </cell>
        </row>
        <row r="833">
          <cell r="D833">
            <v>67942</v>
          </cell>
          <cell r="I833" t="str">
            <v>VOCACIONAL</v>
          </cell>
        </row>
        <row r="834">
          <cell r="D834">
            <v>77289</v>
          </cell>
          <cell r="I834" t="str">
            <v>REGULAR</v>
          </cell>
        </row>
        <row r="835">
          <cell r="D835">
            <v>62398</v>
          </cell>
          <cell r="I835" t="str">
            <v>VOCACIONAL</v>
          </cell>
        </row>
        <row r="836">
          <cell r="D836">
            <v>62463</v>
          </cell>
          <cell r="I836" t="str">
            <v>REGULAR</v>
          </cell>
        </row>
        <row r="837">
          <cell r="D837">
            <v>62513</v>
          </cell>
          <cell r="I837" t="str">
            <v>OTRO</v>
          </cell>
        </row>
        <row r="838">
          <cell r="D838">
            <v>62539</v>
          </cell>
          <cell r="I838" t="str">
            <v>REGULAR</v>
          </cell>
        </row>
        <row r="839">
          <cell r="D839">
            <v>62547</v>
          </cell>
          <cell r="I839" t="str">
            <v>REGULAR</v>
          </cell>
        </row>
        <row r="840">
          <cell r="D840">
            <v>62554</v>
          </cell>
          <cell r="I840" t="str">
            <v>REGULAR</v>
          </cell>
        </row>
        <row r="841">
          <cell r="D841">
            <v>62604</v>
          </cell>
          <cell r="I841" t="str">
            <v>REGULAR</v>
          </cell>
        </row>
        <row r="842">
          <cell r="D842">
            <v>62612</v>
          </cell>
          <cell r="I842" t="str">
            <v>REGULAR</v>
          </cell>
        </row>
        <row r="843">
          <cell r="D843">
            <v>62646</v>
          </cell>
          <cell r="I843" t="str">
            <v>REGULAR</v>
          </cell>
        </row>
        <row r="844">
          <cell r="D844">
            <v>62984</v>
          </cell>
          <cell r="I844" t="str">
            <v>VOCACIONAL</v>
          </cell>
        </row>
        <row r="845">
          <cell r="D845">
            <v>63024</v>
          </cell>
          <cell r="I845" t="str">
            <v>MONTESSORI</v>
          </cell>
        </row>
        <row r="846">
          <cell r="D846">
            <v>63032</v>
          </cell>
          <cell r="I846" t="str">
            <v>STEM (TECH)</v>
          </cell>
        </row>
        <row r="847">
          <cell r="D847">
            <v>63107</v>
          </cell>
          <cell r="I847" t="str">
            <v>REGULAR</v>
          </cell>
        </row>
        <row r="848">
          <cell r="D848">
            <v>63131</v>
          </cell>
          <cell r="I848" t="str">
            <v>REGULAR</v>
          </cell>
        </row>
        <row r="849">
          <cell r="D849">
            <v>63172</v>
          </cell>
          <cell r="I849" t="str">
            <v>REGULAR</v>
          </cell>
        </row>
        <row r="850">
          <cell r="D850">
            <v>64527</v>
          </cell>
          <cell r="I850" t="str">
            <v>REGULAR</v>
          </cell>
        </row>
        <row r="851">
          <cell r="D851">
            <v>64998</v>
          </cell>
          <cell r="I851" t="str">
            <v>MONTESSORI</v>
          </cell>
        </row>
        <row r="852">
          <cell r="D852">
            <v>66167</v>
          </cell>
          <cell r="I852" t="str">
            <v>REGULAR</v>
          </cell>
        </row>
        <row r="853">
          <cell r="D853">
            <v>61408</v>
          </cell>
          <cell r="I853" t="str">
            <v>REGULAR</v>
          </cell>
        </row>
        <row r="854">
          <cell r="D854">
            <v>61499</v>
          </cell>
          <cell r="I854" t="str">
            <v>REGULAR</v>
          </cell>
        </row>
        <row r="855">
          <cell r="D855">
            <v>61556</v>
          </cell>
          <cell r="I855" t="str">
            <v>REGULAR</v>
          </cell>
        </row>
        <row r="856">
          <cell r="D856">
            <v>62661</v>
          </cell>
          <cell r="I856" t="str">
            <v>REGULAR</v>
          </cell>
        </row>
        <row r="857">
          <cell r="D857">
            <v>62893</v>
          </cell>
          <cell r="I857" t="str">
            <v>STEM (CS/MT)</v>
          </cell>
        </row>
        <row r="858">
          <cell r="D858">
            <v>62901</v>
          </cell>
          <cell r="I858" t="str">
            <v>MONTESSORI</v>
          </cell>
        </row>
        <row r="859">
          <cell r="D859">
            <v>62943</v>
          </cell>
          <cell r="I859" t="str">
            <v>REGULAR</v>
          </cell>
        </row>
        <row r="860">
          <cell r="D860">
            <v>66076</v>
          </cell>
          <cell r="I860" t="str">
            <v>REGULAR</v>
          </cell>
        </row>
        <row r="861">
          <cell r="D861">
            <v>66233</v>
          </cell>
          <cell r="I861" t="str">
            <v>REGULAR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D-2022"/>
      <sheetName val="PRUEBA PVI"/>
    </sheetNames>
    <sheetDataSet>
      <sheetData sheetId="0" refreshError="1"/>
      <sheetData sheetId="1" refreshError="1">
        <row r="1">
          <cell r="D1" t="str">
            <v>CODIGO ESCOLAR</v>
          </cell>
          <cell r="I1" t="str">
            <v>PILARES</v>
          </cell>
          <cell r="AF1" t="str">
            <v>PROYECCION M1 2022-23</v>
          </cell>
          <cell r="AK1" t="str">
            <v>SALONES</v>
          </cell>
        </row>
        <row r="2">
          <cell r="D2">
            <v>10272</v>
          </cell>
          <cell r="I2" t="str">
            <v>REGULAR</v>
          </cell>
          <cell r="AF2">
            <v>202.97313217045959</v>
          </cell>
          <cell r="AK2">
            <v>30</v>
          </cell>
        </row>
        <row r="3">
          <cell r="D3">
            <v>10322</v>
          </cell>
          <cell r="I3" t="str">
            <v>REGULAR</v>
          </cell>
          <cell r="AF3">
            <v>209.9973040129872</v>
          </cell>
          <cell r="AK3">
            <v>52</v>
          </cell>
        </row>
        <row r="4">
          <cell r="D4">
            <v>10546</v>
          </cell>
          <cell r="I4" t="str">
            <v>REGULAR</v>
          </cell>
          <cell r="AF4">
            <v>442.55334592452198</v>
          </cell>
          <cell r="AK4">
            <v>42</v>
          </cell>
        </row>
        <row r="5">
          <cell r="D5">
            <v>10637</v>
          </cell>
          <cell r="I5" t="str">
            <v>REGULAR</v>
          </cell>
          <cell r="AF5">
            <v>165.2172438133467</v>
          </cell>
          <cell r="AK5">
            <v>17</v>
          </cell>
        </row>
        <row r="6">
          <cell r="D6">
            <v>14241</v>
          </cell>
          <cell r="I6" t="str">
            <v>DEPORTES</v>
          </cell>
          <cell r="AF6">
            <v>303.08342812179546</v>
          </cell>
          <cell r="AK6">
            <v>44</v>
          </cell>
        </row>
        <row r="7">
          <cell r="D7">
            <v>14316</v>
          </cell>
          <cell r="I7" t="str">
            <v>BELLAS ARTES</v>
          </cell>
          <cell r="AF7"/>
          <cell r="AK7">
            <v>35</v>
          </cell>
        </row>
        <row r="8">
          <cell r="D8">
            <v>17343</v>
          </cell>
          <cell r="I8" t="str">
            <v>BELLAS ARTES</v>
          </cell>
          <cell r="AF8"/>
          <cell r="AK8">
            <v>20</v>
          </cell>
        </row>
        <row r="9">
          <cell r="D9">
            <v>17558</v>
          </cell>
          <cell r="I9" t="str">
            <v>VOCACIONAL</v>
          </cell>
          <cell r="AF9">
            <v>1117.2341850244648</v>
          </cell>
          <cell r="AK9">
            <v>76</v>
          </cell>
        </row>
        <row r="10">
          <cell r="D10">
            <v>17780</v>
          </cell>
          <cell r="I10" t="str">
            <v>REGULAR</v>
          </cell>
          <cell r="AF10">
            <v>335.87547380555975</v>
          </cell>
          <cell r="AK10">
            <v>27</v>
          </cell>
        </row>
        <row r="11">
          <cell r="D11">
            <v>10173</v>
          </cell>
          <cell r="I11" t="str">
            <v>REGULAR</v>
          </cell>
          <cell r="AF11">
            <v>32.182408293982469</v>
          </cell>
          <cell r="AK11">
            <v>17</v>
          </cell>
        </row>
        <row r="12">
          <cell r="D12">
            <v>10314</v>
          </cell>
          <cell r="I12" t="str">
            <v>REGULAR</v>
          </cell>
          <cell r="AF12">
            <v>146.37207708609299</v>
          </cell>
          <cell r="AK12">
            <v>20</v>
          </cell>
        </row>
        <row r="13">
          <cell r="D13">
            <v>10355</v>
          </cell>
          <cell r="I13" t="str">
            <v>REGULAR</v>
          </cell>
          <cell r="AF13">
            <v>186.93771781875546</v>
          </cell>
          <cell r="AK13">
            <v>21</v>
          </cell>
        </row>
        <row r="14">
          <cell r="D14">
            <v>10439</v>
          </cell>
          <cell r="I14" t="str">
            <v>REGULAR</v>
          </cell>
          <cell r="AF14">
            <v>490.63819954264801</v>
          </cell>
          <cell r="AK14">
            <v>40</v>
          </cell>
        </row>
        <row r="15">
          <cell r="D15">
            <v>10512</v>
          </cell>
          <cell r="I15" t="str">
            <v>REGULAR</v>
          </cell>
          <cell r="AF15">
            <v>449.15855277746266</v>
          </cell>
          <cell r="AK15">
            <v>40</v>
          </cell>
        </row>
        <row r="16">
          <cell r="D16">
            <v>10611</v>
          </cell>
          <cell r="I16" t="str">
            <v>REGULAR</v>
          </cell>
          <cell r="AF16">
            <v>53.698184499463522</v>
          </cell>
          <cell r="AK16">
            <v>7</v>
          </cell>
        </row>
        <row r="17">
          <cell r="D17">
            <v>14787</v>
          </cell>
          <cell r="I17" t="str">
            <v>REGULAR</v>
          </cell>
          <cell r="AF17">
            <v>301.03940765306032</v>
          </cell>
          <cell r="AK17">
            <v>19</v>
          </cell>
        </row>
        <row r="18">
          <cell r="D18">
            <v>15024</v>
          </cell>
          <cell r="I18" t="str">
            <v>REGULAR</v>
          </cell>
          <cell r="AF18">
            <v>273.53803228547974</v>
          </cell>
          <cell r="AK18">
            <v>17</v>
          </cell>
        </row>
        <row r="19">
          <cell r="D19">
            <v>15784</v>
          </cell>
          <cell r="I19" t="str">
            <v>VOCACIONAL</v>
          </cell>
          <cell r="AF19">
            <v>373.29304534946891</v>
          </cell>
          <cell r="AK19">
            <v>32</v>
          </cell>
        </row>
        <row r="20">
          <cell r="D20">
            <v>17111</v>
          </cell>
          <cell r="I20" t="str">
            <v>REGULAR</v>
          </cell>
          <cell r="AF20">
            <v>232.19859649070881</v>
          </cell>
          <cell r="AK20">
            <v>29</v>
          </cell>
        </row>
        <row r="21">
          <cell r="D21">
            <v>17749</v>
          </cell>
          <cell r="I21" t="str">
            <v>OTRO</v>
          </cell>
          <cell r="AF21">
            <v>570.33939972853887</v>
          </cell>
          <cell r="AK21">
            <v>52</v>
          </cell>
        </row>
        <row r="22">
          <cell r="D22">
            <v>18192</v>
          </cell>
          <cell r="I22" t="str">
            <v>VOCACIONAL</v>
          </cell>
          <cell r="AF22">
            <v>315.83704321009691</v>
          </cell>
          <cell r="AK22">
            <v>43</v>
          </cell>
        </row>
        <row r="23">
          <cell r="D23">
            <v>11387</v>
          </cell>
          <cell r="I23" t="str">
            <v>REGULAR</v>
          </cell>
          <cell r="AF23">
            <v>469.00124114282113</v>
          </cell>
          <cell r="AK23">
            <v>39</v>
          </cell>
        </row>
        <row r="24">
          <cell r="D24">
            <v>11395</v>
          </cell>
          <cell r="I24" t="str">
            <v>REGULAR</v>
          </cell>
          <cell r="AF24">
            <v>277.30762443687996</v>
          </cell>
          <cell r="AK24">
            <v>18</v>
          </cell>
        </row>
        <row r="25">
          <cell r="D25">
            <v>11403</v>
          </cell>
          <cell r="I25" t="str">
            <v>REGULAR</v>
          </cell>
          <cell r="AF25">
            <v>233.04306198786429</v>
          </cell>
          <cell r="AK25">
            <v>22</v>
          </cell>
        </row>
        <row r="26">
          <cell r="D26">
            <v>11411</v>
          </cell>
          <cell r="I26" t="str">
            <v>REGULAR</v>
          </cell>
          <cell r="AF26">
            <v>278.00394404683175</v>
          </cell>
          <cell r="AK26">
            <v>18</v>
          </cell>
        </row>
        <row r="27">
          <cell r="D27">
            <v>11494</v>
          </cell>
          <cell r="I27" t="str">
            <v>REGULAR</v>
          </cell>
          <cell r="AF27">
            <v>198.85513735472355</v>
          </cell>
          <cell r="AK27">
            <v>32</v>
          </cell>
        </row>
        <row r="28">
          <cell r="D28">
            <v>11502</v>
          </cell>
          <cell r="I28" t="str">
            <v>REGULAR</v>
          </cell>
          <cell r="AF28">
            <v>417.08699000257945</v>
          </cell>
          <cell r="AK28">
            <v>33</v>
          </cell>
        </row>
        <row r="29">
          <cell r="D29">
            <v>11528</v>
          </cell>
          <cell r="I29" t="str">
            <v>VOCACIONAL</v>
          </cell>
          <cell r="AF29">
            <v>338.90396076919228</v>
          </cell>
          <cell r="AK29">
            <v>35</v>
          </cell>
        </row>
        <row r="30">
          <cell r="D30">
            <v>17772</v>
          </cell>
          <cell r="I30" t="str">
            <v>VOCACIONAL</v>
          </cell>
          <cell r="AF30">
            <v>721.30120660159821</v>
          </cell>
          <cell r="AK30">
            <v>45</v>
          </cell>
        </row>
        <row r="31">
          <cell r="D31">
            <v>10892</v>
          </cell>
          <cell r="I31" t="str">
            <v>REGULAR</v>
          </cell>
          <cell r="AF31">
            <v>261.89238390279377</v>
          </cell>
          <cell r="AK31">
            <v>31</v>
          </cell>
        </row>
        <row r="32">
          <cell r="D32">
            <v>10967</v>
          </cell>
          <cell r="I32" t="str">
            <v>REGULAR</v>
          </cell>
          <cell r="AF32">
            <v>357.47907603388819</v>
          </cell>
          <cell r="AK32">
            <v>24</v>
          </cell>
        </row>
        <row r="33">
          <cell r="D33">
            <v>11023</v>
          </cell>
          <cell r="I33" t="str">
            <v>REGULAR</v>
          </cell>
          <cell r="AF33">
            <v>292.06337978200338</v>
          </cell>
          <cell r="AK33">
            <v>37</v>
          </cell>
        </row>
        <row r="34">
          <cell r="D34">
            <v>11031</v>
          </cell>
          <cell r="I34" t="str">
            <v>REGULAR</v>
          </cell>
          <cell r="AF34">
            <v>238.19804719367147</v>
          </cell>
          <cell r="AK34">
            <v>35</v>
          </cell>
        </row>
        <row r="35">
          <cell r="D35">
            <v>11080</v>
          </cell>
          <cell r="I35" t="str">
            <v>REGULAR</v>
          </cell>
          <cell r="AF35">
            <v>143.49341446182294</v>
          </cell>
          <cell r="AK35">
            <v>12</v>
          </cell>
        </row>
        <row r="36">
          <cell r="D36">
            <v>11756</v>
          </cell>
          <cell r="I36" t="str">
            <v>REGULAR</v>
          </cell>
          <cell r="AF36">
            <v>482.27927961085817</v>
          </cell>
          <cell r="AK36">
            <v>34</v>
          </cell>
        </row>
        <row r="37">
          <cell r="D37">
            <v>15156</v>
          </cell>
          <cell r="I37" t="str">
            <v>OTRO</v>
          </cell>
          <cell r="AF37"/>
          <cell r="AK37">
            <v>17</v>
          </cell>
        </row>
        <row r="38">
          <cell r="D38">
            <v>17327</v>
          </cell>
          <cell r="I38" t="str">
            <v>VOCACIONAL</v>
          </cell>
          <cell r="AF38">
            <v>246.5745143508577</v>
          </cell>
          <cell r="AK38">
            <v>19</v>
          </cell>
        </row>
        <row r="39">
          <cell r="D39">
            <v>17384</v>
          </cell>
          <cell r="I39" t="str">
            <v>VOCACIONAL</v>
          </cell>
          <cell r="AF39">
            <v>622.7811791287138</v>
          </cell>
          <cell r="AK39">
            <v>46</v>
          </cell>
        </row>
        <row r="40">
          <cell r="D40">
            <v>17467</v>
          </cell>
          <cell r="I40" t="str">
            <v>REGULAR</v>
          </cell>
          <cell r="AF40">
            <v>267.94439432024461</v>
          </cell>
          <cell r="AK40">
            <v>26</v>
          </cell>
        </row>
        <row r="41">
          <cell r="D41">
            <v>11593</v>
          </cell>
          <cell r="I41" t="str">
            <v>VOCACIONAL</v>
          </cell>
          <cell r="AF41">
            <v>167.94003172859348</v>
          </cell>
          <cell r="AK41">
            <v>24</v>
          </cell>
        </row>
        <row r="42">
          <cell r="D42">
            <v>11643</v>
          </cell>
          <cell r="I42" t="str">
            <v>VOCACIONAL</v>
          </cell>
          <cell r="AF42">
            <v>813.53980345264813</v>
          </cell>
          <cell r="AK42">
            <v>53</v>
          </cell>
        </row>
        <row r="43">
          <cell r="D43">
            <v>11908</v>
          </cell>
          <cell r="I43" t="str">
            <v>REGULAR</v>
          </cell>
          <cell r="AF43">
            <v>198.02897761978889</v>
          </cell>
          <cell r="AK43">
            <v>18</v>
          </cell>
        </row>
        <row r="44">
          <cell r="D44">
            <v>11932</v>
          </cell>
          <cell r="I44" t="str">
            <v>REGULAR</v>
          </cell>
          <cell r="AF44">
            <v>363.99776855918765</v>
          </cell>
          <cell r="AK44">
            <v>41</v>
          </cell>
        </row>
        <row r="45">
          <cell r="D45">
            <v>11940</v>
          </cell>
          <cell r="I45" t="str">
            <v>REGULAR</v>
          </cell>
          <cell r="AF45">
            <v>171.06070362912328</v>
          </cell>
          <cell r="AK45">
            <v>48</v>
          </cell>
        </row>
        <row r="46">
          <cell r="D46">
            <v>12005</v>
          </cell>
          <cell r="I46" t="str">
            <v>REGULAR</v>
          </cell>
          <cell r="AF46">
            <v>155.45206419421388</v>
          </cell>
          <cell r="AK46">
            <v>9</v>
          </cell>
        </row>
        <row r="47">
          <cell r="D47">
            <v>15917</v>
          </cell>
          <cell r="I47" t="str">
            <v>REGULAR</v>
          </cell>
          <cell r="AF47">
            <v>413.45164434393263</v>
          </cell>
          <cell r="AK47">
            <v>33</v>
          </cell>
        </row>
        <row r="48">
          <cell r="D48">
            <v>17673</v>
          </cell>
          <cell r="I48" t="str">
            <v>REGULAR</v>
          </cell>
          <cell r="AF48">
            <v>291.51323793357773</v>
          </cell>
          <cell r="AK48">
            <v>27</v>
          </cell>
        </row>
        <row r="49">
          <cell r="D49">
            <v>18226</v>
          </cell>
          <cell r="I49" t="str">
            <v>REGULAR</v>
          </cell>
          <cell r="AF49">
            <v>332.04986240262571</v>
          </cell>
          <cell r="AK49">
            <v>31</v>
          </cell>
        </row>
        <row r="50">
          <cell r="D50">
            <v>12799</v>
          </cell>
          <cell r="I50" t="str">
            <v>REGULAR</v>
          </cell>
          <cell r="AF50">
            <v>215.19045440849814</v>
          </cell>
          <cell r="AK50">
            <v>29</v>
          </cell>
        </row>
        <row r="51">
          <cell r="D51">
            <v>12872</v>
          </cell>
          <cell r="I51" t="str">
            <v>REGULAR</v>
          </cell>
          <cell r="AF51">
            <v>154.49716839053983</v>
          </cell>
          <cell r="AK51">
            <v>28</v>
          </cell>
        </row>
        <row r="52">
          <cell r="D52">
            <v>12914</v>
          </cell>
          <cell r="I52" t="str">
            <v>REGULAR</v>
          </cell>
          <cell r="AF52">
            <v>300.44623152381968</v>
          </cell>
          <cell r="AK52">
            <v>34</v>
          </cell>
        </row>
        <row r="53">
          <cell r="D53">
            <v>12922</v>
          </cell>
          <cell r="I53" t="str">
            <v>REGULAR</v>
          </cell>
          <cell r="AF53">
            <v>559.20786511195615</v>
          </cell>
          <cell r="AK53">
            <v>38</v>
          </cell>
        </row>
        <row r="54">
          <cell r="D54">
            <v>12930</v>
          </cell>
          <cell r="I54" t="str">
            <v>VOCACIONAL</v>
          </cell>
          <cell r="AF54">
            <v>329.13830459571295</v>
          </cell>
          <cell r="AK54">
            <v>28</v>
          </cell>
        </row>
        <row r="55">
          <cell r="D55">
            <v>17368</v>
          </cell>
          <cell r="I55" t="str">
            <v>REGULAR</v>
          </cell>
          <cell r="AF55">
            <v>310.74649848574285</v>
          </cell>
          <cell r="AK55">
            <v>25</v>
          </cell>
        </row>
        <row r="56">
          <cell r="D56">
            <v>10702</v>
          </cell>
          <cell r="I56" t="str">
            <v>VOCACIONAL</v>
          </cell>
          <cell r="AF56">
            <v>543.20842752644</v>
          </cell>
          <cell r="AK56">
            <v>66</v>
          </cell>
        </row>
        <row r="57">
          <cell r="D57">
            <v>10744</v>
          </cell>
          <cell r="I57" t="str">
            <v>REGULAR</v>
          </cell>
          <cell r="AF57">
            <v>291.46484283688926</v>
          </cell>
          <cell r="AK57">
            <v>17</v>
          </cell>
        </row>
        <row r="58">
          <cell r="D58">
            <v>18176</v>
          </cell>
          <cell r="I58" t="str">
            <v>REGULAR</v>
          </cell>
          <cell r="AF58">
            <v>284.32670663444122</v>
          </cell>
          <cell r="AK58">
            <v>29</v>
          </cell>
        </row>
        <row r="59">
          <cell r="D59">
            <v>18184</v>
          </cell>
          <cell r="I59" t="str">
            <v>REGULAR</v>
          </cell>
          <cell r="AF59">
            <v>323.17257353559876</v>
          </cell>
          <cell r="AK59">
            <v>32</v>
          </cell>
        </row>
        <row r="60">
          <cell r="D60">
            <v>18234</v>
          </cell>
          <cell r="I60" t="str">
            <v>REGULAR</v>
          </cell>
          <cell r="AF60">
            <v>389.61192617141478</v>
          </cell>
          <cell r="AK60">
            <v>23</v>
          </cell>
        </row>
        <row r="61">
          <cell r="D61">
            <v>11239</v>
          </cell>
          <cell r="I61" t="str">
            <v>REGULAR</v>
          </cell>
          <cell r="AF61">
            <v>76.352676318727802</v>
          </cell>
          <cell r="AK61">
            <v>9</v>
          </cell>
        </row>
        <row r="62">
          <cell r="D62">
            <v>11312</v>
          </cell>
          <cell r="I62" t="str">
            <v>REGULAR</v>
          </cell>
          <cell r="AF62">
            <v>174.78666836390167</v>
          </cell>
          <cell r="AK62">
            <v>25</v>
          </cell>
        </row>
        <row r="63">
          <cell r="D63">
            <v>11320</v>
          </cell>
          <cell r="I63" t="str">
            <v>REGULAR</v>
          </cell>
          <cell r="AF63">
            <v>283.54198023944519</v>
          </cell>
          <cell r="AK63">
            <v>27</v>
          </cell>
        </row>
        <row r="64">
          <cell r="D64">
            <v>17319</v>
          </cell>
          <cell r="I64" t="str">
            <v>VOCACIONAL</v>
          </cell>
          <cell r="AF64">
            <v>487.87774359037348</v>
          </cell>
          <cell r="AK64">
            <v>49</v>
          </cell>
        </row>
        <row r="65">
          <cell r="D65">
            <v>17889</v>
          </cell>
          <cell r="I65" t="str">
            <v>REGULAR</v>
          </cell>
          <cell r="AF65">
            <v>185.30912486000685</v>
          </cell>
          <cell r="AK65">
            <v>38</v>
          </cell>
        </row>
        <row r="66">
          <cell r="D66">
            <v>18291</v>
          </cell>
          <cell r="I66" t="str">
            <v>MONTESSORI</v>
          </cell>
          <cell r="AF66">
            <v>618.07726925975714</v>
          </cell>
          <cell r="AK66">
            <v>62</v>
          </cell>
        </row>
        <row r="67">
          <cell r="D67">
            <v>10710</v>
          </cell>
          <cell r="I67" t="str">
            <v>REGULAR</v>
          </cell>
          <cell r="AF67">
            <v>270.29270162215596</v>
          </cell>
          <cell r="AK67">
            <v>51</v>
          </cell>
        </row>
        <row r="68">
          <cell r="D68">
            <v>10827</v>
          </cell>
          <cell r="I68" t="str">
            <v>VOCACIONAL</v>
          </cell>
          <cell r="AF68">
            <v>510.73865995434608</v>
          </cell>
          <cell r="AK68">
            <v>26</v>
          </cell>
        </row>
        <row r="69">
          <cell r="D69">
            <v>17459</v>
          </cell>
          <cell r="I69" t="str">
            <v>REGULAR</v>
          </cell>
          <cell r="AF69">
            <v>233.53866065569912</v>
          </cell>
          <cell r="AK69">
            <v>37</v>
          </cell>
        </row>
        <row r="70">
          <cell r="D70">
            <v>17764</v>
          </cell>
          <cell r="I70" t="str">
            <v>REGULAR</v>
          </cell>
          <cell r="AF70">
            <v>268.33060126694102</v>
          </cell>
          <cell r="AK70">
            <v>27</v>
          </cell>
        </row>
        <row r="71">
          <cell r="D71">
            <v>12062</v>
          </cell>
          <cell r="I71" t="str">
            <v>REGULAR</v>
          </cell>
          <cell r="AF71">
            <v>85.859735142857616</v>
          </cell>
          <cell r="AK71">
            <v>17</v>
          </cell>
        </row>
        <row r="72">
          <cell r="D72">
            <v>12070</v>
          </cell>
          <cell r="I72" t="str">
            <v>REGULAR</v>
          </cell>
          <cell r="AF72">
            <v>268.93063525203706</v>
          </cell>
          <cell r="AK72">
            <v>16</v>
          </cell>
        </row>
        <row r="73">
          <cell r="D73">
            <v>12088</v>
          </cell>
          <cell r="I73" t="str">
            <v>VOCACIONAL</v>
          </cell>
          <cell r="AF73">
            <v>328.8816483279262</v>
          </cell>
          <cell r="AK73">
            <v>41</v>
          </cell>
        </row>
        <row r="74">
          <cell r="D74">
            <v>12096</v>
          </cell>
          <cell r="I74" t="str">
            <v>REGULAR</v>
          </cell>
          <cell r="AF74">
            <v>214.13768678993645</v>
          </cell>
          <cell r="AK74">
            <v>57</v>
          </cell>
        </row>
        <row r="75">
          <cell r="D75">
            <v>12138</v>
          </cell>
          <cell r="I75" t="str">
            <v>REGULAR</v>
          </cell>
          <cell r="AF75">
            <v>83.830377271553104</v>
          </cell>
          <cell r="AK75">
            <v>9</v>
          </cell>
        </row>
        <row r="76">
          <cell r="D76">
            <v>12187</v>
          </cell>
          <cell r="I76" t="str">
            <v>REGULAR</v>
          </cell>
          <cell r="AF76">
            <v>210.26969141913736</v>
          </cell>
          <cell r="AK76">
            <v>20</v>
          </cell>
        </row>
        <row r="77">
          <cell r="D77">
            <v>12229</v>
          </cell>
          <cell r="I77" t="str">
            <v>REGULAR</v>
          </cell>
          <cell r="AF77">
            <v>103.89573388020965</v>
          </cell>
          <cell r="AK77">
            <v>22</v>
          </cell>
        </row>
        <row r="78">
          <cell r="D78">
            <v>14779</v>
          </cell>
          <cell r="I78" t="str">
            <v>REGULAR</v>
          </cell>
          <cell r="AF78">
            <v>207.6340677255379</v>
          </cell>
          <cell r="AK78">
            <v>43</v>
          </cell>
        </row>
        <row r="79">
          <cell r="D79">
            <v>17350</v>
          </cell>
          <cell r="I79" t="str">
            <v>VOCACIONAL</v>
          </cell>
          <cell r="AF79">
            <v>543.23774581580074</v>
          </cell>
          <cell r="AK79">
            <v>45</v>
          </cell>
        </row>
        <row r="80">
          <cell r="D80">
            <v>17392</v>
          </cell>
          <cell r="I80" t="str">
            <v>OTRO</v>
          </cell>
          <cell r="AF80"/>
          <cell r="AK80">
            <v>10</v>
          </cell>
        </row>
        <row r="81">
          <cell r="D81">
            <v>17418</v>
          </cell>
          <cell r="I81" t="str">
            <v>REGULAR</v>
          </cell>
          <cell r="AF81">
            <v>374.87379167737754</v>
          </cell>
          <cell r="AK81">
            <v>58</v>
          </cell>
        </row>
        <row r="82">
          <cell r="D82">
            <v>18259</v>
          </cell>
          <cell r="I82" t="str">
            <v>REGULAR</v>
          </cell>
          <cell r="AF82">
            <v>472.54405474790212</v>
          </cell>
          <cell r="AK82">
            <v>34</v>
          </cell>
        </row>
        <row r="83">
          <cell r="D83">
            <v>71076</v>
          </cell>
          <cell r="I83" t="str">
            <v>REGULAR</v>
          </cell>
          <cell r="AF83">
            <v>298.47150581175981</v>
          </cell>
          <cell r="AK83">
            <v>32</v>
          </cell>
        </row>
        <row r="84">
          <cell r="D84">
            <v>71084</v>
          </cell>
          <cell r="I84" t="str">
            <v>REGULAR</v>
          </cell>
          <cell r="AF84">
            <v>258.69171009328397</v>
          </cell>
          <cell r="AK84">
            <v>32</v>
          </cell>
        </row>
        <row r="85">
          <cell r="D85">
            <v>71092</v>
          </cell>
          <cell r="I85" t="str">
            <v>VOCACIONAL</v>
          </cell>
          <cell r="AF85">
            <v>694.5038520525859</v>
          </cell>
          <cell r="AK85">
            <v>57</v>
          </cell>
        </row>
        <row r="86">
          <cell r="D86">
            <v>71134</v>
          </cell>
          <cell r="I86" t="str">
            <v>REGULAR</v>
          </cell>
          <cell r="AF86">
            <v>196.75277532456874</v>
          </cell>
          <cell r="AK86">
            <v>12</v>
          </cell>
        </row>
        <row r="87">
          <cell r="D87">
            <v>76562</v>
          </cell>
          <cell r="I87" t="str">
            <v>REGULAR</v>
          </cell>
          <cell r="AF87">
            <v>316.45331232032845</v>
          </cell>
          <cell r="AK87">
            <v>20</v>
          </cell>
        </row>
        <row r="88">
          <cell r="D88">
            <v>18267</v>
          </cell>
          <cell r="I88" t="str">
            <v>REGULAR</v>
          </cell>
          <cell r="AF88">
            <v>452.86253561371501</v>
          </cell>
          <cell r="AK88">
            <v>27</v>
          </cell>
        </row>
        <row r="89">
          <cell r="D89">
            <v>71720</v>
          </cell>
          <cell r="I89" t="str">
            <v>REGULAR</v>
          </cell>
          <cell r="AF89">
            <v>184.89753658537302</v>
          </cell>
          <cell r="AK89">
            <v>28</v>
          </cell>
        </row>
        <row r="90">
          <cell r="D90">
            <v>71738</v>
          </cell>
          <cell r="I90" t="str">
            <v>MONTESSORI</v>
          </cell>
          <cell r="AF90">
            <v>231.3332937098877</v>
          </cell>
          <cell r="AK90">
            <v>20</v>
          </cell>
        </row>
        <row r="91">
          <cell r="D91">
            <v>71746</v>
          </cell>
          <cell r="I91" t="str">
            <v>REGULAR</v>
          </cell>
          <cell r="AF91">
            <v>254.54628312781153</v>
          </cell>
          <cell r="AK91">
            <v>16</v>
          </cell>
        </row>
        <row r="92">
          <cell r="D92">
            <v>71753</v>
          </cell>
          <cell r="I92" t="str">
            <v>REGULAR</v>
          </cell>
          <cell r="AF92">
            <v>242.48892623048644</v>
          </cell>
          <cell r="AK92">
            <v>19</v>
          </cell>
        </row>
        <row r="93">
          <cell r="D93">
            <v>71761</v>
          </cell>
          <cell r="I93" t="str">
            <v>REGULAR</v>
          </cell>
          <cell r="AF93">
            <v>377.14713113130824</v>
          </cell>
          <cell r="AK93">
            <v>39</v>
          </cell>
        </row>
        <row r="94">
          <cell r="D94">
            <v>71779</v>
          </cell>
          <cell r="I94" t="str">
            <v>VOCACIONAL</v>
          </cell>
          <cell r="AF94">
            <v>496.09102614477558</v>
          </cell>
          <cell r="AK94">
            <v>20</v>
          </cell>
        </row>
        <row r="95">
          <cell r="D95">
            <v>71795</v>
          </cell>
          <cell r="I95" t="str">
            <v>REGULAR</v>
          </cell>
          <cell r="AF95">
            <v>172.69459877106817</v>
          </cell>
          <cell r="AK95">
            <v>12</v>
          </cell>
        </row>
        <row r="96">
          <cell r="D96">
            <v>76349</v>
          </cell>
          <cell r="I96" t="str">
            <v>REGULAR</v>
          </cell>
          <cell r="AF96">
            <v>459.56328356819654</v>
          </cell>
          <cell r="AK96">
            <v>32</v>
          </cell>
        </row>
        <row r="97">
          <cell r="D97">
            <v>79038</v>
          </cell>
          <cell r="I97" t="str">
            <v>VOCACIONAL</v>
          </cell>
          <cell r="AF97">
            <v>366.60214021398929</v>
          </cell>
          <cell r="AK97">
            <v>26</v>
          </cell>
        </row>
        <row r="98">
          <cell r="D98">
            <v>7315</v>
          </cell>
          <cell r="I98" t="str">
            <v>OTRO</v>
          </cell>
          <cell r="AF98">
            <v>85.973799634030883</v>
          </cell>
          <cell r="AK98">
            <v>0</v>
          </cell>
        </row>
        <row r="99">
          <cell r="D99">
            <v>13912</v>
          </cell>
          <cell r="I99" t="str">
            <v>STEM (CS/MT)</v>
          </cell>
          <cell r="AF99">
            <v>540.01062196407872</v>
          </cell>
          <cell r="AK99">
            <v>18</v>
          </cell>
        </row>
        <row r="100">
          <cell r="D100">
            <v>71878</v>
          </cell>
          <cell r="I100" t="str">
            <v>REGULAR</v>
          </cell>
          <cell r="AF100">
            <v>300.83409082737717</v>
          </cell>
          <cell r="AK100">
            <v>14</v>
          </cell>
        </row>
        <row r="101">
          <cell r="D101">
            <v>71886</v>
          </cell>
          <cell r="I101" t="str">
            <v>REGULAR</v>
          </cell>
          <cell r="AF101">
            <v>299.57658589363785</v>
          </cell>
          <cell r="AK101">
            <v>63</v>
          </cell>
        </row>
        <row r="102">
          <cell r="D102">
            <v>71894</v>
          </cell>
          <cell r="I102" t="str">
            <v>VOCACIONAL</v>
          </cell>
          <cell r="AF102">
            <v>694.51016435753172</v>
          </cell>
          <cell r="AK102">
            <v>109</v>
          </cell>
        </row>
        <row r="103">
          <cell r="D103">
            <v>72058</v>
          </cell>
          <cell r="I103" t="str">
            <v>REGULAR</v>
          </cell>
          <cell r="AF103">
            <v>247.20282144497287</v>
          </cell>
          <cell r="AK103">
            <v>25</v>
          </cell>
        </row>
        <row r="104">
          <cell r="D104">
            <v>72082</v>
          </cell>
          <cell r="I104" t="str">
            <v>REGULAR</v>
          </cell>
          <cell r="AF104">
            <v>494.11816170512202</v>
          </cell>
          <cell r="AK104">
            <v>30</v>
          </cell>
        </row>
        <row r="105">
          <cell r="D105">
            <v>72090</v>
          </cell>
          <cell r="I105" t="str">
            <v>REGULAR</v>
          </cell>
          <cell r="AF105">
            <v>426.13561358767862</v>
          </cell>
          <cell r="AK105">
            <v>38</v>
          </cell>
        </row>
        <row r="106">
          <cell r="D106">
            <v>73494</v>
          </cell>
          <cell r="I106" t="str">
            <v>REGULAR</v>
          </cell>
          <cell r="AF106">
            <v>88.123347324973423</v>
          </cell>
          <cell r="AK106">
            <v>11</v>
          </cell>
        </row>
        <row r="107">
          <cell r="D107">
            <v>74807</v>
          </cell>
          <cell r="I107" t="str">
            <v>REGULAR</v>
          </cell>
          <cell r="AF107">
            <v>337.0864597380621</v>
          </cell>
          <cell r="AK107">
            <v>29</v>
          </cell>
        </row>
        <row r="108">
          <cell r="D108">
            <v>75267</v>
          </cell>
          <cell r="I108" t="str">
            <v>REGULAR</v>
          </cell>
          <cell r="AF108">
            <v>428.19394145967482</v>
          </cell>
          <cell r="AK108">
            <v>33</v>
          </cell>
        </row>
        <row r="109">
          <cell r="D109">
            <v>5987</v>
          </cell>
          <cell r="I109" t="str">
            <v>OTRO</v>
          </cell>
          <cell r="AF109">
            <v>204.02810737471856</v>
          </cell>
          <cell r="AK109">
            <v>0</v>
          </cell>
        </row>
        <row r="110">
          <cell r="D110">
            <v>70011</v>
          </cell>
          <cell r="I110" t="str">
            <v>REGULAR</v>
          </cell>
          <cell r="AF110">
            <v>246.62828523143546</v>
          </cell>
          <cell r="AK110">
            <v>61</v>
          </cell>
        </row>
        <row r="111">
          <cell r="D111">
            <v>70045</v>
          </cell>
          <cell r="I111" t="str">
            <v>REGULAR</v>
          </cell>
          <cell r="AF111">
            <v>331.18348859493676</v>
          </cell>
          <cell r="AK111">
            <v>24</v>
          </cell>
        </row>
        <row r="112">
          <cell r="D112">
            <v>70060</v>
          </cell>
          <cell r="I112" t="str">
            <v>REGULAR</v>
          </cell>
          <cell r="AF112">
            <v>290.01969906375854</v>
          </cell>
          <cell r="AK112">
            <v>51</v>
          </cell>
        </row>
        <row r="113">
          <cell r="D113">
            <v>70078</v>
          </cell>
          <cell r="I113" t="str">
            <v>STEM (TECH)</v>
          </cell>
          <cell r="AF113">
            <v>480.39383981290848</v>
          </cell>
          <cell r="AK113">
            <v>53</v>
          </cell>
        </row>
        <row r="114">
          <cell r="D114">
            <v>70094</v>
          </cell>
          <cell r="I114" t="str">
            <v>REGULAR</v>
          </cell>
          <cell r="AF114">
            <v>89.648303646515217</v>
          </cell>
          <cell r="AK114">
            <v>13</v>
          </cell>
        </row>
        <row r="115">
          <cell r="D115">
            <v>70458</v>
          </cell>
          <cell r="I115" t="str">
            <v>REGULAR</v>
          </cell>
          <cell r="AF115">
            <v>292.83266066827639</v>
          </cell>
          <cell r="AK115">
            <v>32</v>
          </cell>
        </row>
        <row r="116">
          <cell r="D116">
            <v>70490</v>
          </cell>
          <cell r="I116" t="str">
            <v>REGULAR</v>
          </cell>
          <cell r="AF116">
            <v>362.9524354706673</v>
          </cell>
          <cell r="AK116">
            <v>30</v>
          </cell>
        </row>
        <row r="117">
          <cell r="D117">
            <v>70516</v>
          </cell>
          <cell r="I117" t="str">
            <v>VOCACIONAL</v>
          </cell>
          <cell r="AF117">
            <v>353.96633723535183</v>
          </cell>
          <cell r="AK117">
            <v>38</v>
          </cell>
        </row>
        <row r="118">
          <cell r="D118">
            <v>70540</v>
          </cell>
          <cell r="I118" t="str">
            <v>REGULAR</v>
          </cell>
          <cell r="AF118">
            <v>289.37996525166773</v>
          </cell>
          <cell r="AK118">
            <v>29</v>
          </cell>
        </row>
        <row r="119">
          <cell r="D119">
            <v>70581</v>
          </cell>
          <cell r="I119" t="str">
            <v>VOCACIONAL</v>
          </cell>
          <cell r="AF119">
            <v>336.91609288430931</v>
          </cell>
          <cell r="AK119">
            <v>31</v>
          </cell>
        </row>
        <row r="120">
          <cell r="D120">
            <v>70599</v>
          </cell>
          <cell r="I120" t="str">
            <v>REGULAR</v>
          </cell>
          <cell r="AF120">
            <v>176.66589545679975</v>
          </cell>
          <cell r="AK120">
            <v>21</v>
          </cell>
        </row>
        <row r="121">
          <cell r="D121">
            <v>73650</v>
          </cell>
          <cell r="I121" t="str">
            <v>REGULAR</v>
          </cell>
          <cell r="AF121">
            <v>195.42848323307774</v>
          </cell>
          <cell r="AK121">
            <v>15</v>
          </cell>
        </row>
        <row r="122">
          <cell r="D122">
            <v>70276</v>
          </cell>
          <cell r="I122" t="str">
            <v>VOCACIONAL</v>
          </cell>
          <cell r="AF122">
            <v>549.90076812191478</v>
          </cell>
          <cell r="AK122">
            <v>31</v>
          </cell>
        </row>
        <row r="123">
          <cell r="D123">
            <v>70292</v>
          </cell>
          <cell r="I123" t="str">
            <v>REGULAR</v>
          </cell>
          <cell r="AF123">
            <v>279.14255716751069</v>
          </cell>
          <cell r="AK123">
            <v>16</v>
          </cell>
        </row>
        <row r="124">
          <cell r="D124">
            <v>70409</v>
          </cell>
          <cell r="I124" t="str">
            <v>MONTESSORI</v>
          </cell>
          <cell r="AF124">
            <v>230.46428077061881</v>
          </cell>
          <cell r="AK124">
            <v>16</v>
          </cell>
        </row>
        <row r="125">
          <cell r="D125">
            <v>70417</v>
          </cell>
          <cell r="I125" t="str">
            <v>REGULAR</v>
          </cell>
          <cell r="AF125">
            <v>473.06545171089607</v>
          </cell>
          <cell r="AK125">
            <v>29</v>
          </cell>
        </row>
        <row r="126">
          <cell r="D126">
            <v>70425</v>
          </cell>
          <cell r="I126" t="str">
            <v>REGULAR</v>
          </cell>
          <cell r="AF126">
            <v>239.68894369145448</v>
          </cell>
          <cell r="AK126">
            <v>27</v>
          </cell>
        </row>
        <row r="127">
          <cell r="D127">
            <v>70433</v>
          </cell>
          <cell r="I127" t="str">
            <v>REGULAR</v>
          </cell>
          <cell r="AF127">
            <v>308.02785602683412</v>
          </cell>
          <cell r="AK127">
            <v>22</v>
          </cell>
        </row>
        <row r="128">
          <cell r="D128">
            <v>70482</v>
          </cell>
          <cell r="I128" t="str">
            <v>OTRO</v>
          </cell>
          <cell r="AF128">
            <v>197.42481368543829</v>
          </cell>
          <cell r="AK128">
            <v>23</v>
          </cell>
        </row>
        <row r="129">
          <cell r="D129">
            <v>70508</v>
          </cell>
          <cell r="I129" t="str">
            <v>REGULAR</v>
          </cell>
          <cell r="AF129">
            <v>457.08422373430824</v>
          </cell>
          <cell r="AK129">
            <v>31</v>
          </cell>
        </row>
        <row r="130">
          <cell r="D130">
            <v>70532</v>
          </cell>
          <cell r="I130" t="str">
            <v>REGULAR</v>
          </cell>
          <cell r="AF130">
            <v>165.28209564216539</v>
          </cell>
          <cell r="AK130">
            <v>26</v>
          </cell>
        </row>
        <row r="131">
          <cell r="D131">
            <v>70557</v>
          </cell>
          <cell r="I131" t="str">
            <v>REGULAR</v>
          </cell>
          <cell r="AF131">
            <v>246.37207013829521</v>
          </cell>
          <cell r="AK131">
            <v>25</v>
          </cell>
        </row>
        <row r="132">
          <cell r="D132">
            <v>70565</v>
          </cell>
          <cell r="I132" t="str">
            <v>REGULAR</v>
          </cell>
          <cell r="AF132">
            <v>43.203685441833137</v>
          </cell>
          <cell r="AK132">
            <v>12</v>
          </cell>
        </row>
        <row r="133">
          <cell r="D133">
            <v>70573</v>
          </cell>
          <cell r="I133" t="str">
            <v>REGULAR</v>
          </cell>
          <cell r="AF133">
            <v>225.45264345348494</v>
          </cell>
          <cell r="AK133">
            <v>38</v>
          </cell>
        </row>
        <row r="134">
          <cell r="D134">
            <v>70615</v>
          </cell>
          <cell r="I134" t="str">
            <v>REGULAR</v>
          </cell>
          <cell r="AF134">
            <v>283.46944638039736</v>
          </cell>
          <cell r="AK134">
            <v>45</v>
          </cell>
        </row>
        <row r="135">
          <cell r="D135">
            <v>70623</v>
          </cell>
          <cell r="I135" t="str">
            <v>VOCACIONAL</v>
          </cell>
          <cell r="AF135">
            <v>735.91411132345843</v>
          </cell>
          <cell r="AK135">
            <v>104</v>
          </cell>
        </row>
        <row r="136">
          <cell r="D136">
            <v>70664</v>
          </cell>
          <cell r="I136" t="str">
            <v>REGULAR</v>
          </cell>
          <cell r="AF136">
            <v>273.30063974086653</v>
          </cell>
          <cell r="AK136">
            <v>26</v>
          </cell>
        </row>
        <row r="137">
          <cell r="D137">
            <v>70672</v>
          </cell>
          <cell r="I137" t="str">
            <v>REGULAR</v>
          </cell>
          <cell r="AF137">
            <v>156.10590477882494</v>
          </cell>
          <cell r="AK137">
            <v>19</v>
          </cell>
        </row>
        <row r="138">
          <cell r="D138">
            <v>70698</v>
          </cell>
          <cell r="I138" t="str">
            <v>OTRO</v>
          </cell>
          <cell r="AF138"/>
          <cell r="AK138">
            <v>11</v>
          </cell>
        </row>
        <row r="139">
          <cell r="D139">
            <v>70136</v>
          </cell>
          <cell r="I139" t="str">
            <v>REGULAR</v>
          </cell>
          <cell r="AF139">
            <v>279.61583222997649</v>
          </cell>
          <cell r="AK139">
            <v>31</v>
          </cell>
        </row>
        <row r="140">
          <cell r="D140">
            <v>70144</v>
          </cell>
          <cell r="I140" t="str">
            <v>REGULAR</v>
          </cell>
          <cell r="AF140">
            <v>200.93330820568912</v>
          </cell>
          <cell r="AK140">
            <v>20</v>
          </cell>
        </row>
        <row r="141">
          <cell r="D141">
            <v>70177</v>
          </cell>
          <cell r="I141" t="str">
            <v>REGULAR</v>
          </cell>
          <cell r="AF141">
            <v>248.11901710925298</v>
          </cell>
          <cell r="AK141">
            <v>20</v>
          </cell>
        </row>
        <row r="142">
          <cell r="D142">
            <v>70201</v>
          </cell>
          <cell r="I142" t="str">
            <v>BELLAS ARTES</v>
          </cell>
          <cell r="AF142">
            <v>387.80977362314979</v>
          </cell>
          <cell r="AK142">
            <v>46</v>
          </cell>
        </row>
        <row r="143">
          <cell r="D143">
            <v>70243</v>
          </cell>
          <cell r="I143" t="str">
            <v>REGULAR</v>
          </cell>
          <cell r="AF143">
            <v>401.71179405692072</v>
          </cell>
          <cell r="AK143">
            <v>41</v>
          </cell>
        </row>
        <row r="144">
          <cell r="D144">
            <v>70250</v>
          </cell>
          <cell r="I144" t="str">
            <v>REGULAR</v>
          </cell>
          <cell r="AF144">
            <v>480.53757258036165</v>
          </cell>
          <cell r="AK144">
            <v>34</v>
          </cell>
        </row>
        <row r="145">
          <cell r="D145">
            <v>70284</v>
          </cell>
          <cell r="I145" t="str">
            <v>DEPORTES</v>
          </cell>
          <cell r="AF145">
            <v>690.95399324886137</v>
          </cell>
          <cell r="AK145">
            <v>38</v>
          </cell>
        </row>
        <row r="146">
          <cell r="D146">
            <v>70334</v>
          </cell>
          <cell r="I146" t="str">
            <v>REGULAR</v>
          </cell>
          <cell r="AF146">
            <v>193.85910100647658</v>
          </cell>
          <cell r="AK146">
            <v>25</v>
          </cell>
        </row>
        <row r="147">
          <cell r="D147">
            <v>70367</v>
          </cell>
          <cell r="I147" t="str">
            <v>REGULAR</v>
          </cell>
          <cell r="AF147">
            <v>305.37014196754211</v>
          </cell>
          <cell r="AK147">
            <v>21</v>
          </cell>
        </row>
        <row r="148">
          <cell r="D148">
            <v>70680</v>
          </cell>
          <cell r="I148" t="str">
            <v>REGULAR</v>
          </cell>
          <cell r="AF148">
            <v>97.534270220401169</v>
          </cell>
          <cell r="AK148">
            <v>20</v>
          </cell>
        </row>
        <row r="149">
          <cell r="D149">
            <v>76257</v>
          </cell>
          <cell r="I149" t="str">
            <v>REGULAR</v>
          </cell>
          <cell r="AF149">
            <v>135.07341647768288</v>
          </cell>
          <cell r="AK149">
            <v>35</v>
          </cell>
        </row>
        <row r="150">
          <cell r="D150">
            <v>77552</v>
          </cell>
          <cell r="I150" t="str">
            <v>STEM (CS/MT)</v>
          </cell>
          <cell r="AF150">
            <v>540.14925348706981</v>
          </cell>
          <cell r="AK150">
            <v>32</v>
          </cell>
        </row>
        <row r="151">
          <cell r="D151">
            <v>78733</v>
          </cell>
          <cell r="I151" t="str">
            <v>VOCACIONAL</v>
          </cell>
          <cell r="AF151">
            <v>369.45255705462318</v>
          </cell>
          <cell r="AK151">
            <v>25</v>
          </cell>
        </row>
        <row r="152">
          <cell r="D152">
            <v>70870</v>
          </cell>
          <cell r="I152" t="str">
            <v>REGULAR</v>
          </cell>
          <cell r="AF152">
            <v>413.54125512555601</v>
          </cell>
          <cell r="AK152">
            <v>43</v>
          </cell>
        </row>
        <row r="153">
          <cell r="D153">
            <v>70888</v>
          </cell>
          <cell r="I153" t="str">
            <v>VOCACIONAL</v>
          </cell>
          <cell r="AF153">
            <v>645.64008883126007</v>
          </cell>
          <cell r="AK153">
            <v>89</v>
          </cell>
        </row>
        <row r="154">
          <cell r="D154">
            <v>70904</v>
          </cell>
          <cell r="I154" t="str">
            <v>REGULAR</v>
          </cell>
          <cell r="AF154">
            <v>319.50258840200451</v>
          </cell>
          <cell r="AK154">
            <v>39</v>
          </cell>
        </row>
        <row r="155">
          <cell r="D155">
            <v>70912</v>
          </cell>
          <cell r="I155" t="str">
            <v>REGULAR</v>
          </cell>
          <cell r="AF155">
            <v>156.52861999385118</v>
          </cell>
          <cell r="AK155">
            <v>28</v>
          </cell>
        </row>
        <row r="156">
          <cell r="D156">
            <v>71035</v>
          </cell>
          <cell r="I156" t="str">
            <v>REGULAR</v>
          </cell>
          <cell r="AF156">
            <v>274.41990825036441</v>
          </cell>
          <cell r="AK156">
            <v>36</v>
          </cell>
        </row>
        <row r="157">
          <cell r="D157">
            <v>71043</v>
          </cell>
          <cell r="I157" t="str">
            <v>REGULAR</v>
          </cell>
          <cell r="AF157">
            <v>467.30014919372968</v>
          </cell>
          <cell r="AK157">
            <v>40</v>
          </cell>
        </row>
        <row r="158">
          <cell r="D158">
            <v>71050</v>
          </cell>
          <cell r="I158" t="str">
            <v>REGULAR</v>
          </cell>
          <cell r="AF158">
            <v>309.78444203834903</v>
          </cell>
          <cell r="AK158">
            <v>27</v>
          </cell>
        </row>
        <row r="159">
          <cell r="D159">
            <v>71068</v>
          </cell>
          <cell r="I159" t="str">
            <v>REGULAR</v>
          </cell>
          <cell r="AF159">
            <v>259.0691180866703</v>
          </cell>
          <cell r="AK159">
            <v>29</v>
          </cell>
        </row>
        <row r="160">
          <cell r="D160">
            <v>77669</v>
          </cell>
          <cell r="I160" t="str">
            <v>VOCACIONAL</v>
          </cell>
          <cell r="AF160">
            <v>389.02333048482478</v>
          </cell>
          <cell r="AK160">
            <v>27</v>
          </cell>
        </row>
        <row r="161">
          <cell r="D161">
            <v>71217</v>
          </cell>
          <cell r="I161" t="str">
            <v>REGULAR</v>
          </cell>
          <cell r="AF161">
            <v>317.64939566385419</v>
          </cell>
          <cell r="AK161">
            <v>31</v>
          </cell>
        </row>
        <row r="162">
          <cell r="D162">
            <v>71225</v>
          </cell>
          <cell r="I162" t="str">
            <v>REGULAR</v>
          </cell>
          <cell r="AF162">
            <v>346.9040623735192</v>
          </cell>
          <cell r="AK162">
            <v>105</v>
          </cell>
        </row>
        <row r="163">
          <cell r="D163">
            <v>71290</v>
          </cell>
          <cell r="I163" t="str">
            <v>MONTESSORI</v>
          </cell>
          <cell r="AF163">
            <v>116.34565360659637</v>
          </cell>
          <cell r="AK163">
            <v>9</v>
          </cell>
        </row>
        <row r="164">
          <cell r="D164">
            <v>71308</v>
          </cell>
          <cell r="I164" t="str">
            <v>REGULAR</v>
          </cell>
          <cell r="AF164">
            <v>145.17837370937778</v>
          </cell>
          <cell r="AK164">
            <v>12</v>
          </cell>
        </row>
        <row r="165">
          <cell r="D165">
            <v>71340</v>
          </cell>
          <cell r="I165" t="str">
            <v>REGULAR</v>
          </cell>
          <cell r="AF165">
            <v>309.02486782824258</v>
          </cell>
          <cell r="AK165">
            <v>24</v>
          </cell>
        </row>
        <row r="166">
          <cell r="D166">
            <v>71357</v>
          </cell>
          <cell r="I166" t="str">
            <v>REGULAR</v>
          </cell>
          <cell r="AF166">
            <v>264.74721251828345</v>
          </cell>
          <cell r="AK166">
            <v>32</v>
          </cell>
        </row>
        <row r="167">
          <cell r="D167">
            <v>74237</v>
          </cell>
          <cell r="I167" t="str">
            <v>REGULAR</v>
          </cell>
          <cell r="AF167">
            <v>277.12706256533619</v>
          </cell>
          <cell r="AK167">
            <v>26</v>
          </cell>
        </row>
        <row r="168">
          <cell r="D168">
            <v>75234</v>
          </cell>
          <cell r="I168" t="str">
            <v>BILINGUE</v>
          </cell>
          <cell r="AF168">
            <v>377.65304799232837</v>
          </cell>
          <cell r="AK168">
            <v>22</v>
          </cell>
        </row>
        <row r="169">
          <cell r="D169">
            <v>76356</v>
          </cell>
          <cell r="I169" t="str">
            <v>REGULAR</v>
          </cell>
          <cell r="AF169">
            <v>124.96407514719309</v>
          </cell>
          <cell r="AK169">
            <v>11</v>
          </cell>
        </row>
        <row r="170">
          <cell r="D170">
            <v>78857</v>
          </cell>
          <cell r="I170" t="str">
            <v>MONTESSORI</v>
          </cell>
          <cell r="AF170">
            <v>776.74000674180218</v>
          </cell>
          <cell r="AK170">
            <v>48</v>
          </cell>
        </row>
        <row r="171">
          <cell r="D171">
            <v>78956</v>
          </cell>
          <cell r="I171" t="str">
            <v>REGULAR</v>
          </cell>
          <cell r="AF171">
            <v>317.47869654260001</v>
          </cell>
          <cell r="AK171">
            <v>29</v>
          </cell>
        </row>
        <row r="172">
          <cell r="D172">
            <v>12245</v>
          </cell>
          <cell r="I172" t="str">
            <v>REGULAR</v>
          </cell>
          <cell r="AF172">
            <v>271.16616056985595</v>
          </cell>
          <cell r="AK172">
            <v>22</v>
          </cell>
        </row>
        <row r="173">
          <cell r="D173">
            <v>12260</v>
          </cell>
          <cell r="I173" t="str">
            <v>REGULAR</v>
          </cell>
          <cell r="AF173">
            <v>177.3720317139103</v>
          </cell>
          <cell r="AK173">
            <v>12</v>
          </cell>
        </row>
        <row r="174">
          <cell r="D174">
            <v>12278</v>
          </cell>
          <cell r="I174" t="str">
            <v>REGULAR</v>
          </cell>
          <cell r="AF174">
            <v>228.38511396346331</v>
          </cell>
          <cell r="AK174">
            <v>16</v>
          </cell>
        </row>
        <row r="175">
          <cell r="D175">
            <v>12336</v>
          </cell>
          <cell r="I175" t="str">
            <v>REGULAR</v>
          </cell>
          <cell r="AF175">
            <v>95.467979565498041</v>
          </cell>
          <cell r="AK175">
            <v>36</v>
          </cell>
        </row>
        <row r="176">
          <cell r="D176">
            <v>12369</v>
          </cell>
          <cell r="I176" t="str">
            <v>REGULAR</v>
          </cell>
          <cell r="AF176">
            <v>233.54453364682266</v>
          </cell>
          <cell r="AK176">
            <v>30</v>
          </cell>
        </row>
        <row r="177">
          <cell r="D177">
            <v>12377</v>
          </cell>
          <cell r="I177" t="str">
            <v>VOCACIONAL</v>
          </cell>
          <cell r="AF177">
            <v>557.50034657969968</v>
          </cell>
          <cell r="AK177">
            <v>53</v>
          </cell>
        </row>
        <row r="178">
          <cell r="D178">
            <v>12401</v>
          </cell>
          <cell r="I178" t="str">
            <v>REGULAR</v>
          </cell>
          <cell r="AF178">
            <v>265.62389329560233</v>
          </cell>
          <cell r="AK178">
            <v>24</v>
          </cell>
        </row>
        <row r="179">
          <cell r="D179">
            <v>12435</v>
          </cell>
          <cell r="I179" t="str">
            <v>REGULAR</v>
          </cell>
          <cell r="AF179">
            <v>257.202457950199</v>
          </cell>
          <cell r="AK179">
            <v>24</v>
          </cell>
        </row>
        <row r="180">
          <cell r="D180">
            <v>17186</v>
          </cell>
          <cell r="I180" t="str">
            <v>REGULAR</v>
          </cell>
          <cell r="AF180">
            <v>325.2221006972544</v>
          </cell>
          <cell r="AK180">
            <v>28</v>
          </cell>
        </row>
        <row r="181">
          <cell r="D181">
            <v>18242</v>
          </cell>
          <cell r="I181" t="str">
            <v>REGULAR</v>
          </cell>
          <cell r="AF181">
            <v>391.59340170658845</v>
          </cell>
          <cell r="AK181">
            <v>38</v>
          </cell>
        </row>
        <row r="182">
          <cell r="D182">
            <v>12518</v>
          </cell>
          <cell r="I182" t="str">
            <v>REGULAR</v>
          </cell>
          <cell r="AF182">
            <v>169.0679894073501</v>
          </cell>
          <cell r="AK182">
            <v>17</v>
          </cell>
        </row>
        <row r="183">
          <cell r="D183">
            <v>12633</v>
          </cell>
          <cell r="I183" t="str">
            <v>REGULAR</v>
          </cell>
          <cell r="AF183">
            <v>218.806908656611</v>
          </cell>
          <cell r="AK183">
            <v>18</v>
          </cell>
        </row>
        <row r="184">
          <cell r="D184">
            <v>12666</v>
          </cell>
          <cell r="I184" t="str">
            <v>REGULAR</v>
          </cell>
          <cell r="AF184">
            <v>120.00758061738807</v>
          </cell>
          <cell r="AK184">
            <v>24</v>
          </cell>
        </row>
        <row r="185">
          <cell r="D185">
            <v>12716</v>
          </cell>
          <cell r="I185" t="str">
            <v>OTRO</v>
          </cell>
          <cell r="AF185">
            <v>160.78555590319422</v>
          </cell>
          <cell r="AK185">
            <v>24</v>
          </cell>
        </row>
        <row r="186">
          <cell r="D186">
            <v>12724</v>
          </cell>
          <cell r="I186" t="str">
            <v>REGULAR</v>
          </cell>
          <cell r="AF186">
            <v>146.51738944971177</v>
          </cell>
          <cell r="AK186">
            <v>18</v>
          </cell>
        </row>
        <row r="187">
          <cell r="D187">
            <v>12740</v>
          </cell>
          <cell r="I187" t="str">
            <v>REGULAR</v>
          </cell>
          <cell r="AF187">
            <v>190.02805717018643</v>
          </cell>
          <cell r="AK187">
            <v>20</v>
          </cell>
        </row>
        <row r="188">
          <cell r="D188">
            <v>12765</v>
          </cell>
          <cell r="I188" t="str">
            <v>REGULAR</v>
          </cell>
          <cell r="AF188">
            <v>251.66833387317706</v>
          </cell>
          <cell r="AK188">
            <v>36</v>
          </cell>
        </row>
        <row r="189">
          <cell r="D189">
            <v>14340</v>
          </cell>
          <cell r="I189" t="str">
            <v>REGULAR</v>
          </cell>
          <cell r="AF189">
            <v>300.04550046289125</v>
          </cell>
          <cell r="AK189">
            <v>34</v>
          </cell>
        </row>
        <row r="190">
          <cell r="D190">
            <v>14357</v>
          </cell>
          <cell r="I190" t="str">
            <v>VOCACIONAL</v>
          </cell>
          <cell r="AF190">
            <v>452.26000072064255</v>
          </cell>
          <cell r="AK190">
            <v>28</v>
          </cell>
        </row>
        <row r="191">
          <cell r="D191">
            <v>17871</v>
          </cell>
          <cell r="I191" t="str">
            <v>REGULAR</v>
          </cell>
          <cell r="AF191">
            <v>377.91523173251363</v>
          </cell>
          <cell r="AK191">
            <v>57</v>
          </cell>
        </row>
        <row r="192">
          <cell r="D192">
            <v>70755</v>
          </cell>
          <cell r="I192" t="str">
            <v>REGULAR</v>
          </cell>
          <cell r="AF192">
            <v>453.20008271567832</v>
          </cell>
          <cell r="AK192">
            <v>39</v>
          </cell>
        </row>
        <row r="193">
          <cell r="D193">
            <v>70763</v>
          </cell>
          <cell r="I193" t="str">
            <v>REGULAR</v>
          </cell>
          <cell r="AF193">
            <v>410.98824131845601</v>
          </cell>
          <cell r="AK193">
            <v>37</v>
          </cell>
        </row>
        <row r="194">
          <cell r="D194">
            <v>70805</v>
          </cell>
          <cell r="I194" t="str">
            <v>REGULAR</v>
          </cell>
          <cell r="AF194">
            <v>237.72540037238983</v>
          </cell>
          <cell r="AK194">
            <v>27</v>
          </cell>
        </row>
        <row r="195">
          <cell r="D195">
            <v>70813</v>
          </cell>
          <cell r="I195" t="str">
            <v>VOCACIONAL</v>
          </cell>
          <cell r="AF195">
            <v>506.26132024882202</v>
          </cell>
          <cell r="AK195">
            <v>50</v>
          </cell>
        </row>
        <row r="196">
          <cell r="D196">
            <v>73668</v>
          </cell>
          <cell r="I196" t="str">
            <v>REGULAR</v>
          </cell>
          <cell r="AF196">
            <v>223.57196912582521</v>
          </cell>
          <cell r="AK196">
            <v>21</v>
          </cell>
        </row>
        <row r="197">
          <cell r="D197">
            <v>71365</v>
          </cell>
          <cell r="I197" t="str">
            <v>REGULAR</v>
          </cell>
          <cell r="AF197">
            <v>264.61269594699246</v>
          </cell>
          <cell r="AK197">
            <v>44</v>
          </cell>
        </row>
        <row r="198">
          <cell r="D198">
            <v>71373</v>
          </cell>
          <cell r="I198" t="str">
            <v>REGULAR</v>
          </cell>
          <cell r="AF198">
            <v>207.52823745444911</v>
          </cell>
          <cell r="AK198">
            <v>248</v>
          </cell>
        </row>
        <row r="199">
          <cell r="D199">
            <v>71381</v>
          </cell>
          <cell r="I199" t="str">
            <v>VOCACIONAL</v>
          </cell>
          <cell r="AF199">
            <v>552.44802073241578</v>
          </cell>
          <cell r="AK199">
            <v>46</v>
          </cell>
        </row>
        <row r="200">
          <cell r="D200">
            <v>71399</v>
          </cell>
          <cell r="I200" t="str">
            <v>REGULAR</v>
          </cell>
          <cell r="AF200">
            <v>228.26815341056331</v>
          </cell>
          <cell r="AK200">
            <v>21</v>
          </cell>
        </row>
        <row r="201">
          <cell r="D201">
            <v>71449</v>
          </cell>
          <cell r="I201" t="str">
            <v>REGULAR</v>
          </cell>
          <cell r="AF201">
            <v>123.0812390730113</v>
          </cell>
          <cell r="AK201">
            <v>17</v>
          </cell>
        </row>
        <row r="202">
          <cell r="D202">
            <v>71472</v>
          </cell>
          <cell r="I202" t="str">
            <v>REGULAR</v>
          </cell>
          <cell r="AF202">
            <v>307.46953291041808</v>
          </cell>
          <cell r="AK202">
            <v>27</v>
          </cell>
        </row>
        <row r="203">
          <cell r="D203">
            <v>73890</v>
          </cell>
          <cell r="I203" t="str">
            <v>REGULAR</v>
          </cell>
          <cell r="AF203">
            <v>307.29808211987148</v>
          </cell>
          <cell r="AK203">
            <v>48</v>
          </cell>
        </row>
        <row r="204">
          <cell r="D204">
            <v>74286</v>
          </cell>
          <cell r="I204" t="str">
            <v>OTRO</v>
          </cell>
          <cell r="AF204"/>
          <cell r="AK204">
            <v>14</v>
          </cell>
        </row>
        <row r="205">
          <cell r="D205">
            <v>74864</v>
          </cell>
          <cell r="I205" t="str">
            <v>REGULAR</v>
          </cell>
          <cell r="AF205">
            <v>338.4304392871349</v>
          </cell>
          <cell r="AK205">
            <v>37</v>
          </cell>
        </row>
        <row r="206">
          <cell r="D206">
            <v>77461</v>
          </cell>
          <cell r="I206" t="str">
            <v>REGULAR</v>
          </cell>
          <cell r="AF206">
            <v>623.16081045130431</v>
          </cell>
          <cell r="AK206">
            <v>41</v>
          </cell>
        </row>
        <row r="207">
          <cell r="D207">
            <v>77651</v>
          </cell>
          <cell r="I207" t="str">
            <v>REGULAR</v>
          </cell>
          <cell r="AF207">
            <v>414.5703139164595</v>
          </cell>
          <cell r="AK207">
            <v>21</v>
          </cell>
        </row>
        <row r="208">
          <cell r="D208">
            <v>78931</v>
          </cell>
          <cell r="I208" t="str">
            <v>REGULAR</v>
          </cell>
          <cell r="AF208">
            <v>585.50517825270072</v>
          </cell>
          <cell r="AK208">
            <v>50</v>
          </cell>
        </row>
        <row r="209">
          <cell r="D209">
            <v>71498</v>
          </cell>
          <cell r="I209" t="str">
            <v>REGULAR</v>
          </cell>
          <cell r="AF209">
            <v>193.02561485223026</v>
          </cell>
          <cell r="AK209">
            <v>37</v>
          </cell>
        </row>
        <row r="210">
          <cell r="D210">
            <v>71514</v>
          </cell>
          <cell r="I210" t="str">
            <v>VOCACIONAL</v>
          </cell>
          <cell r="AF210">
            <v>404.93952175852991</v>
          </cell>
          <cell r="AK210">
            <v>35</v>
          </cell>
        </row>
        <row r="211">
          <cell r="D211">
            <v>71522</v>
          </cell>
          <cell r="I211" t="str">
            <v>MONTESSORI</v>
          </cell>
          <cell r="AF211">
            <v>190.44518550686405</v>
          </cell>
          <cell r="AK211">
            <v>49</v>
          </cell>
        </row>
        <row r="212">
          <cell r="D212">
            <v>71530</v>
          </cell>
          <cell r="I212" t="str">
            <v>REGULAR</v>
          </cell>
          <cell r="AF212">
            <v>505.12261384870658</v>
          </cell>
          <cell r="AK212">
            <v>29</v>
          </cell>
        </row>
        <row r="213">
          <cell r="D213">
            <v>71548</v>
          </cell>
          <cell r="I213" t="str">
            <v>REGULAR</v>
          </cell>
          <cell r="AF213">
            <v>134.26520790848073</v>
          </cell>
          <cell r="AK213">
            <v>21</v>
          </cell>
        </row>
        <row r="214">
          <cell r="D214">
            <v>71571</v>
          </cell>
          <cell r="I214" t="str">
            <v>MONTESSORI</v>
          </cell>
          <cell r="AF214">
            <v>206.56181954478237</v>
          </cell>
          <cell r="AK214">
            <v>41</v>
          </cell>
        </row>
        <row r="215">
          <cell r="D215">
            <v>71639</v>
          </cell>
          <cell r="I215" t="str">
            <v>MONTESSORI</v>
          </cell>
          <cell r="AF215">
            <v>199.52394915147809</v>
          </cell>
          <cell r="AK215">
            <v>16</v>
          </cell>
        </row>
        <row r="216">
          <cell r="D216">
            <v>71647</v>
          </cell>
          <cell r="I216" t="str">
            <v>REGULAR</v>
          </cell>
          <cell r="AF216">
            <v>268.41116991329261</v>
          </cell>
          <cell r="AK216">
            <v>22</v>
          </cell>
        </row>
        <row r="217">
          <cell r="D217">
            <v>71654</v>
          </cell>
          <cell r="I217" t="str">
            <v>REGULAR</v>
          </cell>
          <cell r="AF217">
            <v>342.30673464150766</v>
          </cell>
          <cell r="AK217">
            <v>23</v>
          </cell>
        </row>
        <row r="218">
          <cell r="D218">
            <v>71662</v>
          </cell>
          <cell r="I218" t="str">
            <v>REGULAR</v>
          </cell>
          <cell r="AF218">
            <v>188.71723717740554</v>
          </cell>
          <cell r="AK218">
            <v>17</v>
          </cell>
        </row>
        <row r="219">
          <cell r="D219">
            <v>71670</v>
          </cell>
          <cell r="I219" t="str">
            <v>VOCACIONAL</v>
          </cell>
          <cell r="AF219">
            <v>570.75747635723224</v>
          </cell>
          <cell r="AK219">
            <v>47</v>
          </cell>
        </row>
        <row r="220">
          <cell r="D220">
            <v>71704</v>
          </cell>
          <cell r="I220" t="str">
            <v>REGULAR</v>
          </cell>
          <cell r="AF220">
            <v>241.95816741455519</v>
          </cell>
          <cell r="AK220">
            <v>44</v>
          </cell>
        </row>
        <row r="221">
          <cell r="D221">
            <v>74039</v>
          </cell>
          <cell r="I221" t="str">
            <v>VOCACIONAL</v>
          </cell>
          <cell r="AF221">
            <v>295.50913096419839</v>
          </cell>
          <cell r="AK221">
            <v>18</v>
          </cell>
        </row>
        <row r="222">
          <cell r="D222">
            <v>74476</v>
          </cell>
          <cell r="I222" t="str">
            <v>REGULAR</v>
          </cell>
          <cell r="AF222">
            <v>156.61146577482992</v>
          </cell>
          <cell r="AK222">
            <v>24</v>
          </cell>
        </row>
        <row r="223">
          <cell r="D223">
            <v>78832</v>
          </cell>
          <cell r="I223" t="str">
            <v>REGULAR</v>
          </cell>
          <cell r="AF223">
            <v>275.29595870628737</v>
          </cell>
          <cell r="AK223">
            <v>32</v>
          </cell>
        </row>
        <row r="224">
          <cell r="D224">
            <v>20214</v>
          </cell>
          <cell r="I224" t="str">
            <v>MONTESSORI</v>
          </cell>
          <cell r="AF224">
            <v>382.90346516917873</v>
          </cell>
          <cell r="AK224">
            <v>20</v>
          </cell>
        </row>
        <row r="225">
          <cell r="D225">
            <v>20255</v>
          </cell>
          <cell r="I225" t="str">
            <v>BILINGUE</v>
          </cell>
          <cell r="AF225">
            <v>497.26840482908113</v>
          </cell>
          <cell r="AK225">
            <v>41</v>
          </cell>
        </row>
        <row r="226">
          <cell r="D226">
            <v>20305</v>
          </cell>
          <cell r="I226" t="str">
            <v>REGULAR</v>
          </cell>
          <cell r="AF226">
            <v>154.72332441805071</v>
          </cell>
          <cell r="AK226">
            <v>23</v>
          </cell>
        </row>
        <row r="227">
          <cell r="D227">
            <v>20321</v>
          </cell>
          <cell r="I227" t="str">
            <v>REGULAR</v>
          </cell>
          <cell r="AF227">
            <v>268.64952812557857</v>
          </cell>
          <cell r="AK227">
            <v>29</v>
          </cell>
        </row>
        <row r="228">
          <cell r="D228">
            <v>20339</v>
          </cell>
          <cell r="I228" t="str">
            <v>REGULAR</v>
          </cell>
          <cell r="AF228">
            <v>114.36837450887494</v>
          </cell>
          <cell r="AK228">
            <v>25</v>
          </cell>
        </row>
        <row r="229">
          <cell r="D229">
            <v>20362</v>
          </cell>
          <cell r="I229" t="str">
            <v>VOCACIONAL</v>
          </cell>
          <cell r="AF229">
            <v>380.25122154367443</v>
          </cell>
          <cell r="AK229">
            <v>38</v>
          </cell>
        </row>
        <row r="230">
          <cell r="D230">
            <v>27565</v>
          </cell>
          <cell r="I230" t="str">
            <v>MONTESSORI</v>
          </cell>
          <cell r="AF230">
            <v>272.62065037089513</v>
          </cell>
          <cell r="AK230">
            <v>27</v>
          </cell>
        </row>
        <row r="231">
          <cell r="D231">
            <v>27599</v>
          </cell>
          <cell r="I231" t="str">
            <v>REGULAR</v>
          </cell>
          <cell r="AF231">
            <v>236.94751776688685</v>
          </cell>
          <cell r="AK231">
            <v>28</v>
          </cell>
        </row>
        <row r="232">
          <cell r="D232">
            <v>28076</v>
          </cell>
          <cell r="I232" t="str">
            <v>REGULAR</v>
          </cell>
          <cell r="AF232">
            <v>313.2741015363946</v>
          </cell>
          <cell r="AK232">
            <v>44</v>
          </cell>
        </row>
        <row r="233">
          <cell r="D233">
            <v>20396</v>
          </cell>
          <cell r="I233" t="str">
            <v>REGULAR</v>
          </cell>
          <cell r="AF233">
            <v>461.91579600000421</v>
          </cell>
          <cell r="AK233">
            <v>34</v>
          </cell>
        </row>
        <row r="234">
          <cell r="D234">
            <v>20404</v>
          </cell>
          <cell r="I234" t="str">
            <v>REGULAR</v>
          </cell>
          <cell r="AF234">
            <v>348.92789587311256</v>
          </cell>
          <cell r="AK234">
            <v>29</v>
          </cell>
        </row>
        <row r="235">
          <cell r="D235">
            <v>20412</v>
          </cell>
          <cell r="I235" t="str">
            <v>REGULAR</v>
          </cell>
          <cell r="AF235">
            <v>97.050918287882595</v>
          </cell>
          <cell r="AK235">
            <v>10</v>
          </cell>
        </row>
        <row r="236">
          <cell r="D236">
            <v>20479</v>
          </cell>
          <cell r="I236" t="str">
            <v>MONTESSORI</v>
          </cell>
          <cell r="AF236">
            <v>149.47183356819954</v>
          </cell>
          <cell r="AK236">
            <v>9</v>
          </cell>
        </row>
        <row r="237">
          <cell r="D237">
            <v>20537</v>
          </cell>
          <cell r="I237" t="str">
            <v>REGULAR</v>
          </cell>
          <cell r="AF237">
            <v>143.73944834090813</v>
          </cell>
          <cell r="AK237">
            <v>31</v>
          </cell>
        </row>
        <row r="238">
          <cell r="D238">
            <v>20545</v>
          </cell>
          <cell r="I238" t="str">
            <v>REGULAR</v>
          </cell>
          <cell r="AF238">
            <v>155.88543948341481</v>
          </cell>
          <cell r="AK238">
            <v>21</v>
          </cell>
        </row>
        <row r="239">
          <cell r="D239">
            <v>20552</v>
          </cell>
          <cell r="I239" t="str">
            <v>REGULAR</v>
          </cell>
          <cell r="AF239">
            <v>390.48950140998465</v>
          </cell>
          <cell r="AK239">
            <v>63</v>
          </cell>
        </row>
        <row r="240">
          <cell r="D240">
            <v>20560</v>
          </cell>
          <cell r="I240" t="str">
            <v>VOCACIONAL</v>
          </cell>
          <cell r="AF240">
            <v>535.39756432290767</v>
          </cell>
          <cell r="AK240">
            <v>29</v>
          </cell>
        </row>
        <row r="241">
          <cell r="D241">
            <v>26021</v>
          </cell>
          <cell r="I241" t="str">
            <v>BELLAS ARTES</v>
          </cell>
          <cell r="AF241">
            <v>533.3338487715655</v>
          </cell>
          <cell r="AK241">
            <v>20</v>
          </cell>
        </row>
        <row r="242">
          <cell r="D242">
            <v>28456</v>
          </cell>
          <cell r="I242" t="str">
            <v>REGULAR</v>
          </cell>
          <cell r="AF242">
            <v>444.53853192098939</v>
          </cell>
          <cell r="AK242">
            <v>24</v>
          </cell>
        </row>
        <row r="243">
          <cell r="D243">
            <v>21758</v>
          </cell>
          <cell r="I243" t="str">
            <v>MONTESSORI</v>
          </cell>
          <cell r="AF243">
            <v>361.96655993733464</v>
          </cell>
          <cell r="AK243">
            <v>47</v>
          </cell>
        </row>
        <row r="244">
          <cell r="D244">
            <v>21832</v>
          </cell>
          <cell r="I244" t="str">
            <v>DEPORTES</v>
          </cell>
          <cell r="AF244">
            <v>77.741758476679564</v>
          </cell>
          <cell r="AK244">
            <v>6</v>
          </cell>
        </row>
        <row r="245">
          <cell r="D245">
            <v>21865</v>
          </cell>
          <cell r="I245" t="str">
            <v>REGULAR</v>
          </cell>
          <cell r="AF245">
            <v>360.8704842146339</v>
          </cell>
          <cell r="AK245">
            <v>27</v>
          </cell>
        </row>
        <row r="246">
          <cell r="D246">
            <v>21873</v>
          </cell>
          <cell r="I246" t="str">
            <v>BILINGUE</v>
          </cell>
          <cell r="AF246">
            <v>157.83346598077577</v>
          </cell>
          <cell r="AK246">
            <v>18</v>
          </cell>
        </row>
        <row r="247">
          <cell r="D247">
            <v>21881</v>
          </cell>
          <cell r="I247" t="str">
            <v>REGULAR</v>
          </cell>
          <cell r="AF247">
            <v>272.42487976105929</v>
          </cell>
          <cell r="AK247">
            <v>25</v>
          </cell>
        </row>
        <row r="248">
          <cell r="D248">
            <v>23655</v>
          </cell>
          <cell r="I248" t="str">
            <v>MONTESSORI</v>
          </cell>
          <cell r="AF248">
            <v>149.48532242473235</v>
          </cell>
          <cell r="AK248">
            <v>23</v>
          </cell>
        </row>
        <row r="249">
          <cell r="D249">
            <v>26005</v>
          </cell>
          <cell r="I249" t="str">
            <v>MONTESSORI</v>
          </cell>
          <cell r="AF249">
            <v>140.3739073977444</v>
          </cell>
          <cell r="AK249">
            <v>18</v>
          </cell>
        </row>
        <row r="250">
          <cell r="D250">
            <v>28100</v>
          </cell>
          <cell r="I250" t="str">
            <v>REGULAR</v>
          </cell>
          <cell r="AF250">
            <v>128.08016839587776</v>
          </cell>
          <cell r="AK250">
            <v>39</v>
          </cell>
        </row>
        <row r="251">
          <cell r="D251">
            <v>28530</v>
          </cell>
          <cell r="I251" t="str">
            <v>VOCACIONAL</v>
          </cell>
          <cell r="AF251">
            <v>344.36644171429185</v>
          </cell>
          <cell r="AK251">
            <v>21</v>
          </cell>
        </row>
        <row r="252">
          <cell r="D252">
            <v>20065</v>
          </cell>
          <cell r="I252" t="str">
            <v>REGULAR</v>
          </cell>
          <cell r="AF252">
            <v>108.44966377726935</v>
          </cell>
          <cell r="AK252">
            <v>8</v>
          </cell>
        </row>
        <row r="253">
          <cell r="D253">
            <v>20172</v>
          </cell>
          <cell r="I253" t="str">
            <v>REGULAR</v>
          </cell>
          <cell r="AF253">
            <v>228.86271232371047</v>
          </cell>
          <cell r="AK253">
            <v>35</v>
          </cell>
        </row>
        <row r="254">
          <cell r="D254">
            <v>20180</v>
          </cell>
          <cell r="I254" t="str">
            <v>REGULAR</v>
          </cell>
          <cell r="AF254">
            <v>495.30860903311162</v>
          </cell>
          <cell r="AK254">
            <v>36</v>
          </cell>
        </row>
        <row r="255">
          <cell r="D255">
            <v>25783</v>
          </cell>
          <cell r="I255" t="str">
            <v>REGULAR</v>
          </cell>
          <cell r="AF255">
            <v>185.67922768441591</v>
          </cell>
          <cell r="AK255">
            <v>23</v>
          </cell>
        </row>
        <row r="256">
          <cell r="D256">
            <v>27540</v>
          </cell>
          <cell r="I256" t="str">
            <v>REGULAR</v>
          </cell>
          <cell r="AF256">
            <v>177.29929768372301</v>
          </cell>
          <cell r="AK256">
            <v>31</v>
          </cell>
        </row>
        <row r="257">
          <cell r="D257">
            <v>28571</v>
          </cell>
          <cell r="I257" t="str">
            <v>VOCACIONAL</v>
          </cell>
          <cell r="AF257">
            <v>773.40743012830831</v>
          </cell>
          <cell r="AK257">
            <v>77</v>
          </cell>
        </row>
        <row r="258">
          <cell r="D258">
            <v>21089</v>
          </cell>
          <cell r="I258" t="str">
            <v>REGULAR</v>
          </cell>
          <cell r="AF258">
            <v>281.56464922087144</v>
          </cell>
          <cell r="AK258">
            <v>50</v>
          </cell>
        </row>
        <row r="259">
          <cell r="D259">
            <v>21097</v>
          </cell>
          <cell r="I259" t="str">
            <v>REGULAR</v>
          </cell>
          <cell r="AF259">
            <v>333.84602265033834</v>
          </cell>
          <cell r="AK259">
            <v>25</v>
          </cell>
        </row>
        <row r="260">
          <cell r="D260">
            <v>21105</v>
          </cell>
          <cell r="I260" t="str">
            <v>VOCACIONAL</v>
          </cell>
          <cell r="AF260">
            <v>689.82038325122721</v>
          </cell>
          <cell r="AK260">
            <v>76</v>
          </cell>
        </row>
        <row r="261">
          <cell r="D261">
            <v>21188</v>
          </cell>
          <cell r="I261" t="str">
            <v>MONTESSORI</v>
          </cell>
          <cell r="AF261">
            <v>346.33226617261687</v>
          </cell>
          <cell r="AK261">
            <v>34</v>
          </cell>
        </row>
        <row r="262">
          <cell r="D262">
            <v>21212</v>
          </cell>
          <cell r="I262" t="str">
            <v>REGULAR</v>
          </cell>
          <cell r="AF262">
            <v>322.2925990272571</v>
          </cell>
          <cell r="AK262">
            <v>14</v>
          </cell>
        </row>
        <row r="263">
          <cell r="D263">
            <v>21352</v>
          </cell>
          <cell r="I263" t="str">
            <v>REGULAR</v>
          </cell>
          <cell r="AF263">
            <v>215.65012115129704</v>
          </cell>
          <cell r="AK263">
            <v>22</v>
          </cell>
        </row>
        <row r="264">
          <cell r="D264">
            <v>22772</v>
          </cell>
          <cell r="I264" t="str">
            <v>BELLAS ARTES</v>
          </cell>
          <cell r="AF264">
            <v>240.29259296707727</v>
          </cell>
          <cell r="AK264">
            <v>26</v>
          </cell>
        </row>
        <row r="265">
          <cell r="D265">
            <v>23531</v>
          </cell>
          <cell r="I265" t="str">
            <v>REGULAR</v>
          </cell>
          <cell r="AF265">
            <v>470.25731775957672</v>
          </cell>
          <cell r="AK265">
            <v>35</v>
          </cell>
        </row>
        <row r="266">
          <cell r="D266">
            <v>23887</v>
          </cell>
          <cell r="I266" t="str">
            <v>REGULAR</v>
          </cell>
          <cell r="AF266">
            <v>69.051563417734968</v>
          </cell>
          <cell r="AK266">
            <v>29</v>
          </cell>
        </row>
        <row r="267">
          <cell r="D267">
            <v>25627</v>
          </cell>
          <cell r="I267" t="str">
            <v>REGULAR</v>
          </cell>
          <cell r="AF267">
            <v>344.09405775602875</v>
          </cell>
          <cell r="AK267">
            <v>37</v>
          </cell>
        </row>
        <row r="268">
          <cell r="D268">
            <v>27383</v>
          </cell>
          <cell r="I268" t="str">
            <v>REGULAR</v>
          </cell>
          <cell r="AF268">
            <v>289.85074538157545</v>
          </cell>
          <cell r="AK268">
            <v>24</v>
          </cell>
        </row>
        <row r="269">
          <cell r="D269">
            <v>28084</v>
          </cell>
          <cell r="I269" t="str">
            <v>REGULAR</v>
          </cell>
          <cell r="AF269">
            <v>209.65879796936593</v>
          </cell>
          <cell r="AK269">
            <v>19</v>
          </cell>
        </row>
        <row r="270">
          <cell r="D270">
            <v>21493</v>
          </cell>
          <cell r="I270" t="str">
            <v>REGULAR</v>
          </cell>
          <cell r="AF270">
            <v>315.87525045808445</v>
          </cell>
          <cell r="AK270">
            <v>56</v>
          </cell>
        </row>
        <row r="271">
          <cell r="D271">
            <v>21543</v>
          </cell>
          <cell r="I271" t="str">
            <v>REGULAR</v>
          </cell>
          <cell r="AF271">
            <v>392.20745475346951</v>
          </cell>
          <cell r="AK271">
            <v>42</v>
          </cell>
        </row>
        <row r="272">
          <cell r="D272">
            <v>21550</v>
          </cell>
          <cell r="I272" t="str">
            <v>BELLAS ARTES</v>
          </cell>
          <cell r="AF272">
            <v>355.7096707051208</v>
          </cell>
          <cell r="AK272">
            <v>43</v>
          </cell>
        </row>
        <row r="273">
          <cell r="D273">
            <v>21576</v>
          </cell>
          <cell r="I273" t="str">
            <v>BILINGUE</v>
          </cell>
          <cell r="AF273">
            <v>463.60724718340958</v>
          </cell>
          <cell r="AK273">
            <v>27</v>
          </cell>
        </row>
        <row r="274">
          <cell r="D274">
            <v>21659</v>
          </cell>
          <cell r="I274" t="str">
            <v>REGULAR</v>
          </cell>
          <cell r="AF274">
            <v>416.24901667751084</v>
          </cell>
          <cell r="AK274">
            <v>32</v>
          </cell>
        </row>
        <row r="275">
          <cell r="D275">
            <v>26013</v>
          </cell>
          <cell r="I275" t="str">
            <v>REGULAR</v>
          </cell>
          <cell r="AF275">
            <v>244.53829957119368</v>
          </cell>
          <cell r="AK275">
            <v>15</v>
          </cell>
        </row>
        <row r="276">
          <cell r="D276">
            <v>27557</v>
          </cell>
          <cell r="I276" t="str">
            <v>VOCACIONAL</v>
          </cell>
          <cell r="AF276">
            <v>626.37134922234304</v>
          </cell>
          <cell r="AK276">
            <v>47</v>
          </cell>
        </row>
        <row r="277">
          <cell r="D277">
            <v>28365</v>
          </cell>
          <cell r="I277" t="str">
            <v>REGULAR</v>
          </cell>
          <cell r="AF277">
            <v>249.51084508584339</v>
          </cell>
          <cell r="AK277">
            <v>27</v>
          </cell>
        </row>
        <row r="278">
          <cell r="D278">
            <v>28548</v>
          </cell>
          <cell r="I278" t="str">
            <v>REGULAR</v>
          </cell>
          <cell r="AF278">
            <v>508.99950967962712</v>
          </cell>
          <cell r="AK278">
            <v>46</v>
          </cell>
        </row>
        <row r="279">
          <cell r="D279">
            <v>28555</v>
          </cell>
          <cell r="I279" t="str">
            <v>REGULAR</v>
          </cell>
          <cell r="AF279">
            <v>157.57614659537788</v>
          </cell>
          <cell r="AK279">
            <v>21</v>
          </cell>
        </row>
        <row r="280">
          <cell r="D280">
            <v>24661</v>
          </cell>
          <cell r="I280" t="str">
            <v>REGULAR</v>
          </cell>
          <cell r="AF280">
            <v>212.9939819213308</v>
          </cell>
          <cell r="AK280">
            <v>22</v>
          </cell>
        </row>
        <row r="281">
          <cell r="D281">
            <v>24687</v>
          </cell>
          <cell r="I281" t="str">
            <v>BILINGUE</v>
          </cell>
          <cell r="AF281">
            <v>375.10689110922584</v>
          </cell>
          <cell r="AK281">
            <v>46</v>
          </cell>
        </row>
        <row r="282">
          <cell r="D282">
            <v>24752</v>
          </cell>
          <cell r="I282" t="str">
            <v>REGULAR</v>
          </cell>
          <cell r="AF282">
            <v>182.03494729318496</v>
          </cell>
          <cell r="AK282">
            <v>18</v>
          </cell>
        </row>
        <row r="283">
          <cell r="D283">
            <v>26153</v>
          </cell>
          <cell r="I283" t="str">
            <v>REGULAR</v>
          </cell>
          <cell r="AF283">
            <v>135.16503226309129</v>
          </cell>
          <cell r="AK283">
            <v>32</v>
          </cell>
        </row>
        <row r="284">
          <cell r="D284">
            <v>27714</v>
          </cell>
          <cell r="I284" t="str">
            <v>REGULAR</v>
          </cell>
          <cell r="AF284">
            <v>252.01339412395404</v>
          </cell>
          <cell r="AK284">
            <v>24</v>
          </cell>
        </row>
        <row r="285">
          <cell r="D285">
            <v>36053</v>
          </cell>
          <cell r="I285" t="str">
            <v>VOCACIONAL</v>
          </cell>
          <cell r="AF285">
            <v>389.48979380360942</v>
          </cell>
          <cell r="AK285">
            <v>57</v>
          </cell>
        </row>
        <row r="286">
          <cell r="D286">
            <v>24760</v>
          </cell>
          <cell r="I286" t="str">
            <v>REGULAR</v>
          </cell>
          <cell r="AF286">
            <v>115.48650815927186</v>
          </cell>
          <cell r="AK286">
            <v>21</v>
          </cell>
        </row>
        <row r="287">
          <cell r="D287">
            <v>24786</v>
          </cell>
          <cell r="I287" t="str">
            <v>STEM (CS/MT)</v>
          </cell>
          <cell r="AF287">
            <v>322.12007309833598</v>
          </cell>
          <cell r="AK287">
            <v>19</v>
          </cell>
        </row>
        <row r="288">
          <cell r="D288">
            <v>24810</v>
          </cell>
          <cell r="I288" t="str">
            <v>REGULAR</v>
          </cell>
          <cell r="AF288">
            <v>464.6580002770354</v>
          </cell>
          <cell r="AK288">
            <v>35</v>
          </cell>
        </row>
        <row r="289">
          <cell r="D289">
            <v>24927</v>
          </cell>
          <cell r="I289" t="str">
            <v>MONTESSORI</v>
          </cell>
          <cell r="AF289">
            <v>195.8462841687886</v>
          </cell>
          <cell r="AK289">
            <v>13</v>
          </cell>
        </row>
        <row r="290">
          <cell r="D290">
            <v>24950</v>
          </cell>
          <cell r="I290" t="str">
            <v>REGULAR</v>
          </cell>
          <cell r="AF290">
            <v>250.42783214421615</v>
          </cell>
          <cell r="AK290">
            <v>28</v>
          </cell>
        </row>
        <row r="291">
          <cell r="D291">
            <v>25007</v>
          </cell>
          <cell r="I291" t="str">
            <v>REGULAR</v>
          </cell>
          <cell r="AF291">
            <v>131.34463008824542</v>
          </cell>
          <cell r="AK291">
            <v>19</v>
          </cell>
        </row>
        <row r="292">
          <cell r="D292">
            <v>25312</v>
          </cell>
          <cell r="I292" t="str">
            <v>BILINGUE</v>
          </cell>
          <cell r="AF292">
            <v>295.64935744675387</v>
          </cell>
          <cell r="AK292">
            <v>27</v>
          </cell>
        </row>
        <row r="293">
          <cell r="D293">
            <v>26336</v>
          </cell>
          <cell r="I293" t="str">
            <v>REGULAR</v>
          </cell>
          <cell r="AF293">
            <v>267.91794159408414</v>
          </cell>
          <cell r="AK293">
            <v>28</v>
          </cell>
        </row>
        <row r="294">
          <cell r="D294">
            <v>26500</v>
          </cell>
          <cell r="I294" t="str">
            <v>REGULAR</v>
          </cell>
          <cell r="AF294">
            <v>252.77340581402908</v>
          </cell>
          <cell r="AK294">
            <v>15</v>
          </cell>
        </row>
        <row r="295">
          <cell r="D295">
            <v>27318</v>
          </cell>
          <cell r="I295" t="str">
            <v>REGULAR</v>
          </cell>
          <cell r="AF295">
            <v>335.722495418709</v>
          </cell>
          <cell r="AK295">
            <v>54</v>
          </cell>
        </row>
        <row r="296">
          <cell r="D296">
            <v>27623</v>
          </cell>
          <cell r="I296" t="str">
            <v>OTRO</v>
          </cell>
          <cell r="AF296"/>
          <cell r="AK296">
            <v>36</v>
          </cell>
        </row>
        <row r="297">
          <cell r="D297">
            <v>28563</v>
          </cell>
          <cell r="I297" t="str">
            <v>VOCACIONAL</v>
          </cell>
          <cell r="AF297">
            <v>990.1600827859005</v>
          </cell>
          <cell r="AK297">
            <v>87</v>
          </cell>
        </row>
        <row r="298">
          <cell r="D298">
            <v>28373</v>
          </cell>
          <cell r="I298" t="str">
            <v>REGULAR</v>
          </cell>
          <cell r="AF298">
            <v>269.4023100287377</v>
          </cell>
          <cell r="AK298">
            <v>24</v>
          </cell>
        </row>
        <row r="299">
          <cell r="D299">
            <v>52761</v>
          </cell>
          <cell r="I299" t="str">
            <v>BILINGUE</v>
          </cell>
          <cell r="AF299">
            <v>94.316294829378094</v>
          </cell>
          <cell r="AK299">
            <v>9</v>
          </cell>
        </row>
        <row r="300">
          <cell r="D300">
            <v>52795</v>
          </cell>
          <cell r="I300" t="str">
            <v>REGULAR</v>
          </cell>
          <cell r="AF300">
            <v>181.34761823719833</v>
          </cell>
          <cell r="AK300">
            <v>23</v>
          </cell>
        </row>
        <row r="301">
          <cell r="D301">
            <v>52886</v>
          </cell>
          <cell r="I301" t="str">
            <v>REGULAR</v>
          </cell>
          <cell r="AF301">
            <v>221.69987069780873</v>
          </cell>
          <cell r="AK301">
            <v>20</v>
          </cell>
        </row>
        <row r="302">
          <cell r="D302">
            <v>52894</v>
          </cell>
          <cell r="I302" t="str">
            <v>REGULAR</v>
          </cell>
          <cell r="AF302">
            <v>154.66873356784174</v>
          </cell>
          <cell r="AK302">
            <v>11</v>
          </cell>
        </row>
        <row r="303">
          <cell r="D303">
            <v>56820</v>
          </cell>
          <cell r="I303" t="str">
            <v>REGULAR</v>
          </cell>
          <cell r="AF303">
            <v>610.29984969712018</v>
          </cell>
          <cell r="AK303">
            <v>0</v>
          </cell>
        </row>
        <row r="304">
          <cell r="D304">
            <v>57281</v>
          </cell>
          <cell r="I304" t="str">
            <v>DEPORTES</v>
          </cell>
          <cell r="AF304">
            <v>308.34103668725402</v>
          </cell>
          <cell r="AK304">
            <v>19</v>
          </cell>
        </row>
        <row r="305">
          <cell r="D305">
            <v>57835</v>
          </cell>
          <cell r="I305" t="str">
            <v>REGULAR</v>
          </cell>
          <cell r="AF305">
            <v>211.28472861610774</v>
          </cell>
          <cell r="AK305">
            <v>31</v>
          </cell>
        </row>
        <row r="306">
          <cell r="D306">
            <v>58123</v>
          </cell>
          <cell r="I306" t="str">
            <v>REGULAR</v>
          </cell>
          <cell r="AF306">
            <v>183.91109642812029</v>
          </cell>
          <cell r="AK306">
            <v>16</v>
          </cell>
        </row>
        <row r="307">
          <cell r="D307">
            <v>20578</v>
          </cell>
          <cell r="I307" t="str">
            <v>REGULAR</v>
          </cell>
          <cell r="AF307">
            <v>389.4141243014675</v>
          </cell>
          <cell r="AK307">
            <v>36</v>
          </cell>
        </row>
        <row r="308">
          <cell r="D308">
            <v>20594</v>
          </cell>
          <cell r="I308" t="str">
            <v>REGULAR</v>
          </cell>
          <cell r="AF308">
            <v>371.61422696624373</v>
          </cell>
          <cell r="AK308">
            <v>28</v>
          </cell>
        </row>
        <row r="309">
          <cell r="D309">
            <v>20669</v>
          </cell>
          <cell r="I309" t="str">
            <v>REGULAR</v>
          </cell>
          <cell r="AF309">
            <v>222.0739032888506</v>
          </cell>
          <cell r="AK309">
            <v>29</v>
          </cell>
        </row>
        <row r="310">
          <cell r="D310">
            <v>20685</v>
          </cell>
          <cell r="I310" t="str">
            <v>REGULAR</v>
          </cell>
          <cell r="AF310">
            <v>179.68651439007104</v>
          </cell>
          <cell r="AK310">
            <v>17</v>
          </cell>
        </row>
        <row r="311">
          <cell r="D311">
            <v>20735</v>
          </cell>
          <cell r="I311" t="str">
            <v>REGULAR</v>
          </cell>
          <cell r="AF311">
            <v>151.4389659066434</v>
          </cell>
          <cell r="AK311">
            <v>16</v>
          </cell>
        </row>
        <row r="312">
          <cell r="D312">
            <v>20784</v>
          </cell>
          <cell r="I312" t="str">
            <v>MONTESSORI</v>
          </cell>
          <cell r="AF312">
            <v>175.51011658869942</v>
          </cell>
          <cell r="AK312">
            <v>18</v>
          </cell>
        </row>
        <row r="313">
          <cell r="D313">
            <v>20982</v>
          </cell>
          <cell r="I313" t="str">
            <v>VOCACIONAL</v>
          </cell>
          <cell r="AF313">
            <v>753.33798594557777</v>
          </cell>
          <cell r="AK313">
            <v>46</v>
          </cell>
        </row>
        <row r="314">
          <cell r="D314">
            <v>21006</v>
          </cell>
          <cell r="I314" t="str">
            <v>REGULAR</v>
          </cell>
          <cell r="AF314">
            <v>143.29182977044414</v>
          </cell>
          <cell r="AK314">
            <v>15</v>
          </cell>
        </row>
        <row r="315">
          <cell r="D315">
            <v>21055</v>
          </cell>
          <cell r="I315" t="str">
            <v>VOCACIONAL</v>
          </cell>
          <cell r="AF315">
            <v>451.08328845350405</v>
          </cell>
          <cell r="AK315">
            <v>58</v>
          </cell>
        </row>
        <row r="316">
          <cell r="D316">
            <v>21063</v>
          </cell>
          <cell r="I316" t="str">
            <v>REGULAR</v>
          </cell>
          <cell r="AF316">
            <v>165.11200358983703</v>
          </cell>
          <cell r="AK316">
            <v>19</v>
          </cell>
        </row>
        <row r="317">
          <cell r="D317">
            <v>23440</v>
          </cell>
          <cell r="I317" t="str">
            <v>BELLAS ARTES</v>
          </cell>
          <cell r="AF317"/>
          <cell r="AK317">
            <v>73</v>
          </cell>
        </row>
        <row r="318">
          <cell r="D318">
            <v>25601</v>
          </cell>
          <cell r="I318" t="str">
            <v>REGULAR</v>
          </cell>
          <cell r="AF318">
            <v>272.68400632621791</v>
          </cell>
          <cell r="AK318">
            <v>30</v>
          </cell>
        </row>
        <row r="319">
          <cell r="D319">
            <v>25619</v>
          </cell>
          <cell r="I319" t="str">
            <v>REGULAR</v>
          </cell>
          <cell r="AF319">
            <v>365.96312750361813</v>
          </cell>
          <cell r="AK319">
            <v>21</v>
          </cell>
        </row>
        <row r="320">
          <cell r="D320">
            <v>25932</v>
          </cell>
          <cell r="I320" t="str">
            <v>REGULAR</v>
          </cell>
          <cell r="AF320">
            <v>185.3892795496395</v>
          </cell>
          <cell r="AK320">
            <v>29</v>
          </cell>
        </row>
        <row r="321">
          <cell r="D321">
            <v>26492</v>
          </cell>
          <cell r="I321" t="str">
            <v>VOCACIONAL</v>
          </cell>
          <cell r="AF321">
            <v>332.85745424356446</v>
          </cell>
          <cell r="AK321">
            <v>45</v>
          </cell>
        </row>
        <row r="322">
          <cell r="D322">
            <v>20719</v>
          </cell>
          <cell r="I322" t="str">
            <v>BILINGUE</v>
          </cell>
          <cell r="AF322">
            <v>180.47012854664408</v>
          </cell>
          <cell r="AK322">
            <v>12</v>
          </cell>
        </row>
        <row r="323">
          <cell r="D323">
            <v>20727</v>
          </cell>
          <cell r="I323" t="str">
            <v>REGULAR</v>
          </cell>
          <cell r="AF323">
            <v>155.8062928931873</v>
          </cell>
          <cell r="AK323">
            <v>16</v>
          </cell>
        </row>
        <row r="324">
          <cell r="D324">
            <v>20776</v>
          </cell>
          <cell r="I324" t="str">
            <v>REGULAR</v>
          </cell>
          <cell r="AF324">
            <v>329.05221668921331</v>
          </cell>
          <cell r="AK324">
            <v>22</v>
          </cell>
        </row>
        <row r="325">
          <cell r="D325">
            <v>20800</v>
          </cell>
          <cell r="I325" t="str">
            <v>REGULAR</v>
          </cell>
          <cell r="AF325">
            <v>494.14775058578726</v>
          </cell>
          <cell r="AK325">
            <v>44</v>
          </cell>
        </row>
        <row r="326">
          <cell r="D326">
            <v>20818</v>
          </cell>
          <cell r="I326" t="str">
            <v>REGULAR</v>
          </cell>
          <cell r="AF326">
            <v>228.58538787216142</v>
          </cell>
          <cell r="AK326">
            <v>27</v>
          </cell>
        </row>
        <row r="327">
          <cell r="D327">
            <v>20834</v>
          </cell>
          <cell r="I327" t="str">
            <v>REGULAR</v>
          </cell>
          <cell r="AF327">
            <v>212.47776872201649</v>
          </cell>
          <cell r="AK327">
            <v>23</v>
          </cell>
        </row>
        <row r="328">
          <cell r="D328">
            <v>20909</v>
          </cell>
          <cell r="I328" t="str">
            <v>REGULAR</v>
          </cell>
          <cell r="AF328">
            <v>332.75948317951145</v>
          </cell>
          <cell r="AK328">
            <v>23</v>
          </cell>
        </row>
        <row r="329">
          <cell r="D329">
            <v>20941</v>
          </cell>
          <cell r="I329" t="str">
            <v>REGULAR</v>
          </cell>
          <cell r="AF329">
            <v>137.1093464825102</v>
          </cell>
          <cell r="AK329">
            <v>13</v>
          </cell>
        </row>
        <row r="330">
          <cell r="D330">
            <v>20990</v>
          </cell>
          <cell r="I330" t="str">
            <v>REGULAR</v>
          </cell>
          <cell r="AF330">
            <v>242.54315968234428</v>
          </cell>
          <cell r="AK330">
            <v>33</v>
          </cell>
        </row>
        <row r="331">
          <cell r="D331">
            <v>21022</v>
          </cell>
          <cell r="I331" t="str">
            <v>REGULAR</v>
          </cell>
          <cell r="AF331">
            <v>183.50433474217724</v>
          </cell>
          <cell r="AK331">
            <v>18</v>
          </cell>
        </row>
        <row r="332">
          <cell r="D332">
            <v>23119</v>
          </cell>
          <cell r="I332" t="str">
            <v>REGULAR</v>
          </cell>
          <cell r="AF332">
            <v>151.62240802842896</v>
          </cell>
          <cell r="AK332">
            <v>43</v>
          </cell>
        </row>
        <row r="333">
          <cell r="D333">
            <v>23135</v>
          </cell>
          <cell r="I333" t="str">
            <v>REGULAR</v>
          </cell>
          <cell r="AF333">
            <v>214.69440644934477</v>
          </cell>
          <cell r="AK333">
            <v>35</v>
          </cell>
        </row>
        <row r="334">
          <cell r="D334">
            <v>23143</v>
          </cell>
          <cell r="I334" t="str">
            <v>REGULAR</v>
          </cell>
          <cell r="AF334">
            <v>166.22939883094776</v>
          </cell>
          <cell r="AK334">
            <v>23</v>
          </cell>
        </row>
        <row r="335">
          <cell r="D335">
            <v>23259</v>
          </cell>
          <cell r="I335" t="str">
            <v>REGULAR</v>
          </cell>
          <cell r="AF335">
            <v>111.3311447325305</v>
          </cell>
          <cell r="AK335">
            <v>24</v>
          </cell>
        </row>
        <row r="336">
          <cell r="D336">
            <v>23515</v>
          </cell>
          <cell r="I336" t="str">
            <v>REGULAR</v>
          </cell>
          <cell r="AF336">
            <v>137.99377808732285</v>
          </cell>
          <cell r="AK336">
            <v>22</v>
          </cell>
        </row>
        <row r="337">
          <cell r="D337">
            <v>23598</v>
          </cell>
          <cell r="I337" t="str">
            <v>STEM (TECH)</v>
          </cell>
          <cell r="AF337">
            <v>285.43683242685381</v>
          </cell>
          <cell r="AK337">
            <v>32</v>
          </cell>
        </row>
        <row r="338">
          <cell r="D338">
            <v>27078</v>
          </cell>
          <cell r="I338" t="str">
            <v>REGULAR</v>
          </cell>
          <cell r="AF338">
            <v>153.6758642804358</v>
          </cell>
          <cell r="AK338">
            <v>17</v>
          </cell>
        </row>
        <row r="339">
          <cell r="D339">
            <v>22012</v>
          </cell>
          <cell r="I339" t="str">
            <v>REGULAR</v>
          </cell>
          <cell r="AF339">
            <v>392.52308106706533</v>
          </cell>
          <cell r="AK339">
            <v>51</v>
          </cell>
        </row>
        <row r="340">
          <cell r="D340">
            <v>22020</v>
          </cell>
          <cell r="I340" t="str">
            <v>REGULAR</v>
          </cell>
          <cell r="AF340">
            <v>193.91005727077692</v>
          </cell>
          <cell r="AK340">
            <v>28</v>
          </cell>
        </row>
        <row r="341">
          <cell r="D341">
            <v>22053</v>
          </cell>
          <cell r="I341" t="str">
            <v>REGULAR</v>
          </cell>
          <cell r="AF341">
            <v>346.84816881290681</v>
          </cell>
          <cell r="AK341">
            <v>41</v>
          </cell>
        </row>
        <row r="342">
          <cell r="D342">
            <v>24612</v>
          </cell>
          <cell r="I342" t="str">
            <v>REGULAR</v>
          </cell>
          <cell r="AF342">
            <v>255.53525914909804</v>
          </cell>
          <cell r="AK342">
            <v>19</v>
          </cell>
        </row>
        <row r="343">
          <cell r="D343">
            <v>26765</v>
          </cell>
          <cell r="I343" t="str">
            <v>REGULAR</v>
          </cell>
          <cell r="AF343">
            <v>249.24924758475214</v>
          </cell>
          <cell r="AK343">
            <v>41</v>
          </cell>
        </row>
        <row r="344">
          <cell r="D344">
            <v>26773</v>
          </cell>
          <cell r="I344" t="str">
            <v>VOCACIONAL</v>
          </cell>
          <cell r="AF344">
            <v>433.57059171912431</v>
          </cell>
          <cell r="AK344">
            <v>44</v>
          </cell>
        </row>
        <row r="345">
          <cell r="D345">
            <v>31054</v>
          </cell>
          <cell r="I345" t="str">
            <v>REGULAR</v>
          </cell>
          <cell r="AF345">
            <v>420.91242289179337</v>
          </cell>
          <cell r="AK345">
            <v>42</v>
          </cell>
        </row>
        <row r="346">
          <cell r="D346">
            <v>31070</v>
          </cell>
          <cell r="I346" t="str">
            <v>REGULAR</v>
          </cell>
          <cell r="AF346">
            <v>243.16105516001855</v>
          </cell>
          <cell r="AK346">
            <v>41</v>
          </cell>
        </row>
        <row r="347">
          <cell r="D347">
            <v>31286</v>
          </cell>
          <cell r="I347" t="str">
            <v>REGULAR</v>
          </cell>
          <cell r="AF347">
            <v>202.80041757841755</v>
          </cell>
          <cell r="AK347">
            <v>28</v>
          </cell>
        </row>
        <row r="348">
          <cell r="D348">
            <v>33340</v>
          </cell>
          <cell r="I348" t="str">
            <v>VOCACIONAL</v>
          </cell>
          <cell r="AF348">
            <v>306.17366168856211</v>
          </cell>
          <cell r="AK348">
            <v>53</v>
          </cell>
        </row>
        <row r="349">
          <cell r="D349">
            <v>33563</v>
          </cell>
          <cell r="I349" t="str">
            <v>MONTESSORI</v>
          </cell>
          <cell r="AF349">
            <v>270.29579203624877</v>
          </cell>
          <cell r="AK349">
            <v>19</v>
          </cell>
        </row>
        <row r="350">
          <cell r="D350">
            <v>34207</v>
          </cell>
          <cell r="I350" t="str">
            <v>REGULAR</v>
          </cell>
          <cell r="AF350">
            <v>181.81763954841165</v>
          </cell>
          <cell r="AK350">
            <v>23</v>
          </cell>
        </row>
        <row r="351">
          <cell r="D351">
            <v>34926</v>
          </cell>
          <cell r="I351" t="str">
            <v>VOCACIONAL</v>
          </cell>
          <cell r="AF351">
            <v>217.12227615221641</v>
          </cell>
          <cell r="AK351">
            <v>21</v>
          </cell>
        </row>
        <row r="352">
          <cell r="D352">
            <v>35048</v>
          </cell>
          <cell r="I352" t="str">
            <v>REGULAR</v>
          </cell>
          <cell r="AF352">
            <v>262.62320292491978</v>
          </cell>
          <cell r="AK352">
            <v>19</v>
          </cell>
        </row>
        <row r="353">
          <cell r="D353">
            <v>35923</v>
          </cell>
          <cell r="I353" t="str">
            <v>BILINGUE</v>
          </cell>
          <cell r="AF353">
            <v>137.91909406909303</v>
          </cell>
          <cell r="AK353">
            <v>19</v>
          </cell>
        </row>
        <row r="354">
          <cell r="D354">
            <v>36384</v>
          </cell>
          <cell r="I354" t="str">
            <v>VOCACIONAL</v>
          </cell>
          <cell r="AF354">
            <v>441.72793196665049</v>
          </cell>
          <cell r="AK354">
            <v>30</v>
          </cell>
        </row>
        <row r="355">
          <cell r="D355">
            <v>3762</v>
          </cell>
          <cell r="I355" t="str">
            <v>OTRO</v>
          </cell>
          <cell r="AF355">
            <v>31.99509537237433</v>
          </cell>
          <cell r="AK355">
            <v>0</v>
          </cell>
        </row>
        <row r="356">
          <cell r="D356">
            <v>31120</v>
          </cell>
          <cell r="I356" t="str">
            <v>VOCACIONAL</v>
          </cell>
          <cell r="AF356">
            <v>348.51557209209943</v>
          </cell>
          <cell r="AK356">
            <v>20</v>
          </cell>
        </row>
        <row r="357">
          <cell r="D357">
            <v>31245</v>
          </cell>
          <cell r="I357" t="str">
            <v>REGULAR</v>
          </cell>
          <cell r="AF357">
            <v>335.01097488019087</v>
          </cell>
          <cell r="AK357">
            <v>49</v>
          </cell>
        </row>
        <row r="358">
          <cell r="D358">
            <v>31252</v>
          </cell>
          <cell r="I358" t="str">
            <v>REGULAR</v>
          </cell>
          <cell r="AF358">
            <v>257.11366452650242</v>
          </cell>
          <cell r="AK358">
            <v>18</v>
          </cell>
        </row>
        <row r="359">
          <cell r="D359">
            <v>34272</v>
          </cell>
          <cell r="I359" t="str">
            <v>REGULAR</v>
          </cell>
          <cell r="AF359">
            <v>556.94646726527139</v>
          </cell>
          <cell r="AK359">
            <v>30</v>
          </cell>
        </row>
        <row r="360">
          <cell r="D360">
            <v>34793</v>
          </cell>
          <cell r="I360" t="str">
            <v>REGULAR</v>
          </cell>
          <cell r="AF360">
            <v>290.54852386083729</v>
          </cell>
          <cell r="AK360">
            <v>43</v>
          </cell>
        </row>
        <row r="361">
          <cell r="D361">
            <v>36046</v>
          </cell>
          <cell r="I361" t="str">
            <v>REGULAR</v>
          </cell>
          <cell r="AF361">
            <v>282.58388959371354</v>
          </cell>
          <cell r="AK361">
            <v>33</v>
          </cell>
        </row>
        <row r="362">
          <cell r="D362">
            <v>36335</v>
          </cell>
          <cell r="I362" t="str">
            <v>VOCACIONAL</v>
          </cell>
          <cell r="AF362">
            <v>478.04657038274581</v>
          </cell>
          <cell r="AK362">
            <v>26</v>
          </cell>
        </row>
        <row r="363">
          <cell r="D363">
            <v>31302</v>
          </cell>
          <cell r="I363" t="str">
            <v>REGULAR</v>
          </cell>
          <cell r="AF363">
            <v>271.13144629892912</v>
          </cell>
          <cell r="AK363">
            <v>27</v>
          </cell>
        </row>
        <row r="364">
          <cell r="D364">
            <v>31393</v>
          </cell>
          <cell r="I364" t="str">
            <v>REGULAR</v>
          </cell>
          <cell r="AF364">
            <v>133.12201726380258</v>
          </cell>
          <cell r="AK364">
            <v>25</v>
          </cell>
        </row>
        <row r="365">
          <cell r="D365">
            <v>33936</v>
          </cell>
          <cell r="I365" t="str">
            <v>REGULAR</v>
          </cell>
          <cell r="AF365">
            <v>316.176998278273</v>
          </cell>
          <cell r="AK365">
            <v>30</v>
          </cell>
        </row>
        <row r="366">
          <cell r="D366">
            <v>35618</v>
          </cell>
          <cell r="I366" t="str">
            <v>VOCACIONAL</v>
          </cell>
          <cell r="AF366">
            <v>559.01437335740161</v>
          </cell>
          <cell r="AK366">
            <v>46</v>
          </cell>
        </row>
        <row r="367">
          <cell r="D367">
            <v>32227</v>
          </cell>
          <cell r="I367" t="str">
            <v>REGULAR</v>
          </cell>
          <cell r="AF367">
            <v>372.53795860951487</v>
          </cell>
          <cell r="AK367">
            <v>34</v>
          </cell>
        </row>
        <row r="368">
          <cell r="D368">
            <v>32243</v>
          </cell>
          <cell r="I368" t="str">
            <v>REGULAR</v>
          </cell>
          <cell r="AF368">
            <v>225.63334864110919</v>
          </cell>
          <cell r="AK368">
            <v>30</v>
          </cell>
        </row>
        <row r="369">
          <cell r="D369">
            <v>32250</v>
          </cell>
          <cell r="I369" t="str">
            <v>VOCACIONAL</v>
          </cell>
          <cell r="AF369">
            <v>282.96879865062897</v>
          </cell>
          <cell r="AK369">
            <v>19</v>
          </cell>
        </row>
        <row r="370">
          <cell r="D370">
            <v>32268</v>
          </cell>
          <cell r="I370" t="str">
            <v>REGULAR</v>
          </cell>
          <cell r="AF370">
            <v>184.948922484722</v>
          </cell>
          <cell r="AK370">
            <v>19</v>
          </cell>
        </row>
        <row r="371">
          <cell r="D371">
            <v>33233</v>
          </cell>
          <cell r="I371" t="str">
            <v>VOCACIONAL</v>
          </cell>
          <cell r="AF371">
            <v>632.40999174964259</v>
          </cell>
          <cell r="AK371">
            <v>4</v>
          </cell>
        </row>
        <row r="372">
          <cell r="D372">
            <v>33647</v>
          </cell>
          <cell r="I372" t="str">
            <v>REGULAR</v>
          </cell>
          <cell r="AF372">
            <v>403.33364678251246</v>
          </cell>
          <cell r="AK372">
            <v>31</v>
          </cell>
        </row>
        <row r="373">
          <cell r="D373">
            <v>34314</v>
          </cell>
          <cell r="I373" t="str">
            <v>REGULAR</v>
          </cell>
          <cell r="AF373">
            <v>205.70847277511234</v>
          </cell>
          <cell r="AK373">
            <v>36</v>
          </cell>
        </row>
        <row r="374">
          <cell r="D374">
            <v>35535</v>
          </cell>
          <cell r="I374" t="str">
            <v>REGULAR</v>
          </cell>
          <cell r="AF374">
            <v>222.00729621068021</v>
          </cell>
          <cell r="AK374">
            <v>26</v>
          </cell>
        </row>
        <row r="375">
          <cell r="D375">
            <v>35543</v>
          </cell>
          <cell r="I375" t="str">
            <v>REGULAR</v>
          </cell>
          <cell r="AF375">
            <v>52.781036620976174</v>
          </cell>
          <cell r="AK375">
            <v>20</v>
          </cell>
        </row>
        <row r="376">
          <cell r="D376">
            <v>35964</v>
          </cell>
          <cell r="I376" t="str">
            <v>REGULAR</v>
          </cell>
          <cell r="AF376">
            <v>295.7548098373789</v>
          </cell>
          <cell r="AK376">
            <v>36</v>
          </cell>
        </row>
        <row r="377">
          <cell r="D377">
            <v>30098</v>
          </cell>
          <cell r="I377" t="str">
            <v>VOCACIONAL</v>
          </cell>
          <cell r="AF377">
            <v>338.87498219365835</v>
          </cell>
          <cell r="AK377">
            <v>26</v>
          </cell>
        </row>
        <row r="378">
          <cell r="D378">
            <v>30167</v>
          </cell>
          <cell r="I378" t="str">
            <v>STEM (CS/MT)</v>
          </cell>
          <cell r="AF378">
            <v>151.70451713077313</v>
          </cell>
          <cell r="AK378">
            <v>19</v>
          </cell>
        </row>
        <row r="379">
          <cell r="D379">
            <v>34462</v>
          </cell>
          <cell r="I379" t="str">
            <v>REGULAR</v>
          </cell>
          <cell r="AF379">
            <v>266.44310521989502</v>
          </cell>
          <cell r="AK379">
            <v>23</v>
          </cell>
        </row>
        <row r="380">
          <cell r="D380">
            <v>35907</v>
          </cell>
          <cell r="I380" t="str">
            <v>REGULAR</v>
          </cell>
          <cell r="AF380">
            <v>351.99010844097347</v>
          </cell>
          <cell r="AK380">
            <v>38</v>
          </cell>
        </row>
        <row r="381">
          <cell r="D381">
            <v>36343</v>
          </cell>
          <cell r="I381" t="str">
            <v>OTRO</v>
          </cell>
          <cell r="AF381"/>
          <cell r="AK381">
            <v>23</v>
          </cell>
        </row>
        <row r="382">
          <cell r="D382">
            <v>37507</v>
          </cell>
          <cell r="I382" t="str">
            <v>REGULAR</v>
          </cell>
          <cell r="AF382">
            <v>122.38856094655863</v>
          </cell>
          <cell r="AK382">
            <v>24</v>
          </cell>
        </row>
        <row r="383">
          <cell r="D383">
            <v>30148</v>
          </cell>
          <cell r="I383" t="str">
            <v>REGULAR</v>
          </cell>
          <cell r="AF383">
            <v>210.50608317346069</v>
          </cell>
          <cell r="AK383">
            <v>35</v>
          </cell>
        </row>
        <row r="384">
          <cell r="D384">
            <v>30189</v>
          </cell>
          <cell r="I384" t="str">
            <v>REGULAR</v>
          </cell>
          <cell r="AF384">
            <v>164.1939308463453</v>
          </cell>
          <cell r="AK384">
            <v>15</v>
          </cell>
        </row>
        <row r="385">
          <cell r="D385">
            <v>30197</v>
          </cell>
          <cell r="I385" t="str">
            <v>REGULAR</v>
          </cell>
          <cell r="AF385">
            <v>155.77921236099638</v>
          </cell>
          <cell r="AK385">
            <v>37</v>
          </cell>
        </row>
        <row r="386">
          <cell r="D386">
            <v>30221</v>
          </cell>
          <cell r="I386" t="str">
            <v>REGULAR</v>
          </cell>
          <cell r="AF386">
            <v>92.470196826623251</v>
          </cell>
          <cell r="AK386">
            <v>10</v>
          </cell>
        </row>
        <row r="387">
          <cell r="D387">
            <v>30239</v>
          </cell>
          <cell r="I387" t="str">
            <v>REGULAR</v>
          </cell>
          <cell r="AF387">
            <v>233.83985663632424</v>
          </cell>
          <cell r="AK387">
            <v>24</v>
          </cell>
        </row>
        <row r="388">
          <cell r="D388">
            <v>30247</v>
          </cell>
          <cell r="I388" t="str">
            <v>REGULAR</v>
          </cell>
          <cell r="AF388">
            <v>247.80001460942046</v>
          </cell>
          <cell r="AK388">
            <v>33</v>
          </cell>
        </row>
        <row r="389">
          <cell r="D389">
            <v>33274</v>
          </cell>
          <cell r="I389" t="str">
            <v>REGULAR</v>
          </cell>
          <cell r="AF389">
            <v>284.81012579050463</v>
          </cell>
          <cell r="AK389">
            <v>41</v>
          </cell>
        </row>
        <row r="390">
          <cell r="D390">
            <v>34348</v>
          </cell>
          <cell r="I390" t="str">
            <v>REGULAR</v>
          </cell>
          <cell r="AF390">
            <v>273.89219485616644</v>
          </cell>
          <cell r="AK390">
            <v>29</v>
          </cell>
        </row>
        <row r="391">
          <cell r="D391">
            <v>34769</v>
          </cell>
          <cell r="I391" t="str">
            <v>REGULAR</v>
          </cell>
          <cell r="AF391">
            <v>179.32228649323656</v>
          </cell>
          <cell r="AK391">
            <v>19</v>
          </cell>
        </row>
        <row r="392">
          <cell r="D392">
            <v>35766</v>
          </cell>
          <cell r="I392" t="str">
            <v>VOCACIONAL</v>
          </cell>
          <cell r="AF392">
            <v>717.25216174013224</v>
          </cell>
          <cell r="AK392">
            <v>58</v>
          </cell>
        </row>
        <row r="393">
          <cell r="D393">
            <v>31583</v>
          </cell>
          <cell r="I393" t="str">
            <v>MONTESSORI</v>
          </cell>
          <cell r="AF393">
            <v>198.14387289855446</v>
          </cell>
          <cell r="AK393">
            <v>11</v>
          </cell>
        </row>
        <row r="394">
          <cell r="D394">
            <v>31609</v>
          </cell>
          <cell r="I394" t="str">
            <v>REGULAR</v>
          </cell>
          <cell r="AF394">
            <v>183.14070607196572</v>
          </cell>
          <cell r="AK394">
            <v>15</v>
          </cell>
        </row>
        <row r="395">
          <cell r="D395">
            <v>31617</v>
          </cell>
          <cell r="I395" t="str">
            <v>REGULAR</v>
          </cell>
          <cell r="AF395">
            <v>201.34548175665515</v>
          </cell>
          <cell r="AK395">
            <v>37</v>
          </cell>
        </row>
        <row r="396">
          <cell r="D396">
            <v>33225</v>
          </cell>
          <cell r="I396" t="str">
            <v>REGULAR</v>
          </cell>
          <cell r="AF396">
            <v>195.28041113681749</v>
          </cell>
          <cell r="AK396">
            <v>32</v>
          </cell>
        </row>
        <row r="397">
          <cell r="D397">
            <v>35014</v>
          </cell>
          <cell r="I397" t="str">
            <v>REGULAR</v>
          </cell>
          <cell r="AF397">
            <v>198.56024819692362</v>
          </cell>
          <cell r="AK397">
            <v>34</v>
          </cell>
        </row>
        <row r="398">
          <cell r="D398">
            <v>35881</v>
          </cell>
          <cell r="I398" t="str">
            <v>VOCACIONAL</v>
          </cell>
          <cell r="AF398">
            <v>335.04330737442632</v>
          </cell>
          <cell r="AK398">
            <v>30</v>
          </cell>
        </row>
        <row r="399">
          <cell r="D399">
            <v>36350</v>
          </cell>
          <cell r="I399" t="str">
            <v>REGULAR</v>
          </cell>
          <cell r="AF399">
            <v>265.99071493524303</v>
          </cell>
          <cell r="AK399">
            <v>21</v>
          </cell>
        </row>
        <row r="400">
          <cell r="D400">
            <v>32300</v>
          </cell>
          <cell r="I400" t="str">
            <v>MONTESSORI</v>
          </cell>
          <cell r="AF400">
            <v>63.669388732291466</v>
          </cell>
          <cell r="AK400">
            <v>9</v>
          </cell>
        </row>
        <row r="401">
          <cell r="D401">
            <v>32367</v>
          </cell>
          <cell r="I401" t="str">
            <v>MONTESSORI</v>
          </cell>
          <cell r="AF401">
            <v>186.95445669025972</v>
          </cell>
          <cell r="AK401">
            <v>18</v>
          </cell>
        </row>
        <row r="402">
          <cell r="D402">
            <v>32375</v>
          </cell>
          <cell r="I402" t="str">
            <v>MONTESSORI</v>
          </cell>
          <cell r="AF402">
            <v>78.965109104113694</v>
          </cell>
          <cell r="AK402">
            <v>8</v>
          </cell>
        </row>
        <row r="403">
          <cell r="D403">
            <v>33043</v>
          </cell>
          <cell r="I403" t="str">
            <v>VOCACIONAL</v>
          </cell>
          <cell r="AF403">
            <v>220.70304472427921</v>
          </cell>
          <cell r="AK403">
            <v>37</v>
          </cell>
        </row>
        <row r="404">
          <cell r="D404">
            <v>35295</v>
          </cell>
          <cell r="I404" t="str">
            <v>REGULAR</v>
          </cell>
          <cell r="AF404">
            <v>149.81154640796774</v>
          </cell>
          <cell r="AK404">
            <v>25</v>
          </cell>
        </row>
        <row r="405">
          <cell r="D405">
            <v>35840</v>
          </cell>
          <cell r="I405" t="str">
            <v>REGULAR</v>
          </cell>
          <cell r="AF405">
            <v>172.74224530273057</v>
          </cell>
          <cell r="AK405">
            <v>32</v>
          </cell>
        </row>
        <row r="406">
          <cell r="D406">
            <v>30270</v>
          </cell>
          <cell r="I406" t="str">
            <v>REGULAR</v>
          </cell>
          <cell r="AF406">
            <v>475.09929496942829</v>
          </cell>
          <cell r="AK406">
            <v>25</v>
          </cell>
        </row>
        <row r="407">
          <cell r="D407">
            <v>30304</v>
          </cell>
          <cell r="I407" t="str">
            <v>REGULAR</v>
          </cell>
          <cell r="AF407">
            <v>222.66808541651287</v>
          </cell>
          <cell r="AK407">
            <v>22</v>
          </cell>
        </row>
        <row r="408">
          <cell r="D408">
            <v>30429</v>
          </cell>
          <cell r="I408" t="str">
            <v>REGULAR</v>
          </cell>
          <cell r="AF408">
            <v>111.33089944968356</v>
          </cell>
          <cell r="AK408">
            <v>8</v>
          </cell>
        </row>
        <row r="409">
          <cell r="D409">
            <v>30502</v>
          </cell>
          <cell r="I409" t="str">
            <v>MONTESSORI</v>
          </cell>
          <cell r="AF409">
            <v>166.21023360775337</v>
          </cell>
          <cell r="AK409">
            <v>13</v>
          </cell>
        </row>
        <row r="410">
          <cell r="D410">
            <v>33308</v>
          </cell>
          <cell r="I410" t="str">
            <v>REGULAR</v>
          </cell>
          <cell r="AF410">
            <v>220.41807287775632</v>
          </cell>
          <cell r="AK410">
            <v>27</v>
          </cell>
        </row>
        <row r="411">
          <cell r="D411">
            <v>33662</v>
          </cell>
          <cell r="I411" t="str">
            <v>REGULAR</v>
          </cell>
          <cell r="AF411">
            <v>271.99777616544321</v>
          </cell>
          <cell r="AK411">
            <v>59</v>
          </cell>
        </row>
        <row r="412">
          <cell r="D412">
            <v>33704</v>
          </cell>
          <cell r="I412" t="str">
            <v>BILINGUE</v>
          </cell>
          <cell r="AF412">
            <v>299.20981452791932</v>
          </cell>
          <cell r="AK412">
            <v>22</v>
          </cell>
        </row>
        <row r="413">
          <cell r="D413">
            <v>34199</v>
          </cell>
          <cell r="I413" t="str">
            <v>REGULAR</v>
          </cell>
          <cell r="AF413">
            <v>325.49095663107516</v>
          </cell>
          <cell r="AK413">
            <v>32</v>
          </cell>
        </row>
        <row r="414">
          <cell r="D414">
            <v>34884</v>
          </cell>
          <cell r="I414" t="str">
            <v>REGULAR</v>
          </cell>
          <cell r="AF414">
            <v>340.79440878701644</v>
          </cell>
          <cell r="AK414">
            <v>31</v>
          </cell>
        </row>
        <row r="415">
          <cell r="D415">
            <v>35071</v>
          </cell>
          <cell r="I415" t="str">
            <v>REGULAR</v>
          </cell>
          <cell r="AF415">
            <v>300.96848336877207</v>
          </cell>
          <cell r="AK415">
            <v>19</v>
          </cell>
        </row>
        <row r="416">
          <cell r="D416">
            <v>35360</v>
          </cell>
          <cell r="I416" t="str">
            <v>REGULAR</v>
          </cell>
          <cell r="AF416">
            <v>256.71196888967995</v>
          </cell>
          <cell r="AK416">
            <v>17</v>
          </cell>
        </row>
        <row r="417">
          <cell r="D417">
            <v>35501</v>
          </cell>
          <cell r="I417" t="str">
            <v>VOCACIONAL</v>
          </cell>
          <cell r="AF417">
            <v>527.93365575294229</v>
          </cell>
          <cell r="AK417">
            <v>70</v>
          </cell>
        </row>
        <row r="418">
          <cell r="D418">
            <v>35550</v>
          </cell>
          <cell r="I418" t="str">
            <v>BELLAS ARTES</v>
          </cell>
          <cell r="AF418"/>
          <cell r="AK418">
            <v>49</v>
          </cell>
        </row>
        <row r="419">
          <cell r="D419">
            <v>35626</v>
          </cell>
          <cell r="I419" t="str">
            <v>REGULAR</v>
          </cell>
          <cell r="AF419">
            <v>43.723552500745583</v>
          </cell>
          <cell r="AK419">
            <v>21</v>
          </cell>
        </row>
        <row r="420">
          <cell r="D420">
            <v>35774</v>
          </cell>
          <cell r="I420" t="str">
            <v>REGULAR</v>
          </cell>
          <cell r="AF420">
            <v>249.30690524119791</v>
          </cell>
          <cell r="AK420">
            <v>18</v>
          </cell>
        </row>
        <row r="421">
          <cell r="D421">
            <v>36012</v>
          </cell>
          <cell r="I421" t="str">
            <v>BELLAS ARTES</v>
          </cell>
          <cell r="AF421">
            <v>475.70955209374353</v>
          </cell>
          <cell r="AK421">
            <v>38</v>
          </cell>
        </row>
        <row r="422">
          <cell r="D422">
            <v>30643</v>
          </cell>
          <cell r="I422" t="str">
            <v>REGULAR</v>
          </cell>
          <cell r="AF422">
            <v>307.36075339341198</v>
          </cell>
          <cell r="AK422">
            <v>19</v>
          </cell>
        </row>
        <row r="423">
          <cell r="D423">
            <v>30734</v>
          </cell>
          <cell r="I423" t="str">
            <v>MONTESSORI</v>
          </cell>
          <cell r="AF423">
            <v>298.83683792065665</v>
          </cell>
          <cell r="AK423">
            <v>13</v>
          </cell>
        </row>
        <row r="424">
          <cell r="D424">
            <v>30742</v>
          </cell>
          <cell r="I424" t="str">
            <v>REGULAR</v>
          </cell>
          <cell r="AF424">
            <v>362.97484631034939</v>
          </cell>
          <cell r="AK424">
            <v>38</v>
          </cell>
        </row>
        <row r="425">
          <cell r="D425">
            <v>30759</v>
          </cell>
          <cell r="I425" t="str">
            <v>REGULAR</v>
          </cell>
          <cell r="AF425">
            <v>502.32514053291209</v>
          </cell>
          <cell r="AK425">
            <v>40</v>
          </cell>
        </row>
        <row r="426">
          <cell r="D426">
            <v>30791</v>
          </cell>
          <cell r="I426" t="str">
            <v>REGULAR</v>
          </cell>
          <cell r="AF426">
            <v>158.50684024419706</v>
          </cell>
          <cell r="AK426">
            <v>11</v>
          </cell>
        </row>
        <row r="427">
          <cell r="D427">
            <v>32979</v>
          </cell>
          <cell r="I427" t="str">
            <v>REGULAR</v>
          </cell>
          <cell r="AF427">
            <v>238.05734264436262</v>
          </cell>
          <cell r="AK427">
            <v>22</v>
          </cell>
        </row>
        <row r="428">
          <cell r="D428">
            <v>34363</v>
          </cell>
          <cell r="I428" t="str">
            <v>VOCACIONAL</v>
          </cell>
          <cell r="AF428">
            <v>374.02038588724963</v>
          </cell>
          <cell r="AK428">
            <v>48</v>
          </cell>
        </row>
        <row r="429">
          <cell r="D429">
            <v>34777</v>
          </cell>
          <cell r="I429" t="str">
            <v>REGULAR</v>
          </cell>
          <cell r="AF429">
            <v>148.68728221328732</v>
          </cell>
          <cell r="AK429">
            <v>27</v>
          </cell>
        </row>
        <row r="430">
          <cell r="D430">
            <v>34785</v>
          </cell>
          <cell r="I430" t="str">
            <v>REGULAR</v>
          </cell>
          <cell r="AF430">
            <v>572.77291505175208</v>
          </cell>
          <cell r="AK430">
            <v>25</v>
          </cell>
        </row>
        <row r="431">
          <cell r="D431">
            <v>36327</v>
          </cell>
          <cell r="I431" t="str">
            <v>REGULAR</v>
          </cell>
          <cell r="AF431">
            <v>272.74313926422008</v>
          </cell>
          <cell r="AK431">
            <v>33</v>
          </cell>
        </row>
        <row r="432">
          <cell r="D432">
            <v>30841</v>
          </cell>
          <cell r="I432" t="str">
            <v>REGULAR</v>
          </cell>
          <cell r="AF432">
            <v>354.70583671633398</v>
          </cell>
          <cell r="AK432">
            <v>31</v>
          </cell>
        </row>
        <row r="433">
          <cell r="D433">
            <v>30874</v>
          </cell>
          <cell r="I433" t="str">
            <v>MONTESSORI</v>
          </cell>
          <cell r="AF433">
            <v>212.98240301550533</v>
          </cell>
          <cell r="AK433">
            <v>14</v>
          </cell>
        </row>
        <row r="434">
          <cell r="D434">
            <v>30916</v>
          </cell>
          <cell r="I434" t="str">
            <v>REGULAR</v>
          </cell>
          <cell r="AF434">
            <v>264.18281813448698</v>
          </cell>
          <cell r="AK434">
            <v>21</v>
          </cell>
        </row>
        <row r="435">
          <cell r="D435">
            <v>30924</v>
          </cell>
          <cell r="I435" t="str">
            <v>REGULAR</v>
          </cell>
          <cell r="AF435">
            <v>177.30892895329157</v>
          </cell>
          <cell r="AK435">
            <v>18</v>
          </cell>
        </row>
        <row r="436">
          <cell r="D436">
            <v>30973</v>
          </cell>
          <cell r="I436" t="str">
            <v>VOCACIONAL</v>
          </cell>
          <cell r="AF436">
            <v>726.26189634624598</v>
          </cell>
          <cell r="AK436">
            <v>39</v>
          </cell>
        </row>
        <row r="437">
          <cell r="D437">
            <v>34355</v>
          </cell>
          <cell r="I437" t="str">
            <v>REGULAR</v>
          </cell>
          <cell r="AF437">
            <v>248.27237956519073</v>
          </cell>
          <cell r="AK437">
            <v>19</v>
          </cell>
        </row>
        <row r="438">
          <cell r="D438">
            <v>35493</v>
          </cell>
          <cell r="I438" t="str">
            <v>REGULAR</v>
          </cell>
          <cell r="AF438">
            <v>375.38930137960477</v>
          </cell>
          <cell r="AK438">
            <v>29</v>
          </cell>
        </row>
        <row r="439">
          <cell r="D439">
            <v>35592</v>
          </cell>
          <cell r="I439" t="str">
            <v>REGULAR</v>
          </cell>
          <cell r="AF439">
            <v>393.37792038143863</v>
          </cell>
          <cell r="AK439">
            <v>27</v>
          </cell>
        </row>
        <row r="440">
          <cell r="D440">
            <v>31427</v>
          </cell>
          <cell r="I440" t="str">
            <v>REGULAR</v>
          </cell>
          <cell r="AF440">
            <v>287.43299546706265</v>
          </cell>
          <cell r="AK440">
            <v>30</v>
          </cell>
        </row>
        <row r="441">
          <cell r="D441">
            <v>31534</v>
          </cell>
          <cell r="I441" t="str">
            <v>REGULAR</v>
          </cell>
          <cell r="AF441">
            <v>107.49642880930806</v>
          </cell>
          <cell r="AK441">
            <v>37</v>
          </cell>
        </row>
        <row r="442">
          <cell r="D442">
            <v>31542</v>
          </cell>
          <cell r="I442" t="str">
            <v>VOCACIONAL</v>
          </cell>
          <cell r="AF442">
            <v>242.88882599799598</v>
          </cell>
          <cell r="AK442">
            <v>26</v>
          </cell>
        </row>
        <row r="443">
          <cell r="D443">
            <v>35899</v>
          </cell>
          <cell r="I443" t="str">
            <v>REGULAR</v>
          </cell>
          <cell r="AF443">
            <v>210.88249652012331</v>
          </cell>
          <cell r="AK443">
            <v>31</v>
          </cell>
        </row>
        <row r="444">
          <cell r="D444">
            <v>25023</v>
          </cell>
          <cell r="I444" t="str">
            <v>BILINGUE</v>
          </cell>
          <cell r="AF444">
            <v>245.69067029163972</v>
          </cell>
          <cell r="AK444">
            <v>11</v>
          </cell>
        </row>
        <row r="445">
          <cell r="D445">
            <v>25031</v>
          </cell>
          <cell r="I445" t="str">
            <v>REGULAR</v>
          </cell>
          <cell r="AF445">
            <v>180.07242991746227</v>
          </cell>
          <cell r="AK445">
            <v>27</v>
          </cell>
        </row>
        <row r="446">
          <cell r="D446">
            <v>25049</v>
          </cell>
          <cell r="I446" t="str">
            <v>REGULAR</v>
          </cell>
          <cell r="AF446">
            <v>242.31578851579977</v>
          </cell>
          <cell r="AK446">
            <v>29</v>
          </cell>
        </row>
        <row r="447">
          <cell r="D447">
            <v>25197</v>
          </cell>
          <cell r="I447" t="str">
            <v>MONTESSORI</v>
          </cell>
          <cell r="AF447">
            <v>163.52684939313798</v>
          </cell>
          <cell r="AK447">
            <v>8</v>
          </cell>
        </row>
        <row r="448">
          <cell r="D448">
            <v>25239</v>
          </cell>
          <cell r="I448" t="str">
            <v>REGULAR</v>
          </cell>
          <cell r="AF448">
            <v>245.8053765858956</v>
          </cell>
          <cell r="AK448">
            <v>29</v>
          </cell>
        </row>
        <row r="449">
          <cell r="D449">
            <v>35816</v>
          </cell>
          <cell r="I449" t="str">
            <v>VOCACIONAL</v>
          </cell>
          <cell r="AF449">
            <v>250.47697558862836</v>
          </cell>
          <cell r="AK449">
            <v>54</v>
          </cell>
        </row>
        <row r="450">
          <cell r="D450">
            <v>22327</v>
          </cell>
          <cell r="I450" t="str">
            <v>REGULAR</v>
          </cell>
          <cell r="AF450">
            <v>439.28361477500641</v>
          </cell>
          <cell r="AK450">
            <v>30</v>
          </cell>
        </row>
        <row r="451">
          <cell r="D451">
            <v>22459</v>
          </cell>
          <cell r="I451" t="str">
            <v>REGULAR</v>
          </cell>
          <cell r="AF451">
            <v>239.65312524412377</v>
          </cell>
          <cell r="AK451">
            <v>30</v>
          </cell>
        </row>
        <row r="452">
          <cell r="D452">
            <v>22566</v>
          </cell>
          <cell r="I452" t="str">
            <v>REGULAR</v>
          </cell>
          <cell r="AF452">
            <v>210.81562108145371</v>
          </cell>
          <cell r="AK452">
            <v>25</v>
          </cell>
        </row>
        <row r="453">
          <cell r="D453">
            <v>22582</v>
          </cell>
          <cell r="I453" t="str">
            <v>REGULAR</v>
          </cell>
          <cell r="AF453">
            <v>492.43646295045329</v>
          </cell>
          <cell r="AK453">
            <v>35</v>
          </cell>
        </row>
        <row r="454">
          <cell r="D454">
            <v>23309</v>
          </cell>
          <cell r="I454" t="str">
            <v>REGULAR</v>
          </cell>
          <cell r="AF454">
            <v>211.34468298664058</v>
          </cell>
          <cell r="AK454">
            <v>29</v>
          </cell>
        </row>
        <row r="455">
          <cell r="D455">
            <v>27607</v>
          </cell>
          <cell r="I455" t="str">
            <v>REGULAR</v>
          </cell>
          <cell r="AF455">
            <v>437.66300275525316</v>
          </cell>
          <cell r="AK455">
            <v>35</v>
          </cell>
        </row>
        <row r="456">
          <cell r="D456">
            <v>28522</v>
          </cell>
          <cell r="I456" t="str">
            <v>VOCACIONAL</v>
          </cell>
          <cell r="AF456">
            <v>673.34213818445892</v>
          </cell>
          <cell r="AK456">
            <v>59</v>
          </cell>
        </row>
        <row r="457">
          <cell r="D457">
            <v>35972</v>
          </cell>
          <cell r="I457" t="str">
            <v>REGULAR</v>
          </cell>
          <cell r="AF457">
            <v>388.08462021051258</v>
          </cell>
          <cell r="AK457">
            <v>47</v>
          </cell>
        </row>
        <row r="458">
          <cell r="D458">
            <v>3257</v>
          </cell>
          <cell r="I458" t="str">
            <v>OTRO</v>
          </cell>
          <cell r="AF458">
            <v>64.151714539445464</v>
          </cell>
          <cell r="AK458">
            <v>0</v>
          </cell>
        </row>
        <row r="459">
          <cell r="D459">
            <v>32433</v>
          </cell>
          <cell r="I459" t="str">
            <v>REGULAR</v>
          </cell>
          <cell r="AF459">
            <v>203.20476926187183</v>
          </cell>
          <cell r="AK459">
            <v>21</v>
          </cell>
        </row>
        <row r="460">
          <cell r="D460">
            <v>32458</v>
          </cell>
          <cell r="I460" t="str">
            <v>REGULAR</v>
          </cell>
          <cell r="AF460">
            <v>170.19729206551452</v>
          </cell>
          <cell r="AK460">
            <v>18</v>
          </cell>
        </row>
        <row r="461">
          <cell r="D461">
            <v>32524</v>
          </cell>
          <cell r="I461" t="str">
            <v>REGULAR</v>
          </cell>
          <cell r="AF461">
            <v>125.15189226582748</v>
          </cell>
          <cell r="AK461">
            <v>17</v>
          </cell>
        </row>
        <row r="462">
          <cell r="D462">
            <v>32532</v>
          </cell>
          <cell r="I462" t="str">
            <v>REGULAR</v>
          </cell>
          <cell r="AF462">
            <v>111.86413168511629</v>
          </cell>
          <cell r="AK462">
            <v>23</v>
          </cell>
        </row>
        <row r="463">
          <cell r="D463">
            <v>32540</v>
          </cell>
          <cell r="I463" t="str">
            <v>REGULAR</v>
          </cell>
          <cell r="AF463">
            <v>171.03693006777868</v>
          </cell>
          <cell r="AK463">
            <v>18</v>
          </cell>
        </row>
        <row r="464">
          <cell r="D464">
            <v>32573</v>
          </cell>
          <cell r="I464" t="str">
            <v>REGULAR</v>
          </cell>
          <cell r="AF464">
            <v>140.67442681006736</v>
          </cell>
          <cell r="AK464">
            <v>34</v>
          </cell>
        </row>
        <row r="465">
          <cell r="D465">
            <v>32680</v>
          </cell>
          <cell r="I465" t="str">
            <v>REGULAR</v>
          </cell>
          <cell r="AF465">
            <v>494.69125436341619</v>
          </cell>
          <cell r="AK465">
            <v>32</v>
          </cell>
        </row>
        <row r="466">
          <cell r="D466">
            <v>32714</v>
          </cell>
          <cell r="I466" t="str">
            <v>REGULAR</v>
          </cell>
          <cell r="AF466">
            <v>206.80618852114594</v>
          </cell>
          <cell r="AK466">
            <v>21</v>
          </cell>
        </row>
        <row r="467">
          <cell r="D467">
            <v>32748</v>
          </cell>
          <cell r="I467" t="str">
            <v>REGULAR</v>
          </cell>
          <cell r="AF467">
            <v>204.79457554273876</v>
          </cell>
          <cell r="AK467">
            <v>23</v>
          </cell>
        </row>
        <row r="468">
          <cell r="D468">
            <v>32755</v>
          </cell>
          <cell r="I468" t="str">
            <v>VOCACIONAL</v>
          </cell>
          <cell r="AF468">
            <v>369.51076866289804</v>
          </cell>
          <cell r="AK468">
            <v>20</v>
          </cell>
        </row>
        <row r="469">
          <cell r="D469">
            <v>32763</v>
          </cell>
          <cell r="I469" t="str">
            <v>MONTESSORI</v>
          </cell>
          <cell r="AF469">
            <v>131.48917796868142</v>
          </cell>
          <cell r="AK469">
            <v>12</v>
          </cell>
        </row>
        <row r="470">
          <cell r="D470">
            <v>34264</v>
          </cell>
          <cell r="I470" t="str">
            <v>REGULAR</v>
          </cell>
          <cell r="AF470">
            <v>231.7082218135269</v>
          </cell>
          <cell r="AK470">
            <v>16</v>
          </cell>
        </row>
        <row r="471">
          <cell r="D471">
            <v>35782</v>
          </cell>
          <cell r="I471" t="str">
            <v>REGULAR</v>
          </cell>
          <cell r="AF471">
            <v>349.78330490577576</v>
          </cell>
          <cell r="AK471">
            <v>31</v>
          </cell>
        </row>
        <row r="472">
          <cell r="D472">
            <v>40022</v>
          </cell>
          <cell r="I472" t="str">
            <v>VOCACIONAL</v>
          </cell>
          <cell r="AF472">
            <v>802.96620589825557</v>
          </cell>
          <cell r="AK472">
            <v>38</v>
          </cell>
        </row>
        <row r="473">
          <cell r="D473">
            <v>40030</v>
          </cell>
          <cell r="I473" t="str">
            <v>REGULAR</v>
          </cell>
          <cell r="AF473">
            <v>243.19161278580231</v>
          </cell>
          <cell r="AK473">
            <v>31</v>
          </cell>
        </row>
        <row r="474">
          <cell r="D474">
            <v>40121</v>
          </cell>
          <cell r="I474" t="str">
            <v>REGULAR</v>
          </cell>
          <cell r="AF474">
            <v>101.95441885272416</v>
          </cell>
          <cell r="AK474">
            <v>12</v>
          </cell>
        </row>
        <row r="475">
          <cell r="D475">
            <v>40139</v>
          </cell>
          <cell r="I475" t="str">
            <v>REGULAR</v>
          </cell>
          <cell r="AF475">
            <v>186.3578408129018</v>
          </cell>
          <cell r="AK475">
            <v>32</v>
          </cell>
        </row>
        <row r="476">
          <cell r="D476">
            <v>40147</v>
          </cell>
          <cell r="I476" t="str">
            <v>REGULAR</v>
          </cell>
          <cell r="AF476">
            <v>390.77145886842294</v>
          </cell>
          <cell r="AK476">
            <v>23</v>
          </cell>
        </row>
        <row r="477">
          <cell r="D477">
            <v>40204</v>
          </cell>
          <cell r="I477" t="str">
            <v>BILINGUE</v>
          </cell>
          <cell r="AF477">
            <v>512.35957923547653</v>
          </cell>
          <cell r="AK477">
            <v>26</v>
          </cell>
        </row>
        <row r="478">
          <cell r="D478">
            <v>40220</v>
          </cell>
          <cell r="I478" t="str">
            <v>BILINGUE</v>
          </cell>
          <cell r="AF478">
            <v>476.88723360765823</v>
          </cell>
          <cell r="AK478">
            <v>38</v>
          </cell>
        </row>
        <row r="479">
          <cell r="D479">
            <v>45310</v>
          </cell>
          <cell r="I479" t="str">
            <v>REGULAR</v>
          </cell>
          <cell r="AF479">
            <v>100.5985131843465</v>
          </cell>
          <cell r="AK479">
            <v>35</v>
          </cell>
        </row>
        <row r="480">
          <cell r="D480">
            <v>46086</v>
          </cell>
          <cell r="I480" t="str">
            <v>REGULAR</v>
          </cell>
          <cell r="AF480">
            <v>391.70285857434681</v>
          </cell>
          <cell r="AK480">
            <v>32</v>
          </cell>
        </row>
        <row r="481">
          <cell r="D481">
            <v>46813</v>
          </cell>
          <cell r="I481" t="str">
            <v>REGULAR</v>
          </cell>
          <cell r="AF481">
            <v>171.98573942997891</v>
          </cell>
          <cell r="AK481">
            <v>23</v>
          </cell>
        </row>
        <row r="482">
          <cell r="D482">
            <v>47951</v>
          </cell>
          <cell r="I482" t="str">
            <v>MONTESSORI</v>
          </cell>
          <cell r="AF482">
            <v>646.64612833026013</v>
          </cell>
          <cell r="AK482">
            <v>35</v>
          </cell>
        </row>
        <row r="483">
          <cell r="D483">
            <v>40295</v>
          </cell>
          <cell r="I483" t="str">
            <v>REGULAR</v>
          </cell>
          <cell r="AF483">
            <v>211.09563487102227</v>
          </cell>
          <cell r="AK483">
            <v>9</v>
          </cell>
        </row>
        <row r="484">
          <cell r="D484">
            <v>40378</v>
          </cell>
          <cell r="I484" t="str">
            <v>REGULAR</v>
          </cell>
          <cell r="AF484">
            <v>207.1069775460725</v>
          </cell>
          <cell r="AK484">
            <v>25</v>
          </cell>
        </row>
        <row r="485">
          <cell r="D485">
            <v>40469</v>
          </cell>
          <cell r="I485" t="str">
            <v>REGULAR</v>
          </cell>
          <cell r="AF485">
            <v>700.21688862824919</v>
          </cell>
          <cell r="AK485">
            <v>51</v>
          </cell>
        </row>
        <row r="486">
          <cell r="D486">
            <v>40477</v>
          </cell>
          <cell r="I486" t="str">
            <v>REGULAR</v>
          </cell>
          <cell r="AF486">
            <v>196.03040380108146</v>
          </cell>
          <cell r="AK486">
            <v>57</v>
          </cell>
        </row>
        <row r="487">
          <cell r="D487">
            <v>40493</v>
          </cell>
          <cell r="I487" t="str">
            <v>REGULAR</v>
          </cell>
          <cell r="AF487">
            <v>251.93010350120446</v>
          </cell>
          <cell r="AK487">
            <v>23</v>
          </cell>
        </row>
        <row r="488">
          <cell r="D488">
            <v>45468</v>
          </cell>
          <cell r="I488" t="str">
            <v>VOCACIONAL</v>
          </cell>
          <cell r="AF488">
            <v>228.22043597338561</v>
          </cell>
          <cell r="AK488">
            <v>25</v>
          </cell>
        </row>
        <row r="489">
          <cell r="D489">
            <v>46656</v>
          </cell>
          <cell r="I489" t="str">
            <v>REGULAR</v>
          </cell>
          <cell r="AF489">
            <v>538.16003658427269</v>
          </cell>
          <cell r="AK489">
            <v>28</v>
          </cell>
        </row>
        <row r="490">
          <cell r="D490">
            <v>46664</v>
          </cell>
          <cell r="I490" t="str">
            <v>REGULAR</v>
          </cell>
          <cell r="AF490">
            <v>324.14084452707596</v>
          </cell>
          <cell r="AK490">
            <v>24</v>
          </cell>
        </row>
        <row r="491">
          <cell r="D491">
            <v>46672</v>
          </cell>
          <cell r="I491" t="str">
            <v>REGULAR</v>
          </cell>
          <cell r="AF491">
            <v>399.93666408281763</v>
          </cell>
          <cell r="AK491">
            <v>26</v>
          </cell>
        </row>
        <row r="492">
          <cell r="D492">
            <v>47589</v>
          </cell>
          <cell r="I492" t="str">
            <v>BELLAS ARTES</v>
          </cell>
          <cell r="AF492"/>
          <cell r="AK492">
            <v>34</v>
          </cell>
        </row>
        <row r="493">
          <cell r="D493">
            <v>47647</v>
          </cell>
          <cell r="I493" t="str">
            <v>VOCACIONAL</v>
          </cell>
          <cell r="AF493">
            <v>491.50400020335803</v>
          </cell>
          <cell r="AK493">
            <v>44</v>
          </cell>
        </row>
        <row r="494">
          <cell r="D494">
            <v>40519</v>
          </cell>
          <cell r="I494" t="str">
            <v>BILINGUE</v>
          </cell>
          <cell r="AF494">
            <v>322.65605418882024</v>
          </cell>
          <cell r="AK494">
            <v>22</v>
          </cell>
        </row>
        <row r="495">
          <cell r="D495">
            <v>40527</v>
          </cell>
          <cell r="I495" t="str">
            <v>BILINGUE</v>
          </cell>
          <cell r="AF495">
            <v>260.15649800357545</v>
          </cell>
          <cell r="AK495">
            <v>10</v>
          </cell>
        </row>
        <row r="496">
          <cell r="D496">
            <v>40626</v>
          </cell>
          <cell r="I496" t="str">
            <v>REGULAR</v>
          </cell>
          <cell r="AF496">
            <v>204.6717402266525</v>
          </cell>
          <cell r="AK496">
            <v>16</v>
          </cell>
        </row>
        <row r="497">
          <cell r="D497">
            <v>40667</v>
          </cell>
          <cell r="I497" t="str">
            <v>REGULAR</v>
          </cell>
          <cell r="AF497">
            <v>335.5824839355875</v>
          </cell>
          <cell r="AK497">
            <v>34</v>
          </cell>
        </row>
        <row r="498">
          <cell r="D498">
            <v>46995</v>
          </cell>
          <cell r="I498" t="str">
            <v>VOCACIONAL</v>
          </cell>
          <cell r="AF498">
            <v>426.38446931958731</v>
          </cell>
          <cell r="AK498">
            <v>36</v>
          </cell>
        </row>
        <row r="499">
          <cell r="D499">
            <v>47613</v>
          </cell>
          <cell r="I499" t="str">
            <v>REGULAR</v>
          </cell>
          <cell r="AF499">
            <v>279.98682229947747</v>
          </cell>
          <cell r="AK499">
            <v>58</v>
          </cell>
        </row>
        <row r="500">
          <cell r="D500">
            <v>42911</v>
          </cell>
          <cell r="I500" t="str">
            <v>BILINGUE</v>
          </cell>
          <cell r="AF500">
            <v>161.71202463335118</v>
          </cell>
          <cell r="AK500">
            <v>18</v>
          </cell>
        </row>
        <row r="501">
          <cell r="D501">
            <v>42945</v>
          </cell>
          <cell r="I501" t="str">
            <v>REGULAR</v>
          </cell>
          <cell r="AF501">
            <v>502.98300062805021</v>
          </cell>
          <cell r="AK501">
            <v>36</v>
          </cell>
        </row>
        <row r="502">
          <cell r="D502">
            <v>47662</v>
          </cell>
          <cell r="I502" t="str">
            <v>VOCACIONAL</v>
          </cell>
          <cell r="AF502">
            <v>298.45126723057831</v>
          </cell>
          <cell r="AK502">
            <v>20</v>
          </cell>
        </row>
        <row r="503">
          <cell r="D503">
            <v>40915</v>
          </cell>
          <cell r="I503" t="str">
            <v>REGULAR</v>
          </cell>
          <cell r="AF503">
            <v>233.3006804380847</v>
          </cell>
          <cell r="AK503">
            <v>18</v>
          </cell>
        </row>
        <row r="504">
          <cell r="D504">
            <v>40980</v>
          </cell>
          <cell r="I504" t="str">
            <v>REGULAR</v>
          </cell>
          <cell r="AF504">
            <v>226.500398232706</v>
          </cell>
          <cell r="AK504">
            <v>32</v>
          </cell>
        </row>
        <row r="505">
          <cell r="D505">
            <v>41004</v>
          </cell>
          <cell r="I505" t="str">
            <v>REGULAR</v>
          </cell>
          <cell r="AF505">
            <v>205.73674548187776</v>
          </cell>
          <cell r="AK505">
            <v>30</v>
          </cell>
        </row>
        <row r="506">
          <cell r="D506">
            <v>41012</v>
          </cell>
          <cell r="I506" t="str">
            <v>REGULAR</v>
          </cell>
          <cell r="AF506">
            <v>315.64814204939529</v>
          </cell>
          <cell r="AK506">
            <v>24</v>
          </cell>
        </row>
        <row r="507">
          <cell r="D507">
            <v>41020</v>
          </cell>
          <cell r="I507" t="str">
            <v>REGULAR</v>
          </cell>
          <cell r="AF507">
            <v>296.92486093109187</v>
          </cell>
          <cell r="AK507">
            <v>18</v>
          </cell>
        </row>
        <row r="508">
          <cell r="D508">
            <v>44511</v>
          </cell>
          <cell r="I508" t="str">
            <v>REGULAR</v>
          </cell>
          <cell r="AF508">
            <v>67.914575520410636</v>
          </cell>
          <cell r="AK508">
            <v>14</v>
          </cell>
        </row>
        <row r="509">
          <cell r="D509">
            <v>46821</v>
          </cell>
          <cell r="I509" t="str">
            <v>VOCACIONAL</v>
          </cell>
          <cell r="AF509">
            <v>491.50701015487584</v>
          </cell>
          <cell r="AK509">
            <v>30</v>
          </cell>
        </row>
        <row r="510">
          <cell r="D510">
            <v>46987</v>
          </cell>
          <cell r="I510" t="str">
            <v>REGULAR</v>
          </cell>
          <cell r="AF510">
            <v>428.38247153455143</v>
          </cell>
          <cell r="AK510">
            <v>22</v>
          </cell>
        </row>
        <row r="511">
          <cell r="D511">
            <v>47357</v>
          </cell>
          <cell r="I511" t="str">
            <v>REGULAR</v>
          </cell>
          <cell r="AF511">
            <v>288.45029359996965</v>
          </cell>
          <cell r="AK511">
            <v>34</v>
          </cell>
        </row>
        <row r="512">
          <cell r="D512">
            <v>48306</v>
          </cell>
          <cell r="I512" t="str">
            <v>REGULAR</v>
          </cell>
          <cell r="AF512">
            <v>242.80177218582153</v>
          </cell>
          <cell r="AK512">
            <v>42</v>
          </cell>
        </row>
        <row r="513">
          <cell r="D513">
            <v>41541</v>
          </cell>
          <cell r="I513" t="str">
            <v>REGULAR</v>
          </cell>
          <cell r="AF513">
            <v>323.28369071456274</v>
          </cell>
          <cell r="AK513">
            <v>34</v>
          </cell>
        </row>
        <row r="514">
          <cell r="D514">
            <v>41566</v>
          </cell>
          <cell r="I514" t="str">
            <v>REGULAR</v>
          </cell>
          <cell r="AF514">
            <v>162.29475396397885</v>
          </cell>
          <cell r="AK514">
            <v>23</v>
          </cell>
        </row>
        <row r="515">
          <cell r="D515">
            <v>41582</v>
          </cell>
          <cell r="I515" t="str">
            <v>REGULAR</v>
          </cell>
          <cell r="AF515">
            <v>391.52268367238986</v>
          </cell>
          <cell r="AK515">
            <v>28</v>
          </cell>
        </row>
        <row r="516">
          <cell r="D516">
            <v>44529</v>
          </cell>
          <cell r="I516" t="str">
            <v>REGULAR</v>
          </cell>
          <cell r="AF516">
            <v>182.64812706129084</v>
          </cell>
          <cell r="AK516">
            <v>11</v>
          </cell>
        </row>
        <row r="517">
          <cell r="D517">
            <v>45682</v>
          </cell>
          <cell r="I517" t="str">
            <v>VOCACIONAL</v>
          </cell>
          <cell r="AF517">
            <v>657.67730279888337</v>
          </cell>
          <cell r="AK517">
            <v>46</v>
          </cell>
        </row>
        <row r="518">
          <cell r="D518">
            <v>50120</v>
          </cell>
          <cell r="I518" t="str">
            <v>MONTESSORI</v>
          </cell>
          <cell r="AF518">
            <v>445.73204210384642</v>
          </cell>
          <cell r="AK518">
            <v>46</v>
          </cell>
        </row>
        <row r="519">
          <cell r="D519">
            <v>42952</v>
          </cell>
          <cell r="I519" t="str">
            <v>REGULAR</v>
          </cell>
          <cell r="AF519">
            <v>402.8085767816346</v>
          </cell>
          <cell r="AK519">
            <v>60</v>
          </cell>
        </row>
        <row r="520">
          <cell r="D520">
            <v>43018</v>
          </cell>
          <cell r="I520" t="str">
            <v>REGULAR</v>
          </cell>
          <cell r="AF520">
            <v>210.86361236726498</v>
          </cell>
          <cell r="AK520">
            <v>34</v>
          </cell>
        </row>
        <row r="521">
          <cell r="D521">
            <v>45393</v>
          </cell>
          <cell r="I521" t="str">
            <v>REGULAR</v>
          </cell>
          <cell r="AF521">
            <v>482.40198258058723</v>
          </cell>
          <cell r="AK521">
            <v>43</v>
          </cell>
        </row>
        <row r="522">
          <cell r="D522">
            <v>48264</v>
          </cell>
          <cell r="I522" t="str">
            <v>VOCACIONAL</v>
          </cell>
          <cell r="AF522">
            <v>648.80370501291554</v>
          </cell>
          <cell r="AK522">
            <v>62</v>
          </cell>
        </row>
        <row r="523">
          <cell r="D523">
            <v>43224</v>
          </cell>
          <cell r="I523" t="str">
            <v>REGULAR</v>
          </cell>
          <cell r="AF523">
            <v>392.92973160781418</v>
          </cell>
          <cell r="AK523">
            <v>37</v>
          </cell>
        </row>
        <row r="524">
          <cell r="D524">
            <v>43257</v>
          </cell>
          <cell r="I524" t="str">
            <v>REGULAR</v>
          </cell>
          <cell r="AF524">
            <v>148.65843775209376</v>
          </cell>
          <cell r="AK524">
            <v>10</v>
          </cell>
        </row>
        <row r="525">
          <cell r="D525">
            <v>43273</v>
          </cell>
          <cell r="I525" t="str">
            <v>REGULAR</v>
          </cell>
          <cell r="AF525">
            <v>146.10209700731275</v>
          </cell>
          <cell r="AK525">
            <v>10</v>
          </cell>
        </row>
        <row r="526">
          <cell r="D526">
            <v>43299</v>
          </cell>
          <cell r="I526" t="str">
            <v>REGULAR</v>
          </cell>
          <cell r="AF526">
            <v>88.915511339201032</v>
          </cell>
          <cell r="AK526">
            <v>10</v>
          </cell>
        </row>
        <row r="527">
          <cell r="D527">
            <v>43307</v>
          </cell>
          <cell r="I527" t="str">
            <v>REGULAR</v>
          </cell>
          <cell r="AF527">
            <v>196.12604114260844</v>
          </cell>
          <cell r="AK527">
            <v>11</v>
          </cell>
        </row>
        <row r="528">
          <cell r="D528">
            <v>43315</v>
          </cell>
          <cell r="I528" t="str">
            <v>VOCACIONAL</v>
          </cell>
          <cell r="AF528">
            <v>551.6114737768977</v>
          </cell>
          <cell r="AK528">
            <v>50</v>
          </cell>
        </row>
        <row r="529">
          <cell r="D529">
            <v>43323</v>
          </cell>
          <cell r="I529" t="str">
            <v>REGULAR</v>
          </cell>
          <cell r="AF529">
            <v>281.26398342270346</v>
          </cell>
          <cell r="AK529">
            <v>26</v>
          </cell>
        </row>
        <row r="530">
          <cell r="D530">
            <v>43398</v>
          </cell>
          <cell r="I530" t="str">
            <v>REGULAR</v>
          </cell>
          <cell r="AF530">
            <v>370.07525420435769</v>
          </cell>
          <cell r="AK530">
            <v>24</v>
          </cell>
        </row>
        <row r="531">
          <cell r="D531">
            <v>43406</v>
          </cell>
          <cell r="I531" t="str">
            <v>VOCACIONAL</v>
          </cell>
          <cell r="AF531">
            <v>257.07250081183508</v>
          </cell>
          <cell r="AK531">
            <v>41</v>
          </cell>
        </row>
        <row r="532">
          <cell r="D532">
            <v>41061</v>
          </cell>
          <cell r="I532" t="str">
            <v>VOCACIONAL</v>
          </cell>
          <cell r="AF532">
            <v>653.65567082208929</v>
          </cell>
          <cell r="AK532">
            <v>37</v>
          </cell>
        </row>
        <row r="533">
          <cell r="D533">
            <v>44891</v>
          </cell>
          <cell r="I533" t="str">
            <v>REGULAR</v>
          </cell>
          <cell r="AF533">
            <v>442.94842106295027</v>
          </cell>
          <cell r="AK533">
            <v>24</v>
          </cell>
        </row>
        <row r="534">
          <cell r="D534">
            <v>46052</v>
          </cell>
          <cell r="I534" t="str">
            <v>REGULAR</v>
          </cell>
          <cell r="AF534">
            <v>498.98779720215742</v>
          </cell>
          <cell r="AK534">
            <v>28</v>
          </cell>
        </row>
        <row r="535">
          <cell r="D535">
            <v>48017</v>
          </cell>
          <cell r="I535" t="str">
            <v>REGULAR</v>
          </cell>
          <cell r="AF535">
            <v>270.10156954404397</v>
          </cell>
          <cell r="AK535">
            <v>27</v>
          </cell>
        </row>
        <row r="536">
          <cell r="D536">
            <v>41632</v>
          </cell>
          <cell r="I536" t="str">
            <v>REGULAR</v>
          </cell>
          <cell r="AF536">
            <v>83.038486622895959</v>
          </cell>
          <cell r="AK536">
            <v>9</v>
          </cell>
        </row>
        <row r="537">
          <cell r="D537">
            <v>41699</v>
          </cell>
          <cell r="I537" t="str">
            <v>REGULAR</v>
          </cell>
          <cell r="AF537">
            <v>61.222839895357211</v>
          </cell>
          <cell r="AK537">
            <v>12</v>
          </cell>
        </row>
        <row r="538">
          <cell r="D538">
            <v>41814</v>
          </cell>
          <cell r="I538" t="str">
            <v>REGULAR</v>
          </cell>
          <cell r="AF538">
            <v>193.77017914928106</v>
          </cell>
          <cell r="AK538">
            <v>17</v>
          </cell>
        </row>
        <row r="539">
          <cell r="D539">
            <v>46219</v>
          </cell>
          <cell r="I539" t="str">
            <v>VOCACIONAL</v>
          </cell>
          <cell r="AF539">
            <v>307.03409054743992</v>
          </cell>
          <cell r="AK539">
            <v>24</v>
          </cell>
        </row>
        <row r="540">
          <cell r="D540">
            <v>47977</v>
          </cell>
          <cell r="I540" t="str">
            <v>REGULAR</v>
          </cell>
          <cell r="AF540">
            <v>421.68460946140033</v>
          </cell>
          <cell r="AK540">
            <v>34</v>
          </cell>
        </row>
        <row r="541">
          <cell r="D541">
            <v>41913</v>
          </cell>
          <cell r="I541" t="str">
            <v>REGULAR</v>
          </cell>
          <cell r="AF541">
            <v>43.408414111883005</v>
          </cell>
          <cell r="AK541">
            <v>12</v>
          </cell>
        </row>
        <row r="542">
          <cell r="D542">
            <v>41921</v>
          </cell>
          <cell r="I542" t="str">
            <v>REGULAR</v>
          </cell>
          <cell r="AF542">
            <v>189.18125570818739</v>
          </cell>
          <cell r="AK542">
            <v>28</v>
          </cell>
        </row>
        <row r="543">
          <cell r="D543">
            <v>45641</v>
          </cell>
          <cell r="I543" t="str">
            <v>REGULAR</v>
          </cell>
          <cell r="AF543">
            <v>67.891166857319277</v>
          </cell>
          <cell r="AK543">
            <v>11</v>
          </cell>
        </row>
        <row r="544">
          <cell r="D544">
            <v>47639</v>
          </cell>
          <cell r="I544" t="str">
            <v>VOCACIONAL</v>
          </cell>
          <cell r="AF544">
            <v>150.86278588367063</v>
          </cell>
          <cell r="AK544">
            <v>17</v>
          </cell>
        </row>
        <row r="545">
          <cell r="D545">
            <v>42077</v>
          </cell>
          <cell r="I545" t="str">
            <v>VOCACIONAL</v>
          </cell>
          <cell r="AF545">
            <v>893.50255230928201</v>
          </cell>
          <cell r="AK545">
            <v>79</v>
          </cell>
        </row>
        <row r="546">
          <cell r="D546">
            <v>42085</v>
          </cell>
          <cell r="I546" t="str">
            <v>REGULAR</v>
          </cell>
          <cell r="AF546">
            <v>181.65931198880787</v>
          </cell>
          <cell r="AK546">
            <v>26</v>
          </cell>
        </row>
        <row r="547">
          <cell r="D547">
            <v>42176</v>
          </cell>
          <cell r="I547" t="str">
            <v>REGULAR</v>
          </cell>
          <cell r="AF547">
            <v>312.0987244688676</v>
          </cell>
          <cell r="AK547">
            <v>29</v>
          </cell>
        </row>
        <row r="548">
          <cell r="D548">
            <v>42242</v>
          </cell>
          <cell r="I548" t="str">
            <v>REGULAR</v>
          </cell>
          <cell r="AF548">
            <v>262.12898861035262</v>
          </cell>
          <cell r="AK548">
            <v>19</v>
          </cell>
        </row>
        <row r="549">
          <cell r="D549">
            <v>42259</v>
          </cell>
          <cell r="I549" t="str">
            <v>REGULAR</v>
          </cell>
          <cell r="AF549">
            <v>124.44860690819053</v>
          </cell>
          <cell r="AK549">
            <v>19</v>
          </cell>
        </row>
        <row r="550">
          <cell r="D550">
            <v>42267</v>
          </cell>
          <cell r="I550" t="str">
            <v>REGULAR</v>
          </cell>
          <cell r="AF550">
            <v>392.5650736404242</v>
          </cell>
          <cell r="AK550">
            <v>19</v>
          </cell>
        </row>
        <row r="551">
          <cell r="D551">
            <v>42283</v>
          </cell>
          <cell r="I551" t="str">
            <v>REGULAR</v>
          </cell>
          <cell r="AF551">
            <v>193.21391583292808</v>
          </cell>
          <cell r="AK551">
            <v>14</v>
          </cell>
        </row>
        <row r="552">
          <cell r="D552">
            <v>42390</v>
          </cell>
          <cell r="I552" t="str">
            <v>REGULAR</v>
          </cell>
          <cell r="AF552">
            <v>200.17878155028436</v>
          </cell>
          <cell r="AK552">
            <v>15</v>
          </cell>
        </row>
        <row r="553">
          <cell r="D553">
            <v>44545</v>
          </cell>
          <cell r="I553" t="str">
            <v>REGULAR</v>
          </cell>
          <cell r="AF553">
            <v>249.42886040170487</v>
          </cell>
          <cell r="AK553">
            <v>57</v>
          </cell>
        </row>
        <row r="554">
          <cell r="D554">
            <v>44560</v>
          </cell>
          <cell r="I554" t="str">
            <v>STEM (CS/MT)</v>
          </cell>
          <cell r="AF554">
            <v>199.50340576573981</v>
          </cell>
          <cell r="AK554">
            <v>23</v>
          </cell>
        </row>
        <row r="555">
          <cell r="D555">
            <v>44842</v>
          </cell>
          <cell r="I555" t="str">
            <v>REGULAR</v>
          </cell>
          <cell r="AF555">
            <v>70.76001373646281</v>
          </cell>
          <cell r="AK555">
            <v>12</v>
          </cell>
        </row>
        <row r="556">
          <cell r="D556">
            <v>45955</v>
          </cell>
          <cell r="I556" t="str">
            <v>REGULAR</v>
          </cell>
          <cell r="AF556">
            <v>478.04881664797495</v>
          </cell>
          <cell r="AK556">
            <v>31</v>
          </cell>
        </row>
        <row r="557">
          <cell r="D557">
            <v>47084</v>
          </cell>
          <cell r="I557" t="str">
            <v>REGULAR</v>
          </cell>
          <cell r="AF557">
            <v>252.66586863479614</v>
          </cell>
          <cell r="AK557">
            <v>19</v>
          </cell>
        </row>
        <row r="558">
          <cell r="D558">
            <v>47571</v>
          </cell>
          <cell r="I558" t="str">
            <v>REGULAR</v>
          </cell>
          <cell r="AF558">
            <v>226.3952336574732</v>
          </cell>
          <cell r="AK558">
            <v>31</v>
          </cell>
        </row>
        <row r="559">
          <cell r="D559">
            <v>48298</v>
          </cell>
          <cell r="I559" t="str">
            <v>VOCACIONAL</v>
          </cell>
          <cell r="AF559">
            <v>630.4276501476254</v>
          </cell>
          <cell r="AK559">
            <v>70</v>
          </cell>
        </row>
        <row r="560">
          <cell r="D560">
            <v>48330</v>
          </cell>
          <cell r="I560" t="str">
            <v>BELLAS ARTES</v>
          </cell>
          <cell r="AF560"/>
          <cell r="AK560">
            <v>53</v>
          </cell>
        </row>
        <row r="561">
          <cell r="D561">
            <v>15248</v>
          </cell>
          <cell r="I561" t="str">
            <v>REGULAR</v>
          </cell>
          <cell r="AF561">
            <v>616.54612285905262</v>
          </cell>
          <cell r="AK561">
            <v>54</v>
          </cell>
        </row>
        <row r="562">
          <cell r="D562">
            <v>15396</v>
          </cell>
          <cell r="I562" t="str">
            <v>REGULAR</v>
          </cell>
          <cell r="AF562">
            <v>209.34754908844278</v>
          </cell>
          <cell r="AK562">
            <v>14</v>
          </cell>
        </row>
        <row r="563">
          <cell r="D563">
            <v>15404</v>
          </cell>
          <cell r="I563" t="str">
            <v>REGULAR</v>
          </cell>
          <cell r="AF563">
            <v>214.1398370850695</v>
          </cell>
          <cell r="AK563">
            <v>10</v>
          </cell>
        </row>
        <row r="564">
          <cell r="D564">
            <v>15438</v>
          </cell>
          <cell r="I564" t="str">
            <v>REGULAR</v>
          </cell>
          <cell r="AF564">
            <v>269.87316234369194</v>
          </cell>
          <cell r="AK564">
            <v>19</v>
          </cell>
        </row>
        <row r="565">
          <cell r="D565">
            <v>15446</v>
          </cell>
          <cell r="I565" t="str">
            <v>REGULAR</v>
          </cell>
          <cell r="AF565">
            <v>499.84319883502485</v>
          </cell>
          <cell r="AK565">
            <v>24</v>
          </cell>
        </row>
        <row r="566">
          <cell r="D566">
            <v>15453</v>
          </cell>
          <cell r="I566" t="str">
            <v>REGULAR</v>
          </cell>
          <cell r="AF566">
            <v>342.43190175634123</v>
          </cell>
          <cell r="AK566">
            <v>18</v>
          </cell>
        </row>
        <row r="567">
          <cell r="D567">
            <v>15750</v>
          </cell>
          <cell r="I567" t="str">
            <v>REGULAR</v>
          </cell>
          <cell r="AF567">
            <v>324.24706956030627</v>
          </cell>
          <cell r="AK567">
            <v>41</v>
          </cell>
        </row>
        <row r="568">
          <cell r="D568">
            <v>15792</v>
          </cell>
          <cell r="I568" t="str">
            <v>VOCACIONAL</v>
          </cell>
          <cell r="AF568">
            <v>711.59492595603467</v>
          </cell>
          <cell r="AK568">
            <v>63</v>
          </cell>
        </row>
        <row r="569">
          <cell r="D569">
            <v>17657</v>
          </cell>
          <cell r="I569" t="str">
            <v>REGULAR</v>
          </cell>
          <cell r="AF569">
            <v>250.04926216677967</v>
          </cell>
          <cell r="AK569">
            <v>25</v>
          </cell>
        </row>
        <row r="570">
          <cell r="D570">
            <v>42473</v>
          </cell>
          <cell r="I570" t="str">
            <v>REGULAR</v>
          </cell>
          <cell r="AF570">
            <v>311.83281474829619</v>
          </cell>
          <cell r="AK570">
            <v>58</v>
          </cell>
        </row>
        <row r="571">
          <cell r="D571">
            <v>42572</v>
          </cell>
          <cell r="I571" t="str">
            <v>REGULAR</v>
          </cell>
          <cell r="AF571">
            <v>195.33806131373473</v>
          </cell>
          <cell r="AK571">
            <v>14</v>
          </cell>
        </row>
        <row r="572">
          <cell r="D572">
            <v>42770</v>
          </cell>
          <cell r="I572" t="str">
            <v>REGULAR</v>
          </cell>
          <cell r="AF572">
            <v>147.09353358510768</v>
          </cell>
          <cell r="AK572">
            <v>9</v>
          </cell>
        </row>
        <row r="573">
          <cell r="D573">
            <v>42804</v>
          </cell>
          <cell r="I573" t="str">
            <v>REGULAR</v>
          </cell>
          <cell r="AF573">
            <v>200.83394606324387</v>
          </cell>
          <cell r="AK573">
            <v>21</v>
          </cell>
        </row>
        <row r="574">
          <cell r="D574">
            <v>42812</v>
          </cell>
          <cell r="I574" t="str">
            <v>REGULAR</v>
          </cell>
          <cell r="AF574">
            <v>204.35170882675462</v>
          </cell>
          <cell r="AK574">
            <v>18</v>
          </cell>
        </row>
        <row r="575">
          <cell r="D575">
            <v>46003</v>
          </cell>
          <cell r="I575" t="str">
            <v>REGULAR</v>
          </cell>
          <cell r="AF575">
            <v>389.49520548725235</v>
          </cell>
          <cell r="AK575">
            <v>29</v>
          </cell>
        </row>
        <row r="576">
          <cell r="D576">
            <v>46334</v>
          </cell>
          <cell r="I576" t="str">
            <v>REGULAR</v>
          </cell>
          <cell r="AF576">
            <v>226.63384108039031</v>
          </cell>
          <cell r="AK576">
            <v>23</v>
          </cell>
        </row>
        <row r="577">
          <cell r="D577">
            <v>47894</v>
          </cell>
          <cell r="I577" t="str">
            <v>VOCACIONAL</v>
          </cell>
          <cell r="AF577">
            <v>743.89452602091728</v>
          </cell>
          <cell r="AK577">
            <v>50</v>
          </cell>
        </row>
        <row r="578">
          <cell r="D578">
            <v>43505</v>
          </cell>
          <cell r="I578" t="str">
            <v>REGULAR</v>
          </cell>
          <cell r="AF578">
            <v>137.61845930800681</v>
          </cell>
          <cell r="AK578">
            <v>10</v>
          </cell>
        </row>
        <row r="579">
          <cell r="D579">
            <v>43729</v>
          </cell>
          <cell r="I579" t="str">
            <v>REGULAR</v>
          </cell>
          <cell r="AF579">
            <v>282.93564803489591</v>
          </cell>
          <cell r="AK579">
            <v>27</v>
          </cell>
        </row>
        <row r="580">
          <cell r="D580">
            <v>43745</v>
          </cell>
          <cell r="I580" t="str">
            <v>REGULAR</v>
          </cell>
          <cell r="AF580">
            <v>262.81685953306652</v>
          </cell>
          <cell r="AK580">
            <v>25</v>
          </cell>
        </row>
        <row r="581">
          <cell r="D581">
            <v>43752</v>
          </cell>
          <cell r="I581" t="str">
            <v>REGULAR</v>
          </cell>
          <cell r="AF581">
            <v>386.53615773041776</v>
          </cell>
          <cell r="AK581">
            <v>28</v>
          </cell>
        </row>
        <row r="582">
          <cell r="D582">
            <v>43794</v>
          </cell>
          <cell r="I582" t="str">
            <v>REGULAR</v>
          </cell>
          <cell r="AF582">
            <v>231.44865335211961</v>
          </cell>
          <cell r="AK582">
            <v>21</v>
          </cell>
        </row>
        <row r="583">
          <cell r="D583">
            <v>46201</v>
          </cell>
          <cell r="I583" t="str">
            <v>REGULAR</v>
          </cell>
          <cell r="AF583">
            <v>238.97301639911058</v>
          </cell>
          <cell r="AK583">
            <v>20</v>
          </cell>
        </row>
        <row r="584">
          <cell r="D584">
            <v>46805</v>
          </cell>
          <cell r="I584" t="str">
            <v>BELLAS ARTES</v>
          </cell>
          <cell r="AF584">
            <v>446.27803663926909</v>
          </cell>
          <cell r="AK584">
            <v>25</v>
          </cell>
        </row>
        <row r="585">
          <cell r="D585">
            <v>47126</v>
          </cell>
          <cell r="I585" t="str">
            <v>REGULAR</v>
          </cell>
          <cell r="AF585">
            <v>663.39938509755848</v>
          </cell>
          <cell r="AK585">
            <v>38</v>
          </cell>
        </row>
        <row r="586">
          <cell r="D586">
            <v>47902</v>
          </cell>
          <cell r="I586" t="str">
            <v>VOCACIONAL</v>
          </cell>
          <cell r="AF586">
            <v>874.74550412737926</v>
          </cell>
          <cell r="AK586">
            <v>79</v>
          </cell>
        </row>
        <row r="587">
          <cell r="D587">
            <v>48025</v>
          </cell>
          <cell r="I587" t="str">
            <v>REGULAR</v>
          </cell>
          <cell r="AF587">
            <v>253.95684274642625</v>
          </cell>
          <cell r="AK587">
            <v>43</v>
          </cell>
        </row>
        <row r="588">
          <cell r="D588">
            <v>52084</v>
          </cell>
          <cell r="I588" t="str">
            <v>REGULAR</v>
          </cell>
          <cell r="AF588">
            <v>127.31541109757458</v>
          </cell>
          <cell r="AK588">
            <v>21</v>
          </cell>
        </row>
        <row r="589">
          <cell r="D589">
            <v>52274</v>
          </cell>
          <cell r="I589" t="str">
            <v>REGULAR</v>
          </cell>
          <cell r="AF589">
            <v>410.61552040242549</v>
          </cell>
          <cell r="AK589">
            <v>21</v>
          </cell>
        </row>
        <row r="590">
          <cell r="D590">
            <v>52555</v>
          </cell>
          <cell r="I590" t="str">
            <v>REGULAR</v>
          </cell>
          <cell r="AF590">
            <v>147.66151343195571</v>
          </cell>
          <cell r="AK590">
            <v>27</v>
          </cell>
        </row>
        <row r="591">
          <cell r="D591">
            <v>52571</v>
          </cell>
          <cell r="I591" t="str">
            <v>REGULAR</v>
          </cell>
          <cell r="AF591">
            <v>202.04505799987822</v>
          </cell>
          <cell r="AK591">
            <v>27</v>
          </cell>
        </row>
        <row r="592">
          <cell r="D592">
            <v>52704</v>
          </cell>
          <cell r="I592" t="str">
            <v>REGULAR</v>
          </cell>
          <cell r="AF592">
            <v>99.887822715434538</v>
          </cell>
          <cell r="AK592">
            <v>15</v>
          </cell>
        </row>
        <row r="593">
          <cell r="D593">
            <v>54288</v>
          </cell>
          <cell r="I593" t="str">
            <v>REGULAR</v>
          </cell>
          <cell r="AF593">
            <v>212.67657266388517</v>
          </cell>
          <cell r="AK593">
            <v>33</v>
          </cell>
        </row>
        <row r="594">
          <cell r="D594">
            <v>54635</v>
          </cell>
          <cell r="I594" t="str">
            <v>REGULAR</v>
          </cell>
          <cell r="AF594">
            <v>437.73216801630957</v>
          </cell>
          <cell r="AK594">
            <v>32</v>
          </cell>
        </row>
        <row r="595">
          <cell r="D595">
            <v>55871</v>
          </cell>
          <cell r="I595" t="str">
            <v>REGULAR</v>
          </cell>
          <cell r="AF595">
            <v>79.622221119395718</v>
          </cell>
          <cell r="AK595">
            <v>31</v>
          </cell>
        </row>
        <row r="596">
          <cell r="D596">
            <v>56093</v>
          </cell>
          <cell r="I596" t="str">
            <v>REGULAR</v>
          </cell>
          <cell r="AF596">
            <v>284.82453997679806</v>
          </cell>
          <cell r="AK596">
            <v>25</v>
          </cell>
        </row>
        <row r="597">
          <cell r="D597">
            <v>56101</v>
          </cell>
          <cell r="I597" t="str">
            <v>REGULAR</v>
          </cell>
          <cell r="AF597">
            <v>199.08890582435845</v>
          </cell>
          <cell r="AK597">
            <v>34</v>
          </cell>
        </row>
        <row r="598">
          <cell r="D598">
            <v>56424</v>
          </cell>
          <cell r="I598" t="str">
            <v>REGULAR</v>
          </cell>
          <cell r="AF598">
            <v>323.30698954101388</v>
          </cell>
          <cell r="AK598">
            <v>32</v>
          </cell>
        </row>
        <row r="599">
          <cell r="D599">
            <v>56432</v>
          </cell>
          <cell r="I599" t="str">
            <v>REGULAR</v>
          </cell>
          <cell r="AF599">
            <v>490.28557621708461</v>
          </cell>
          <cell r="AK599">
            <v>27</v>
          </cell>
        </row>
        <row r="600">
          <cell r="D600">
            <v>57026</v>
          </cell>
          <cell r="I600" t="str">
            <v>REGULAR</v>
          </cell>
          <cell r="AF600">
            <v>211.07836353269951</v>
          </cell>
          <cell r="AK600">
            <v>26</v>
          </cell>
        </row>
        <row r="601">
          <cell r="D601">
            <v>57562</v>
          </cell>
          <cell r="I601" t="str">
            <v>REGULAR</v>
          </cell>
          <cell r="AF601">
            <v>246.58335654325217</v>
          </cell>
          <cell r="AK601">
            <v>33</v>
          </cell>
        </row>
        <row r="602">
          <cell r="D602">
            <v>52142</v>
          </cell>
          <cell r="I602" t="str">
            <v>REGULAR</v>
          </cell>
          <cell r="AF602">
            <v>236.07721696081592</v>
          </cell>
          <cell r="AK602">
            <v>92</v>
          </cell>
        </row>
        <row r="603">
          <cell r="D603">
            <v>52159</v>
          </cell>
          <cell r="I603" t="str">
            <v>BELLAS ARTES</v>
          </cell>
          <cell r="AF603"/>
          <cell r="AK603">
            <v>56</v>
          </cell>
        </row>
        <row r="604">
          <cell r="D604">
            <v>52183</v>
          </cell>
          <cell r="I604" t="str">
            <v>REGULAR</v>
          </cell>
          <cell r="AF604">
            <v>118.8274522822756</v>
          </cell>
          <cell r="AK604">
            <v>21</v>
          </cell>
        </row>
        <row r="605">
          <cell r="D605">
            <v>52357</v>
          </cell>
          <cell r="I605" t="str">
            <v>REGULAR</v>
          </cell>
          <cell r="AF605">
            <v>167.11605816528976</v>
          </cell>
          <cell r="AK605">
            <v>20</v>
          </cell>
        </row>
        <row r="606">
          <cell r="D606">
            <v>52514</v>
          </cell>
          <cell r="I606" t="str">
            <v>VOCACIONAL</v>
          </cell>
          <cell r="AF606">
            <v>551.02114657349773</v>
          </cell>
          <cell r="AK606">
            <v>57</v>
          </cell>
        </row>
        <row r="607">
          <cell r="D607">
            <v>52522</v>
          </cell>
          <cell r="I607" t="str">
            <v>REGULAR</v>
          </cell>
          <cell r="AF607">
            <v>199.99857434104473</v>
          </cell>
          <cell r="AK607">
            <v>27</v>
          </cell>
        </row>
        <row r="608">
          <cell r="D608">
            <v>52621</v>
          </cell>
          <cell r="I608" t="str">
            <v>REGULAR</v>
          </cell>
          <cell r="AF608">
            <v>183.56295213078494</v>
          </cell>
          <cell r="AK608">
            <v>36</v>
          </cell>
        </row>
        <row r="609">
          <cell r="D609">
            <v>54247</v>
          </cell>
          <cell r="I609" t="str">
            <v>REGULAR</v>
          </cell>
          <cell r="AF609">
            <v>150.36327796390492</v>
          </cell>
          <cell r="AK609">
            <v>17</v>
          </cell>
        </row>
        <row r="610">
          <cell r="D610">
            <v>54502</v>
          </cell>
          <cell r="I610" t="str">
            <v>REGULAR</v>
          </cell>
          <cell r="AF610">
            <v>252.7029521291542</v>
          </cell>
          <cell r="AK610">
            <v>19</v>
          </cell>
        </row>
        <row r="611">
          <cell r="D611">
            <v>54940</v>
          </cell>
          <cell r="I611" t="str">
            <v>REGULAR</v>
          </cell>
          <cell r="AF611">
            <v>75.405300962834673</v>
          </cell>
          <cell r="AK611">
            <v>22</v>
          </cell>
        </row>
        <row r="612">
          <cell r="D612">
            <v>55483</v>
          </cell>
          <cell r="I612" t="str">
            <v>REGULAR</v>
          </cell>
          <cell r="AF612">
            <v>401.77786712430259</v>
          </cell>
          <cell r="AK612">
            <v>33</v>
          </cell>
        </row>
        <row r="613">
          <cell r="D613">
            <v>56069</v>
          </cell>
          <cell r="I613" t="str">
            <v>VOCACIONAL</v>
          </cell>
          <cell r="AF613">
            <v>238.85673464298083</v>
          </cell>
          <cell r="AK613">
            <v>27</v>
          </cell>
        </row>
        <row r="614">
          <cell r="D614">
            <v>56085</v>
          </cell>
          <cell r="I614" t="str">
            <v>REGULAR</v>
          </cell>
          <cell r="AF614">
            <v>286.13125271117337</v>
          </cell>
          <cell r="AK614">
            <v>14</v>
          </cell>
        </row>
        <row r="615">
          <cell r="D615">
            <v>57018</v>
          </cell>
          <cell r="I615" t="str">
            <v>REGULAR</v>
          </cell>
          <cell r="AF615">
            <v>194.40509492337574</v>
          </cell>
          <cell r="AK615">
            <v>19</v>
          </cell>
        </row>
        <row r="616">
          <cell r="D616">
            <v>57638</v>
          </cell>
          <cell r="I616" t="str">
            <v>BELLAS ARTES</v>
          </cell>
          <cell r="AF616"/>
          <cell r="AK616">
            <v>34</v>
          </cell>
        </row>
        <row r="617">
          <cell r="D617">
            <v>52050</v>
          </cell>
          <cell r="I617" t="str">
            <v>REGULAR</v>
          </cell>
          <cell r="AF617">
            <v>402.78578562829972</v>
          </cell>
          <cell r="AK617">
            <v>80</v>
          </cell>
        </row>
        <row r="618">
          <cell r="D618">
            <v>52118</v>
          </cell>
          <cell r="I618" t="str">
            <v>REGULAR</v>
          </cell>
          <cell r="AF618">
            <v>304.54481743291996</v>
          </cell>
          <cell r="AK618">
            <v>25</v>
          </cell>
        </row>
        <row r="619">
          <cell r="D619">
            <v>52225</v>
          </cell>
          <cell r="I619" t="str">
            <v>REGULAR</v>
          </cell>
          <cell r="AF619">
            <v>223.57739030290222</v>
          </cell>
          <cell r="AK619">
            <v>26</v>
          </cell>
        </row>
        <row r="620">
          <cell r="D620">
            <v>52258</v>
          </cell>
          <cell r="I620" t="str">
            <v>REGULAR</v>
          </cell>
          <cell r="AF620">
            <v>375.45083122541087</v>
          </cell>
          <cell r="AK620">
            <v>19</v>
          </cell>
        </row>
        <row r="621">
          <cell r="D621">
            <v>52365</v>
          </cell>
          <cell r="I621" t="str">
            <v>REGULAR</v>
          </cell>
          <cell r="AF621">
            <v>243.5539066822048</v>
          </cell>
          <cell r="AK621">
            <v>23</v>
          </cell>
        </row>
        <row r="622">
          <cell r="D622">
            <v>52688</v>
          </cell>
          <cell r="I622" t="str">
            <v>VOCACIONAL</v>
          </cell>
          <cell r="AF622">
            <v>293.59083785151211</v>
          </cell>
          <cell r="AK622">
            <v>39</v>
          </cell>
        </row>
        <row r="623">
          <cell r="D623">
            <v>52696</v>
          </cell>
          <cell r="I623" t="str">
            <v>VOCACIONAL</v>
          </cell>
          <cell r="AF623">
            <v>1235.5280895829439</v>
          </cell>
          <cell r="AK623">
            <v>80</v>
          </cell>
        </row>
        <row r="624">
          <cell r="D624">
            <v>54684</v>
          </cell>
          <cell r="I624" t="str">
            <v>OTRO</v>
          </cell>
          <cell r="AF624"/>
          <cell r="AK624">
            <v>30</v>
          </cell>
        </row>
        <row r="625">
          <cell r="D625">
            <v>54866</v>
          </cell>
          <cell r="I625" t="str">
            <v>REGULAR</v>
          </cell>
          <cell r="AF625">
            <v>159.845700035167</v>
          </cell>
          <cell r="AK625">
            <v>49</v>
          </cell>
        </row>
        <row r="626">
          <cell r="D626">
            <v>55475</v>
          </cell>
          <cell r="I626" t="str">
            <v>REGULAR</v>
          </cell>
          <cell r="AF626">
            <v>188.73703964085274</v>
          </cell>
          <cell r="AK626">
            <v>30</v>
          </cell>
        </row>
        <row r="627">
          <cell r="D627">
            <v>56440</v>
          </cell>
          <cell r="I627" t="str">
            <v>REGULAR</v>
          </cell>
          <cell r="AF627">
            <v>346.91208633487889</v>
          </cell>
          <cell r="AK627">
            <v>35</v>
          </cell>
        </row>
        <row r="628">
          <cell r="D628">
            <v>57182</v>
          </cell>
          <cell r="I628" t="str">
            <v>REGULAR</v>
          </cell>
          <cell r="AF628">
            <v>116.95713407111046</v>
          </cell>
          <cell r="AK628">
            <v>27</v>
          </cell>
        </row>
        <row r="629">
          <cell r="D629">
            <v>57299</v>
          </cell>
          <cell r="I629" t="str">
            <v>STEM (CS/MT)</v>
          </cell>
          <cell r="AF629">
            <v>68.053037810182133</v>
          </cell>
          <cell r="AK629">
            <v>12</v>
          </cell>
        </row>
        <row r="630">
          <cell r="D630">
            <v>58511</v>
          </cell>
          <cell r="I630" t="str">
            <v>REGULAR</v>
          </cell>
          <cell r="AF630">
            <v>170.6385135720592</v>
          </cell>
          <cell r="AK630">
            <v>31</v>
          </cell>
        </row>
        <row r="631">
          <cell r="D631">
            <v>50443</v>
          </cell>
          <cell r="I631" t="str">
            <v>REGULAR</v>
          </cell>
          <cell r="AF631">
            <v>184.34552136218542</v>
          </cell>
          <cell r="AK631">
            <v>34</v>
          </cell>
        </row>
        <row r="632">
          <cell r="D632">
            <v>50468</v>
          </cell>
          <cell r="I632" t="str">
            <v>REGULAR</v>
          </cell>
          <cell r="AF632">
            <v>671.53327365950338</v>
          </cell>
          <cell r="AK632">
            <v>53</v>
          </cell>
        </row>
        <row r="633">
          <cell r="D633">
            <v>50492</v>
          </cell>
          <cell r="I633" t="str">
            <v>REGULAR</v>
          </cell>
          <cell r="AF633">
            <v>136.47618402411769</v>
          </cell>
          <cell r="AK633">
            <v>39</v>
          </cell>
        </row>
        <row r="634">
          <cell r="D634">
            <v>50500</v>
          </cell>
          <cell r="I634" t="str">
            <v>OTRO</v>
          </cell>
          <cell r="AF634">
            <v>262.33605313179362</v>
          </cell>
          <cell r="AK634">
            <v>49</v>
          </cell>
        </row>
        <row r="635">
          <cell r="D635">
            <v>50542</v>
          </cell>
          <cell r="I635" t="str">
            <v>REGULAR</v>
          </cell>
          <cell r="AF635">
            <v>278.74460163950113</v>
          </cell>
          <cell r="AK635">
            <v>26</v>
          </cell>
        </row>
        <row r="636">
          <cell r="D636">
            <v>50609</v>
          </cell>
          <cell r="I636" t="str">
            <v>REGULAR</v>
          </cell>
          <cell r="AF636">
            <v>250.17350825162657</v>
          </cell>
          <cell r="AK636">
            <v>27</v>
          </cell>
        </row>
        <row r="637">
          <cell r="D637">
            <v>54445</v>
          </cell>
          <cell r="I637" t="str">
            <v>REGULAR</v>
          </cell>
          <cell r="AF637">
            <v>361.10653809251755</v>
          </cell>
          <cell r="AK637">
            <v>22</v>
          </cell>
        </row>
        <row r="638">
          <cell r="D638">
            <v>55350</v>
          </cell>
          <cell r="I638" t="str">
            <v>REGULAR</v>
          </cell>
          <cell r="AF638">
            <v>330.93433048968564</v>
          </cell>
          <cell r="AK638">
            <v>20</v>
          </cell>
        </row>
        <row r="639">
          <cell r="D639">
            <v>56226</v>
          </cell>
          <cell r="I639" t="str">
            <v>VOCACIONAL</v>
          </cell>
          <cell r="AF639">
            <v>615.71224951131751</v>
          </cell>
          <cell r="AK639">
            <v>49</v>
          </cell>
        </row>
        <row r="640">
          <cell r="D640">
            <v>57828</v>
          </cell>
          <cell r="I640" t="str">
            <v>REGULAR</v>
          </cell>
          <cell r="AF640">
            <v>216.22290345574459</v>
          </cell>
          <cell r="AK640">
            <v>16</v>
          </cell>
        </row>
        <row r="641">
          <cell r="D641">
            <v>58131</v>
          </cell>
          <cell r="I641" t="str">
            <v>REGULAR</v>
          </cell>
          <cell r="AF641">
            <v>227.73117437724775</v>
          </cell>
          <cell r="AK641">
            <v>29</v>
          </cell>
        </row>
        <row r="642">
          <cell r="D642">
            <v>58248</v>
          </cell>
          <cell r="I642" t="str">
            <v>REGULAR</v>
          </cell>
          <cell r="AF642">
            <v>131.24205790369749</v>
          </cell>
          <cell r="AK642">
            <v>28</v>
          </cell>
        </row>
        <row r="643">
          <cell r="D643">
            <v>51631</v>
          </cell>
          <cell r="I643" t="str">
            <v>REGULAR</v>
          </cell>
          <cell r="AF643">
            <v>331.44390566232994</v>
          </cell>
          <cell r="AK643">
            <v>43</v>
          </cell>
        </row>
        <row r="644">
          <cell r="D644">
            <v>51656</v>
          </cell>
          <cell r="I644" t="str">
            <v>REGULAR</v>
          </cell>
          <cell r="AF644">
            <v>352.78152609136129</v>
          </cell>
          <cell r="AK644">
            <v>28</v>
          </cell>
        </row>
        <row r="645">
          <cell r="D645">
            <v>51698</v>
          </cell>
          <cell r="I645" t="str">
            <v>VOCACIONAL</v>
          </cell>
          <cell r="AF645">
            <v>374.41346218912838</v>
          </cell>
          <cell r="AK645">
            <v>32</v>
          </cell>
        </row>
        <row r="646">
          <cell r="D646">
            <v>51706</v>
          </cell>
          <cell r="I646" t="str">
            <v>REGULAR</v>
          </cell>
          <cell r="AF646">
            <v>292.66475584883023</v>
          </cell>
          <cell r="AK646">
            <v>35</v>
          </cell>
        </row>
        <row r="647">
          <cell r="D647">
            <v>51763</v>
          </cell>
          <cell r="I647" t="str">
            <v>REGULAR</v>
          </cell>
          <cell r="AF647">
            <v>200.46298880069006</v>
          </cell>
          <cell r="AK647">
            <v>19</v>
          </cell>
        </row>
        <row r="648">
          <cell r="D648">
            <v>51797</v>
          </cell>
          <cell r="I648" t="str">
            <v>REGULAR</v>
          </cell>
          <cell r="AF648">
            <v>204.06589621668599</v>
          </cell>
          <cell r="AK648">
            <v>15</v>
          </cell>
        </row>
        <row r="649">
          <cell r="D649">
            <v>55731</v>
          </cell>
          <cell r="I649" t="str">
            <v>REGULAR</v>
          </cell>
          <cell r="AF649">
            <v>151.00752336832511</v>
          </cell>
          <cell r="AK649">
            <v>29</v>
          </cell>
        </row>
        <row r="650">
          <cell r="D650">
            <v>55889</v>
          </cell>
          <cell r="I650" t="str">
            <v>REGULAR</v>
          </cell>
          <cell r="AF650">
            <v>207.75547432926078</v>
          </cell>
          <cell r="AK650">
            <v>23</v>
          </cell>
        </row>
        <row r="651">
          <cell r="D651">
            <v>56119</v>
          </cell>
          <cell r="I651" t="str">
            <v>VOCACIONAL</v>
          </cell>
          <cell r="AF651">
            <v>324.43759199664021</v>
          </cell>
          <cell r="AK651">
            <v>36</v>
          </cell>
        </row>
        <row r="652">
          <cell r="D652">
            <v>57877</v>
          </cell>
          <cell r="I652" t="str">
            <v>REGULAR</v>
          </cell>
          <cell r="AF652">
            <v>462.66750978354457</v>
          </cell>
          <cell r="AK652">
            <v>26</v>
          </cell>
        </row>
        <row r="653">
          <cell r="D653">
            <v>58172</v>
          </cell>
          <cell r="I653" t="str">
            <v>REGULAR</v>
          </cell>
          <cell r="AF653">
            <v>253.40611981152588</v>
          </cell>
          <cell r="AK653">
            <v>24</v>
          </cell>
        </row>
        <row r="654">
          <cell r="D654">
            <v>58255</v>
          </cell>
          <cell r="I654" t="str">
            <v>REGULAR</v>
          </cell>
          <cell r="AF654">
            <v>209.9157526472143</v>
          </cell>
          <cell r="AK654">
            <v>36</v>
          </cell>
        </row>
        <row r="655">
          <cell r="D655">
            <v>52944</v>
          </cell>
          <cell r="I655" t="str">
            <v>REGULAR</v>
          </cell>
          <cell r="AF655">
            <v>307.44112034127085</v>
          </cell>
          <cell r="AK655">
            <v>20</v>
          </cell>
        </row>
        <row r="656">
          <cell r="D656">
            <v>52985</v>
          </cell>
          <cell r="I656" t="str">
            <v>REGULAR</v>
          </cell>
          <cell r="AF656">
            <v>136.96825644012276</v>
          </cell>
          <cell r="AK656">
            <v>25</v>
          </cell>
        </row>
        <row r="657">
          <cell r="D657">
            <v>53009</v>
          </cell>
          <cell r="I657" t="str">
            <v>REGULAR</v>
          </cell>
          <cell r="AF657">
            <v>240.76438947871054</v>
          </cell>
          <cell r="AK657">
            <v>45</v>
          </cell>
        </row>
        <row r="658">
          <cell r="D658">
            <v>53058</v>
          </cell>
          <cell r="I658" t="str">
            <v>REGULAR</v>
          </cell>
          <cell r="AF658">
            <v>337.50812369511516</v>
          </cell>
          <cell r="AK658">
            <v>42</v>
          </cell>
        </row>
        <row r="659">
          <cell r="D659">
            <v>57703</v>
          </cell>
          <cell r="I659" t="str">
            <v>VOCACIONAL</v>
          </cell>
          <cell r="AF659">
            <v>275.68202047294545</v>
          </cell>
          <cell r="AK659">
            <v>33</v>
          </cell>
        </row>
        <row r="660">
          <cell r="D660">
            <v>53140</v>
          </cell>
          <cell r="I660" t="str">
            <v>REGULAR</v>
          </cell>
          <cell r="AF660">
            <v>368.63842819580373</v>
          </cell>
          <cell r="AK660">
            <v>29</v>
          </cell>
        </row>
        <row r="661">
          <cell r="D661">
            <v>53256</v>
          </cell>
          <cell r="I661" t="str">
            <v>REGULAR</v>
          </cell>
          <cell r="AF661">
            <v>364.92545010832742</v>
          </cell>
          <cell r="AK661">
            <v>30</v>
          </cell>
        </row>
        <row r="662">
          <cell r="D662">
            <v>54452</v>
          </cell>
          <cell r="I662" t="str">
            <v>REGULAR</v>
          </cell>
          <cell r="AF662">
            <v>377.1983106828248</v>
          </cell>
          <cell r="AK662">
            <v>31</v>
          </cell>
        </row>
        <row r="663">
          <cell r="D663">
            <v>54862</v>
          </cell>
          <cell r="I663" t="str">
            <v>STEM (CS/MT)</v>
          </cell>
          <cell r="AF663">
            <v>218.75994599939295</v>
          </cell>
          <cell r="AK663">
            <v>12</v>
          </cell>
        </row>
        <row r="664">
          <cell r="D664">
            <v>56077</v>
          </cell>
          <cell r="I664" t="str">
            <v>REGULAR</v>
          </cell>
          <cell r="AF664">
            <v>166.90236106311232</v>
          </cell>
          <cell r="AK664">
            <v>23</v>
          </cell>
        </row>
        <row r="665">
          <cell r="D665">
            <v>58180</v>
          </cell>
          <cell r="I665" t="str">
            <v>VOCACIONAL</v>
          </cell>
          <cell r="AF665">
            <v>583.23433707631045</v>
          </cell>
          <cell r="AK665">
            <v>69</v>
          </cell>
        </row>
        <row r="666">
          <cell r="D666">
            <v>58263</v>
          </cell>
          <cell r="I666" t="str">
            <v>REGULAR</v>
          </cell>
          <cell r="AF666">
            <v>338.94845973418643</v>
          </cell>
          <cell r="AK666">
            <v>25</v>
          </cell>
        </row>
        <row r="667">
          <cell r="D667">
            <v>58495</v>
          </cell>
          <cell r="I667" t="str">
            <v>REGULAR</v>
          </cell>
          <cell r="AF667">
            <v>92.507783932788158</v>
          </cell>
          <cell r="AK667">
            <v>20</v>
          </cell>
        </row>
        <row r="668">
          <cell r="D668">
            <v>58503</v>
          </cell>
          <cell r="I668" t="str">
            <v>VOCACIONAL</v>
          </cell>
          <cell r="AF668">
            <v>410.33093421897161</v>
          </cell>
          <cell r="AK668">
            <v>35</v>
          </cell>
        </row>
        <row r="669">
          <cell r="D669">
            <v>50229</v>
          </cell>
          <cell r="I669" t="str">
            <v>REGULAR</v>
          </cell>
          <cell r="AF669">
            <v>209.76573636409125</v>
          </cell>
          <cell r="AK669">
            <v>13</v>
          </cell>
        </row>
        <row r="670">
          <cell r="D670">
            <v>50252</v>
          </cell>
          <cell r="I670" t="str">
            <v>REGULAR</v>
          </cell>
          <cell r="AF670">
            <v>93.388000517594079</v>
          </cell>
          <cell r="AK670">
            <v>10</v>
          </cell>
        </row>
        <row r="671">
          <cell r="D671">
            <v>50294</v>
          </cell>
          <cell r="I671" t="str">
            <v>VOCACIONAL</v>
          </cell>
          <cell r="AF671">
            <v>472.10632052488313</v>
          </cell>
          <cell r="AK671">
            <v>58</v>
          </cell>
        </row>
        <row r="672">
          <cell r="D672">
            <v>54551</v>
          </cell>
          <cell r="I672" t="str">
            <v>REGULAR</v>
          </cell>
          <cell r="AF672">
            <v>306.17174291451926</v>
          </cell>
          <cell r="AK672">
            <v>53</v>
          </cell>
        </row>
        <row r="673">
          <cell r="D673">
            <v>55806</v>
          </cell>
          <cell r="I673" t="str">
            <v>OTRO</v>
          </cell>
          <cell r="AF673"/>
          <cell r="AK673">
            <v>18</v>
          </cell>
        </row>
        <row r="674">
          <cell r="D674">
            <v>58081</v>
          </cell>
          <cell r="I674" t="str">
            <v>REGULAR</v>
          </cell>
          <cell r="AF674">
            <v>303.03242191465131</v>
          </cell>
          <cell r="AK674">
            <v>29</v>
          </cell>
        </row>
        <row r="675">
          <cell r="D675">
            <v>51342</v>
          </cell>
          <cell r="I675" t="str">
            <v>REGULAR</v>
          </cell>
          <cell r="AF675">
            <v>221.10015811118299</v>
          </cell>
          <cell r="AK675">
            <v>21</v>
          </cell>
        </row>
        <row r="676">
          <cell r="D676">
            <v>51375</v>
          </cell>
          <cell r="I676" t="str">
            <v>REGULAR</v>
          </cell>
          <cell r="AF676">
            <v>135.23613616789984</v>
          </cell>
          <cell r="AK676">
            <v>17</v>
          </cell>
        </row>
        <row r="677">
          <cell r="D677">
            <v>51433</v>
          </cell>
          <cell r="I677" t="str">
            <v>REGULAR</v>
          </cell>
          <cell r="AF677">
            <v>208.93668167325052</v>
          </cell>
          <cell r="AK677">
            <v>20</v>
          </cell>
        </row>
        <row r="678">
          <cell r="D678">
            <v>51441</v>
          </cell>
          <cell r="I678" t="str">
            <v>REGULAR</v>
          </cell>
          <cell r="AF678">
            <v>125.77095470267906</v>
          </cell>
          <cell r="AK678">
            <v>28</v>
          </cell>
        </row>
        <row r="679">
          <cell r="D679">
            <v>51458</v>
          </cell>
          <cell r="I679" t="str">
            <v>REGULAR</v>
          </cell>
          <cell r="AF679">
            <v>160.59503063663766</v>
          </cell>
          <cell r="AK679">
            <v>26</v>
          </cell>
        </row>
        <row r="680">
          <cell r="D680">
            <v>51482</v>
          </cell>
          <cell r="I680" t="str">
            <v>REGULAR</v>
          </cell>
          <cell r="AF680">
            <v>85.779113916297774</v>
          </cell>
          <cell r="AK680">
            <v>9</v>
          </cell>
        </row>
        <row r="681">
          <cell r="D681">
            <v>54619</v>
          </cell>
          <cell r="I681" t="str">
            <v>STEM (CS/MT)</v>
          </cell>
          <cell r="AF681">
            <v>639.14303321002558</v>
          </cell>
          <cell r="AK681">
            <v>46</v>
          </cell>
        </row>
        <row r="682">
          <cell r="D682">
            <v>58594</v>
          </cell>
          <cell r="I682" t="str">
            <v>REGULAR</v>
          </cell>
          <cell r="AF682">
            <v>362.60003813598905</v>
          </cell>
          <cell r="AK682">
            <v>59</v>
          </cell>
        </row>
        <row r="683">
          <cell r="D683">
            <v>13151</v>
          </cell>
          <cell r="I683" t="str">
            <v>REGULAR</v>
          </cell>
          <cell r="AF683">
            <v>252.28932461589196</v>
          </cell>
          <cell r="AK683">
            <v>26</v>
          </cell>
        </row>
        <row r="684">
          <cell r="D684">
            <v>13318</v>
          </cell>
          <cell r="I684" t="str">
            <v>REGULAR</v>
          </cell>
          <cell r="AF684">
            <v>141.17233738948769</v>
          </cell>
          <cell r="AK684">
            <v>18</v>
          </cell>
        </row>
        <row r="685">
          <cell r="D685">
            <v>13326</v>
          </cell>
          <cell r="I685" t="str">
            <v>REGULAR</v>
          </cell>
          <cell r="AF685">
            <v>178.58055996739819</v>
          </cell>
          <cell r="AK685">
            <v>22</v>
          </cell>
        </row>
        <row r="686">
          <cell r="D686">
            <v>13334</v>
          </cell>
          <cell r="I686" t="str">
            <v>REGULAR</v>
          </cell>
          <cell r="AF686">
            <v>85.039615246483734</v>
          </cell>
          <cell r="AK686">
            <v>16</v>
          </cell>
        </row>
        <row r="687">
          <cell r="D687">
            <v>13342</v>
          </cell>
          <cell r="I687" t="str">
            <v>REGULAR</v>
          </cell>
          <cell r="AF687">
            <v>122.92380048532083</v>
          </cell>
          <cell r="AK687">
            <v>15</v>
          </cell>
        </row>
        <row r="688">
          <cell r="D688">
            <v>13359</v>
          </cell>
          <cell r="I688" t="str">
            <v>REGULAR</v>
          </cell>
          <cell r="AF688">
            <v>229.87459147426776</v>
          </cell>
          <cell r="AK688">
            <v>30</v>
          </cell>
        </row>
        <row r="689">
          <cell r="D689">
            <v>13391</v>
          </cell>
          <cell r="I689" t="str">
            <v>REGULAR</v>
          </cell>
          <cell r="AF689">
            <v>240.00265659464014</v>
          </cell>
          <cell r="AK689">
            <v>24</v>
          </cell>
        </row>
        <row r="690">
          <cell r="D690">
            <v>13425</v>
          </cell>
          <cell r="I690" t="str">
            <v>BELLAS ARTES</v>
          </cell>
          <cell r="AF690">
            <v>453.16407095074942</v>
          </cell>
          <cell r="AK690">
            <v>45</v>
          </cell>
        </row>
        <row r="691">
          <cell r="D691">
            <v>14373</v>
          </cell>
          <cell r="I691" t="str">
            <v>REGULAR</v>
          </cell>
          <cell r="AF691">
            <v>125.6580569090394</v>
          </cell>
          <cell r="AK691">
            <v>29</v>
          </cell>
        </row>
        <row r="692">
          <cell r="D692">
            <v>16220</v>
          </cell>
          <cell r="I692" t="str">
            <v>REGULAR</v>
          </cell>
          <cell r="AF692">
            <v>233.07136574253346</v>
          </cell>
          <cell r="AK692">
            <v>27</v>
          </cell>
        </row>
        <row r="693">
          <cell r="D693">
            <v>17707</v>
          </cell>
          <cell r="I693" t="str">
            <v>REGULAR</v>
          </cell>
          <cell r="AF693">
            <v>109.60115544503783</v>
          </cell>
          <cell r="AK693">
            <v>22</v>
          </cell>
        </row>
        <row r="694">
          <cell r="D694">
            <v>17863</v>
          </cell>
          <cell r="I694" t="str">
            <v>VOCACIONAL</v>
          </cell>
          <cell r="AF694">
            <v>455.08527968246517</v>
          </cell>
          <cell r="AK694">
            <v>56</v>
          </cell>
        </row>
        <row r="695">
          <cell r="D695">
            <v>50690</v>
          </cell>
          <cell r="I695" t="str">
            <v>REGULAR</v>
          </cell>
          <cell r="AF695">
            <v>105.47279037235171</v>
          </cell>
          <cell r="AK695">
            <v>9</v>
          </cell>
        </row>
        <row r="696">
          <cell r="D696">
            <v>50740</v>
          </cell>
          <cell r="I696" t="str">
            <v>REGULAR</v>
          </cell>
          <cell r="AF696">
            <v>166.84990002276638</v>
          </cell>
          <cell r="AK696">
            <v>21</v>
          </cell>
        </row>
        <row r="697">
          <cell r="D697">
            <v>50757</v>
          </cell>
          <cell r="I697" t="str">
            <v>REGULAR</v>
          </cell>
          <cell r="AF697">
            <v>200.46658534346315</v>
          </cell>
          <cell r="AK697">
            <v>33</v>
          </cell>
        </row>
        <row r="698">
          <cell r="D698">
            <v>50773</v>
          </cell>
          <cell r="I698" t="str">
            <v>REGULAR</v>
          </cell>
          <cell r="AF698">
            <v>64.332191633114292</v>
          </cell>
          <cell r="AK698">
            <v>11</v>
          </cell>
        </row>
        <row r="699">
          <cell r="D699">
            <v>50781</v>
          </cell>
          <cell r="I699" t="str">
            <v>REGULAR</v>
          </cell>
          <cell r="AF699">
            <v>83.671290797545282</v>
          </cell>
          <cell r="AK699">
            <v>10</v>
          </cell>
        </row>
        <row r="700">
          <cell r="D700">
            <v>50799</v>
          </cell>
          <cell r="I700" t="str">
            <v>REGULAR</v>
          </cell>
          <cell r="AF700">
            <v>115.15330691248177</v>
          </cell>
          <cell r="AK700">
            <v>22</v>
          </cell>
        </row>
        <row r="701">
          <cell r="D701">
            <v>57620</v>
          </cell>
          <cell r="I701" t="str">
            <v>VOCACIONAL</v>
          </cell>
          <cell r="AF701">
            <v>276.4451860544624</v>
          </cell>
          <cell r="AK701">
            <v>27</v>
          </cell>
        </row>
        <row r="702">
          <cell r="D702">
            <v>51177</v>
          </cell>
          <cell r="I702" t="str">
            <v>REGULAR</v>
          </cell>
          <cell r="AF702">
            <v>195.82459388136004</v>
          </cell>
          <cell r="AK702">
            <v>19</v>
          </cell>
        </row>
        <row r="703">
          <cell r="D703">
            <v>51185</v>
          </cell>
          <cell r="I703" t="str">
            <v>REGULAR</v>
          </cell>
          <cell r="AF703">
            <v>272.49976493336015</v>
          </cell>
          <cell r="AK703">
            <v>41</v>
          </cell>
        </row>
        <row r="704">
          <cell r="D704">
            <v>51292</v>
          </cell>
          <cell r="I704" t="str">
            <v>REGULAR</v>
          </cell>
          <cell r="AF704">
            <v>168.70892854854293</v>
          </cell>
          <cell r="AK704">
            <v>20</v>
          </cell>
        </row>
        <row r="705">
          <cell r="D705">
            <v>51334</v>
          </cell>
          <cell r="I705" t="str">
            <v>REGULAR</v>
          </cell>
          <cell r="AF705">
            <v>86.921235053593449</v>
          </cell>
          <cell r="AK705">
            <v>15</v>
          </cell>
        </row>
        <row r="706">
          <cell r="D706">
            <v>57125</v>
          </cell>
          <cell r="I706" t="str">
            <v>VOCACIONAL</v>
          </cell>
          <cell r="AF706">
            <v>393.18169141363308</v>
          </cell>
          <cell r="AK706">
            <v>39</v>
          </cell>
        </row>
        <row r="707">
          <cell r="D707">
            <v>58164</v>
          </cell>
          <cell r="I707" t="str">
            <v>REGULAR</v>
          </cell>
          <cell r="AF707">
            <v>528.32670487661858</v>
          </cell>
          <cell r="AK707">
            <v>42</v>
          </cell>
        </row>
        <row r="708">
          <cell r="D708">
            <v>51862</v>
          </cell>
          <cell r="I708" t="str">
            <v>REGULAR</v>
          </cell>
          <cell r="AF708">
            <v>305.78343567579827</v>
          </cell>
          <cell r="AK708">
            <v>28</v>
          </cell>
        </row>
        <row r="709">
          <cell r="D709">
            <v>51870</v>
          </cell>
          <cell r="I709" t="str">
            <v>REGULAR</v>
          </cell>
          <cell r="AF709">
            <v>253.92288292953563</v>
          </cell>
          <cell r="AK709">
            <v>34</v>
          </cell>
        </row>
        <row r="710">
          <cell r="D710">
            <v>51938</v>
          </cell>
          <cell r="I710" t="str">
            <v>REGULAR</v>
          </cell>
          <cell r="AF710">
            <v>140.08025323433372</v>
          </cell>
          <cell r="AK710">
            <v>18</v>
          </cell>
        </row>
        <row r="711">
          <cell r="D711">
            <v>51946</v>
          </cell>
          <cell r="I711" t="str">
            <v>REGULAR</v>
          </cell>
          <cell r="AF711">
            <v>310.93981343549206</v>
          </cell>
          <cell r="AK711">
            <v>20</v>
          </cell>
        </row>
        <row r="712">
          <cell r="D712">
            <v>54429</v>
          </cell>
          <cell r="I712" t="str">
            <v>REGULAR</v>
          </cell>
          <cell r="AF712">
            <v>101.49857185750398</v>
          </cell>
          <cell r="AK712">
            <v>13</v>
          </cell>
        </row>
        <row r="713">
          <cell r="D713">
            <v>57323</v>
          </cell>
          <cell r="I713" t="str">
            <v>REGULAR</v>
          </cell>
          <cell r="AF713">
            <v>204.9456915774677</v>
          </cell>
          <cell r="AK713">
            <v>22</v>
          </cell>
        </row>
        <row r="714">
          <cell r="D714">
            <v>57919</v>
          </cell>
          <cell r="I714" t="str">
            <v>VOCACIONAL</v>
          </cell>
          <cell r="AF714">
            <v>636.14692538695908</v>
          </cell>
          <cell r="AK714">
            <v>43</v>
          </cell>
        </row>
        <row r="715">
          <cell r="D715">
            <v>53330</v>
          </cell>
          <cell r="I715" t="str">
            <v>REGULAR</v>
          </cell>
          <cell r="AF715">
            <v>99.904091023794962</v>
          </cell>
          <cell r="AK715">
            <v>11</v>
          </cell>
        </row>
        <row r="716">
          <cell r="D716">
            <v>53363</v>
          </cell>
          <cell r="I716" t="str">
            <v>REGULAR</v>
          </cell>
          <cell r="AF716">
            <v>144.36631092892921</v>
          </cell>
          <cell r="AK716">
            <v>16</v>
          </cell>
        </row>
        <row r="717">
          <cell r="D717">
            <v>53470</v>
          </cell>
          <cell r="I717" t="str">
            <v>BELLAS ARTES</v>
          </cell>
          <cell r="AF717">
            <v>342.99220417237063</v>
          </cell>
          <cell r="AK717">
            <v>35</v>
          </cell>
        </row>
        <row r="718">
          <cell r="D718">
            <v>53512</v>
          </cell>
          <cell r="I718" t="str">
            <v>REGULAR</v>
          </cell>
          <cell r="AF718">
            <v>146.31604939537607</v>
          </cell>
          <cell r="AK718">
            <v>21</v>
          </cell>
        </row>
        <row r="719">
          <cell r="D719">
            <v>53579</v>
          </cell>
          <cell r="I719" t="str">
            <v>REGULAR</v>
          </cell>
          <cell r="AF719">
            <v>94.441818694996371</v>
          </cell>
          <cell r="AK719">
            <v>13</v>
          </cell>
        </row>
        <row r="720">
          <cell r="D720">
            <v>53603</v>
          </cell>
          <cell r="I720" t="str">
            <v>REGULAR</v>
          </cell>
          <cell r="AF720">
            <v>197.203641006846</v>
          </cell>
          <cell r="AK720">
            <v>19</v>
          </cell>
        </row>
        <row r="721">
          <cell r="D721">
            <v>53660</v>
          </cell>
          <cell r="I721" t="str">
            <v>REGULAR</v>
          </cell>
          <cell r="AF721">
            <v>121.79118908888594</v>
          </cell>
          <cell r="AK721">
            <v>11</v>
          </cell>
        </row>
        <row r="722">
          <cell r="D722">
            <v>53686</v>
          </cell>
          <cell r="I722" t="str">
            <v>REGULAR</v>
          </cell>
          <cell r="AF722">
            <v>118.14260869391575</v>
          </cell>
          <cell r="AK722">
            <v>17</v>
          </cell>
        </row>
        <row r="723">
          <cell r="D723">
            <v>53702</v>
          </cell>
          <cell r="I723" t="str">
            <v>REGULAR</v>
          </cell>
          <cell r="AF723">
            <v>258.22699591671761</v>
          </cell>
          <cell r="AK723">
            <v>20</v>
          </cell>
        </row>
        <row r="724">
          <cell r="D724">
            <v>53744</v>
          </cell>
          <cell r="I724" t="str">
            <v>REGULAR</v>
          </cell>
          <cell r="AF724">
            <v>102.77212581862702</v>
          </cell>
          <cell r="AK724">
            <v>10</v>
          </cell>
        </row>
        <row r="725">
          <cell r="D725">
            <v>55244</v>
          </cell>
          <cell r="I725" t="str">
            <v>VOCACIONAL</v>
          </cell>
          <cell r="AF725">
            <v>1006.1930107443935</v>
          </cell>
          <cell r="AK725">
            <v>56</v>
          </cell>
        </row>
        <row r="726">
          <cell r="D726">
            <v>57000</v>
          </cell>
          <cell r="I726" t="str">
            <v>REGULAR</v>
          </cell>
          <cell r="AF726">
            <v>269.2216985292086</v>
          </cell>
          <cell r="AK726">
            <v>35</v>
          </cell>
        </row>
        <row r="727">
          <cell r="D727">
            <v>57331</v>
          </cell>
          <cell r="I727" t="str">
            <v>REGULAR</v>
          </cell>
          <cell r="AF727">
            <v>176.68431010422159</v>
          </cell>
          <cell r="AK727">
            <v>15</v>
          </cell>
        </row>
        <row r="728">
          <cell r="D728">
            <v>58099</v>
          </cell>
          <cell r="I728" t="str">
            <v>REGULAR</v>
          </cell>
          <cell r="AF728">
            <v>230.05195017917868</v>
          </cell>
          <cell r="AK728">
            <v>27</v>
          </cell>
        </row>
        <row r="729">
          <cell r="D729">
            <v>58305</v>
          </cell>
          <cell r="I729" t="str">
            <v>REGULAR</v>
          </cell>
          <cell r="AF729">
            <v>387.50712757591737</v>
          </cell>
          <cell r="AK729">
            <v>49</v>
          </cell>
        </row>
        <row r="730">
          <cell r="D730">
            <v>60228</v>
          </cell>
          <cell r="I730" t="str">
            <v>REGULAR</v>
          </cell>
          <cell r="AF730">
            <v>216.29743816378368</v>
          </cell>
          <cell r="AK730">
            <v>16</v>
          </cell>
        </row>
        <row r="731">
          <cell r="D731">
            <v>60335</v>
          </cell>
          <cell r="I731" t="str">
            <v>REGULAR</v>
          </cell>
          <cell r="AF731">
            <v>261.85781077759316</v>
          </cell>
          <cell r="AK731">
            <v>40</v>
          </cell>
        </row>
        <row r="732">
          <cell r="D732">
            <v>60343</v>
          </cell>
          <cell r="I732" t="str">
            <v>REGULAR</v>
          </cell>
          <cell r="AF732">
            <v>599.01953230151605</v>
          </cell>
          <cell r="AK732">
            <v>34</v>
          </cell>
        </row>
        <row r="733">
          <cell r="D733">
            <v>60442</v>
          </cell>
          <cell r="I733" t="str">
            <v>VOCACIONAL</v>
          </cell>
          <cell r="AF733">
            <v>211.43348388734483</v>
          </cell>
          <cell r="AK733">
            <v>15</v>
          </cell>
        </row>
        <row r="734">
          <cell r="D734">
            <v>60905</v>
          </cell>
          <cell r="I734" t="str">
            <v>REGULAR</v>
          </cell>
          <cell r="AF734">
            <v>240.46446555725339</v>
          </cell>
          <cell r="AK734">
            <v>22</v>
          </cell>
        </row>
        <row r="735">
          <cell r="D735">
            <v>61853</v>
          </cell>
          <cell r="I735" t="str">
            <v>REGULAR</v>
          </cell>
          <cell r="AF735">
            <v>566.65255134004417</v>
          </cell>
          <cell r="AK735">
            <v>31</v>
          </cell>
        </row>
        <row r="736">
          <cell r="D736">
            <v>62182</v>
          </cell>
          <cell r="I736" t="str">
            <v>REGULAR</v>
          </cell>
          <cell r="AF736">
            <v>345.38645479123659</v>
          </cell>
          <cell r="AK736">
            <v>32</v>
          </cell>
        </row>
        <row r="737">
          <cell r="D737">
            <v>64949</v>
          </cell>
          <cell r="I737" t="str">
            <v>REGULAR</v>
          </cell>
          <cell r="AF737">
            <v>189.74648989042871</v>
          </cell>
          <cell r="AK737">
            <v>22</v>
          </cell>
        </row>
        <row r="738">
          <cell r="D738">
            <v>66480</v>
          </cell>
          <cell r="I738" t="str">
            <v>REGULAR</v>
          </cell>
          <cell r="AF738">
            <v>330.569483636943</v>
          </cell>
          <cell r="AK738">
            <v>26</v>
          </cell>
        </row>
        <row r="739">
          <cell r="D739">
            <v>66506</v>
          </cell>
          <cell r="I739" t="str">
            <v>VOCACIONAL</v>
          </cell>
          <cell r="AF739">
            <v>377.86666448305306</v>
          </cell>
          <cell r="AK739">
            <v>61</v>
          </cell>
        </row>
        <row r="740">
          <cell r="D740">
            <v>68510</v>
          </cell>
          <cell r="I740" t="str">
            <v>REGULAR</v>
          </cell>
          <cell r="AF740">
            <v>300.56809497317499</v>
          </cell>
          <cell r="AK740">
            <v>32</v>
          </cell>
        </row>
        <row r="741">
          <cell r="D741">
            <v>60301</v>
          </cell>
          <cell r="I741" t="str">
            <v>MONTESSORI</v>
          </cell>
          <cell r="AF741">
            <v>122.45598422539089</v>
          </cell>
          <cell r="AK741">
            <v>15</v>
          </cell>
        </row>
        <row r="742">
          <cell r="D742">
            <v>60400</v>
          </cell>
          <cell r="I742" t="str">
            <v>REGULAR</v>
          </cell>
          <cell r="AF742">
            <v>243.65763400670437</v>
          </cell>
          <cell r="AK742">
            <v>42</v>
          </cell>
        </row>
        <row r="743">
          <cell r="D743">
            <v>60418</v>
          </cell>
          <cell r="I743" t="str">
            <v>REGULAR</v>
          </cell>
          <cell r="AF743">
            <v>283.28648471886015</v>
          </cell>
          <cell r="AK743">
            <v>23</v>
          </cell>
        </row>
        <row r="744">
          <cell r="D744">
            <v>62174</v>
          </cell>
          <cell r="I744" t="str">
            <v>REGULAR</v>
          </cell>
          <cell r="AF744">
            <v>245.62242439299618</v>
          </cell>
          <cell r="AK744">
            <v>22</v>
          </cell>
        </row>
        <row r="745">
          <cell r="D745">
            <v>64956</v>
          </cell>
          <cell r="I745" t="str">
            <v>REGULAR</v>
          </cell>
          <cell r="AF745">
            <v>328.20292479916611</v>
          </cell>
          <cell r="AK745">
            <v>22</v>
          </cell>
        </row>
        <row r="746">
          <cell r="D746">
            <v>65003</v>
          </cell>
          <cell r="I746" t="str">
            <v>VOCACIONAL</v>
          </cell>
          <cell r="AF746">
            <v>342.95966631891196</v>
          </cell>
          <cell r="AK746">
            <v>40</v>
          </cell>
        </row>
        <row r="747">
          <cell r="D747">
            <v>65078</v>
          </cell>
          <cell r="I747" t="str">
            <v>REGULAR</v>
          </cell>
          <cell r="AF747">
            <v>276.76843861014549</v>
          </cell>
          <cell r="AK747">
            <v>32</v>
          </cell>
        </row>
        <row r="748">
          <cell r="D748">
            <v>65987</v>
          </cell>
          <cell r="I748" t="str">
            <v>MONTESSORI</v>
          </cell>
          <cell r="AF748">
            <v>487.21117435797237</v>
          </cell>
          <cell r="AK748">
            <v>52</v>
          </cell>
        </row>
        <row r="749">
          <cell r="D749">
            <v>65995</v>
          </cell>
          <cell r="I749" t="str">
            <v>REGULAR</v>
          </cell>
          <cell r="AF749">
            <v>231.37995348436883</v>
          </cell>
          <cell r="AK749">
            <v>3</v>
          </cell>
        </row>
        <row r="750">
          <cell r="D750">
            <v>66001</v>
          </cell>
          <cell r="I750" t="str">
            <v>REGULAR</v>
          </cell>
          <cell r="AF750">
            <v>282.54494756885862</v>
          </cell>
          <cell r="AK750">
            <v>51</v>
          </cell>
        </row>
        <row r="751">
          <cell r="D751">
            <v>66019</v>
          </cell>
          <cell r="I751" t="str">
            <v>REGULAR</v>
          </cell>
          <cell r="AF751">
            <v>327.62285242795019</v>
          </cell>
          <cell r="AK751">
            <v>44</v>
          </cell>
        </row>
        <row r="752">
          <cell r="D752">
            <v>66209</v>
          </cell>
          <cell r="I752" t="str">
            <v>REGULAR</v>
          </cell>
          <cell r="AF752">
            <v>381.16371329923606</v>
          </cell>
          <cell r="AK752">
            <v>31</v>
          </cell>
        </row>
        <row r="753">
          <cell r="D753">
            <v>66498</v>
          </cell>
          <cell r="I753" t="str">
            <v>REGULAR</v>
          </cell>
          <cell r="AF753">
            <v>249.37235599887163</v>
          </cell>
          <cell r="AK753">
            <v>44</v>
          </cell>
        </row>
        <row r="754">
          <cell r="D754">
            <v>69930</v>
          </cell>
          <cell r="I754" t="str">
            <v>VOCACIONAL</v>
          </cell>
          <cell r="AF754">
            <v>767.72458293736292</v>
          </cell>
          <cell r="AK754">
            <v>42</v>
          </cell>
        </row>
        <row r="755">
          <cell r="D755">
            <v>75630</v>
          </cell>
          <cell r="I755" t="str">
            <v>REGULAR</v>
          </cell>
          <cell r="AF755">
            <v>132.36825659502153</v>
          </cell>
          <cell r="AK755">
            <v>18</v>
          </cell>
        </row>
        <row r="756">
          <cell r="D756">
            <v>75705</v>
          </cell>
          <cell r="I756" t="str">
            <v>REGULAR</v>
          </cell>
          <cell r="AF756">
            <v>221.72580341179776</v>
          </cell>
          <cell r="AK756">
            <v>43</v>
          </cell>
        </row>
        <row r="757">
          <cell r="D757">
            <v>75713</v>
          </cell>
          <cell r="I757" t="str">
            <v>REGULAR</v>
          </cell>
          <cell r="AF757">
            <v>359.759620914425</v>
          </cell>
          <cell r="AK757">
            <v>30</v>
          </cell>
        </row>
        <row r="758">
          <cell r="D758">
            <v>75739</v>
          </cell>
          <cell r="I758" t="str">
            <v>OTRO</v>
          </cell>
          <cell r="AF758">
            <v>274.80324722731893</v>
          </cell>
          <cell r="AK758">
            <v>41</v>
          </cell>
        </row>
        <row r="759">
          <cell r="D759">
            <v>75747</v>
          </cell>
          <cell r="I759" t="str">
            <v>REGULAR</v>
          </cell>
          <cell r="AF759">
            <v>143.50355926292946</v>
          </cell>
          <cell r="AK759">
            <v>18</v>
          </cell>
        </row>
        <row r="760">
          <cell r="D760">
            <v>75770</v>
          </cell>
          <cell r="I760" t="str">
            <v>MONTESSORI</v>
          </cell>
          <cell r="AF760">
            <v>238.02153252792911</v>
          </cell>
          <cell r="AK760">
            <v>14</v>
          </cell>
        </row>
        <row r="761">
          <cell r="D761">
            <v>75804</v>
          </cell>
          <cell r="I761" t="str">
            <v>REGULAR</v>
          </cell>
          <cell r="AF761">
            <v>315.44642850190507</v>
          </cell>
          <cell r="AK761">
            <v>32</v>
          </cell>
        </row>
        <row r="762">
          <cell r="D762">
            <v>75812</v>
          </cell>
          <cell r="I762" t="str">
            <v>REGULAR</v>
          </cell>
          <cell r="AF762">
            <v>339.45624185142975</v>
          </cell>
          <cell r="AK762">
            <v>30</v>
          </cell>
        </row>
        <row r="763">
          <cell r="D763">
            <v>75820</v>
          </cell>
          <cell r="I763" t="str">
            <v>MONTESSORI</v>
          </cell>
          <cell r="AF763">
            <v>263.33384986584275</v>
          </cell>
          <cell r="AK763">
            <v>20</v>
          </cell>
        </row>
        <row r="764">
          <cell r="D764">
            <v>75838</v>
          </cell>
          <cell r="I764" t="str">
            <v>VOCACIONAL</v>
          </cell>
          <cell r="AF764">
            <v>504.57735478435046</v>
          </cell>
          <cell r="AK764">
            <v>54</v>
          </cell>
        </row>
        <row r="765">
          <cell r="D765">
            <v>75879</v>
          </cell>
          <cell r="I765" t="str">
            <v>MONTESSORI</v>
          </cell>
          <cell r="AF765">
            <v>337.84374768578243</v>
          </cell>
          <cell r="AK765">
            <v>30</v>
          </cell>
        </row>
        <row r="766">
          <cell r="D766">
            <v>78253</v>
          </cell>
          <cell r="I766" t="str">
            <v>MONTESSORI</v>
          </cell>
          <cell r="AF766">
            <v>715.38121681587302</v>
          </cell>
          <cell r="AK766">
            <v>45</v>
          </cell>
        </row>
        <row r="767">
          <cell r="D767">
            <v>60095</v>
          </cell>
          <cell r="I767" t="str">
            <v>REGULAR</v>
          </cell>
          <cell r="AF767">
            <v>158.7902705256021</v>
          </cell>
          <cell r="AK767">
            <v>27</v>
          </cell>
        </row>
        <row r="768">
          <cell r="D768">
            <v>60913</v>
          </cell>
          <cell r="I768" t="str">
            <v>VOCACIONAL</v>
          </cell>
          <cell r="AF768">
            <v>335.28183901652505</v>
          </cell>
          <cell r="AK768">
            <v>35</v>
          </cell>
        </row>
        <row r="769">
          <cell r="D769">
            <v>69013</v>
          </cell>
          <cell r="I769" t="str">
            <v>REGULAR</v>
          </cell>
          <cell r="AF769">
            <v>171.62813400011095</v>
          </cell>
          <cell r="AK769">
            <v>24</v>
          </cell>
        </row>
        <row r="770">
          <cell r="D770">
            <v>69021</v>
          </cell>
          <cell r="I770" t="str">
            <v>MONTESSORI</v>
          </cell>
          <cell r="AF770">
            <v>256.60672976603513</v>
          </cell>
          <cell r="AK770">
            <v>13</v>
          </cell>
        </row>
        <row r="771">
          <cell r="D771">
            <v>69039</v>
          </cell>
          <cell r="I771" t="str">
            <v>REGULAR</v>
          </cell>
          <cell r="AF771">
            <v>210.49430405396214</v>
          </cell>
          <cell r="AK771">
            <v>23</v>
          </cell>
        </row>
        <row r="772">
          <cell r="D772">
            <v>69047</v>
          </cell>
          <cell r="I772" t="str">
            <v>REGULAR</v>
          </cell>
          <cell r="AF772">
            <v>375.39116022900589</v>
          </cell>
          <cell r="AK772">
            <v>32</v>
          </cell>
        </row>
        <row r="773">
          <cell r="D773">
            <v>69054</v>
          </cell>
          <cell r="I773" t="str">
            <v>REGULAR</v>
          </cell>
          <cell r="AF773">
            <v>488.96722193166556</v>
          </cell>
          <cell r="AK773">
            <v>35</v>
          </cell>
        </row>
        <row r="774">
          <cell r="D774">
            <v>69112</v>
          </cell>
          <cell r="I774" t="str">
            <v>REGULAR</v>
          </cell>
          <cell r="AF774">
            <v>597.83881641548771</v>
          </cell>
          <cell r="AK774">
            <v>28</v>
          </cell>
        </row>
        <row r="775">
          <cell r="D775">
            <v>69138</v>
          </cell>
          <cell r="I775" t="str">
            <v>MONTESSORI</v>
          </cell>
          <cell r="AF775">
            <v>208.49192538535041</v>
          </cell>
          <cell r="AK775">
            <v>11</v>
          </cell>
        </row>
        <row r="776">
          <cell r="D776">
            <v>79087</v>
          </cell>
          <cell r="I776" t="str">
            <v>REGULAR</v>
          </cell>
          <cell r="AF776">
            <v>240.80726937149433</v>
          </cell>
          <cell r="AK776">
            <v>21</v>
          </cell>
        </row>
        <row r="777">
          <cell r="D777">
            <v>60038</v>
          </cell>
          <cell r="I777" t="str">
            <v>BELLAS ARTES</v>
          </cell>
          <cell r="AF777">
            <v>69.653059569978637</v>
          </cell>
          <cell r="AK777">
            <v>20</v>
          </cell>
        </row>
        <row r="778">
          <cell r="D778">
            <v>61572</v>
          </cell>
          <cell r="I778" t="str">
            <v>BELLAS ARTES</v>
          </cell>
          <cell r="AF778">
            <v>509.74127789835501</v>
          </cell>
          <cell r="AK778">
            <v>63</v>
          </cell>
        </row>
        <row r="779">
          <cell r="D779">
            <v>61580</v>
          </cell>
          <cell r="I779" t="str">
            <v>REGULAR</v>
          </cell>
          <cell r="AF779">
            <v>246.91137470926154</v>
          </cell>
          <cell r="AK779">
            <v>16</v>
          </cell>
        </row>
        <row r="780">
          <cell r="D780">
            <v>61598</v>
          </cell>
          <cell r="I780" t="str">
            <v>REGULAR</v>
          </cell>
          <cell r="AF780">
            <v>105.6025173851683</v>
          </cell>
          <cell r="AK780">
            <v>13</v>
          </cell>
        </row>
        <row r="781">
          <cell r="D781">
            <v>61622</v>
          </cell>
          <cell r="I781" t="str">
            <v>REGULAR</v>
          </cell>
          <cell r="AF781">
            <v>213.26045234690673</v>
          </cell>
          <cell r="AK781">
            <v>16</v>
          </cell>
        </row>
        <row r="782">
          <cell r="D782">
            <v>61655</v>
          </cell>
          <cell r="I782" t="str">
            <v>REGULAR</v>
          </cell>
          <cell r="AF782">
            <v>469.1292392489845</v>
          </cell>
          <cell r="AK782">
            <v>29</v>
          </cell>
        </row>
        <row r="783">
          <cell r="D783">
            <v>61663</v>
          </cell>
          <cell r="I783" t="str">
            <v>MONTESSORI</v>
          </cell>
          <cell r="AF783">
            <v>275.87885333033483</v>
          </cell>
          <cell r="AK783">
            <v>18</v>
          </cell>
        </row>
        <row r="784">
          <cell r="D784">
            <v>61671</v>
          </cell>
          <cell r="I784" t="str">
            <v>BELLAS ARTES</v>
          </cell>
          <cell r="AF784">
            <v>153.60871257477635</v>
          </cell>
          <cell r="AK784">
            <v>19</v>
          </cell>
        </row>
        <row r="785">
          <cell r="D785">
            <v>61689</v>
          </cell>
          <cell r="I785" t="str">
            <v>REGULAR</v>
          </cell>
          <cell r="AF785">
            <v>299.19062571478258</v>
          </cell>
          <cell r="AK785">
            <v>20</v>
          </cell>
        </row>
        <row r="786">
          <cell r="D786">
            <v>61705</v>
          </cell>
          <cell r="I786" t="str">
            <v>REGULAR</v>
          </cell>
          <cell r="AF786">
            <v>232.16152164849217</v>
          </cell>
          <cell r="AK786">
            <v>18</v>
          </cell>
        </row>
        <row r="787">
          <cell r="D787">
            <v>61747</v>
          </cell>
          <cell r="I787" t="str">
            <v>BILINGUE</v>
          </cell>
          <cell r="AF787">
            <v>286.45770878236328</v>
          </cell>
          <cell r="AK787">
            <v>19</v>
          </cell>
        </row>
        <row r="788">
          <cell r="D788">
            <v>61762</v>
          </cell>
          <cell r="I788" t="str">
            <v>VOCACIONAL</v>
          </cell>
          <cell r="AF788">
            <v>130.73856691048275</v>
          </cell>
          <cell r="AK788">
            <v>21</v>
          </cell>
        </row>
        <row r="789">
          <cell r="D789">
            <v>63073</v>
          </cell>
          <cell r="I789" t="str">
            <v>REGULAR</v>
          </cell>
          <cell r="AF789">
            <v>249.27887249708556</v>
          </cell>
          <cell r="AK789">
            <v>14</v>
          </cell>
        </row>
        <row r="790">
          <cell r="D790">
            <v>63081</v>
          </cell>
          <cell r="I790" t="str">
            <v>MONTESSORI</v>
          </cell>
          <cell r="AF790">
            <v>308.65059170647521</v>
          </cell>
          <cell r="AK790">
            <v>25</v>
          </cell>
        </row>
        <row r="791">
          <cell r="D791">
            <v>63099</v>
          </cell>
          <cell r="I791" t="str">
            <v>REGULAR</v>
          </cell>
          <cell r="AF791">
            <v>129.22422396922809</v>
          </cell>
          <cell r="AK791">
            <v>26</v>
          </cell>
        </row>
        <row r="792">
          <cell r="D792">
            <v>63123</v>
          </cell>
          <cell r="I792" t="str">
            <v>VOCACIONAL</v>
          </cell>
          <cell r="AF792">
            <v>161.80494556025761</v>
          </cell>
          <cell r="AK792">
            <v>24</v>
          </cell>
        </row>
        <row r="793">
          <cell r="D793">
            <v>63149</v>
          </cell>
          <cell r="I793" t="str">
            <v>MONTESSORI</v>
          </cell>
          <cell r="AF793">
            <v>296.76341708547551</v>
          </cell>
          <cell r="AK793">
            <v>18</v>
          </cell>
        </row>
        <row r="794">
          <cell r="D794">
            <v>64279</v>
          </cell>
          <cell r="I794" t="str">
            <v>REGULAR</v>
          </cell>
          <cell r="AF794">
            <v>225.16049706759551</v>
          </cell>
          <cell r="AK794">
            <v>28</v>
          </cell>
        </row>
        <row r="795">
          <cell r="D795">
            <v>6372</v>
          </cell>
          <cell r="I795" t="str">
            <v>OTRO</v>
          </cell>
          <cell r="AF795">
            <v>149.80680266134692</v>
          </cell>
          <cell r="AK795">
            <v>30</v>
          </cell>
        </row>
        <row r="796">
          <cell r="D796">
            <v>61333</v>
          </cell>
          <cell r="I796" t="str">
            <v>OTRO</v>
          </cell>
          <cell r="AF796">
            <v>282.06582797146604</v>
          </cell>
          <cell r="AK796">
            <v>14</v>
          </cell>
        </row>
        <row r="797">
          <cell r="D797">
            <v>61358</v>
          </cell>
          <cell r="I797" t="str">
            <v>REGULAR</v>
          </cell>
          <cell r="AF797">
            <v>170.58002570979247</v>
          </cell>
          <cell r="AK797">
            <v>13</v>
          </cell>
        </row>
        <row r="798">
          <cell r="D798">
            <v>61366</v>
          </cell>
          <cell r="I798" t="str">
            <v>REGULAR</v>
          </cell>
          <cell r="AF798">
            <v>152.59370669149388</v>
          </cell>
          <cell r="AK798">
            <v>23</v>
          </cell>
        </row>
        <row r="799">
          <cell r="D799">
            <v>61382</v>
          </cell>
          <cell r="I799" t="str">
            <v>VOCACIONAL</v>
          </cell>
          <cell r="AF799">
            <v>445.55501430220494</v>
          </cell>
          <cell r="AK799">
            <v>38</v>
          </cell>
        </row>
        <row r="800">
          <cell r="D800">
            <v>61390</v>
          </cell>
          <cell r="I800" t="str">
            <v>STEM (TECH)</v>
          </cell>
          <cell r="AF800">
            <v>172.75172337764414</v>
          </cell>
          <cell r="AK800">
            <v>14</v>
          </cell>
        </row>
        <row r="801">
          <cell r="D801">
            <v>61416</v>
          </cell>
          <cell r="I801" t="str">
            <v>REGULAR</v>
          </cell>
          <cell r="AF801">
            <v>519.64094164247228</v>
          </cell>
          <cell r="AK801">
            <v>37</v>
          </cell>
        </row>
        <row r="802">
          <cell r="D802">
            <v>61424</v>
          </cell>
          <cell r="I802" t="str">
            <v>REGULAR</v>
          </cell>
          <cell r="AF802">
            <v>155.23376522155758</v>
          </cell>
          <cell r="AK802">
            <v>37</v>
          </cell>
        </row>
        <row r="803">
          <cell r="D803">
            <v>61432</v>
          </cell>
          <cell r="I803" t="str">
            <v>REGULAR</v>
          </cell>
          <cell r="AF803">
            <v>161.70967183754766</v>
          </cell>
          <cell r="AK803">
            <v>26</v>
          </cell>
        </row>
        <row r="804">
          <cell r="D804">
            <v>61440</v>
          </cell>
          <cell r="I804" t="str">
            <v>VOCACIONAL</v>
          </cell>
          <cell r="AF804">
            <v>407.68194031853989</v>
          </cell>
          <cell r="AK804">
            <v>35</v>
          </cell>
        </row>
        <row r="805">
          <cell r="D805">
            <v>61457</v>
          </cell>
          <cell r="I805" t="str">
            <v>REGULAR</v>
          </cell>
          <cell r="AF805">
            <v>172.77338150910714</v>
          </cell>
          <cell r="AK805">
            <v>23</v>
          </cell>
        </row>
        <row r="806">
          <cell r="D806">
            <v>61473</v>
          </cell>
          <cell r="I806" t="str">
            <v>REGULAR</v>
          </cell>
          <cell r="AF806"/>
          <cell r="AK806">
            <v>0</v>
          </cell>
        </row>
        <row r="807">
          <cell r="D807">
            <v>61481</v>
          </cell>
          <cell r="I807" t="str">
            <v>REGULAR</v>
          </cell>
          <cell r="AF807">
            <v>127.28615384470274</v>
          </cell>
          <cell r="AK807">
            <v>11</v>
          </cell>
        </row>
        <row r="808">
          <cell r="D808">
            <v>61515</v>
          </cell>
          <cell r="I808" t="str">
            <v>REGULAR</v>
          </cell>
          <cell r="AF808">
            <v>165.90784392423137</v>
          </cell>
          <cell r="AK808">
            <v>18</v>
          </cell>
        </row>
        <row r="809">
          <cell r="D809">
            <v>61531</v>
          </cell>
          <cell r="I809" t="str">
            <v>STEM (CS/MT)</v>
          </cell>
          <cell r="AF809">
            <v>563.218900973426</v>
          </cell>
          <cell r="AK809">
            <v>30</v>
          </cell>
        </row>
        <row r="810">
          <cell r="D810">
            <v>61549</v>
          </cell>
          <cell r="I810" t="str">
            <v>REGULAR</v>
          </cell>
          <cell r="AF810">
            <v>205.74163444552349</v>
          </cell>
          <cell r="AK810">
            <v>20</v>
          </cell>
        </row>
        <row r="811">
          <cell r="D811">
            <v>61564</v>
          </cell>
          <cell r="I811" t="str">
            <v>REGULAR</v>
          </cell>
          <cell r="AF811">
            <v>359.18525018059631</v>
          </cell>
          <cell r="AK811">
            <v>23</v>
          </cell>
        </row>
        <row r="812">
          <cell r="D812">
            <v>64402</v>
          </cell>
          <cell r="I812" t="str">
            <v>BELLAS ARTES</v>
          </cell>
          <cell r="AF812">
            <v>388.67420868163072</v>
          </cell>
          <cell r="AK812">
            <v>61</v>
          </cell>
        </row>
        <row r="813">
          <cell r="D813">
            <v>65953</v>
          </cell>
          <cell r="I813" t="str">
            <v>MONTESSORI</v>
          </cell>
          <cell r="AF813">
            <v>107.94670129563445</v>
          </cell>
          <cell r="AK813">
            <v>23</v>
          </cell>
        </row>
        <row r="814">
          <cell r="D814">
            <v>66316</v>
          </cell>
          <cell r="I814" t="str">
            <v>STEM (CS/MT)</v>
          </cell>
          <cell r="AF814">
            <v>327.17392255742124</v>
          </cell>
          <cell r="AK814">
            <v>28</v>
          </cell>
        </row>
        <row r="815">
          <cell r="D815">
            <v>66357</v>
          </cell>
          <cell r="I815" t="str">
            <v>REGULAR</v>
          </cell>
          <cell r="AF815">
            <v>85.338056936924488</v>
          </cell>
          <cell r="AK815">
            <v>13</v>
          </cell>
        </row>
        <row r="816">
          <cell r="D816">
            <v>7845</v>
          </cell>
          <cell r="I816" t="str">
            <v>OTRO</v>
          </cell>
          <cell r="AF816">
            <v>564.52245933987354</v>
          </cell>
          <cell r="AK816">
            <v>0</v>
          </cell>
        </row>
        <row r="817">
          <cell r="D817">
            <v>62166</v>
          </cell>
          <cell r="I817" t="str">
            <v>REGULAR</v>
          </cell>
          <cell r="AF817">
            <v>504.95193487169826</v>
          </cell>
          <cell r="AK817">
            <v>27</v>
          </cell>
        </row>
        <row r="818">
          <cell r="D818">
            <v>62422</v>
          </cell>
          <cell r="I818" t="str">
            <v>REGULAR</v>
          </cell>
          <cell r="AF818">
            <v>344.09785820331444</v>
          </cell>
          <cell r="AK818">
            <v>43</v>
          </cell>
        </row>
        <row r="819">
          <cell r="D819">
            <v>62521</v>
          </cell>
          <cell r="I819" t="str">
            <v>REGULAR</v>
          </cell>
          <cell r="AF819">
            <v>194.44576667066008</v>
          </cell>
          <cell r="AK819">
            <v>26</v>
          </cell>
        </row>
        <row r="820">
          <cell r="D820">
            <v>62562</v>
          </cell>
          <cell r="I820" t="str">
            <v>REGULAR</v>
          </cell>
          <cell r="AF820">
            <v>173.69359161581667</v>
          </cell>
          <cell r="AK820">
            <v>33</v>
          </cell>
        </row>
        <row r="821">
          <cell r="D821">
            <v>62679</v>
          </cell>
          <cell r="I821" t="str">
            <v>REGULAR</v>
          </cell>
          <cell r="AF821">
            <v>79.367318263415029</v>
          </cell>
          <cell r="AK821">
            <v>21</v>
          </cell>
        </row>
        <row r="822">
          <cell r="D822">
            <v>62810</v>
          </cell>
          <cell r="I822" t="str">
            <v>MONTESSORI</v>
          </cell>
          <cell r="AF822">
            <v>133.41257006487078</v>
          </cell>
          <cell r="AK822">
            <v>12</v>
          </cell>
        </row>
        <row r="823">
          <cell r="D823">
            <v>62877</v>
          </cell>
          <cell r="I823" t="str">
            <v>REGULAR</v>
          </cell>
          <cell r="AF823">
            <v>212.44657485356041</v>
          </cell>
          <cell r="AK823">
            <v>28</v>
          </cell>
        </row>
        <row r="824">
          <cell r="D824">
            <v>62927</v>
          </cell>
          <cell r="I824" t="str">
            <v>REGULAR</v>
          </cell>
          <cell r="AF824">
            <v>192.35037321480493</v>
          </cell>
          <cell r="AK824">
            <v>19</v>
          </cell>
        </row>
        <row r="825">
          <cell r="D825">
            <v>62950</v>
          </cell>
          <cell r="I825" t="str">
            <v>MONTESSORI</v>
          </cell>
          <cell r="AF825">
            <v>258.97960959299269</v>
          </cell>
          <cell r="AK825">
            <v>36</v>
          </cell>
        </row>
        <row r="826">
          <cell r="D826">
            <v>62968</v>
          </cell>
          <cell r="I826" t="str">
            <v>REGULAR</v>
          </cell>
          <cell r="AF826">
            <v>327.96780434039727</v>
          </cell>
          <cell r="AK826">
            <v>25</v>
          </cell>
        </row>
        <row r="827">
          <cell r="D827">
            <v>64410</v>
          </cell>
          <cell r="I827" t="str">
            <v>REGULAR</v>
          </cell>
          <cell r="AF827">
            <v>179.36292035352494</v>
          </cell>
          <cell r="AK827">
            <v>17</v>
          </cell>
        </row>
        <row r="828">
          <cell r="D828">
            <v>65094</v>
          </cell>
          <cell r="I828" t="str">
            <v>OTRO</v>
          </cell>
          <cell r="AF828"/>
          <cell r="AK828">
            <v>37</v>
          </cell>
        </row>
        <row r="829">
          <cell r="D829">
            <v>65557</v>
          </cell>
          <cell r="I829" t="str">
            <v>REGULAR</v>
          </cell>
          <cell r="AF829">
            <v>319.00560200356631</v>
          </cell>
          <cell r="AK829">
            <v>26</v>
          </cell>
        </row>
        <row r="830">
          <cell r="D830">
            <v>66225</v>
          </cell>
          <cell r="I830" t="str">
            <v>REGULAR</v>
          </cell>
          <cell r="AF830">
            <v>105.96639240995842</v>
          </cell>
          <cell r="AK830">
            <v>32</v>
          </cell>
        </row>
        <row r="831">
          <cell r="D831">
            <v>67785</v>
          </cell>
          <cell r="I831" t="str">
            <v>REGULAR</v>
          </cell>
          <cell r="AF831">
            <v>140.53861160123893</v>
          </cell>
          <cell r="AK831">
            <v>22</v>
          </cell>
        </row>
        <row r="832">
          <cell r="D832">
            <v>67934</v>
          </cell>
          <cell r="I832" t="str">
            <v>REGULAR</v>
          </cell>
          <cell r="AF832">
            <v>240.75991721098401</v>
          </cell>
          <cell r="AK832">
            <v>35</v>
          </cell>
        </row>
        <row r="833">
          <cell r="D833">
            <v>67942</v>
          </cell>
          <cell r="I833" t="str">
            <v>VOCACIONAL</v>
          </cell>
          <cell r="AF833">
            <v>218.85616239847553</v>
          </cell>
          <cell r="AK833">
            <v>28</v>
          </cell>
        </row>
        <row r="834">
          <cell r="D834">
            <v>77289</v>
          </cell>
          <cell r="I834" t="str">
            <v>REGULAR</v>
          </cell>
          <cell r="AF834">
            <v>195.7968440618483</v>
          </cell>
          <cell r="AK834">
            <v>33</v>
          </cell>
        </row>
        <row r="835">
          <cell r="D835">
            <v>62398</v>
          </cell>
          <cell r="I835" t="str">
            <v>VOCACIONAL</v>
          </cell>
          <cell r="AF835">
            <v>707.94730521682709</v>
          </cell>
          <cell r="AK835">
            <v>108</v>
          </cell>
        </row>
        <row r="836">
          <cell r="D836">
            <v>62463</v>
          </cell>
          <cell r="I836" t="str">
            <v>REGULAR</v>
          </cell>
          <cell r="AF836">
            <v>275.89081300788098</v>
          </cell>
          <cell r="AK836">
            <v>22</v>
          </cell>
        </row>
        <row r="837">
          <cell r="D837">
            <v>62513</v>
          </cell>
          <cell r="I837" t="str">
            <v>OTRO</v>
          </cell>
          <cell r="AF837">
            <v>92.515774631488824</v>
          </cell>
          <cell r="AK837">
            <v>26</v>
          </cell>
        </row>
        <row r="838">
          <cell r="D838">
            <v>62539</v>
          </cell>
          <cell r="I838" t="str">
            <v>REGULAR</v>
          </cell>
          <cell r="AF838">
            <v>183.22943347739962</v>
          </cell>
          <cell r="AK838">
            <v>19</v>
          </cell>
        </row>
        <row r="839">
          <cell r="D839">
            <v>62547</v>
          </cell>
          <cell r="I839" t="str">
            <v>REGULAR</v>
          </cell>
          <cell r="AF839">
            <v>309.88565130818193</v>
          </cell>
          <cell r="AK839">
            <v>30</v>
          </cell>
        </row>
        <row r="840">
          <cell r="D840">
            <v>62554</v>
          </cell>
          <cell r="I840" t="str">
            <v>REGULAR</v>
          </cell>
          <cell r="AF840">
            <v>211.39311575937785</v>
          </cell>
          <cell r="AK840">
            <v>17</v>
          </cell>
        </row>
        <row r="841">
          <cell r="D841">
            <v>62604</v>
          </cell>
          <cell r="I841" t="str">
            <v>REGULAR</v>
          </cell>
          <cell r="AF841">
            <v>269.27293211783979</v>
          </cell>
          <cell r="AK841">
            <v>46</v>
          </cell>
        </row>
        <row r="842">
          <cell r="D842">
            <v>62612</v>
          </cell>
          <cell r="I842" t="str">
            <v>REGULAR</v>
          </cell>
          <cell r="AF842">
            <v>245.50863797330018</v>
          </cell>
          <cell r="AK842">
            <v>18</v>
          </cell>
        </row>
        <row r="843">
          <cell r="D843">
            <v>62646</v>
          </cell>
          <cell r="I843" t="str">
            <v>REGULAR</v>
          </cell>
          <cell r="AF843">
            <v>347.20417885277453</v>
          </cell>
          <cell r="AK843">
            <v>31</v>
          </cell>
        </row>
        <row r="844">
          <cell r="D844">
            <v>62984</v>
          </cell>
          <cell r="I844" t="str">
            <v>VOCACIONAL</v>
          </cell>
          <cell r="AF844">
            <v>289.26036682283046</v>
          </cell>
          <cell r="AK844">
            <v>32</v>
          </cell>
        </row>
        <row r="845">
          <cell r="D845">
            <v>63024</v>
          </cell>
          <cell r="I845" t="str">
            <v>MONTESSORI</v>
          </cell>
          <cell r="AF845">
            <v>333.17710171334704</v>
          </cell>
          <cell r="AK845">
            <v>29</v>
          </cell>
        </row>
        <row r="846">
          <cell r="D846">
            <v>63032</v>
          </cell>
          <cell r="I846" t="str">
            <v>STEM (TECH)</v>
          </cell>
          <cell r="AF846">
            <v>252.73614926627906</v>
          </cell>
          <cell r="AK846">
            <v>27</v>
          </cell>
        </row>
        <row r="847">
          <cell r="D847">
            <v>63107</v>
          </cell>
          <cell r="I847" t="str">
            <v>REGULAR</v>
          </cell>
          <cell r="AF847">
            <v>242.56552936546748</v>
          </cell>
          <cell r="AK847">
            <v>22</v>
          </cell>
        </row>
        <row r="848">
          <cell r="D848">
            <v>63131</v>
          </cell>
          <cell r="I848" t="str">
            <v>REGULAR</v>
          </cell>
          <cell r="AF848">
            <v>201.85389020507014</v>
          </cell>
          <cell r="AK848">
            <v>14</v>
          </cell>
        </row>
        <row r="849">
          <cell r="D849">
            <v>63172</v>
          </cell>
          <cell r="I849" t="str">
            <v>REGULAR</v>
          </cell>
          <cell r="AF849">
            <v>218.11670177011112</v>
          </cell>
          <cell r="AK849">
            <v>20</v>
          </cell>
        </row>
        <row r="850">
          <cell r="D850">
            <v>64527</v>
          </cell>
          <cell r="I850" t="str">
            <v>REGULAR</v>
          </cell>
          <cell r="AF850">
            <v>84.975948960585356</v>
          </cell>
          <cell r="AK850">
            <v>29</v>
          </cell>
        </row>
        <row r="851">
          <cell r="D851">
            <v>64998</v>
          </cell>
          <cell r="I851" t="str">
            <v>MONTESSORI</v>
          </cell>
          <cell r="AF851">
            <v>115.21316074323718</v>
          </cell>
          <cell r="AK851">
            <v>13</v>
          </cell>
        </row>
        <row r="852">
          <cell r="D852">
            <v>66167</v>
          </cell>
          <cell r="I852" t="str">
            <v>REGULAR</v>
          </cell>
          <cell r="AF852">
            <v>201.72337859789801</v>
          </cell>
          <cell r="AK852">
            <v>26</v>
          </cell>
        </row>
        <row r="853">
          <cell r="D853">
            <v>61408</v>
          </cell>
          <cell r="I853" t="str">
            <v>REGULAR</v>
          </cell>
          <cell r="AF853">
            <v>221.19840038240235</v>
          </cell>
          <cell r="AK853">
            <v>20</v>
          </cell>
        </row>
        <row r="854">
          <cell r="D854">
            <v>61499</v>
          </cell>
          <cell r="I854" t="str">
            <v>REGULAR</v>
          </cell>
          <cell r="AF854">
            <v>165.99883211335444</v>
          </cell>
          <cell r="AK854">
            <v>16</v>
          </cell>
        </row>
        <row r="855">
          <cell r="D855">
            <v>61556</v>
          </cell>
          <cell r="I855" t="str">
            <v>REGULAR</v>
          </cell>
          <cell r="AF855">
            <v>203.27694017269019</v>
          </cell>
          <cell r="AK855">
            <v>26</v>
          </cell>
        </row>
        <row r="856">
          <cell r="D856">
            <v>62661</v>
          </cell>
          <cell r="I856" t="str">
            <v>REGULAR</v>
          </cell>
          <cell r="AF856">
            <v>282.73335459042153</v>
          </cell>
          <cell r="AK856">
            <v>40</v>
          </cell>
        </row>
        <row r="857">
          <cell r="D857">
            <v>62893</v>
          </cell>
          <cell r="I857" t="str">
            <v>STEM (CS/MT)</v>
          </cell>
          <cell r="AF857">
            <v>406.70903239335831</v>
          </cell>
          <cell r="AK857">
            <v>49</v>
          </cell>
        </row>
        <row r="858">
          <cell r="D858">
            <v>62901</v>
          </cell>
          <cell r="I858" t="str">
            <v>MONTESSORI</v>
          </cell>
          <cell r="AF858">
            <v>864.2990373967134</v>
          </cell>
          <cell r="AK858">
            <v>67</v>
          </cell>
        </row>
        <row r="859">
          <cell r="D859">
            <v>62943</v>
          </cell>
          <cell r="I859" t="str">
            <v>REGULAR</v>
          </cell>
          <cell r="AF859">
            <v>310.86273501435284</v>
          </cell>
          <cell r="AK859">
            <v>28</v>
          </cell>
        </row>
        <row r="860">
          <cell r="D860">
            <v>66076</v>
          </cell>
          <cell r="I860" t="str">
            <v>REGULAR</v>
          </cell>
          <cell r="AF860">
            <v>235.18609710712042</v>
          </cell>
          <cell r="AK860">
            <v>20</v>
          </cell>
        </row>
        <row r="861">
          <cell r="D861">
            <v>66233</v>
          </cell>
          <cell r="I861" t="str">
            <v>REGULAR</v>
          </cell>
          <cell r="AF861">
            <v>307.32477186793324</v>
          </cell>
          <cell r="AK861">
            <v>21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 without subdivisions"/>
      <sheetName val="WORKING FILE"/>
      <sheetName val="Sheet1"/>
      <sheetName val="Muni. Summ. MK"/>
      <sheetName val="Muni Stat"/>
      <sheetName val="Reg. Summ. MK"/>
      <sheetName val="ALL Caguas Summary Table"/>
      <sheetName val="Consolidated no charts"/>
      <sheetName val="Summary Table"/>
      <sheetName val="Consolidated 220505"/>
      <sheetName val="M1C por esc. (con proyección)"/>
      <sheetName val="Program Municipalities"/>
      <sheetName val="Consolidated"/>
      <sheetName val="Definitions"/>
      <sheetName val="Survey Order"/>
      <sheetName val="Data Merge"/>
    </sheetNames>
    <sheetDataSet>
      <sheetData sheetId="0"/>
      <sheetData sheetId="1">
        <row r="1">
          <cell r="S1">
            <v>155</v>
          </cell>
        </row>
        <row r="3">
          <cell r="D3" t="str">
            <v>code</v>
          </cell>
          <cell r="V3" t="str">
            <v>Comment</v>
          </cell>
          <cell r="W3" t="str">
            <v>Level</v>
          </cell>
        </row>
        <row r="4">
          <cell r="D4">
            <v>10546</v>
          </cell>
          <cell r="V4" t="str">
            <v>1.3m to newer FACTOR 5 PK-8, moved these students there</v>
          </cell>
          <cell r="W4">
            <v>1</v>
          </cell>
        </row>
        <row r="5">
          <cell r="D5">
            <v>14316</v>
          </cell>
          <cell r="V5"/>
          <cell r="W5">
            <v>2</v>
          </cell>
        </row>
        <row r="6">
          <cell r="D6">
            <v>10322</v>
          </cell>
          <cell r="V6" t="str">
            <v>Remote, 1 new PK</v>
          </cell>
          <cell r="W6">
            <v>3</v>
          </cell>
        </row>
        <row r="7">
          <cell r="D7">
            <v>10439</v>
          </cell>
          <cell r="V7" t="str">
            <v>2 new PK to match exst number of classrooms per grade</v>
          </cell>
          <cell r="W7">
            <v>3</v>
          </cell>
        </row>
        <row r="8">
          <cell r="D8">
            <v>18192</v>
          </cell>
          <cell r="V8" t="str">
            <v>2.7m to ABELARDO MARTINEZ OTERO, 2.7m to TRINA PADILLA DE SANZ, can support some students from these schools</v>
          </cell>
          <cell r="W8">
            <v>3</v>
          </cell>
        </row>
        <row r="9">
          <cell r="D9">
            <v>15024</v>
          </cell>
          <cell r="V9" t="str">
            <v>1.1m to  JOHN W HARRIS PK-5 borderline flood zone, moved those students here</v>
          </cell>
          <cell r="W9">
            <v>5</v>
          </cell>
        </row>
        <row r="10">
          <cell r="D10">
            <v>10611</v>
          </cell>
          <cell r="V10" t="str">
            <v>Not on GIS Map but made a 2 solely based on SF/ student</v>
          </cell>
          <cell r="W10">
            <v>2</v>
          </cell>
        </row>
        <row r="11">
          <cell r="D11">
            <v>10355</v>
          </cell>
          <cell r="V11" t="str">
            <v>1.1m to ELBA LUGO CARRION, PK-8 not in a flood zone, moved these students there</v>
          </cell>
          <cell r="W11">
            <v>1</v>
          </cell>
        </row>
        <row r="12">
          <cell r="D12">
            <v>10637</v>
          </cell>
          <cell r="V12" t="str">
            <v>Remote, 1 new PK</v>
          </cell>
          <cell r="W12">
            <v>5</v>
          </cell>
        </row>
        <row r="13">
          <cell r="D13">
            <v>10272</v>
          </cell>
          <cell r="V13" t="str">
            <v>Remote</v>
          </cell>
          <cell r="W13">
            <v>3</v>
          </cell>
        </row>
        <row r="14">
          <cell r="D14">
            <v>10173</v>
          </cell>
          <cell r="V14" t="str">
            <v>Not on GIS Map but made a 2 solely based on SF/ student</v>
          </cell>
          <cell r="W14">
            <v>2</v>
          </cell>
        </row>
        <row r="15">
          <cell r="D15">
            <v>17558</v>
          </cell>
          <cell r="V15"/>
          <cell r="W15">
            <v>3</v>
          </cell>
        </row>
        <row r="16">
          <cell r="D16">
            <v>17343</v>
          </cell>
          <cell r="V16"/>
          <cell r="W16">
            <v>2</v>
          </cell>
        </row>
        <row r="17">
          <cell r="D17">
            <v>17780</v>
          </cell>
          <cell r="V17" t="str">
            <v>1.3m to older SU FEDERICO DEGETAU K-8, moved those students here, site can support an addition</v>
          </cell>
          <cell r="W17">
            <v>4</v>
          </cell>
        </row>
        <row r="18">
          <cell r="D18">
            <v>10512</v>
          </cell>
          <cell r="V18" t="str">
            <v>2 new PK</v>
          </cell>
          <cell r="W18">
            <v>4</v>
          </cell>
        </row>
        <row r="19">
          <cell r="D19">
            <v>14787</v>
          </cell>
          <cell r="V19" t="str">
            <v>1.1m to LUIS MUÑOZ MARIN PK-8,  larger and newer, moved these students there</v>
          </cell>
          <cell r="W19">
            <v>1</v>
          </cell>
        </row>
        <row r="20">
          <cell r="D20">
            <v>14241</v>
          </cell>
          <cell r="V20" t="str">
            <v>&lt;1 m to LUIS MUÑOZ MARIN PK-8, moved 6,7,8 there, &lt;1 to ABELARDO MARTINEZ OTERO 9-12- moved those students here since more space, could also be the reverse as both sites have space for an addition, 2.7m to MARIA CADILLA DE MARTINEZ 9-12 also with available SF/ student, some students can go there</v>
          </cell>
          <cell r="W20">
            <v>4</v>
          </cell>
        </row>
        <row r="21">
          <cell r="D21">
            <v>17111</v>
          </cell>
          <cell r="V21" t="str">
            <v>1.5m to older FRANCISCO PACHIN MARIN K-5, moved these students here, moved 6,7,8 from TRINA PADILLA DE SANZ 6-12 (changed to 9-12)&lt;1m moved here, 3 new PK, centrally located, large site</v>
          </cell>
          <cell r="W21">
            <v>4</v>
          </cell>
        </row>
        <row r="22">
          <cell r="D22">
            <v>17749</v>
          </cell>
          <cell r="V22" t="str">
            <v>remote, 3 new PK</v>
          </cell>
          <cell r="W22">
            <v>3</v>
          </cell>
        </row>
        <row r="23">
          <cell r="D23">
            <v>15784</v>
          </cell>
          <cell r="V23" t="str">
            <v>&lt;1 to TRINA PADILLA DE SANZ 9-12- moved these students there since it has space, could also be the reverse as both sites have space, 2.7m to MARIA CADILLA DE MARTINEZ 9-12 also with available SF/ student, , some students can go there</v>
          </cell>
          <cell r="W23">
            <v>1</v>
          </cell>
        </row>
        <row r="24">
          <cell r="D24">
            <v>10314</v>
          </cell>
          <cell r="V24" t="str">
            <v>1.5m to  ELBA LUGO CARRION but on opposite side of a freeway, so considered as a remote school, added 1-6,7,8 but did not move population for those grades</v>
          </cell>
          <cell r="W24">
            <v>5</v>
          </cell>
        </row>
        <row r="25">
          <cell r="D25" t="str">
            <v>TOTAL</v>
          </cell>
          <cell r="V25"/>
          <cell r="W25"/>
        </row>
        <row r="26">
          <cell r="D26">
            <v>10702</v>
          </cell>
          <cell r="V26"/>
          <cell r="W26">
            <v>4</v>
          </cell>
        </row>
        <row r="27">
          <cell r="D27">
            <v>18184</v>
          </cell>
          <cell r="V27" t="str">
            <v>2.2m to IMBERY,  moved 1/2 of those students here,  1/2 of current 6,7,8 could go to 1m ELI RAMOS ROSARIO PK-8, added 3-PK,</v>
          </cell>
          <cell r="W27">
            <v>3</v>
          </cell>
        </row>
        <row r="28">
          <cell r="D28">
            <v>10744</v>
          </cell>
          <cell r="V28" t="str">
            <v>school is old and too small- moved 1/2 population to 2.2m NUEVA INTERMEDIA PK-8  and 1/2 to 2.2m ELI RAMOS ROSARIO PK-8, both are new and have with space</v>
          </cell>
          <cell r="W28">
            <v>1</v>
          </cell>
        </row>
        <row r="29">
          <cell r="D29">
            <v>18176</v>
          </cell>
          <cell r="V29" t="str">
            <v>2.2m to IMBERY,  moved 1/2 of those students here,  1/2 of current 6,7,8 from 1m NUEVA INTERMEDIA moved here</v>
          </cell>
          <cell r="W29">
            <v>3</v>
          </cell>
        </row>
        <row r="30">
          <cell r="D30">
            <v>18234</v>
          </cell>
          <cell r="V30" t="str">
            <v>2 new PK to match exst number of classrooms per grade, not on GIS map</v>
          </cell>
          <cell r="W30">
            <v>3</v>
          </cell>
        </row>
        <row r="31">
          <cell r="D31" t="str">
            <v>TOTAL</v>
          </cell>
          <cell r="V31"/>
          <cell r="W31"/>
        </row>
        <row r="32">
          <cell r="D32">
            <v>17327</v>
          </cell>
          <cell r="V32" t="str">
            <v>&lt;5 m from LUIS F CRESPO HS</v>
          </cell>
          <cell r="W32">
            <v>3</v>
          </cell>
        </row>
        <row r="33">
          <cell r="D33">
            <v>17467</v>
          </cell>
          <cell r="V33" t="str">
            <v>1.6m to ANTONIO REYES 6-8</v>
          </cell>
          <cell r="W33">
            <v>3</v>
          </cell>
        </row>
        <row r="34">
          <cell r="D34">
            <v>11756</v>
          </cell>
          <cell r="V34" t="str">
            <v>Remote, Added 2-PK to match exst number of classrooms per grade</v>
          </cell>
          <cell r="W34">
            <v>3</v>
          </cell>
        </row>
        <row r="35">
          <cell r="D35">
            <v>10892</v>
          </cell>
          <cell r="V35" t="str">
            <v>Remote, Added 2-PK to match exst number of classrooms per grade</v>
          </cell>
          <cell r="W35">
            <v>4</v>
          </cell>
        </row>
        <row r="36">
          <cell r="D36">
            <v>11031</v>
          </cell>
          <cell r="V36" t="str">
            <v>Remote, Added 2-PK to match exst number of classrooms per grade</v>
          </cell>
          <cell r="W36">
            <v>3</v>
          </cell>
        </row>
        <row r="37">
          <cell r="D37">
            <v>11023</v>
          </cell>
          <cell r="V37" t="str">
            <v>1.6m to AMALIA LOPEZ DE AVILA (NUEVA) K-5 changed to PK-5</v>
          </cell>
          <cell r="W37">
            <v>4</v>
          </cell>
        </row>
        <row r="38">
          <cell r="D38">
            <v>10967</v>
          </cell>
          <cell r="V38" t="str">
            <v>2.3m to PEDRO AMADOR, moved these students here since Shelter designation and serving more students</v>
          </cell>
          <cell r="W38">
            <v>5</v>
          </cell>
        </row>
        <row r="39">
          <cell r="D39">
            <v>11080</v>
          </cell>
          <cell r="V39" t="str">
            <v>2.3m to RALPH W EMERSON, moved these students there since that school has shelter designation and serving more students</v>
          </cell>
          <cell r="W39">
            <v>1</v>
          </cell>
        </row>
        <row r="40">
          <cell r="D40">
            <v>15156</v>
          </cell>
          <cell r="V40"/>
          <cell r="W40">
            <v>2</v>
          </cell>
        </row>
        <row r="41">
          <cell r="D41">
            <v>17384</v>
          </cell>
          <cell r="V41" t="str">
            <v>&lt;5 m from SUPERIOR MIGUEL F SANTIAGO ECHEGARAY HS</v>
          </cell>
          <cell r="W41">
            <v>3</v>
          </cell>
        </row>
        <row r="42">
          <cell r="D42" t="str">
            <v>TOTAL</v>
          </cell>
          <cell r="V42"/>
          <cell r="W42"/>
        </row>
        <row r="43">
          <cell r="D43">
            <v>11320</v>
          </cell>
          <cell r="V43" t="str">
            <v>needs add sf to accomodate exst enrollment, 6.2m to JAIME COIRA ORTIZ</v>
          </cell>
          <cell r="W43">
            <v>4</v>
          </cell>
        </row>
        <row r="44">
          <cell r="D44">
            <v>17319</v>
          </cell>
          <cell r="V44"/>
          <cell r="W44">
            <v>3</v>
          </cell>
        </row>
        <row r="45">
          <cell r="D45">
            <v>17889</v>
          </cell>
          <cell r="V45" t="str">
            <v xml:space="preserve"> 6.2 to SU FRANCISCO SERRANO</v>
          </cell>
          <cell r="W45">
            <v>3</v>
          </cell>
        </row>
        <row r="46">
          <cell r="D46">
            <v>11312</v>
          </cell>
          <cell r="V46" t="str">
            <v>1 new PK, 10.9m to SU FRANCISCO SERRANO</v>
          </cell>
          <cell r="W46">
            <v>3</v>
          </cell>
        </row>
        <row r="47">
          <cell r="D47">
            <v>18291</v>
          </cell>
          <cell r="V47" t="str">
            <v>2.9m to HATO VIEJO CUMBRE K-5 small and old, moved these students here</v>
          </cell>
          <cell r="W47">
            <v>3</v>
          </cell>
        </row>
        <row r="48">
          <cell r="D48">
            <v>11239</v>
          </cell>
          <cell r="V48" t="str">
            <v>Only has 76 students and is 2.9 miles to NUEVA URBANA DE CIALES PK-8, newer and has space, so moved the students there</v>
          </cell>
          <cell r="W48">
            <v>1</v>
          </cell>
        </row>
        <row r="49">
          <cell r="D49" t="str">
            <v>TOTAL</v>
          </cell>
          <cell r="V49"/>
          <cell r="W49"/>
        </row>
        <row r="50">
          <cell r="D50">
            <v>71134</v>
          </cell>
          <cell r="V50" t="str">
            <v>2.4m to PK-8 ELEM BO HIGUILLAR, moved these students there, This site is tight but adjacent to baseball field</v>
          </cell>
          <cell r="W50">
            <v>1</v>
          </cell>
        </row>
        <row r="51">
          <cell r="D51">
            <v>71092</v>
          </cell>
          <cell r="V51" t="str">
            <v>2.6 m to ADOLFINA IRIZARRY DE PUIG different municipality, on flood plain border</v>
          </cell>
          <cell r="W51">
            <v>4</v>
          </cell>
        </row>
        <row r="52">
          <cell r="D52">
            <v>71084</v>
          </cell>
          <cell r="V52" t="str">
            <v>K-5 changed to PK-5 JACINTO LOPEZ MARTINEZ 900 meters away</v>
          </cell>
          <cell r="W52">
            <v>3</v>
          </cell>
        </row>
        <row r="53">
          <cell r="D53">
            <v>18259</v>
          </cell>
          <cell r="V53" t="str">
            <v>2.4m to LUISA M VALDERRAMA, moved these students here, 2 new PK to match exst number of classrooms per grade</v>
          </cell>
          <cell r="W53">
            <v>4</v>
          </cell>
        </row>
        <row r="54">
          <cell r="D54">
            <v>76562</v>
          </cell>
          <cell r="V54" t="str">
            <v>1.2m to  JOSE NEVAREZ LOPEZ diiferent municipality, otherwise remote, 1 new PK, needs SF but in a flood zone</v>
          </cell>
          <cell r="W54">
            <v>4</v>
          </cell>
        </row>
        <row r="55">
          <cell r="D55">
            <v>71076</v>
          </cell>
          <cell r="V55" t="str">
            <v>6-8 RICARDO ARROYO LARACUENTE 900 meters away, Shelter designation</v>
          </cell>
          <cell r="W55">
            <v>3</v>
          </cell>
        </row>
        <row r="56">
          <cell r="D56" t="str">
            <v>TOTAL</v>
          </cell>
          <cell r="V56"/>
          <cell r="W56"/>
        </row>
        <row r="57">
          <cell r="D57">
            <v>17764</v>
          </cell>
          <cell r="V57" t="str">
            <v>1m to PK-5 RICARDO RODRIGUEZ TORRES, 1.5m to PK-5 JUANITA RAMIREZ GONZALEZ, maintained 6-8 as all (3) schools are equidistant and have capacity</v>
          </cell>
          <cell r="W57">
            <v>3</v>
          </cell>
        </row>
        <row r="58">
          <cell r="D58">
            <v>17459</v>
          </cell>
          <cell r="V58" t="str">
            <v>1m to 6-8  LEONARDO VALENTIN TIRADO, 1.6m PK-8 JUANITA RAMIREZ GONZALEZ, maintained PK-5 as all (3) schools are equidistant and have capacity</v>
          </cell>
          <cell r="W58">
            <v>3</v>
          </cell>
        </row>
        <row r="59">
          <cell r="D59">
            <v>10710</v>
          </cell>
          <cell r="V59" t="str">
            <v>1.6m RICARDO RODRIGUEZ TORRES, 2m to LEONARDO VALENTIN TIRADO,  added PK but maintained PK-5 as all (3) schools are equidistant and have capacity</v>
          </cell>
          <cell r="W59">
            <v>3</v>
          </cell>
        </row>
        <row r="60">
          <cell r="D60">
            <v>10827</v>
          </cell>
          <cell r="V60" t="str">
            <v>needs add sf to accomodate exst enrollment, site might have space</v>
          </cell>
          <cell r="W60">
            <v>5</v>
          </cell>
        </row>
        <row r="61">
          <cell r="D61" t="str">
            <v>TOTAL</v>
          </cell>
          <cell r="V61"/>
          <cell r="W61"/>
        </row>
        <row r="62">
          <cell r="D62">
            <v>11494</v>
          </cell>
          <cell r="V62" t="str">
            <v xml:space="preserve">4.5m to LUIS MELENDEZ RODRIGUEZ </v>
          </cell>
          <cell r="W62">
            <v>3</v>
          </cell>
        </row>
        <row r="63">
          <cell r="D63">
            <v>17772</v>
          </cell>
          <cell r="V63" t="str">
            <v>7m to LORENZO COBALLES GANDIA</v>
          </cell>
          <cell r="W63">
            <v>3</v>
          </cell>
        </row>
        <row r="64">
          <cell r="D64">
            <v>11395</v>
          </cell>
          <cell r="V64" t="str">
            <v xml:space="preserve">2.6m to CARMEN NOELIA PERAZA TOLEDO, 1.9m to LORENZO COBALLES GANDIA, moved 6-8 from Gandia here but this school is old and not enough SF but room on site </v>
          </cell>
          <cell r="W64">
            <v>5</v>
          </cell>
        </row>
        <row r="65">
          <cell r="D65">
            <v>11502</v>
          </cell>
          <cell r="V65" t="str">
            <v>1.8m miles to LUIS MELENDEZ RODRIGUEZ K-8 changed to PK-5, Moved those 6,7,8 graders  here</v>
          </cell>
          <cell r="W65">
            <v>5</v>
          </cell>
        </row>
        <row r="66">
          <cell r="D66">
            <v>11528</v>
          </cell>
          <cell r="V66" t="str">
            <v>1.9m to LUIS MUÑOZ RIVERA PK-8, moved 6-8 to LUIS MUÑOZ RIVERA</v>
          </cell>
          <cell r="W66">
            <v>3</v>
          </cell>
        </row>
        <row r="67">
          <cell r="D67">
            <v>11387</v>
          </cell>
          <cell r="V67" t="str">
            <v>2 new PK, 1.8m miles to TIMOTEO DELGADO- 6-8, Moved 6,7,8 graders to that school</v>
          </cell>
          <cell r="W67">
            <v>3</v>
          </cell>
        </row>
        <row r="68">
          <cell r="D68">
            <v>11411</v>
          </cell>
          <cell r="V68" t="str">
            <v>2.6m to LUIS MUÑOZ RIVERA, added 1-6, 7, 8 to match exst number of classrooms per grade but no population from other schools moved here</v>
          </cell>
          <cell r="W68">
            <v>5</v>
          </cell>
        </row>
        <row r="69">
          <cell r="D69">
            <v>11403</v>
          </cell>
          <cell r="V69" t="str">
            <v>&lt;1 to EUGENIO MARIA DE HOSTOS in Arecibo municipality, otherwise far from other schools, added 1-6, 7, 8 to match exst number of classrooms per grade but no population from other schools moved here- is this school part of Arecibo municipality?</v>
          </cell>
          <cell r="W69">
            <v>5</v>
          </cell>
        </row>
        <row r="70">
          <cell r="D70" t="str">
            <v>TOTAL</v>
          </cell>
          <cell r="V70"/>
          <cell r="W70"/>
        </row>
        <row r="71">
          <cell r="D71">
            <v>11908</v>
          </cell>
          <cell r="V71" t="str">
            <v>next to GABRIELA MISTRAL 7-12,. moved 7,8 here</v>
          </cell>
          <cell r="W71">
            <v>5</v>
          </cell>
        </row>
        <row r="72">
          <cell r="D72">
            <v>11643</v>
          </cell>
          <cell r="V72" t="str">
            <v>3.7M TO JOSEFINA LINARES, moved 9-12 from there here</v>
          </cell>
          <cell r="W72">
            <v>3</v>
          </cell>
        </row>
        <row r="73">
          <cell r="D73">
            <v>15917</v>
          </cell>
          <cell r="V73" t="str">
            <v>Next to DOMINGO APONTE COLLAZO 9-12 and DANIEL VELEZ SOTO K-5, Maintained the campus, Moved 9-12 students from 3.7m away  JOSEFINA LINARES here</v>
          </cell>
          <cell r="W73">
            <v>3</v>
          </cell>
        </row>
        <row r="74">
          <cell r="D74">
            <v>11932</v>
          </cell>
          <cell r="V74"/>
          <cell r="W74">
            <v>3</v>
          </cell>
        </row>
        <row r="75">
          <cell r="D75">
            <v>11940</v>
          </cell>
          <cell r="V75" t="str">
            <v>3.7M TO DOMINGO APONTE COLLAZO, moved 9-12 there, added 1-PK, K, 1,2,3 but did not move population for those grades</v>
          </cell>
          <cell r="W75">
            <v>3</v>
          </cell>
        </row>
        <row r="76">
          <cell r="D76">
            <v>18226</v>
          </cell>
          <cell r="V76" t="str">
            <v>added 2-PK,6, 7, 8 to match exst number of classrooms per grade but no population from other schools moved here, otherwise a 3, some students from DANIEL VELEZ SOTO PK-5 and RAMON DE JESUS SIERRA 6-8 2.7m away could come here</v>
          </cell>
          <cell r="W76">
            <v>4</v>
          </cell>
        </row>
        <row r="77">
          <cell r="D77">
            <v>12005</v>
          </cell>
          <cell r="V77" t="str">
            <v>2.1 to DANIEL VELEZ SOTO, moved these students there</v>
          </cell>
          <cell r="W77">
            <v>1</v>
          </cell>
        </row>
        <row r="78">
          <cell r="D78">
            <v>17673</v>
          </cell>
          <cell r="V78" t="str">
            <v>Next to RAMON DE JESUS SIERRA 6-8 and DOMINGO APONTE COLLAZO- 1960-9-12, Maintained the campus, Added 2 new PK, moved GEORGE WASHINGTON K-5 here</v>
          </cell>
          <cell r="W78">
            <v>5</v>
          </cell>
        </row>
        <row r="79">
          <cell r="D79">
            <v>11593</v>
          </cell>
          <cell r="V79" t="str">
            <v>next to JULIO LEBRON SOTO PK-8. moved 7,8 there</v>
          </cell>
          <cell r="W79">
            <v>3</v>
          </cell>
        </row>
        <row r="80">
          <cell r="D80" t="str">
            <v>TOTAL</v>
          </cell>
          <cell r="V80"/>
          <cell r="W80"/>
        </row>
        <row r="81">
          <cell r="D81">
            <v>12062</v>
          </cell>
          <cell r="V81" t="str">
            <v>Remote, Added 1-PK, 6, 7, 8 to match exst number of classrooms per grade but no population from other schools moved here</v>
          </cell>
          <cell r="W81">
            <v>5</v>
          </cell>
        </row>
        <row r="82">
          <cell r="D82">
            <v>17350</v>
          </cell>
          <cell r="V82" t="str">
            <v>1.5m to FERNANDO CALLEJO</v>
          </cell>
          <cell r="W82">
            <v>4</v>
          </cell>
        </row>
        <row r="83">
          <cell r="D83">
            <v>14779</v>
          </cell>
          <cell r="V83" t="str">
            <v>.7m to TEODOMIRO TABOAS, moved these students here since this is a shelter school and is newer and has space, made PK-8 because missing MS in Manati, maybe undefined schools are MSs?</v>
          </cell>
          <cell r="W83">
            <v>4</v>
          </cell>
        </row>
        <row r="84">
          <cell r="D84">
            <v>12070</v>
          </cell>
          <cell r="V84" t="str">
            <v>1.6m to ANTONIO VELEZ  ALVARADO PK-5, moved these stiudents here since more centrally located</v>
          </cell>
          <cell r="W84">
            <v>5</v>
          </cell>
        </row>
        <row r="85">
          <cell r="D85">
            <v>12187</v>
          </cell>
          <cell r="V85" t="str">
            <v>Moved these students to 1.6m to FELIX CORDOVA DAVILA PK-8 since more centrally located</v>
          </cell>
          <cell r="W85">
            <v>1</v>
          </cell>
        </row>
        <row r="86">
          <cell r="D86">
            <v>17392</v>
          </cell>
          <cell r="V86"/>
          <cell r="W86">
            <v>2</v>
          </cell>
        </row>
        <row r="87">
          <cell r="D87">
            <v>12096</v>
          </cell>
          <cell r="V87" t="str">
            <v>Is this a middle school? There seems to be a shortage of middle schools.</v>
          </cell>
          <cell r="W87">
            <v>2</v>
          </cell>
        </row>
        <row r="88">
          <cell r="D88">
            <v>12138</v>
          </cell>
          <cell r="V88" t="str">
            <v>Remote, Added 1-PK, 6, 7, 8 to match exst number of classrooms per grade but no population from other schools moved here</v>
          </cell>
          <cell r="W88">
            <v>5</v>
          </cell>
        </row>
        <row r="89">
          <cell r="D89">
            <v>12229</v>
          </cell>
          <cell r="V89" t="str">
            <v xml:space="preserve"> moved these students to .7m JUAN A SANCHEZ DAVILA K-5 since has space and is newer and a shelter school</v>
          </cell>
          <cell r="W89">
            <v>1</v>
          </cell>
        </row>
        <row r="90">
          <cell r="D90">
            <v>17418</v>
          </cell>
          <cell r="V90" t="str">
            <v>Remote, 3.4m to nearest school, added 2-PK to match exst number of classrooms per grade but did not move any population here</v>
          </cell>
          <cell r="W90">
            <v>3</v>
          </cell>
        </row>
        <row r="91">
          <cell r="D91">
            <v>12088</v>
          </cell>
          <cell r="V91" t="str">
            <v>1.5m to PETRA CORRETJER DE O'NEILL</v>
          </cell>
          <cell r="W91">
            <v>3</v>
          </cell>
        </row>
        <row r="92">
          <cell r="D92" t="str">
            <v>TOTAL</v>
          </cell>
          <cell r="V92"/>
          <cell r="W92"/>
        </row>
        <row r="93">
          <cell r="D93">
            <v>12799</v>
          </cell>
          <cell r="V93" t="str">
            <v>&lt;1m to DR PEDRO ALBIZU CAMPOS 6-8 changed to PK-8, moved these students there since newer and has space</v>
          </cell>
          <cell r="W93">
            <v>1</v>
          </cell>
        </row>
        <row r="94">
          <cell r="D94">
            <v>12930</v>
          </cell>
          <cell r="V94" t="str">
            <v xml:space="preserve">&lt;1m to SUP MANUEL RAMOS HERNANDEZ 9-12, moved these students there since newer, site looks larger, and has shelter designation </v>
          </cell>
          <cell r="W94">
            <v>1</v>
          </cell>
        </row>
        <row r="95">
          <cell r="D95">
            <v>12872</v>
          </cell>
          <cell r="V95" t="str">
            <v>&lt;1m to RAMON EMETERIO BETANCES PK-5, moved these students there since newer and has space</v>
          </cell>
          <cell r="W95">
            <v>3</v>
          </cell>
        </row>
        <row r="96">
          <cell r="D96">
            <v>17368</v>
          </cell>
          <cell r="V96" t="str">
            <v>&lt;1m to JUAN ALEJO ARIZMENDI 9-12, moved those students here since newer, site looks larger, and has shelter designation</v>
          </cell>
          <cell r="W96">
            <v>5</v>
          </cell>
        </row>
        <row r="97">
          <cell r="D97">
            <v>12914</v>
          </cell>
          <cell r="V97" t="str">
            <v>2.4m to SU LUIS MUÑOZ RIVERA PK-8, added 2-PK to match exst number of classrooms per grade but no population from other schools moved here, site looks tight</v>
          </cell>
          <cell r="W97">
            <v>4</v>
          </cell>
        </row>
        <row r="98">
          <cell r="D98">
            <v>12922</v>
          </cell>
          <cell r="V98" t="str">
            <v>2.4m to SU HONORIO HERNANDEZ PK-8,  site looks full except for adjacent baseball field</v>
          </cell>
          <cell r="W98">
            <v>4</v>
          </cell>
        </row>
        <row r="99">
          <cell r="D99" t="str">
            <v>TOTAL</v>
          </cell>
          <cell r="V99"/>
          <cell r="W99"/>
        </row>
        <row r="100">
          <cell r="D100">
            <v>76349</v>
          </cell>
          <cell r="V100" t="str">
            <v xml:space="preserve">added 2-PK to match exst number of classrooms per grade </v>
          </cell>
          <cell r="W100">
            <v>4</v>
          </cell>
        </row>
        <row r="101">
          <cell r="D101">
            <v>71779</v>
          </cell>
          <cell r="V101" t="str">
            <v>2.4m to ILEANA DE GRACIA (SUPERIOR NUEVA) 9-12, moved those students here since not in a flood zone and more centrally located</v>
          </cell>
          <cell r="W101">
            <v>5</v>
          </cell>
        </row>
        <row r="102">
          <cell r="D102">
            <v>79038</v>
          </cell>
          <cell r="V102" t="str">
            <v>2.4m to LADISLAO MARTINEZ 9-12, moved students there since not in a flood zone and more centrally located</v>
          </cell>
          <cell r="W102">
            <v>1</v>
          </cell>
        </row>
        <row r="103">
          <cell r="D103">
            <v>71720</v>
          </cell>
          <cell r="V103" t="str">
            <v>&lt;1m to APOLO SAN ANTONIO 6-8 changed to PK-8, moved these students there</v>
          </cell>
          <cell r="W103">
            <v>1</v>
          </cell>
        </row>
        <row r="104">
          <cell r="D104">
            <v>71738</v>
          </cell>
          <cell r="V104" t="str">
            <v>&lt;1m to  RAFAEL HERNANDEZ K-5, moved those students here since that school borders a flood zone</v>
          </cell>
          <cell r="W104">
            <v>5</v>
          </cell>
        </row>
        <row r="105">
          <cell r="D105">
            <v>71761</v>
          </cell>
          <cell r="V105" t="str">
            <v>large site, 450 meters to ELEMENTAL URBANA (aka José de Diego Elementary School) K-5, .6m to IGNACIO MIRANDA, moved these schools here since this site has space and is well positioned</v>
          </cell>
          <cell r="W105">
            <v>4</v>
          </cell>
        </row>
        <row r="106">
          <cell r="D106">
            <v>71753</v>
          </cell>
          <cell r="V106" t="str">
            <v>&lt;1m to APOLO SAN ANTONIO 6-8 changed to PK-8, moved these students there</v>
          </cell>
          <cell r="W106">
            <v>1</v>
          </cell>
        </row>
        <row r="107">
          <cell r="D107">
            <v>18267</v>
          </cell>
          <cell r="V107" t="str">
            <v xml:space="preserve">added 2-PK to match exst number of classrooms per grade </v>
          </cell>
          <cell r="W107">
            <v>3</v>
          </cell>
        </row>
        <row r="108">
          <cell r="D108">
            <v>71746</v>
          </cell>
          <cell r="V108" t="str">
            <v>&lt;1m to ANTONIO PAOLI, moved  students there since this school borders a flood zone</v>
          </cell>
          <cell r="W108">
            <v>1</v>
          </cell>
        </row>
        <row r="109">
          <cell r="D109">
            <v>71795</v>
          </cell>
          <cell r="V109" t="str">
            <v>2.1m to ANTONIO PAOLI PK-8, Added 1-PK, 6, 7, 8 to match exst number of classrooms per grade but no population from other schools moved here</v>
          </cell>
          <cell r="W109">
            <v>5</v>
          </cell>
        </row>
        <row r="110">
          <cell r="D110" t="str">
            <v>TOTAL</v>
          </cell>
          <cell r="V110"/>
          <cell r="W110"/>
        </row>
        <row r="111">
          <cell r="D111">
            <v>72090</v>
          </cell>
          <cell r="V111"/>
          <cell r="W111">
            <v>4</v>
          </cell>
        </row>
        <row r="112">
          <cell r="D112">
            <v>13912</v>
          </cell>
          <cell r="V112" t="str">
            <v>2.5m to JUAN QUIRINDONGO MORELL 9-12, changed to PK-8 moved 9-12 there</v>
          </cell>
          <cell r="W112">
            <v>3</v>
          </cell>
        </row>
        <row r="113">
          <cell r="D113">
            <v>72082</v>
          </cell>
          <cell r="V113" t="str">
            <v>1.2m to PK-8 AGAPITO ROSARIO ROSARIO, moved students there since shelter school</v>
          </cell>
          <cell r="W113">
            <v>1</v>
          </cell>
        </row>
        <row r="114">
          <cell r="D114">
            <v>73494</v>
          </cell>
          <cell r="V114"/>
          <cell r="W114">
            <v>2</v>
          </cell>
        </row>
        <row r="115">
          <cell r="D115">
            <v>71894</v>
          </cell>
          <cell r="V115" t="str">
            <v xml:space="preserve">1.8m to JUAN QUIRINDONGO MORELL 9-12, moved students there since this school is in a flood zone </v>
          </cell>
          <cell r="W115">
            <v>1</v>
          </cell>
        </row>
        <row r="116">
          <cell r="D116">
            <v>72058</v>
          </cell>
          <cell r="V116" t="str">
            <v>2.5m to SAN VICENTE K-5, and 2.2m to ANGEL SANDIN MARTINEZ 6-8 which are in flood zones, moved those students here</v>
          </cell>
          <cell r="W116">
            <v>5</v>
          </cell>
        </row>
        <row r="117">
          <cell r="D117">
            <v>71878</v>
          </cell>
          <cell r="V117" t="str">
            <v>2.5m to RAFAEL HERNANDEZ K-5 changed to PK-8, moved these students there since not in a flood zone</v>
          </cell>
          <cell r="W117">
            <v>1</v>
          </cell>
        </row>
        <row r="118">
          <cell r="D118">
            <v>71886</v>
          </cell>
          <cell r="V118" t="str">
            <v>2m to RAFAEL HERNANDEZ K-5 changed to PK-8, moved these students there since not in a flood zone</v>
          </cell>
          <cell r="W118">
            <v>1</v>
          </cell>
        </row>
        <row r="119">
          <cell r="D119">
            <v>75267</v>
          </cell>
          <cell r="V119" t="str">
            <v>1.8m to LINO PADRON RIVERA 9-12 and 2.5 m to NUEVA BRIGIDA ALVAREZ RODRIGUEZ K-12 , moved 9-12 students here since this is not in a flood zone and large site</v>
          </cell>
          <cell r="W119">
            <v>5</v>
          </cell>
        </row>
        <row r="120">
          <cell r="D120">
            <v>74807</v>
          </cell>
          <cell r="V120" t="str">
            <v>1.2m to K-8 MANUEL MARTINEZ DAVILA, moved students here since shelter school</v>
          </cell>
          <cell r="W120">
            <v>5</v>
          </cell>
        </row>
        <row r="121">
          <cell r="D121" t="str">
            <v>TOTAL</v>
          </cell>
          <cell r="V121"/>
          <cell r="W121"/>
        </row>
        <row r="122">
          <cell r="D122">
            <v>70565</v>
          </cell>
          <cell r="V122" t="str">
            <v>Specialty School. Keep</v>
          </cell>
          <cell r="W122">
            <v>3</v>
          </cell>
        </row>
        <row r="123">
          <cell r="D123">
            <v>70516</v>
          </cell>
          <cell r="V123" t="str">
            <v>Welcome HS students from CACIQUE AGÜEYBANA and bulid addition</v>
          </cell>
          <cell r="W123">
            <v>4</v>
          </cell>
        </row>
        <row r="124">
          <cell r="D124">
            <v>70425</v>
          </cell>
          <cell r="V124" t="str">
            <v>Amazing sports facility .Keep</v>
          </cell>
          <cell r="W124">
            <v>3</v>
          </cell>
        </row>
        <row r="125">
          <cell r="D125">
            <v>70417</v>
          </cell>
          <cell r="V125" t="str">
            <v xml:space="preserve">Large K-8 near center of town. Replacement with new school. </v>
          </cell>
          <cell r="W125">
            <v>5</v>
          </cell>
        </row>
        <row r="126">
          <cell r="D126">
            <v>70284</v>
          </cell>
          <cell r="V126" t="str">
            <v>FRANCISCO MANRIQUE CABRERA and PABLO CASALS are both 6-12 schools. Recommend simplifying grade configurations in community. Bring MS students from both schools here and replace part of building to reach necessary SF. Send HS students from both schools to PABLO CASALS.</v>
          </cell>
          <cell r="W126">
            <v>4</v>
          </cell>
        </row>
        <row r="127">
          <cell r="D127">
            <v>70490</v>
          </cell>
          <cell r="V127" t="str">
            <v>In flood plain like most of the surroundings. Simplify grade configurations in community by making this the main MS. Bring MS Students from PEDRO P CASABLANCA, FAUSTINO SANTIAGO, and LUIS PALES MATES here. Replacement for new MS buliding needed.</v>
          </cell>
          <cell r="W127">
            <v>5</v>
          </cell>
        </row>
        <row r="128">
          <cell r="D128">
            <v>70433</v>
          </cell>
          <cell r="V128" t="str">
            <v>Small addition required</v>
          </cell>
          <cell r="W128">
            <v>4</v>
          </cell>
        </row>
        <row r="129">
          <cell r="D129">
            <v>70078</v>
          </cell>
          <cell r="V129" t="str">
            <v>Send MS students to nearby JAN RAMON JIMENEZ and HS students to nearby DR AGUSTIN STAHL</v>
          </cell>
          <cell r="W129">
            <v>1</v>
          </cell>
        </row>
        <row r="130">
          <cell r="D130">
            <v>70060</v>
          </cell>
          <cell r="V130" t="str">
            <v>Take students from JUAN MORELL CAMPOS and turn into a K-8</v>
          </cell>
          <cell r="W130">
            <v>3</v>
          </cell>
        </row>
        <row r="131">
          <cell r="D131">
            <v>70243</v>
          </cell>
          <cell r="V131" t="str">
            <v xml:space="preserve">Needs large addition or replacement. Somehow, this school is isolated from the rest of the community. </v>
          </cell>
          <cell r="W131">
            <v>5</v>
          </cell>
        </row>
        <row r="132">
          <cell r="D132">
            <v>70698</v>
          </cell>
          <cell r="V132" t="str">
            <v>Specialty School. Keep</v>
          </cell>
          <cell r="W132">
            <v>3</v>
          </cell>
        </row>
        <row r="133">
          <cell r="D133">
            <v>70581</v>
          </cell>
          <cell r="V133" t="str">
            <v>In Flood Plain like most of the surroundings. Simplify grade configurations in community by sending MS students to DR JOSE ANTONIO DAVILA while bringing in HS students from PEDRO P CASABLANCA. Make shelter.</v>
          </cell>
          <cell r="W133">
            <v>3</v>
          </cell>
        </row>
        <row r="134">
          <cell r="D134">
            <v>70094</v>
          </cell>
          <cell r="V134" t="str">
            <v>Specialty School. Keep</v>
          </cell>
          <cell r="W134">
            <v>3</v>
          </cell>
        </row>
        <row r="135">
          <cell r="D135">
            <v>70136</v>
          </cell>
          <cell r="V135" t="str">
            <v>Take students from nearby EPIFANIO FERNANDEZ VANGA</v>
          </cell>
          <cell r="W135">
            <v>3</v>
          </cell>
        </row>
        <row r="136">
          <cell r="D136">
            <v>70680</v>
          </cell>
          <cell r="V136" t="str">
            <v>Bring students from NUEVA ESCUELA SU ANTONIO RIVERA to create one PK-8 for area. Make shelter.</v>
          </cell>
          <cell r="W136">
            <v>3</v>
          </cell>
        </row>
        <row r="137">
          <cell r="D137">
            <v>70623</v>
          </cell>
          <cell r="V137" t="str">
            <v>Bring in students from nearby MIGUEL DE CERVANTES SAAVEDRA. Small addition</v>
          </cell>
          <cell r="W137">
            <v>4</v>
          </cell>
        </row>
        <row r="138">
          <cell r="D138">
            <v>70482</v>
          </cell>
          <cell r="V138" t="str">
            <v>Small. Send students to BERNARDO HUYKE</v>
          </cell>
          <cell r="W138">
            <v>1</v>
          </cell>
        </row>
        <row r="139">
          <cell r="D139">
            <v>70011</v>
          </cell>
          <cell r="V139" t="str">
            <v>Keep</v>
          </cell>
          <cell r="W139">
            <v>3</v>
          </cell>
        </row>
        <row r="140">
          <cell r="D140">
            <v>70532</v>
          </cell>
          <cell r="V140" t="str">
            <v>Small school. Send half of students to nearby MARÍA E BAS DE VÁZQUEZ and other half to nearby INES MARIA MENDOZA</v>
          </cell>
          <cell r="W140">
            <v>1</v>
          </cell>
        </row>
        <row r="141">
          <cell r="D141">
            <v>70557</v>
          </cell>
          <cell r="V141" t="str">
            <v>Take half of students from JOSEFITA MONSERRATE DE SELLES. small addition necessary</v>
          </cell>
          <cell r="W141">
            <v>4</v>
          </cell>
        </row>
        <row r="142">
          <cell r="D142">
            <v>70573</v>
          </cell>
          <cell r="V142" t="str">
            <v>Extra SF here</v>
          </cell>
          <cell r="W142">
            <v>3</v>
          </cell>
        </row>
        <row r="143">
          <cell r="D143">
            <v>70201</v>
          </cell>
          <cell r="V143" t="str">
            <v>FRANCISCO MANRIQUE CABRERA and PABLO CASALS are both 6-12 schools. Recommend simplifying grade configurations in community. Bring HS students from both schools here and build a small addition. Send MS students from both schools to FRANCISCO MANRIQUE CABRERA.</v>
          </cell>
          <cell r="W143">
            <v>4</v>
          </cell>
        </row>
        <row r="144">
          <cell r="D144">
            <v>78733</v>
          </cell>
          <cell r="V144" t="str">
            <v xml:space="preserve">Isolated HS. Small addition necessary. </v>
          </cell>
          <cell r="W144">
            <v>4</v>
          </cell>
        </row>
        <row r="145">
          <cell r="D145">
            <v>70664</v>
          </cell>
          <cell r="V145" t="str">
            <v>Isolated. Keep but add Pre-K</v>
          </cell>
          <cell r="W145">
            <v>3</v>
          </cell>
        </row>
        <row r="146">
          <cell r="D146">
            <v>70177</v>
          </cell>
          <cell r="V146" t="str">
            <v>Small addition necessary</v>
          </cell>
          <cell r="W146">
            <v>4</v>
          </cell>
        </row>
        <row r="147">
          <cell r="D147">
            <v>77552</v>
          </cell>
          <cell r="V147" t="str">
            <v>Keep</v>
          </cell>
          <cell r="W147">
            <v>3</v>
          </cell>
        </row>
        <row r="148">
          <cell r="D148">
            <v>70599</v>
          </cell>
          <cell r="V148" t="str">
            <v>Small. Simplify grade configurations in community. Send ES students to CARMEN GOMEZ TEJERA. Send MS students to DR. JOSE ANTONIO DAVILA.</v>
          </cell>
          <cell r="W148">
            <v>1</v>
          </cell>
        </row>
        <row r="149">
          <cell r="D149">
            <v>70615</v>
          </cell>
          <cell r="V149" t="str">
            <v xml:space="preserve">Smaller HS. Recommend moving students to nearby TOMAS CONGAY. </v>
          </cell>
          <cell r="W149">
            <v>1</v>
          </cell>
        </row>
        <row r="150">
          <cell r="D150">
            <v>70292</v>
          </cell>
          <cell r="V150" t="str">
            <v>Replacement Needed. Shelter</v>
          </cell>
          <cell r="W150">
            <v>5</v>
          </cell>
        </row>
        <row r="151">
          <cell r="D151">
            <v>70276</v>
          </cell>
          <cell r="V151" t="str">
            <v xml:space="preserve">Addition required. </v>
          </cell>
          <cell r="W151">
            <v>4</v>
          </cell>
        </row>
        <row r="152">
          <cell r="D152">
            <v>73650</v>
          </cell>
          <cell r="V152" t="str">
            <v>Small. Simplify grade configurations in the community by sending MS students to DR JOSE ANTONIO DAVILA and sending HS students to LUIS PALES MATOS.</v>
          </cell>
          <cell r="W152">
            <v>1</v>
          </cell>
        </row>
        <row r="153">
          <cell r="D153">
            <v>70250</v>
          </cell>
          <cell r="V153" t="str">
            <v>Way too many students for SF. Turn into 6-8 for area and welcome MS students from MARIA VAZQUEZ DE UMPIERRE. Send ES students to MARIA VAZQUEZ DE UMPIERRE. Small addition required</v>
          </cell>
          <cell r="W153">
            <v>4</v>
          </cell>
        </row>
        <row r="154">
          <cell r="D154">
            <v>70045</v>
          </cell>
          <cell r="V154" t="str">
            <v>Major addition required</v>
          </cell>
          <cell r="W154">
            <v>5</v>
          </cell>
        </row>
        <row r="155">
          <cell r="D155">
            <v>70540</v>
          </cell>
          <cell r="V155" t="str">
            <v xml:space="preserve">In Flood Plain, like most of surroundings. Simplify grade configurations in community by taking ES students from FAUSTINO SANTIAGO to make this location the main ES for the area. Replacement necessary </v>
          </cell>
          <cell r="W155">
            <v>5</v>
          </cell>
        </row>
        <row r="156">
          <cell r="D156">
            <v>70672</v>
          </cell>
          <cell r="V156" t="str">
            <v xml:space="preserve">Bring students from SU CACIQUE MAJAGUA here to create one K-8 for area. Replace. </v>
          </cell>
          <cell r="W156">
            <v>5</v>
          </cell>
        </row>
        <row r="157">
          <cell r="D157">
            <v>70409</v>
          </cell>
          <cell r="V157" t="str">
            <v>Bring students from nearby JOSE CAMPECHE and replace. Send 6th graders to nearby JESUS SANCHEZ ERAZO.</v>
          </cell>
          <cell r="W157">
            <v>5</v>
          </cell>
        </row>
        <row r="158">
          <cell r="D158">
            <v>76257</v>
          </cell>
          <cell r="V158" t="str">
            <v>Recommend merging with JOSE M TORRES on their site.</v>
          </cell>
          <cell r="W158">
            <v>1</v>
          </cell>
        </row>
        <row r="159">
          <cell r="D159">
            <v>70508</v>
          </cell>
          <cell r="V159" t="str">
            <v>Bring 6th graders from BERNARDO HUYKE</v>
          </cell>
          <cell r="W159">
            <v>3</v>
          </cell>
        </row>
        <row r="160">
          <cell r="D160">
            <v>70367</v>
          </cell>
          <cell r="V160" t="str">
            <v>Inefficient use of SF. Turn into ES for area by welcoming ES students from MARTA VELEZ DE FAJARDO. Send MS students to MARTA VELEZ DE FAJARDO. Addition could be built on ball field</v>
          </cell>
          <cell r="W160">
            <v>4</v>
          </cell>
        </row>
        <row r="161">
          <cell r="D161">
            <v>70458</v>
          </cell>
          <cell r="V161" t="str">
            <v>Take half of students from JOSEFITA MONSERRATE DE SELLES. Make very small addition.</v>
          </cell>
          <cell r="W161">
            <v>4</v>
          </cell>
        </row>
        <row r="162">
          <cell r="D162">
            <v>70334</v>
          </cell>
          <cell r="V162" t="str">
            <v>Recommend moving students to ANDRES C GONZALEZ to create one K-8 for area</v>
          </cell>
          <cell r="W162">
            <v>1</v>
          </cell>
        </row>
        <row r="163">
          <cell r="D163">
            <v>70144</v>
          </cell>
          <cell r="V163" t="str">
            <v>Send students to nearby DR HIRAM GONZALEZ</v>
          </cell>
          <cell r="W163">
            <v>1</v>
          </cell>
        </row>
        <row r="164">
          <cell r="D164" t="str">
            <v>TOTAL</v>
          </cell>
          <cell r="V164"/>
          <cell r="W164"/>
        </row>
        <row r="165">
          <cell r="D165">
            <v>70805</v>
          </cell>
          <cell r="V165" t="str">
            <v>Keep</v>
          </cell>
          <cell r="W165">
            <v>3</v>
          </cell>
        </row>
        <row r="166">
          <cell r="D166">
            <v>73668</v>
          </cell>
          <cell r="V166" t="str">
            <v>Keep</v>
          </cell>
          <cell r="W166">
            <v>3</v>
          </cell>
        </row>
        <row r="167">
          <cell r="D167">
            <v>70763</v>
          </cell>
          <cell r="V167" t="str">
            <v>Keep</v>
          </cell>
          <cell r="W167">
            <v>3</v>
          </cell>
        </row>
        <row r="168">
          <cell r="D168">
            <v>70813</v>
          </cell>
          <cell r="V168" t="str">
            <v>Keep</v>
          </cell>
          <cell r="W168">
            <v>3</v>
          </cell>
        </row>
        <row r="169">
          <cell r="D169">
            <v>70755</v>
          </cell>
          <cell r="V169" t="str">
            <v xml:space="preserve">Slightly dense but nowhere to grow. Keep </v>
          </cell>
          <cell r="W169">
            <v>3</v>
          </cell>
        </row>
        <row r="170">
          <cell r="D170" t="str">
            <v>TOTAL</v>
          </cell>
          <cell r="V170"/>
          <cell r="W170"/>
        </row>
        <row r="171">
          <cell r="D171">
            <v>71068</v>
          </cell>
          <cell r="V171" t="str">
            <v>Replacement Needed. Shelter</v>
          </cell>
          <cell r="W171">
            <v>5</v>
          </cell>
        </row>
        <row r="172">
          <cell r="D172">
            <v>71050</v>
          </cell>
          <cell r="V172" t="str">
            <v>Isolated. Needs addition or partial replacement.</v>
          </cell>
          <cell r="W172">
            <v>4</v>
          </cell>
        </row>
        <row r="173">
          <cell r="D173">
            <v>70912</v>
          </cell>
          <cell r="V173" t="str">
            <v>Small. Send students to FIDEL LOPEZ COLON.</v>
          </cell>
          <cell r="W173">
            <v>1</v>
          </cell>
        </row>
        <row r="174">
          <cell r="D174">
            <v>71035</v>
          </cell>
          <cell r="V174" t="str">
            <v>Isolated. Keep but add Pre-K</v>
          </cell>
          <cell r="W174">
            <v>3</v>
          </cell>
        </row>
        <row r="175">
          <cell r="D175">
            <v>77669</v>
          </cell>
          <cell r="V175" t="str">
            <v>Specialty School. Keep</v>
          </cell>
          <cell r="W175">
            <v>3</v>
          </cell>
        </row>
        <row r="176">
          <cell r="D176">
            <v>70870</v>
          </cell>
          <cell r="V176" t="str">
            <v>Turn into Middle School (6-8 only) by sending K-5 students to FIDEL LOPEZ COLON.</v>
          </cell>
          <cell r="W176">
            <v>3</v>
          </cell>
        </row>
        <row r="177">
          <cell r="D177">
            <v>70904</v>
          </cell>
          <cell r="V177" t="str">
            <v>Bring students from GENARO BOU and K-5 students from MANUEL BOU GALI to make central Elementary School near HS and MS. Replacement school needed.</v>
          </cell>
          <cell r="W177">
            <v>5</v>
          </cell>
        </row>
        <row r="178">
          <cell r="D178">
            <v>71043</v>
          </cell>
          <cell r="V178" t="str">
            <v>Small addition. Shelter</v>
          </cell>
          <cell r="W178">
            <v>4</v>
          </cell>
        </row>
        <row r="179">
          <cell r="D179">
            <v>70888</v>
          </cell>
          <cell r="V179" t="str">
            <v>Keep</v>
          </cell>
          <cell r="W179">
            <v>3</v>
          </cell>
        </row>
        <row r="180">
          <cell r="D180">
            <v>12336</v>
          </cell>
          <cell r="V180" t="str">
            <v>Very Small but Very Isolated. Keep</v>
          </cell>
          <cell r="W180">
            <v>3</v>
          </cell>
        </row>
        <row r="181">
          <cell r="D181">
            <v>12260</v>
          </cell>
          <cell r="V181" t="str">
            <v xml:space="preserve">Small student population and close enough to merge with ELEMENTAL URBANA on their site. </v>
          </cell>
          <cell r="W181">
            <v>1</v>
          </cell>
        </row>
        <row r="182">
          <cell r="D182">
            <v>12401</v>
          </cell>
          <cell r="V182" t="str">
            <v>Isolated. Needs Addition or replacement of one small wing.</v>
          </cell>
          <cell r="W182">
            <v>4</v>
          </cell>
        </row>
        <row r="183">
          <cell r="D183">
            <v>18242</v>
          </cell>
          <cell r="V183" t="str">
            <v xml:space="preserve">Lots of extra SF but not enough to combine HS. Keep. Consider merging into one HS for municipality here (modern school) if student population drops in the future. </v>
          </cell>
          <cell r="W183">
            <v>3</v>
          </cell>
        </row>
        <row r="184">
          <cell r="D184">
            <v>12278</v>
          </cell>
          <cell r="V184" t="str">
            <v xml:space="preserve">Separate from other schools. Needs small addition. Shelter </v>
          </cell>
          <cell r="W184">
            <v>4</v>
          </cell>
        </row>
        <row r="185">
          <cell r="D185">
            <v>12369</v>
          </cell>
          <cell r="V185" t="str">
            <v xml:space="preserve">Take students from ESPERANZA GONZALEZ and replace building. </v>
          </cell>
          <cell r="W185">
            <v>5</v>
          </cell>
        </row>
        <row r="186">
          <cell r="D186">
            <v>17186</v>
          </cell>
          <cell r="V186" t="str">
            <v>Works well with nearby BARAHONA (ELEMENTAL) but far from other schools. Shelter. Keep</v>
          </cell>
          <cell r="W186">
            <v>3</v>
          </cell>
        </row>
        <row r="187">
          <cell r="D187">
            <v>12435</v>
          </cell>
          <cell r="V187" t="str">
            <v>Works well with nearby ANGEL G. QUINTERO but far from other schools. Keep</v>
          </cell>
          <cell r="W187">
            <v>3</v>
          </cell>
        </row>
        <row r="188">
          <cell r="D188">
            <v>12377</v>
          </cell>
          <cell r="V188" t="str">
            <v>Right size for current student population. Keep.</v>
          </cell>
          <cell r="W188">
            <v>3</v>
          </cell>
        </row>
        <row r="189">
          <cell r="D189">
            <v>12245</v>
          </cell>
          <cell r="V189" t="str">
            <v>Works well with nearby ELEMENTAL URBANA. Keep</v>
          </cell>
          <cell r="W189">
            <v>3</v>
          </cell>
        </row>
        <row r="190">
          <cell r="D190">
            <v>76356</v>
          </cell>
          <cell r="V190" t="str">
            <v xml:space="preserve">Very small school. Recommned merging with FRANCISCO LOPEZ CRUZ (also a shelter) on their site. </v>
          </cell>
          <cell r="W190">
            <v>1</v>
          </cell>
        </row>
        <row r="191">
          <cell r="D191">
            <v>78857</v>
          </cell>
          <cell r="V191" t="str">
            <v>Modern, good sized HS with appropriate density. Shelter. Keep</v>
          </cell>
          <cell r="W191">
            <v>3</v>
          </cell>
        </row>
        <row r="192">
          <cell r="D192">
            <v>71308</v>
          </cell>
          <cell r="V192" t="str">
            <v xml:space="preserve">Small school, too dense, no room to grow. Combine with SU PEDRO FERNANDEZ on their site. </v>
          </cell>
          <cell r="W192">
            <v>1</v>
          </cell>
        </row>
        <row r="193">
          <cell r="D193">
            <v>71357</v>
          </cell>
          <cell r="V193" t="str">
            <v>Bring ROSA LUZ ZAYAS students here and replace school with modern PK-8 to serve this isolated community.</v>
          </cell>
          <cell r="W193">
            <v>5</v>
          </cell>
        </row>
        <row r="194">
          <cell r="D194">
            <v>74237</v>
          </cell>
          <cell r="V194" t="str">
            <v>Right size. Keep</v>
          </cell>
          <cell r="W194">
            <v>3</v>
          </cell>
        </row>
        <row r="195">
          <cell r="D195">
            <v>71290</v>
          </cell>
          <cell r="V195" t="str">
            <v xml:space="preserve">Overly dense but also very isolated with nowhere to grow the building. Consider turning into K-5 to aleviate density issues. Otherwise, a complete replacement will be needed. </v>
          </cell>
          <cell r="W195">
            <v>3</v>
          </cell>
        </row>
        <row r="196">
          <cell r="D196">
            <v>75234</v>
          </cell>
          <cell r="V196" t="str">
            <v>Large addition needed</v>
          </cell>
          <cell r="W196">
            <v>5</v>
          </cell>
        </row>
        <row r="197">
          <cell r="D197">
            <v>71340</v>
          </cell>
          <cell r="V197" t="str">
            <v xml:space="preserve">Far from other schools with significant student population and high density. Consider replacement. </v>
          </cell>
          <cell r="W197">
            <v>5</v>
          </cell>
        </row>
        <row r="198">
          <cell r="D198">
            <v>78956</v>
          </cell>
          <cell r="V198" t="str">
            <v>Bring students from FRANCISCO ROQUE MUNOZ . Shelter</v>
          </cell>
          <cell r="W198">
            <v>3</v>
          </cell>
        </row>
        <row r="199">
          <cell r="D199">
            <v>71217</v>
          </cell>
          <cell r="V199" t="str">
            <v>Right size. Keep</v>
          </cell>
          <cell r="W199">
            <v>3</v>
          </cell>
        </row>
        <row r="200">
          <cell r="D200">
            <v>71225</v>
          </cell>
          <cell r="V200" t="str">
            <v xml:space="preserve">No room to add. Needs replacement of a wing to reduce density. </v>
          </cell>
          <cell r="W200">
            <v>4</v>
          </cell>
        </row>
        <row r="201">
          <cell r="D201">
            <v>14357</v>
          </cell>
          <cell r="V201" t="str">
            <v xml:space="preserve">Merge with ALBERTO MELENDEZ to create single HS for municipality. Significant addition required. Make shelter. </v>
          </cell>
          <cell r="W201">
            <v>5</v>
          </cell>
        </row>
        <row r="202">
          <cell r="D202">
            <v>12765</v>
          </cell>
          <cell r="V202" t="str">
            <v xml:space="preserve">Smaller school and close to modern NELIDA MELENDEZ MELENDEZ. Recommend moving students there. </v>
          </cell>
          <cell r="W202">
            <v>1</v>
          </cell>
        </row>
        <row r="203">
          <cell r="D203">
            <v>14340</v>
          </cell>
          <cell r="V203" t="str">
            <v xml:space="preserve">Two HS very close to each other. Recommend sending students to JOSE ROJAS CORTES and making one larger HS for municipality. </v>
          </cell>
          <cell r="W203">
            <v>1</v>
          </cell>
        </row>
        <row r="204">
          <cell r="D204">
            <v>12633</v>
          </cell>
          <cell r="V204" t="str">
            <v xml:space="preserve">Small school a bit isolated. Needs significant addition or replacement. </v>
          </cell>
          <cell r="W204">
            <v>5</v>
          </cell>
        </row>
        <row r="205">
          <cell r="D205">
            <v>12740</v>
          </cell>
          <cell r="V205" t="str">
            <v xml:space="preserve">Keep. Small addition to include Pre-K </v>
          </cell>
          <cell r="W205">
            <v>4</v>
          </cell>
        </row>
        <row r="206">
          <cell r="D206">
            <v>12716</v>
          </cell>
          <cell r="V206" t="str">
            <v>Small but Isolated. Keep</v>
          </cell>
          <cell r="W206">
            <v>3</v>
          </cell>
        </row>
        <row r="207">
          <cell r="D207">
            <v>12724</v>
          </cell>
          <cell r="V207" t="str">
            <v>Small but Isolated. Keep</v>
          </cell>
          <cell r="W207">
            <v>3</v>
          </cell>
        </row>
        <row r="208">
          <cell r="D208">
            <v>17871</v>
          </cell>
          <cell r="V208" t="str">
            <v xml:space="preserve">Merge with students from SU SANAMUERTOS. Add small addition. Shelter. </v>
          </cell>
          <cell r="W208">
            <v>4</v>
          </cell>
        </row>
        <row r="209">
          <cell r="D209">
            <v>12518</v>
          </cell>
          <cell r="V209" t="str">
            <v>Small but Isolated. Keep</v>
          </cell>
          <cell r="W209">
            <v>3</v>
          </cell>
        </row>
        <row r="210">
          <cell r="D210">
            <v>12666</v>
          </cell>
          <cell r="V210" t="str">
            <v>Small isolated school. Keep</v>
          </cell>
          <cell r="W210">
            <v>3</v>
          </cell>
        </row>
        <row r="211">
          <cell r="D211">
            <v>71449</v>
          </cell>
          <cell r="V211" t="str">
            <v>Very small. Recommend sending students to VIOLANTA JIMENEZ</v>
          </cell>
          <cell r="W211">
            <v>1</v>
          </cell>
        </row>
        <row r="212">
          <cell r="D212">
            <v>74286</v>
          </cell>
          <cell r="V212" t="str">
            <v xml:space="preserve">Specialty School. Keep </v>
          </cell>
          <cell r="W212">
            <v>3</v>
          </cell>
        </row>
        <row r="213">
          <cell r="D213">
            <v>77651</v>
          </cell>
          <cell r="V213" t="str">
            <v xml:space="preserve">Close to other HS, but both newer buildings with no obvious way to grow on site and merge. Keep. Could merge with ADELA ROLON FUENTES and replace on this site if one HS was disired for the community. </v>
          </cell>
          <cell r="W213">
            <v>3</v>
          </cell>
        </row>
        <row r="214">
          <cell r="D214">
            <v>71381</v>
          </cell>
          <cell r="V214" t="str">
            <v>In flood plain but in town and far from other HS. Keep</v>
          </cell>
          <cell r="W214">
            <v>3</v>
          </cell>
        </row>
        <row r="215">
          <cell r="D215">
            <v>71365</v>
          </cell>
          <cell r="V215" t="str">
            <v xml:space="preserve">On flood plain, but has enough extra SF to accomodate students from ALEJANDRO JR CRUZ. </v>
          </cell>
          <cell r="W215">
            <v>3</v>
          </cell>
        </row>
        <row r="216">
          <cell r="D216">
            <v>74864</v>
          </cell>
          <cell r="V216" t="str">
            <v>Bring 6-8 students from nearby MANUEL VELILLA.</v>
          </cell>
          <cell r="W216">
            <v>3</v>
          </cell>
        </row>
        <row r="217">
          <cell r="D217">
            <v>78931</v>
          </cell>
          <cell r="V217" t="str">
            <v xml:space="preserve">Close to other HS, but both newer buildings with no obvious way to grow on site and merge. Keep. Could merge with TOMAS MASO RIVERA MORALES and replace on their site if one HS was desired for the community. </v>
          </cell>
          <cell r="W217">
            <v>3</v>
          </cell>
        </row>
        <row r="218">
          <cell r="D218">
            <v>71373</v>
          </cell>
          <cell r="V218" t="str">
            <v>In flood plain but serves community with K-5 nearby. Keep</v>
          </cell>
          <cell r="W218">
            <v>3</v>
          </cell>
        </row>
        <row r="219">
          <cell r="D219">
            <v>77461</v>
          </cell>
          <cell r="V219" t="str">
            <v>Specialty School Keep</v>
          </cell>
          <cell r="W219">
            <v>3</v>
          </cell>
        </row>
        <row r="220">
          <cell r="D220">
            <v>71472</v>
          </cell>
          <cell r="V220" t="str">
            <v>Very tight on SF with no room to grow. Recommend merging with MARIA C OSORIO (for K-5) and ABELARDO DIAZ ALFARO (for 6-8).</v>
          </cell>
          <cell r="W220">
            <v>1</v>
          </cell>
        </row>
        <row r="221">
          <cell r="D221">
            <v>73890</v>
          </cell>
          <cell r="V221" t="str">
            <v>Bring K-5 Students from nearby MANUEL VELILLA. Small addition.</v>
          </cell>
          <cell r="W221">
            <v>4</v>
          </cell>
        </row>
        <row r="222">
          <cell r="D222">
            <v>71399</v>
          </cell>
          <cell r="V222" t="str">
            <v xml:space="preserve">Small rural school in need of replacement. </v>
          </cell>
          <cell r="W222">
            <v>5</v>
          </cell>
        </row>
        <row r="223">
          <cell r="D223">
            <v>71522</v>
          </cell>
          <cell r="V223" t="str">
            <v>Shelter. In Flood Plain. Small but far away from other schools. Keep.</v>
          </cell>
          <cell r="W223">
            <v>3</v>
          </cell>
        </row>
        <row r="224">
          <cell r="D224">
            <v>71514</v>
          </cell>
          <cell r="V224" t="str">
            <v>Decent sized HS. In Flood zone</v>
          </cell>
          <cell r="W224">
            <v>3</v>
          </cell>
        </row>
        <row r="225">
          <cell r="D225">
            <v>71571</v>
          </cell>
          <cell r="V225" t="str">
            <v xml:space="preserve">Merge with relatively nearby ALTINECNCIA VALLE. Shelter. Complete or partial replacement. </v>
          </cell>
          <cell r="W225">
            <v>5</v>
          </cell>
        </row>
        <row r="226">
          <cell r="D226">
            <v>74039</v>
          </cell>
          <cell r="V226" t="str">
            <v xml:space="preserve">Smaller HS for area. Suggest merging on DR PEDRO ALBIZU CAMPOS site. </v>
          </cell>
          <cell r="W226">
            <v>1</v>
          </cell>
        </row>
        <row r="227">
          <cell r="D227">
            <v>71704</v>
          </cell>
          <cell r="V227" t="str">
            <v>Lots of extra square footage. Bring students from CARMEN BARROSO MORALES and DELIA DAVILA DE CABAN here. Merge schools. Shelter</v>
          </cell>
          <cell r="W227">
            <v>3</v>
          </cell>
        </row>
        <row r="228">
          <cell r="D228">
            <v>71654</v>
          </cell>
          <cell r="V228" t="str">
            <v xml:space="preserve">In flood zone but good size. Density Unknown. </v>
          </cell>
          <cell r="W228">
            <v>3</v>
          </cell>
        </row>
        <row r="229">
          <cell r="D229">
            <v>71548</v>
          </cell>
          <cell r="V229" t="str">
            <v>Very small but far away from other schools. Keep</v>
          </cell>
          <cell r="W229">
            <v>3</v>
          </cell>
        </row>
        <row r="230">
          <cell r="D230">
            <v>71662</v>
          </cell>
          <cell r="V230" t="str">
            <v xml:space="preserve">Dense student population and in Flood plain. Recommend combining with nearby FRANCISCA DAVILA SEMPRIT by sending studetns there to benefit from extra space and site out of the flood plain. </v>
          </cell>
          <cell r="W230">
            <v>1</v>
          </cell>
        </row>
        <row r="231">
          <cell r="D231">
            <v>71530</v>
          </cell>
          <cell r="V231" t="str">
            <v>In flood plain. Recommend merging on site of ERNESTINA BRACERO and making larger PK-8.</v>
          </cell>
          <cell r="W231">
            <v>1</v>
          </cell>
        </row>
        <row r="232">
          <cell r="D232">
            <v>71670</v>
          </cell>
          <cell r="V232" t="str">
            <v>shelter. Bring students from MARIA TERESA PINEIRO. Small addition</v>
          </cell>
          <cell r="W232">
            <v>4</v>
          </cell>
        </row>
        <row r="233">
          <cell r="D233">
            <v>71639</v>
          </cell>
          <cell r="V233" t="str">
            <v>Shelter but in flood plain and small school. Recommend merging with FRANCISCA DAVILA SEMPRIT on their site (still a shelter).</v>
          </cell>
          <cell r="W233">
            <v>1</v>
          </cell>
        </row>
        <row r="234">
          <cell r="D234">
            <v>74476</v>
          </cell>
          <cell r="V234" t="str">
            <v xml:space="preserve">Nearby MARTIN GARCIA GIUSTI is a FAAST School. Both buildings have extra square footage. Recommend consolidating into one school by moving studetns from MARIA J CORREDOR RIVERA to nearby MARTIN GARCIA GIUSTI to create a K-8. Could add small addition if desired. </v>
          </cell>
          <cell r="W234">
            <v>1</v>
          </cell>
        </row>
        <row r="235">
          <cell r="D235">
            <v>71498</v>
          </cell>
          <cell r="V235" t="str">
            <v xml:space="preserve">Small school far away from others. In flood plain. </v>
          </cell>
          <cell r="W235">
            <v>3</v>
          </cell>
        </row>
        <row r="236">
          <cell r="D236">
            <v>71647</v>
          </cell>
          <cell r="V236" t="str">
            <v>In flood zone but good size. Density Unknown.  Shelter</v>
          </cell>
          <cell r="W236">
            <v>3</v>
          </cell>
        </row>
        <row r="237">
          <cell r="D237">
            <v>78832</v>
          </cell>
          <cell r="V237" t="str">
            <v>Recommend combining by bringing students from MARIA J CORREDOR RIVERA  to here to create FAAST K-8 on this location. Requires a small addition. Shelter</v>
          </cell>
          <cell r="W237">
            <v>4</v>
          </cell>
        </row>
        <row r="238">
          <cell r="D238">
            <v>28571</v>
          </cell>
          <cell r="V238" t="str">
            <v>Keep</v>
          </cell>
          <cell r="W238">
            <v>3</v>
          </cell>
        </row>
        <row r="239">
          <cell r="D239">
            <v>20180</v>
          </cell>
          <cell r="V239" t="str">
            <v>Replacement Needed</v>
          </cell>
          <cell r="W239">
            <v>5</v>
          </cell>
        </row>
        <row r="240">
          <cell r="D240">
            <v>20065</v>
          </cell>
          <cell r="V240" t="str">
            <v>Keep</v>
          </cell>
          <cell r="W240">
            <v>4</v>
          </cell>
        </row>
        <row r="241">
          <cell r="D241">
            <v>25783</v>
          </cell>
          <cell r="V241" t="str">
            <v>Low Student # per room - Combine with DR PEDRO ALBIZU CAMPOS (K-8?)</v>
          </cell>
          <cell r="W241">
            <v>1</v>
          </cell>
        </row>
        <row r="242">
          <cell r="D242">
            <v>27540</v>
          </cell>
          <cell r="V242" t="str">
            <v>Combine with LUIS MUNOZ MARIN to form PK-8. Addition required</v>
          </cell>
          <cell r="W242">
            <v>4</v>
          </cell>
        </row>
        <row r="243">
          <cell r="D243">
            <v>20172</v>
          </cell>
          <cell r="V243" t="str">
            <v>Keep</v>
          </cell>
          <cell r="W243">
            <v>3</v>
          </cell>
        </row>
        <row r="244">
          <cell r="D244">
            <v>20255</v>
          </cell>
          <cell r="V244" t="str">
            <v>Send HS students to DR JOSE N GANDARA and make this PK-8</v>
          </cell>
          <cell r="W244">
            <v>3</v>
          </cell>
        </row>
        <row r="245">
          <cell r="D245">
            <v>20214</v>
          </cell>
          <cell r="V245" t="str">
            <v>Send 9th graders to DR JOSE N GANDARA and build addition here for PK-8</v>
          </cell>
          <cell r="W245">
            <v>4</v>
          </cell>
        </row>
        <row r="246">
          <cell r="D246">
            <v>20339</v>
          </cell>
          <cell r="V246" t="str">
            <v>Isolated. Keep and add pre-k</v>
          </cell>
          <cell r="W246">
            <v>3</v>
          </cell>
        </row>
        <row r="247">
          <cell r="D247">
            <v>20305</v>
          </cell>
          <cell r="V247" t="str">
            <v>Isolated. Keep</v>
          </cell>
          <cell r="W247">
            <v>3</v>
          </cell>
        </row>
        <row r="248">
          <cell r="D248">
            <v>27565</v>
          </cell>
          <cell r="V248" t="str">
            <v>Small HS. Send students to nearby DR JOSE N GANDARA</v>
          </cell>
          <cell r="W248">
            <v>1</v>
          </cell>
        </row>
        <row r="249">
          <cell r="D249">
            <v>20321</v>
          </cell>
          <cell r="V249" t="str">
            <v>Keep. Lots of area</v>
          </cell>
          <cell r="W249">
            <v>3</v>
          </cell>
        </row>
        <row r="250">
          <cell r="D250">
            <v>20362</v>
          </cell>
          <cell r="V250" t="str">
            <v>Lots of extra room. Bring HS students from RAFAEL PONT FLORES and SU PASTO here. Also add students from BONIFACIO SANCHEZ JIMENEZ. Shelter.</v>
          </cell>
          <cell r="W250">
            <v>3</v>
          </cell>
        </row>
        <row r="251">
          <cell r="D251">
            <v>28076</v>
          </cell>
          <cell r="V251" t="str">
            <v>Keep. Lots of area</v>
          </cell>
          <cell r="W251">
            <v>3</v>
          </cell>
        </row>
        <row r="252">
          <cell r="D252">
            <v>27599</v>
          </cell>
          <cell r="V252" t="str">
            <v>Keep</v>
          </cell>
          <cell r="W252">
            <v>3</v>
          </cell>
        </row>
        <row r="253">
          <cell r="D253">
            <v>27714</v>
          </cell>
          <cell r="V253" t="str">
            <v>Bring students from JOSE HORACIO CORA and make PK-8</v>
          </cell>
          <cell r="W253">
            <v>3</v>
          </cell>
        </row>
        <row r="254">
          <cell r="D254">
            <v>24752</v>
          </cell>
          <cell r="V254" t="str">
            <v>Small. Send students to nearby ADALBERTO SANCHEZ MORALES and make that a PK-8</v>
          </cell>
          <cell r="W254">
            <v>1</v>
          </cell>
        </row>
        <row r="255">
          <cell r="D255">
            <v>24661</v>
          </cell>
          <cell r="V255" t="str">
            <v>Bring students from DOLORES GONZALEZ here. Needs replacement</v>
          </cell>
          <cell r="W255">
            <v>5</v>
          </cell>
        </row>
        <row r="256">
          <cell r="D256">
            <v>26153</v>
          </cell>
          <cell r="V256" t="str">
            <v>Small school. Send students to JOSE M MASSARI</v>
          </cell>
          <cell r="W256">
            <v>1</v>
          </cell>
        </row>
        <row r="257">
          <cell r="D257">
            <v>36053</v>
          </cell>
          <cell r="V257" t="str">
            <v>Keep. Lots of area</v>
          </cell>
          <cell r="W257">
            <v>3</v>
          </cell>
        </row>
        <row r="258">
          <cell r="D258">
            <v>20404</v>
          </cell>
          <cell r="V258" t="str">
            <v>Bring students from SU LA LOMA (ANTONIO VAZQUEZ RAMOS). 
Needs Replacement</v>
          </cell>
          <cell r="W258">
            <v>5</v>
          </cell>
        </row>
        <row r="259">
          <cell r="D259">
            <v>20396</v>
          </cell>
          <cell r="V259" t="str">
            <v>Keep</v>
          </cell>
          <cell r="W259">
            <v>3</v>
          </cell>
        </row>
        <row r="260">
          <cell r="D260">
            <v>20537</v>
          </cell>
          <cell r="V260" t="str">
            <v>Small and underutilized. Send students to new building at PETROAMERICA PAGAN</v>
          </cell>
          <cell r="W260">
            <v>1</v>
          </cell>
        </row>
        <row r="261">
          <cell r="D261">
            <v>20552</v>
          </cell>
          <cell r="V261" t="str">
            <v>Keep</v>
          </cell>
          <cell r="W261">
            <v>3</v>
          </cell>
        </row>
        <row r="262">
          <cell r="D262">
            <v>20560</v>
          </cell>
          <cell r="V262" t="str">
            <v>Combine HS with nearby LUIS MUÑOZ MARIN on their site</v>
          </cell>
          <cell r="W262">
            <v>1</v>
          </cell>
        </row>
        <row r="263">
          <cell r="D263">
            <v>26021</v>
          </cell>
          <cell r="V263" t="str">
            <v>Send 8th graders to earby PETROAMERICA PAGAN. Bring Students from nearby PABLO COLON BERDECIA to create one HS for municipality. Replace</v>
          </cell>
          <cell r="W263">
            <v>5</v>
          </cell>
        </row>
        <row r="264">
          <cell r="D264">
            <v>28456</v>
          </cell>
          <cell r="V264" t="str">
            <v>Bring students from EL FARALLON here. No expansion needed. Make K-8</v>
          </cell>
          <cell r="W264">
            <v>3</v>
          </cell>
        </row>
        <row r="265">
          <cell r="D265">
            <v>20479</v>
          </cell>
          <cell r="V265" t="str">
            <v>Small school. Send students to nearby SU LAJITAS (RAMON T RIVERA)</v>
          </cell>
          <cell r="W265">
            <v>1</v>
          </cell>
        </row>
        <row r="266">
          <cell r="D266">
            <v>20412</v>
          </cell>
          <cell r="V266" t="str">
            <v>Small school. Send students to nearby INTERMEDIA BO QUEBRADILLAS</v>
          </cell>
          <cell r="W266">
            <v>1</v>
          </cell>
        </row>
        <row r="267">
          <cell r="D267">
            <v>20545</v>
          </cell>
          <cell r="V267" t="str">
            <v>This school is underutilized. Bring in students from nearby INOCENCIO CINTRON ZAYAS.</v>
          </cell>
          <cell r="W267">
            <v>3</v>
          </cell>
        </row>
        <row r="268">
          <cell r="D268">
            <v>20800</v>
          </cell>
          <cell r="V268" t="str">
            <v>LUIS RAMOS GONZALEZ, GERARDO SELLES SOLA, and JOSE GAUTIER BENITEZ all part of same complex. Keep and improve as one complex. Needs addition.</v>
          </cell>
          <cell r="W268">
            <v>4</v>
          </cell>
        </row>
        <row r="269">
          <cell r="D269">
            <v>20834</v>
          </cell>
          <cell r="V269" t="str">
            <v xml:space="preserve">Tight on SF and tight site. Could move students to nearby MYRNA M FUENTES since they have more room and more site. </v>
          </cell>
          <cell r="W269">
            <v>1</v>
          </cell>
        </row>
        <row r="270">
          <cell r="D270">
            <v>27078</v>
          </cell>
          <cell r="V270" t="str">
            <v>Combine with nearby Jose Mercado to make this location K-8. Addition required</v>
          </cell>
          <cell r="W270">
            <v>4</v>
          </cell>
        </row>
        <row r="271">
          <cell r="D271">
            <v>20909</v>
          </cell>
          <cell r="V271" t="str">
            <v>LUIS RAMOS GONZALEZ, GERARDO SELLES SOLA, and JOSE GAUTIER BENITEZ all part of same complex. Keep and improve as one complex. Needs addition.</v>
          </cell>
          <cell r="W271">
            <v>4</v>
          </cell>
        </row>
        <row r="272">
          <cell r="D272">
            <v>20727</v>
          </cell>
          <cell r="V272" t="str">
            <v xml:space="preserve">Isoated. Keep </v>
          </cell>
          <cell r="W272">
            <v>3</v>
          </cell>
        </row>
        <row r="273">
          <cell r="D273">
            <v>20669</v>
          </cell>
          <cell r="V273" t="str">
            <v xml:space="preserve">No room to grow on site. In flood plain. Merge with Pepita Garriga on their site </v>
          </cell>
          <cell r="W273">
            <v>1</v>
          </cell>
        </row>
        <row r="274">
          <cell r="D274">
            <v>20685</v>
          </cell>
          <cell r="V274" t="str">
            <v>Small. Send students to nearby JUSTINA VAZQUEZ MENDOZA</v>
          </cell>
          <cell r="W274">
            <v>1</v>
          </cell>
        </row>
        <row r="275">
          <cell r="D275">
            <v>23515</v>
          </cell>
          <cell r="V275" t="str">
            <v>Take students from BENITA GONZALEZ QUINONES and build addition</v>
          </cell>
          <cell r="W275">
            <v>4</v>
          </cell>
        </row>
        <row r="276">
          <cell r="D276">
            <v>21063</v>
          </cell>
          <cell r="V276" t="str">
            <v>Bring students from PEDRO MILLAN RIVERA and replace</v>
          </cell>
          <cell r="W276">
            <v>5</v>
          </cell>
        </row>
        <row r="277">
          <cell r="D277">
            <v>23440</v>
          </cell>
          <cell r="V277" t="str">
            <v>Specialty School. Keep</v>
          </cell>
          <cell r="W277">
            <v>3</v>
          </cell>
        </row>
        <row r="278">
          <cell r="D278">
            <v>23143</v>
          </cell>
          <cell r="V278" t="str">
            <v>Underutilized. Merge with nearby HAYDEE CABALLERO on their site. Form K-8 for area.</v>
          </cell>
          <cell r="W278">
            <v>1</v>
          </cell>
        </row>
        <row r="279">
          <cell r="D279">
            <v>20776</v>
          </cell>
          <cell r="V279" t="str">
            <v>Specialty School. Keep. needs addition</v>
          </cell>
          <cell r="W279">
            <v>4</v>
          </cell>
        </row>
        <row r="280">
          <cell r="D280">
            <v>23119</v>
          </cell>
          <cell r="V280" t="str">
            <v>Underutilized. Bring students from nearby CONCEPCION MENDEZ CANO and CHARLES E MINER to form K-8 on this site. Small addition</v>
          </cell>
          <cell r="W280">
            <v>4</v>
          </cell>
        </row>
        <row r="281">
          <cell r="D281">
            <v>20990</v>
          </cell>
          <cell r="V281" t="str">
            <v>Bring students from nearby PAULA MOJICA. Addition or partial replacement required</v>
          </cell>
          <cell r="W281">
            <v>4</v>
          </cell>
        </row>
        <row r="282">
          <cell r="D282">
            <v>23259</v>
          </cell>
          <cell r="V282" t="str">
            <v>Underutilized. Merge with nearby HAYDEE CABALLERO on their site. Form K-8 for area.</v>
          </cell>
          <cell r="W282">
            <v>1</v>
          </cell>
        </row>
        <row r="283">
          <cell r="D283">
            <v>20982</v>
          </cell>
          <cell r="V283" t="str">
            <v xml:space="preserve">Recommend moving students from here to MANUELA TORO MORICE and building small addition to condense high schools in immediate area. </v>
          </cell>
          <cell r="W283">
            <v>1</v>
          </cell>
        </row>
        <row r="284">
          <cell r="D284">
            <v>20818</v>
          </cell>
          <cell r="V284" t="str">
            <v>Keep</v>
          </cell>
          <cell r="W284">
            <v>3</v>
          </cell>
        </row>
        <row r="285">
          <cell r="D285">
            <v>23598</v>
          </cell>
          <cell r="V285" t="str">
            <v>LUIS RAMOS GONZALEZ, GERARDO SELLES SOLA, and JOSE GAUTIER BENITEZ all part of same complex. Keep and improve as one complex. Needs addition.</v>
          </cell>
          <cell r="W285">
            <v>4</v>
          </cell>
        </row>
        <row r="286">
          <cell r="D286">
            <v>21055</v>
          </cell>
          <cell r="V286" t="str">
            <v>Merging with students from REPUBLICA DE COSTA RICA. Addition or replacement of one wing required.</v>
          </cell>
          <cell r="W286">
            <v>4</v>
          </cell>
        </row>
        <row r="287">
          <cell r="D287">
            <v>21022</v>
          </cell>
          <cell r="V287" t="str">
            <v>Isolated. Keep and add pre-k. addition required</v>
          </cell>
          <cell r="W287">
            <v>4</v>
          </cell>
        </row>
        <row r="288">
          <cell r="D288">
            <v>25932</v>
          </cell>
          <cell r="V288" t="str">
            <v>Bring students from nearby FELIPE RIVERA CENTENO to this site. Merge to create K-8. Addition</v>
          </cell>
          <cell r="W288">
            <v>4</v>
          </cell>
        </row>
        <row r="289">
          <cell r="D289">
            <v>23135</v>
          </cell>
          <cell r="V289" t="str">
            <v>Could move students from nearby LUIS MUÑOZ RIVERA and merge. More SF and Site room here. Small addition required</v>
          </cell>
          <cell r="W289">
            <v>4</v>
          </cell>
        </row>
        <row r="290">
          <cell r="D290">
            <v>20784</v>
          </cell>
          <cell r="V290" t="str">
            <v>Recommendation: Bring 166 6-8 grade students from nearby ANTONIO DOMINGUEZ NIEVES here and merge to make PK-8. Replace with larger school</v>
          </cell>
          <cell r="W290">
            <v>5</v>
          </cell>
        </row>
        <row r="291">
          <cell r="D291">
            <v>21006</v>
          </cell>
          <cell r="V291" t="str">
            <v>Keep</v>
          </cell>
          <cell r="W291">
            <v>3</v>
          </cell>
        </row>
        <row r="292">
          <cell r="D292">
            <v>20735</v>
          </cell>
          <cell r="V292" t="str">
            <v>Make K-5 ES. Send MS to nearby NICOLAS AGUAYO ALDEA and bring ES from NICOLAS AGUAYO ALDEA. Replace</v>
          </cell>
          <cell r="W292">
            <v>5</v>
          </cell>
        </row>
        <row r="293">
          <cell r="D293">
            <v>20594</v>
          </cell>
          <cell r="V293" t="str">
            <v>Make 6-8 MS. Send ES to nearby DIEGO VAZQUEZ and bring MS students from DIEGO VAZQUEZ</v>
          </cell>
          <cell r="W293">
            <v>3</v>
          </cell>
        </row>
        <row r="294">
          <cell r="D294">
            <v>26492</v>
          </cell>
          <cell r="V294" t="str">
            <v>Recommendation: Send all 166 6-8 grade students to nearby JESUS T PINERO to create PK-8. Bring students from nearby ELOISA PASCUAL here and merge to make 9-12 high school. Small addition required</v>
          </cell>
          <cell r="W294">
            <v>4</v>
          </cell>
        </row>
        <row r="295">
          <cell r="D295">
            <v>20941</v>
          </cell>
          <cell r="V295" t="str">
            <v>Small. Send to nearby ROSA C BENITEZ</v>
          </cell>
          <cell r="W295">
            <v>1</v>
          </cell>
        </row>
        <row r="296">
          <cell r="D296">
            <v>20578</v>
          </cell>
          <cell r="V296" t="str">
            <v>keep</v>
          </cell>
          <cell r="W296">
            <v>3</v>
          </cell>
        </row>
        <row r="297">
          <cell r="D297">
            <v>25619</v>
          </cell>
          <cell r="V297" t="str">
            <v>Flood Plain and Tight SF. Combine with nearby PEPITA ARENAS and merge on their site to create K-8.</v>
          </cell>
          <cell r="W297">
            <v>1</v>
          </cell>
        </row>
        <row r="298">
          <cell r="D298">
            <v>25601</v>
          </cell>
          <cell r="V298" t="str">
            <v>Isolated from other high schools and underutilized. Recommendation to merge with nearby ANTONIO DOMINGUEZ NIEVES on their site (FAAST).</v>
          </cell>
          <cell r="W298">
            <v>1</v>
          </cell>
        </row>
        <row r="299">
          <cell r="D299">
            <v>20719</v>
          </cell>
          <cell r="V299" t="str">
            <v>Small. Send students to nearby INES MARIA MENDOZA</v>
          </cell>
          <cell r="W299">
            <v>1</v>
          </cell>
        </row>
        <row r="300">
          <cell r="D300">
            <v>21097</v>
          </cell>
          <cell r="V300" t="str">
            <v>Needs partial replacement due to student density</v>
          </cell>
          <cell r="W300">
            <v>5</v>
          </cell>
        </row>
        <row r="301">
          <cell r="D301">
            <v>28084</v>
          </cell>
          <cell r="V301" t="str">
            <v>Keep</v>
          </cell>
          <cell r="W301">
            <v>3</v>
          </cell>
        </row>
        <row r="302">
          <cell r="D302">
            <v>25627</v>
          </cell>
          <cell r="V302" t="str">
            <v>Keep</v>
          </cell>
          <cell r="W302">
            <v>3</v>
          </cell>
        </row>
        <row r="303">
          <cell r="D303">
            <v>21105</v>
          </cell>
          <cell r="V303" t="str">
            <v>Needs partial replacement due to student density</v>
          </cell>
          <cell r="W303">
            <v>5</v>
          </cell>
        </row>
        <row r="304">
          <cell r="D304">
            <v>21352</v>
          </cell>
          <cell r="V304" t="str">
            <v>Isolated. Keep. Addition</v>
          </cell>
          <cell r="W304">
            <v>4</v>
          </cell>
        </row>
        <row r="305">
          <cell r="D305">
            <v>21188</v>
          </cell>
          <cell r="V305" t="str">
            <v>Send 6th graders to BENIGNO FERNANDEZ GARCIA. addition needed</v>
          </cell>
          <cell r="W305">
            <v>4</v>
          </cell>
        </row>
        <row r="306">
          <cell r="D306">
            <v>23531</v>
          </cell>
          <cell r="V306" t="str">
            <v>If SF is accurate, needs replacement</v>
          </cell>
          <cell r="W306">
            <v>5</v>
          </cell>
        </row>
        <row r="307">
          <cell r="D307">
            <v>23887</v>
          </cell>
          <cell r="V307" t="str">
            <v xml:space="preserve">Specialty School. Need evaluation criteria. </v>
          </cell>
          <cell r="W307">
            <v>3</v>
          </cell>
        </row>
        <row r="308">
          <cell r="D308">
            <v>27383</v>
          </cell>
          <cell r="V308" t="str">
            <v>Needs addition</v>
          </cell>
          <cell r="W308">
            <v>4</v>
          </cell>
        </row>
        <row r="309">
          <cell r="D309">
            <v>22772</v>
          </cell>
          <cell r="V309" t="str">
            <v xml:space="preserve">Specialty School. </v>
          </cell>
          <cell r="W309">
            <v>3</v>
          </cell>
        </row>
        <row r="310">
          <cell r="D310">
            <v>21089</v>
          </cell>
          <cell r="V310" t="str">
            <v>Bring 6th grade students from EMERITA LEON ELEMENTAL</v>
          </cell>
          <cell r="W310">
            <v>3</v>
          </cell>
        </row>
        <row r="311">
          <cell r="D311">
            <v>21212</v>
          </cell>
          <cell r="V311" t="str">
            <v>Needs small addition</v>
          </cell>
          <cell r="W311">
            <v>4</v>
          </cell>
        </row>
        <row r="312">
          <cell r="D312">
            <v>26013</v>
          </cell>
          <cell r="V312" t="str">
            <v>Send students to nearby RUTH EVELYN CRUZ SANTOS</v>
          </cell>
          <cell r="W312">
            <v>1</v>
          </cell>
        </row>
        <row r="313">
          <cell r="D313">
            <v>27557</v>
          </cell>
          <cell r="V313" t="str">
            <v>Combine with students from nearby ANA J CANDELAS into one HS. Needs small addition.</v>
          </cell>
          <cell r="W313">
            <v>4</v>
          </cell>
        </row>
        <row r="314">
          <cell r="D314">
            <v>21659</v>
          </cell>
          <cell r="V314" t="str">
            <v>Isolated school with very dense student per sf ratio. Needs replacement</v>
          </cell>
          <cell r="W314">
            <v>5</v>
          </cell>
        </row>
        <row r="315">
          <cell r="D315">
            <v>21493</v>
          </cell>
          <cell r="V315" t="str">
            <v>Keep</v>
          </cell>
          <cell r="W315">
            <v>3</v>
          </cell>
        </row>
        <row r="316">
          <cell r="D316">
            <v>28555</v>
          </cell>
          <cell r="V316" t="str">
            <v>Underutilized but very isolated. Make PK-8</v>
          </cell>
          <cell r="W316">
            <v>3</v>
          </cell>
        </row>
        <row r="317">
          <cell r="D317">
            <v>28365</v>
          </cell>
          <cell r="V317" t="str">
            <v>Keep</v>
          </cell>
          <cell r="W317">
            <v>3</v>
          </cell>
        </row>
        <row r="318">
          <cell r="D318">
            <v>21550</v>
          </cell>
          <cell r="V318" t="str">
            <v>Odd grade configuration, but in center of town. Keep. Could move HS to RUTH EVELYN CRUZ SANTOS</v>
          </cell>
          <cell r="W318">
            <v>3</v>
          </cell>
        </row>
        <row r="319">
          <cell r="D319">
            <v>21543</v>
          </cell>
          <cell r="V319" t="str">
            <v>Keep</v>
          </cell>
          <cell r="W319">
            <v>3</v>
          </cell>
        </row>
        <row r="320">
          <cell r="D320">
            <v>28548</v>
          </cell>
          <cell r="V320" t="str">
            <v>Keep</v>
          </cell>
          <cell r="W320">
            <v>3</v>
          </cell>
        </row>
        <row r="321">
          <cell r="D321">
            <v>21576</v>
          </cell>
          <cell r="V321" t="str">
            <v xml:space="preserve">Needs addition, but unsure if site will allow. Potential need to replace. </v>
          </cell>
          <cell r="W321">
            <v>5</v>
          </cell>
        </row>
        <row r="322">
          <cell r="D322">
            <v>26005</v>
          </cell>
          <cell r="V322" t="str">
            <v>Bring MS students from SU OSCAR PORRATA DORIA and INES MARIA MENDOZA</v>
          </cell>
          <cell r="W322">
            <v>3</v>
          </cell>
        </row>
        <row r="323">
          <cell r="D323">
            <v>28100</v>
          </cell>
          <cell r="V323" t="str">
            <v>Bring ES students from SU OSCAR PORRATA DORIA</v>
          </cell>
          <cell r="W323">
            <v>3</v>
          </cell>
        </row>
        <row r="324">
          <cell r="D324">
            <v>28530</v>
          </cell>
          <cell r="V324" t="str">
            <v>Keep</v>
          </cell>
          <cell r="W324">
            <v>3</v>
          </cell>
        </row>
        <row r="325">
          <cell r="D325">
            <v>21758</v>
          </cell>
          <cell r="V325" t="str">
            <v>Keep</v>
          </cell>
          <cell r="W325">
            <v>3</v>
          </cell>
        </row>
        <row r="326">
          <cell r="D326">
            <v>21832</v>
          </cell>
          <cell r="V326" t="str">
            <v>Needs Replacement. Small specialty school</v>
          </cell>
          <cell r="W326">
            <v>5</v>
          </cell>
        </row>
        <row r="327">
          <cell r="D327">
            <v>23655</v>
          </cell>
          <cell r="V327" t="str">
            <v>Small community school. Keep but send 6th grade to LUIS MUNOZ MARIN</v>
          </cell>
          <cell r="W327">
            <v>3</v>
          </cell>
        </row>
        <row r="328">
          <cell r="D328">
            <v>21865</v>
          </cell>
          <cell r="V328" t="str">
            <v>Needs partial replacement. Isolated</v>
          </cell>
          <cell r="W328">
            <v>4</v>
          </cell>
        </row>
        <row r="329">
          <cell r="D329">
            <v>21873</v>
          </cell>
          <cell r="V329" t="str">
            <v>Small and tight. Send ES students to CLAUDIO FERRE COTTO and send MS students to LUIS MUNOZ MARIN</v>
          </cell>
          <cell r="W329">
            <v>1</v>
          </cell>
        </row>
        <row r="330">
          <cell r="D330">
            <v>21881</v>
          </cell>
          <cell r="V330" t="str">
            <v xml:space="preserve">Isolated. </v>
          </cell>
          <cell r="W330">
            <v>3</v>
          </cell>
        </row>
        <row r="331">
          <cell r="D331">
            <v>24760</v>
          </cell>
          <cell r="V331" t="str">
            <v xml:space="preserve">Bring 103 students from WASHINGTON IRVING. Small addition needed </v>
          </cell>
          <cell r="W331">
            <v>4</v>
          </cell>
        </row>
        <row r="332">
          <cell r="D332">
            <v>26336</v>
          </cell>
          <cell r="V332" t="str">
            <v>Very isolated. Due to location, make PK-8 to serve community. Send HS students to DRA MARIA SOCORRO LACOT</v>
          </cell>
          <cell r="W332">
            <v>3</v>
          </cell>
        </row>
        <row r="333">
          <cell r="D333">
            <v>24950</v>
          </cell>
          <cell r="V333" t="str">
            <v>Small addition</v>
          </cell>
          <cell r="W333">
            <v>4</v>
          </cell>
        </row>
        <row r="334">
          <cell r="D334">
            <v>24786</v>
          </cell>
          <cell r="V334" t="str">
            <v>Plenty of nearby schools. Send MS students to DR RAFAEL LOPEZ LANDRON and send HS students to DRA MARIA SOCORRO LACOT</v>
          </cell>
          <cell r="W334">
            <v>1</v>
          </cell>
        </row>
        <row r="335">
          <cell r="D335">
            <v>28563</v>
          </cell>
          <cell r="V335" t="str">
            <v>Bring HS students from ADELA BRENES TETBDIDOR, GENARO CAUTINO, and DR RAFAEL LOPEZ LANDRON</v>
          </cell>
          <cell r="W335">
            <v>3</v>
          </cell>
        </row>
        <row r="336">
          <cell r="D336">
            <v>27623</v>
          </cell>
          <cell r="V336" t="str">
            <v xml:space="preserve">Specialty School. Need evaluation criteria. </v>
          </cell>
          <cell r="W336">
            <v>3</v>
          </cell>
        </row>
        <row r="337">
          <cell r="D337">
            <v>24927</v>
          </cell>
          <cell r="V337" t="str">
            <v>Small community school. Send 6th graders to DR RAFAEL LOPEZ LANDRON. Build small addition</v>
          </cell>
          <cell r="W337">
            <v>5</v>
          </cell>
        </row>
        <row r="338">
          <cell r="D338">
            <v>27318</v>
          </cell>
          <cell r="V338" t="str">
            <v>Make K-5. Send MS students to DR RAFAEL LOPEZ LANDRON</v>
          </cell>
          <cell r="W338">
            <v>3</v>
          </cell>
        </row>
        <row r="339">
          <cell r="D339">
            <v>24810</v>
          </cell>
          <cell r="V339" t="str">
            <v>Turn into MS. Send HS students to DRA MARIA SOCORRO LACOT and bring MS students from GENARO CAUTINO, FRANCISCO GARCIA BOYRIE, RAFAEL ANTONIO DELGADO MATEO, and SIMON MADERA</v>
          </cell>
          <cell r="W339">
            <v>3</v>
          </cell>
        </row>
        <row r="340">
          <cell r="D340">
            <v>25007</v>
          </cell>
          <cell r="V340" t="str">
            <v>Very isolated. Add Pre-K to make PK-8</v>
          </cell>
          <cell r="W340">
            <v>3</v>
          </cell>
        </row>
        <row r="341">
          <cell r="D341">
            <v>26500</v>
          </cell>
          <cell r="V341" t="str">
            <v>Small, crowded school. Recommend moving students to SIMON MADERA and VICENTE PALES ANES</v>
          </cell>
          <cell r="W341">
            <v>1</v>
          </cell>
        </row>
        <row r="342">
          <cell r="D342">
            <v>25312</v>
          </cell>
          <cell r="V342" t="str">
            <v xml:space="preserve">Turn into K-5 for center of town. Send MS students to DR RAFAEL LOPEZ LANDRON. Bring 150 ES students from WASHINGTON IRVING </v>
          </cell>
          <cell r="W342">
            <v>3</v>
          </cell>
        </row>
        <row r="343">
          <cell r="D343">
            <v>22020</v>
          </cell>
          <cell r="V343" t="str">
            <v xml:space="preserve">Isolated. </v>
          </cell>
          <cell r="W343">
            <v>3</v>
          </cell>
        </row>
        <row r="344">
          <cell r="D344">
            <v>24612</v>
          </cell>
          <cell r="V344" t="str">
            <v>Overcrowded. Replacement Needed. Shelter</v>
          </cell>
          <cell r="W344">
            <v>5</v>
          </cell>
        </row>
        <row r="345">
          <cell r="D345">
            <v>26765</v>
          </cell>
          <cell r="V345" t="str">
            <v>Partial replacement needed to add square footage if desired</v>
          </cell>
          <cell r="W345">
            <v>4</v>
          </cell>
        </row>
        <row r="346">
          <cell r="D346">
            <v>26773</v>
          </cell>
          <cell r="V346" t="str">
            <v>Keep</v>
          </cell>
          <cell r="W346">
            <v>3</v>
          </cell>
        </row>
        <row r="347">
          <cell r="D347">
            <v>22053</v>
          </cell>
          <cell r="V347" t="str">
            <v>In flood plain, One of two ES</v>
          </cell>
          <cell r="W347">
            <v>3</v>
          </cell>
        </row>
        <row r="348">
          <cell r="D348">
            <v>22012</v>
          </cell>
          <cell r="V348" t="str">
            <v>Keep</v>
          </cell>
          <cell r="W348">
            <v>3</v>
          </cell>
        </row>
        <row r="349">
          <cell r="D349">
            <v>58123</v>
          </cell>
          <cell r="V349" t="str">
            <v>Send students to EUGENIO GUERRA CRUZ. Make this the new ES for the community and bring students from JOSE PADIN</v>
          </cell>
          <cell r="W349">
            <v>3</v>
          </cell>
        </row>
        <row r="350">
          <cell r="D350">
            <v>52886</v>
          </cell>
          <cell r="V350" t="str">
            <v>Bring students from LAS MAREAS. Replacement or major addition required.</v>
          </cell>
          <cell r="W350">
            <v>5</v>
          </cell>
        </row>
        <row r="351">
          <cell r="D351">
            <v>57281</v>
          </cell>
          <cell r="V351" t="str">
            <v>Send HS students to SUPERIOR URBANA and bring MS students from SU SABANA LLANA</v>
          </cell>
          <cell r="W351">
            <v>3</v>
          </cell>
        </row>
        <row r="352">
          <cell r="D352">
            <v>52761</v>
          </cell>
          <cell r="V352" t="str">
            <v>Very small and overcrowded. Move students to COQUI (INTERMEDIA)</v>
          </cell>
          <cell r="W352">
            <v>1</v>
          </cell>
        </row>
        <row r="353">
          <cell r="D353">
            <v>52894</v>
          </cell>
          <cell r="V353" t="str">
            <v>Overcrowded. Move ES into nearby SU SABANA LLANA after that school moves its students to EUGENIO GUERRA CRUZ</v>
          </cell>
          <cell r="W353">
            <v>1</v>
          </cell>
        </row>
        <row r="354">
          <cell r="D354">
            <v>57835</v>
          </cell>
          <cell r="V354"/>
          <cell r="W354">
            <v>3</v>
          </cell>
        </row>
        <row r="355">
          <cell r="D355">
            <v>56820</v>
          </cell>
          <cell r="V355" t="str">
            <v>Send HS students to SUPERIOR URBANA and make this lcoation MS only</v>
          </cell>
          <cell r="W355">
            <v>3</v>
          </cell>
        </row>
        <row r="356">
          <cell r="D356">
            <v>28373</v>
          </cell>
          <cell r="V356" t="str">
            <v>Bring HS students from STELLA MARQUEZ</v>
          </cell>
          <cell r="W356">
            <v>3</v>
          </cell>
        </row>
        <row r="357">
          <cell r="D357">
            <v>52795</v>
          </cell>
          <cell r="V357" t="str">
            <v>Partial replacement required</v>
          </cell>
          <cell r="W357">
            <v>4</v>
          </cell>
        </row>
        <row r="358">
          <cell r="D358" t="str">
            <v>TOTAL</v>
          </cell>
          <cell r="V358"/>
          <cell r="W358"/>
        </row>
        <row r="359">
          <cell r="D359">
            <v>35048</v>
          </cell>
          <cell r="V359" t="str">
            <v>Rural. Have space to accommadate students from nearby school.</v>
          </cell>
          <cell r="W359">
            <v>3</v>
          </cell>
        </row>
        <row r="360">
          <cell r="D360">
            <v>33340</v>
          </cell>
          <cell r="V360" t="str">
            <v>Can accomadate more students.</v>
          </cell>
          <cell r="W360">
            <v>3</v>
          </cell>
        </row>
        <row r="361">
          <cell r="D361">
            <v>31054</v>
          </cell>
          <cell r="V361" t="str">
            <v>Urban. In a flood plain also significantly under area. Students maybe accommadated at nearby school 33563 and 34207. or keep as is beacause current large enrollment. Need Review. 1 or 3?</v>
          </cell>
          <cell r="W361">
            <v>1</v>
          </cell>
        </row>
        <row r="362">
          <cell r="D362">
            <v>34207</v>
          </cell>
          <cell r="V362" t="str">
            <v>Not in a flood plain. Have capcity to accommadate more students from 31054.</v>
          </cell>
          <cell r="W362">
            <v>3</v>
          </cell>
        </row>
        <row r="363">
          <cell r="D363">
            <v>35923</v>
          </cell>
          <cell r="V363" t="str">
            <v>Rural. Low Enrollment. Students maybe better accommadated at nearby school 35048.</v>
          </cell>
          <cell r="W363">
            <v>1</v>
          </cell>
        </row>
        <row r="364">
          <cell r="D364">
            <v>31286</v>
          </cell>
          <cell r="V364" t="str">
            <v>Cannot locate on the map!</v>
          </cell>
          <cell r="W364">
            <v>3</v>
          </cell>
        </row>
        <row r="365">
          <cell r="D365">
            <v>34926</v>
          </cell>
          <cell r="V365" t="str">
            <v xml:space="preserve">In a flood plain. </v>
          </cell>
          <cell r="W365">
            <v>3</v>
          </cell>
        </row>
        <row r="366">
          <cell r="D366">
            <v>36384</v>
          </cell>
          <cell r="V366" t="str">
            <v>Urban. Designated Shelter. In a flood plain. VOC.</v>
          </cell>
          <cell r="W366">
            <v>3</v>
          </cell>
        </row>
        <row r="367">
          <cell r="D367">
            <v>33563</v>
          </cell>
          <cell r="V367" t="str">
            <v>Designated Shelter. Very close to a flood plain. Replaced school can accommadate students from 31054.</v>
          </cell>
          <cell r="W367">
            <v>5</v>
          </cell>
        </row>
        <row r="368">
          <cell r="D368">
            <v>31070</v>
          </cell>
          <cell r="V368" t="str">
            <v xml:space="preserve">Very close to a flood plain. Overcrowded but also far from other schools. Replace school on site or somewhere else? </v>
          </cell>
          <cell r="W368">
            <v>5</v>
          </cell>
        </row>
        <row r="369">
          <cell r="D369" t="str">
            <v>TOTAL</v>
          </cell>
          <cell r="V369"/>
          <cell r="W369"/>
        </row>
        <row r="370">
          <cell r="D370">
            <v>34462</v>
          </cell>
          <cell r="V370" t="str">
            <v>0.3m to nearby elem school. Have capacity to accommadate more students</v>
          </cell>
          <cell r="W370">
            <v>3</v>
          </cell>
        </row>
        <row r="371">
          <cell r="D371">
            <v>30167</v>
          </cell>
          <cell r="V371" t="str">
            <v>Low enrollment. Accommadate students at nearby HS 30098</v>
          </cell>
          <cell r="W371">
            <v>1</v>
          </cell>
        </row>
        <row r="372">
          <cell r="D372">
            <v>30098</v>
          </cell>
          <cell r="V372" t="str">
            <v>Have capacity to accomadate more students.</v>
          </cell>
          <cell r="W372">
            <v>3</v>
          </cell>
        </row>
        <row r="373">
          <cell r="D373">
            <v>36343</v>
          </cell>
          <cell r="V373" t="str">
            <v>No Data</v>
          </cell>
          <cell r="W373">
            <v>2</v>
          </cell>
        </row>
        <row r="374">
          <cell r="D374">
            <v>35907</v>
          </cell>
          <cell r="V374" t="str">
            <v>Designated Shelter. 0.3m to nearby middle school. Have capacity to accommadate more students. Add (2) PK</v>
          </cell>
          <cell r="W374">
            <v>3</v>
          </cell>
        </row>
        <row r="375">
          <cell r="D375" t="str">
            <v>TOTAL</v>
          </cell>
          <cell r="V375"/>
          <cell r="W375"/>
        </row>
        <row r="376">
          <cell r="D376">
            <v>37507</v>
          </cell>
          <cell r="V376" t="str">
            <v>On an island. Add (1) PK class</v>
          </cell>
          <cell r="W376">
            <v>3</v>
          </cell>
        </row>
        <row r="377">
          <cell r="D377" t="str">
            <v>TOTAL</v>
          </cell>
          <cell r="V377"/>
          <cell r="W377"/>
        </row>
        <row r="378">
          <cell r="D378">
            <v>33274</v>
          </cell>
          <cell r="V378" t="str">
            <v xml:space="preserve">&gt;1m to center. &gt;1m to similar school. </v>
          </cell>
          <cell r="W378">
            <v>3</v>
          </cell>
        </row>
        <row r="379">
          <cell r="D379">
            <v>34348</v>
          </cell>
          <cell r="V379" t="str">
            <v>Urban &lt;1m to similar school, Add PK-5 grades to accommadate nearby elem? Add (2)PK.</v>
          </cell>
          <cell r="W379">
            <v>3</v>
          </cell>
        </row>
        <row r="380">
          <cell r="D380">
            <v>34769</v>
          </cell>
          <cell r="V380" t="str">
            <v>&gt;1m to center. Low enrollment. Accommadate students in 34348.</v>
          </cell>
          <cell r="W380">
            <v>1</v>
          </cell>
        </row>
        <row r="381">
          <cell r="D381">
            <v>30239</v>
          </cell>
          <cell r="V381" t="str">
            <v>&lt;1m to similar school, siginificantly under area. Need replacement to accomadate existing population and students from 30189 &amp; 30221</v>
          </cell>
          <cell r="W381">
            <v>5</v>
          </cell>
        </row>
        <row r="382">
          <cell r="D382">
            <v>30247</v>
          </cell>
          <cell r="V382" t="str">
            <v>Have capacity to accomadate more students</v>
          </cell>
          <cell r="W382">
            <v>3</v>
          </cell>
        </row>
        <row r="383">
          <cell r="D383">
            <v>35766</v>
          </cell>
          <cell r="V383" t="str">
            <v>Sigificantly under area, supposed to be great school, need replacement to accomadate existing population</v>
          </cell>
          <cell r="W383">
            <v>5</v>
          </cell>
        </row>
        <row r="384">
          <cell r="D384">
            <v>30197</v>
          </cell>
          <cell r="V384" t="str">
            <v>Low enrollment. In flood plain. 0.5m to similar school, accommadate students at 30148</v>
          </cell>
          <cell r="W384">
            <v>1</v>
          </cell>
        </row>
        <row r="385">
          <cell r="D385">
            <v>30221</v>
          </cell>
          <cell r="V385" t="str">
            <v>Rural. Low enrollment. 1.8m to similar school, accommadate students at 30239</v>
          </cell>
          <cell r="W385">
            <v>1</v>
          </cell>
        </row>
        <row r="386">
          <cell r="D386">
            <v>30148</v>
          </cell>
          <cell r="V386" t="str">
            <v>Urban &lt;1m to similar school,potential to add PK-5 grades to help relieve SF shortage of nearby elem 30197 Gabino Soto, Add (1) classes PK-5</v>
          </cell>
          <cell r="W386">
            <v>3</v>
          </cell>
        </row>
        <row r="387">
          <cell r="D387">
            <v>30189</v>
          </cell>
          <cell r="V387" t="str">
            <v>Low enrollment and under area. 0.85m to similar school in flood zone. accommadate students at 30148 or 30239</v>
          </cell>
          <cell r="W387">
            <v>1</v>
          </cell>
        </row>
        <row r="388">
          <cell r="D388" t="str">
            <v>TOTAL</v>
          </cell>
          <cell r="V388"/>
          <cell r="W388"/>
        </row>
        <row r="389">
          <cell r="D389">
            <v>35550</v>
          </cell>
          <cell r="V389" t="str">
            <v xml:space="preserve">Specialty School. Need evaluation criteria. </v>
          </cell>
          <cell r="W389">
            <v>2</v>
          </cell>
        </row>
        <row r="390">
          <cell r="D390">
            <v>35360</v>
          </cell>
          <cell r="V390" t="str">
            <v>Urban. Under area and in a flood plain, not to make PK-8, deviate from flow chart. Move or keep students? 1 or 3? Need Review.</v>
          </cell>
          <cell r="W390">
            <v>3</v>
          </cell>
        </row>
        <row r="391">
          <cell r="D391">
            <v>30502</v>
          </cell>
          <cell r="V391" t="str">
            <v>Urban.Low enrollment, under area &amp; in a flood zone, 0.6m to nearby school.  Accommadate students at 35071 &amp; 33662</v>
          </cell>
          <cell r="W391">
            <v>1</v>
          </cell>
        </row>
        <row r="392">
          <cell r="D392">
            <v>33662</v>
          </cell>
          <cell r="V392" t="str">
            <v>Urban. Not in a flood zone. Have room to accommadate more students, add (2) 6, (1) 7,8. Accommadate MS from 30502.</v>
          </cell>
          <cell r="W392">
            <v>3</v>
          </cell>
        </row>
        <row r="393">
          <cell r="D393">
            <v>35501</v>
          </cell>
          <cell r="V393" t="str">
            <v xml:space="preserve">In flood plain. VOC. 0.6m to a regular HS, no other VOC nearby. </v>
          </cell>
          <cell r="W393">
            <v>3</v>
          </cell>
        </row>
        <row r="394">
          <cell r="D394">
            <v>35071</v>
          </cell>
          <cell r="V394" t="str">
            <v xml:space="preserve">Under area and not in flood plain. Add (2) PK and (1)K-5. Accommadate elem students from 30502. </v>
          </cell>
          <cell r="W394">
            <v>5</v>
          </cell>
        </row>
        <row r="395">
          <cell r="D395">
            <v>35774</v>
          </cell>
          <cell r="V395" t="str">
            <v xml:space="preserve">Under area and not in flood plain. Add (2) PK. Need evaluate site for addition </v>
          </cell>
          <cell r="W395">
            <v>4</v>
          </cell>
        </row>
        <row r="396">
          <cell r="D396">
            <v>34884</v>
          </cell>
          <cell r="V396" t="str">
            <v xml:space="preserve">Have capacity to accomadate more students. </v>
          </cell>
          <cell r="W396">
            <v>3</v>
          </cell>
        </row>
        <row r="397">
          <cell r="D397">
            <v>36012</v>
          </cell>
          <cell r="V397" t="str">
            <v>Have capacity to accomadate more students.</v>
          </cell>
          <cell r="W397">
            <v>3</v>
          </cell>
        </row>
        <row r="398">
          <cell r="D398">
            <v>34199</v>
          </cell>
          <cell r="V398" t="str">
            <v xml:space="preserve">In floodway. </v>
          </cell>
          <cell r="W398">
            <v>3</v>
          </cell>
        </row>
        <row r="399">
          <cell r="D399">
            <v>30270</v>
          </cell>
          <cell r="V399" t="str">
            <v xml:space="preserve">Urban. In flood plain. Accommadate students at nearby 33704 (0.15m) &amp; 34884 (1.8m)? or keep as is? 1 or 3? Need review. </v>
          </cell>
          <cell r="W399">
            <v>3</v>
          </cell>
        </row>
        <row r="400">
          <cell r="D400">
            <v>30429</v>
          </cell>
          <cell r="V400" t="str">
            <v>Rural. &gt;3m; Add (1) class for PK, 6-8</v>
          </cell>
          <cell r="W400">
            <v>5</v>
          </cell>
        </row>
        <row r="401">
          <cell r="D401">
            <v>33308</v>
          </cell>
          <cell r="V401" t="str">
            <v>Urban. In flood zone. &gt;1m from s.s.Have capacity for more students. Add (1) PK.</v>
          </cell>
          <cell r="W401">
            <v>3</v>
          </cell>
        </row>
        <row r="402">
          <cell r="D402">
            <v>35626</v>
          </cell>
          <cell r="V402"/>
          <cell r="W402">
            <v>3</v>
          </cell>
        </row>
        <row r="403">
          <cell r="D403">
            <v>33704</v>
          </cell>
          <cell r="V403" t="str">
            <v>Urban. Significantly under area. Close to flood plain. Replace school to accomadate current population.</v>
          </cell>
          <cell r="W403">
            <v>5</v>
          </cell>
        </row>
        <row r="404">
          <cell r="D404">
            <v>30304</v>
          </cell>
          <cell r="V404" t="str">
            <v>Rural. &gt;3.2m to SS. Add (1) class for PK, 6-8; need site evaluation to determine addition or replacement</v>
          </cell>
          <cell r="W404">
            <v>4</v>
          </cell>
        </row>
        <row r="405">
          <cell r="D405" t="str">
            <v>TOTAL</v>
          </cell>
          <cell r="V405"/>
          <cell r="W405"/>
        </row>
        <row r="406">
          <cell r="D406">
            <v>30643</v>
          </cell>
          <cell r="V406" t="str">
            <v>Add (1) PK. Need site/bldg evaluation for addition or replacement.</v>
          </cell>
          <cell r="W406">
            <v>5</v>
          </cell>
        </row>
        <row r="407">
          <cell r="D407">
            <v>30734</v>
          </cell>
          <cell r="V407" t="str">
            <v xml:space="preserve">Significantly under area. SF add needed is 400% of existing area. </v>
          </cell>
          <cell r="W407">
            <v>5</v>
          </cell>
        </row>
        <row r="408">
          <cell r="D408">
            <v>36327</v>
          </cell>
          <cell r="V408" t="str">
            <v>Have capacity to accomadate more students, add (2) PK.</v>
          </cell>
          <cell r="W408">
            <v>3</v>
          </cell>
        </row>
        <row r="409">
          <cell r="D409">
            <v>34785</v>
          </cell>
          <cell r="V409" t="str">
            <v>Very close to flood zone. Currently under area. Need site/bldg evaluation for addition or replacement.</v>
          </cell>
          <cell r="W409">
            <v>4</v>
          </cell>
        </row>
        <row r="410">
          <cell r="D410">
            <v>32979</v>
          </cell>
          <cell r="V410" t="str">
            <v xml:space="preserve">Very close to flood zone. There are three elementary schools nearby. Keep as 6-8. </v>
          </cell>
          <cell r="W410">
            <v>3</v>
          </cell>
        </row>
        <row r="411">
          <cell r="D411">
            <v>34363</v>
          </cell>
          <cell r="V411" t="str">
            <v xml:space="preserve">Very close to flood zone. </v>
          </cell>
          <cell r="W411">
            <v>3</v>
          </cell>
        </row>
        <row r="412">
          <cell r="D412">
            <v>34777</v>
          </cell>
          <cell r="V412" t="str">
            <v>Have capacity to accommadate students from nearby school 30791 (159), add (1) PK</v>
          </cell>
          <cell r="W412">
            <v>3</v>
          </cell>
        </row>
        <row r="413">
          <cell r="D413">
            <v>30759</v>
          </cell>
          <cell r="V413" t="str">
            <v>Add (2) PK. Need site/bldg evaluation for addition</v>
          </cell>
          <cell r="W413">
            <v>4</v>
          </cell>
        </row>
        <row r="414">
          <cell r="D414">
            <v>30742</v>
          </cell>
          <cell r="V414" t="str">
            <v>Add (1) PK.</v>
          </cell>
          <cell r="W414">
            <v>3</v>
          </cell>
        </row>
        <row r="415">
          <cell r="D415">
            <v>30791</v>
          </cell>
          <cell r="V415" t="str">
            <v>Low Enrollment &amp; Under area. Students may go to nearby school 34777.</v>
          </cell>
          <cell r="W415">
            <v>1</v>
          </cell>
        </row>
        <row r="416">
          <cell r="D416" t="str">
            <v>TOTAL</v>
          </cell>
          <cell r="V416"/>
          <cell r="W416"/>
        </row>
        <row r="417">
          <cell r="D417">
            <v>30874</v>
          </cell>
          <cell r="V417" t="str">
            <v>Rural, far from center, significantly underarea. Add (1) 6-8.</v>
          </cell>
          <cell r="W417">
            <v>5</v>
          </cell>
        </row>
        <row r="418">
          <cell r="D418">
            <v>35592</v>
          </cell>
          <cell r="V418" t="str">
            <v>Significantly under area. Need site evaluation for addition</v>
          </cell>
          <cell r="W418">
            <v>4</v>
          </cell>
        </row>
        <row r="419">
          <cell r="D419">
            <v>30973</v>
          </cell>
          <cell r="V419" t="str">
            <v>Significantly under area. Need site evaluation for addition</v>
          </cell>
          <cell r="W419">
            <v>4</v>
          </cell>
        </row>
        <row r="420">
          <cell r="D420">
            <v>35493</v>
          </cell>
          <cell r="V420" t="str">
            <v xml:space="preserve">Already made (2) rural schools PK-8, no need to add more SF. </v>
          </cell>
          <cell r="W420">
            <v>3</v>
          </cell>
        </row>
        <row r="421">
          <cell r="D421">
            <v>30841</v>
          </cell>
          <cell r="V421" t="str">
            <v>Urban, under area. Make PK-5 instead of PK-8 deviates from flow chart. MS nearby &lt;0.5. Add (2) PK and accommadate students from 30924.</v>
          </cell>
          <cell r="W421">
            <v>5</v>
          </cell>
        </row>
        <row r="422">
          <cell r="D422">
            <v>30916</v>
          </cell>
          <cell r="V422" t="str">
            <v>Rural, underarea. Make PK-8, add (2) PK, (1) 6-8</v>
          </cell>
          <cell r="W422">
            <v>5</v>
          </cell>
        </row>
        <row r="423">
          <cell r="D423">
            <v>30924</v>
          </cell>
          <cell r="V423" t="str">
            <v>Rural, Low enrollment, under area. Accommadate students at 30841 (2.8m)</v>
          </cell>
          <cell r="W423">
            <v>1</v>
          </cell>
        </row>
        <row r="424">
          <cell r="D424">
            <v>34355</v>
          </cell>
          <cell r="V424" t="str">
            <v>Have capacity to accomadate more students</v>
          </cell>
          <cell r="W424">
            <v>3</v>
          </cell>
        </row>
        <row r="425">
          <cell r="D425" t="str">
            <v>TOTAL</v>
          </cell>
          <cell r="V425"/>
          <cell r="W425"/>
        </row>
        <row r="426">
          <cell r="D426">
            <v>36335</v>
          </cell>
          <cell r="V426" t="str">
            <v>In a flood plain, under area. Need direction whether to replace or add SF in flood zone.</v>
          </cell>
          <cell r="W426">
            <v>3</v>
          </cell>
        </row>
        <row r="427">
          <cell r="D427">
            <v>36046</v>
          </cell>
          <cell r="V427" t="str">
            <v>in a flood plain. Have capacity to accommadate more students</v>
          </cell>
          <cell r="W427">
            <v>3</v>
          </cell>
        </row>
        <row r="428">
          <cell r="D428">
            <v>34272</v>
          </cell>
          <cell r="V428" t="str">
            <v>Only school not in a flood plain. Under area. Far from other schools. Add (2) PK classes.</v>
          </cell>
          <cell r="W428">
            <v>4</v>
          </cell>
        </row>
        <row r="429">
          <cell r="D429">
            <v>31120</v>
          </cell>
          <cell r="V429" t="str">
            <v>In a flood plain, under area</v>
          </cell>
          <cell r="W429">
            <v>3</v>
          </cell>
        </row>
        <row r="430">
          <cell r="D430">
            <v>34793</v>
          </cell>
          <cell r="V430" t="str">
            <v>In a flood plain.  Add (2) PK classes.</v>
          </cell>
          <cell r="W430">
            <v>3</v>
          </cell>
        </row>
        <row r="431">
          <cell r="D431">
            <v>31252</v>
          </cell>
          <cell r="V431" t="str">
            <v>In a flood plain, under area. Need direction whether to replace or add SF in flood zone.</v>
          </cell>
          <cell r="W431">
            <v>3</v>
          </cell>
        </row>
        <row r="432">
          <cell r="D432">
            <v>31245</v>
          </cell>
          <cell r="V432" t="str">
            <v>In a flood plain.</v>
          </cell>
          <cell r="W432">
            <v>3</v>
          </cell>
        </row>
        <row r="433">
          <cell r="D433" t="str">
            <v>TOTAL</v>
          </cell>
          <cell r="V433"/>
          <cell r="W433"/>
        </row>
        <row r="434">
          <cell r="D434">
            <v>33936</v>
          </cell>
          <cell r="V434" t="str">
            <v>Urban. M.S nearby(1.2m). Add (2) PK classes. Accommadate students from 31393.</v>
          </cell>
          <cell r="W434">
            <v>4</v>
          </cell>
        </row>
        <row r="435">
          <cell r="D435">
            <v>31302</v>
          </cell>
          <cell r="V435" t="str">
            <v>Urban, E.S. nearby(1.2m). Propose no change, deviate from flow chart (PK-8).</v>
          </cell>
          <cell r="W435">
            <v>3</v>
          </cell>
        </row>
        <row r="436">
          <cell r="D436">
            <v>31393</v>
          </cell>
          <cell r="V436" t="str">
            <v>Rural. Low enrollment. SS nearby 2.5m. Accommadate students at 33936.</v>
          </cell>
          <cell r="W436">
            <v>1</v>
          </cell>
        </row>
        <row r="437">
          <cell r="D437">
            <v>35618</v>
          </cell>
          <cell r="V437" t="str">
            <v>Urban. Slightly under area.</v>
          </cell>
          <cell r="W437">
            <v>4</v>
          </cell>
        </row>
        <row r="438">
          <cell r="D438" t="str">
            <v>TOTAL</v>
          </cell>
          <cell r="V438"/>
          <cell r="W438"/>
        </row>
        <row r="439">
          <cell r="D439">
            <v>31427</v>
          </cell>
          <cell r="V439" t="str">
            <v>Rural. Designated Shelter.Have capacity to accomadate more students. Add (1) PK</v>
          </cell>
          <cell r="W439">
            <v>3</v>
          </cell>
        </row>
        <row r="440">
          <cell r="D440">
            <v>35899</v>
          </cell>
          <cell r="V440" t="str">
            <v>Urban. Designated Shelter.Have capacity to accomadate students from 31534. Add (1) PK</v>
          </cell>
          <cell r="W440">
            <v>3</v>
          </cell>
        </row>
        <row r="441">
          <cell r="D441">
            <v>31542</v>
          </cell>
          <cell r="V441" t="str">
            <v xml:space="preserve">Urban. </v>
          </cell>
          <cell r="W441">
            <v>3</v>
          </cell>
        </row>
        <row r="442">
          <cell r="D442">
            <v>31534</v>
          </cell>
          <cell r="V442" t="str">
            <v>Rural. Low Enrollment. Student may be better accomadated at 35899.</v>
          </cell>
          <cell r="W442">
            <v>1</v>
          </cell>
        </row>
        <row r="443">
          <cell r="D443" t="str">
            <v>TOTAL</v>
          </cell>
          <cell r="V443"/>
          <cell r="W443"/>
        </row>
        <row r="444">
          <cell r="D444">
            <v>33225</v>
          </cell>
          <cell r="V444" t="str">
            <v xml:space="preserve">Urban. In Flood Zone. </v>
          </cell>
          <cell r="W444">
            <v>3</v>
          </cell>
        </row>
        <row r="445">
          <cell r="D445">
            <v>35881</v>
          </cell>
          <cell r="V445" t="str">
            <v xml:space="preserve">Urban. Designated Shelter.Have capacity to accomadate more students. </v>
          </cell>
          <cell r="W445">
            <v>3</v>
          </cell>
        </row>
        <row r="446">
          <cell r="D446">
            <v>35014</v>
          </cell>
          <cell r="V446" t="str">
            <v>Rural. Close to flood zone. Add (1) PK</v>
          </cell>
          <cell r="W446">
            <v>3</v>
          </cell>
        </row>
        <row r="447">
          <cell r="D447">
            <v>31617</v>
          </cell>
          <cell r="V447" t="str">
            <v>Urban. In Flood Zone. Significantly under area. Need review for flood zone development.</v>
          </cell>
          <cell r="W447">
            <v>5</v>
          </cell>
        </row>
        <row r="448">
          <cell r="D448">
            <v>31583</v>
          </cell>
          <cell r="V448" t="str">
            <v>Rural. Significantly under area. Add (1) PK. Can accommadate some students from 31609.</v>
          </cell>
          <cell r="W448">
            <v>5</v>
          </cell>
        </row>
        <row r="449">
          <cell r="D449">
            <v>31609</v>
          </cell>
          <cell r="V449" t="str">
            <v>Rural. Close to flood zone. Accommadate student at 31583 or 31617.</v>
          </cell>
          <cell r="W449">
            <v>1</v>
          </cell>
        </row>
        <row r="450">
          <cell r="D450">
            <v>36350</v>
          </cell>
          <cell r="V450" t="str">
            <v>Rural. &gt;5m.  Have capacity to accomadate more students. Add (1) 10, 11, 12</v>
          </cell>
          <cell r="W450">
            <v>3</v>
          </cell>
        </row>
        <row r="451">
          <cell r="D451" t="str">
            <v>TOTAL</v>
          </cell>
          <cell r="V451"/>
          <cell r="W451"/>
        </row>
        <row r="452">
          <cell r="D452">
            <v>25197</v>
          </cell>
          <cell r="V452" t="str">
            <v>Rural. Low enrollment. Overcrowed. The nearby MS, ES is in flood zone. Keep as is.</v>
          </cell>
          <cell r="W452">
            <v>3</v>
          </cell>
        </row>
        <row r="453">
          <cell r="D453">
            <v>35816</v>
          </cell>
          <cell r="V453" t="str">
            <v>Urban. Not in a flood plain. Can you add 6-8 grades here to absorb students from nearby middle schools which are in flood plain?</v>
          </cell>
          <cell r="W453">
            <v>3</v>
          </cell>
        </row>
        <row r="454">
          <cell r="D454">
            <v>25239</v>
          </cell>
          <cell r="V454" t="str">
            <v xml:space="preserve">Rural. Add (1) PK. </v>
          </cell>
          <cell r="W454">
            <v>3</v>
          </cell>
        </row>
        <row r="455">
          <cell r="D455">
            <v>25023</v>
          </cell>
          <cell r="V455" t="str">
            <v>Urban. In flood zone. Under area. Move 9th grade to H.S. 6-8 grade students maby be accommadated at 25031 which is also in flood plain.</v>
          </cell>
          <cell r="W455">
            <v>3</v>
          </cell>
        </row>
        <row r="456">
          <cell r="D456">
            <v>25031</v>
          </cell>
          <cell r="V456" t="str">
            <v>Urban. In flood zone. Low enrollment. Have capacity for more students from 25023.</v>
          </cell>
          <cell r="W456">
            <v>3</v>
          </cell>
        </row>
        <row r="457">
          <cell r="D457">
            <v>25049</v>
          </cell>
          <cell r="V457" t="str">
            <v>Urban. Designated Shelter. Add (1) PK</v>
          </cell>
          <cell r="W457">
            <v>3</v>
          </cell>
        </row>
        <row r="458">
          <cell r="D458" t="str">
            <v>TOTAL</v>
          </cell>
          <cell r="V458"/>
          <cell r="W458"/>
        </row>
        <row r="459">
          <cell r="D459">
            <v>32243</v>
          </cell>
          <cell r="V459" t="str">
            <v xml:space="preserve">Urban. </v>
          </cell>
          <cell r="W459">
            <v>3</v>
          </cell>
        </row>
        <row r="460">
          <cell r="D460">
            <v>34314</v>
          </cell>
          <cell r="V460" t="str">
            <v>Urban. Make PK-5, Add (1) PK class</v>
          </cell>
          <cell r="W460">
            <v>3</v>
          </cell>
        </row>
        <row r="461">
          <cell r="D461">
            <v>32268</v>
          </cell>
          <cell r="V461" t="str">
            <v>Rural. Low Enrollment. Students can be accommadated at 35964.</v>
          </cell>
          <cell r="W461">
            <v>1</v>
          </cell>
        </row>
        <row r="462">
          <cell r="D462">
            <v>32227</v>
          </cell>
          <cell r="V462" t="str">
            <v>Urban. (3) elem nearby receiving mid investment. Keep grade as is.</v>
          </cell>
          <cell r="W462">
            <v>3</v>
          </cell>
        </row>
        <row r="463">
          <cell r="D463">
            <v>33233</v>
          </cell>
          <cell r="V463" t="str">
            <v xml:space="preserve">Urban. Under area. </v>
          </cell>
          <cell r="W463">
            <v>4</v>
          </cell>
        </row>
        <row r="464">
          <cell r="D464">
            <v>32250</v>
          </cell>
          <cell r="V464" t="str">
            <v>Rural. Have capacity to accommadate more students</v>
          </cell>
          <cell r="W464">
            <v>3</v>
          </cell>
        </row>
        <row r="465">
          <cell r="D465">
            <v>35964</v>
          </cell>
          <cell r="V465" t="str">
            <v>Rural. Make PK-8. Accommadate students from 32268. Add (2) PK class.</v>
          </cell>
          <cell r="W465">
            <v>3</v>
          </cell>
        </row>
        <row r="466">
          <cell r="D466">
            <v>35535</v>
          </cell>
          <cell r="V466" t="str">
            <v>Rural. Make PK-8. Add (2) PK, (1) 6-8</v>
          </cell>
          <cell r="W466">
            <v>4</v>
          </cell>
        </row>
        <row r="467">
          <cell r="D467">
            <v>33647</v>
          </cell>
          <cell r="V467" t="str">
            <v>Urban. Under area.</v>
          </cell>
          <cell r="W467">
            <v>4</v>
          </cell>
        </row>
        <row r="468">
          <cell r="D468">
            <v>35543</v>
          </cell>
          <cell r="V468"/>
          <cell r="W468">
            <v>3</v>
          </cell>
        </row>
        <row r="469">
          <cell r="D469" t="str">
            <v>TOTAL</v>
          </cell>
          <cell r="V469"/>
          <cell r="W469"/>
        </row>
        <row r="470">
          <cell r="D470">
            <v>27607</v>
          </cell>
          <cell r="V470" t="str">
            <v>850 meters to LUIS MUÑOZ RIVERA K-5 changed to PK-8, moved these students there since not in a flood zone</v>
          </cell>
          <cell r="W470">
            <v>1</v>
          </cell>
        </row>
        <row r="471">
          <cell r="D471">
            <v>22582</v>
          </cell>
          <cell r="V471" t="str">
            <v>900 meters to  ANTONIO FERNOS ISERN 9-12, moved these students there since slightly further from flood zone, newer, has space, and larger campus</v>
          </cell>
          <cell r="W471">
            <v>1</v>
          </cell>
        </row>
        <row r="472">
          <cell r="D472">
            <v>23309</v>
          </cell>
          <cell r="V472" t="str">
            <v>850 meters to LUIS MUÑOZ RIVERA K-5 changed to PK-8, moved these students there since not in a flood zone</v>
          </cell>
          <cell r="W472">
            <v>1</v>
          </cell>
        </row>
        <row r="473">
          <cell r="D473">
            <v>35972</v>
          </cell>
          <cell r="V473" t="str">
            <v>Rural- added (1) PK</v>
          </cell>
          <cell r="W473">
            <v>3</v>
          </cell>
        </row>
        <row r="474">
          <cell r="D474">
            <v>22459</v>
          </cell>
          <cell r="V474" t="str">
            <v>Remote, located half way approx  3.5 miles to two high schools</v>
          </cell>
          <cell r="W474">
            <v>5</v>
          </cell>
        </row>
        <row r="475">
          <cell r="D475">
            <v>22327</v>
          </cell>
          <cell r="V475" t="str">
            <v>850 meters to DRA MARIA T DELGADO DE MARCANO K-8 and GENEROSO MORALES MUÑOZ 6-8, moved these students here since not in a flood zone</v>
          </cell>
          <cell r="W475">
            <v>5</v>
          </cell>
        </row>
        <row r="476">
          <cell r="D476">
            <v>28522</v>
          </cell>
          <cell r="V476" t="str">
            <v>900 meters to  JOSE CAMPECHE 9-12, moved those students here since slightly further from flood zone, newer, has space and larger campus</v>
          </cell>
          <cell r="W476">
            <v>3</v>
          </cell>
        </row>
        <row r="477">
          <cell r="D477">
            <v>22566</v>
          </cell>
          <cell r="V477" t="str">
            <v>Remote, located half way approx  3.5 miles to two high schools</v>
          </cell>
          <cell r="W477">
            <v>4</v>
          </cell>
        </row>
        <row r="478">
          <cell r="D478" t="str">
            <v>TOTAL</v>
          </cell>
          <cell r="V478"/>
          <cell r="W478"/>
        </row>
        <row r="479">
          <cell r="D479">
            <v>33043</v>
          </cell>
          <cell r="V479" t="str">
            <v>5.2m to  ADRIANNE SERRANO 4-12</v>
          </cell>
          <cell r="W479">
            <v>3</v>
          </cell>
        </row>
        <row r="480">
          <cell r="D480">
            <v>35840</v>
          </cell>
          <cell r="V480" t="str">
            <v>700-750 meters to PLAYA GRANDE PK-5 and 20 DE SEPTIEMBRE DE 1988 6-8, moved these students here since newer and has space</v>
          </cell>
          <cell r="W480">
            <v>4</v>
          </cell>
        </row>
        <row r="481">
          <cell r="D481">
            <v>32367</v>
          </cell>
          <cell r="V481" t="str">
            <v>700meters to MARIA M SIMMONS DE RIVERA K-5 changed to PK-8, moved these students there since newer and has space</v>
          </cell>
          <cell r="W481">
            <v>1</v>
          </cell>
        </row>
        <row r="482">
          <cell r="D482">
            <v>32375</v>
          </cell>
          <cell r="V482" t="str">
            <v>Remote, Changed 9-12 and moved 4,5 grades to 1.3m to JUANITA RIVERA ALBERT PK-3 changed to PK-5</v>
          </cell>
          <cell r="W482">
            <v>3</v>
          </cell>
        </row>
        <row r="483">
          <cell r="D483">
            <v>32300</v>
          </cell>
          <cell r="V483" t="str">
            <v>Not on maps, 1.3m to ADRIANNE SERRANO 4-12, changed to 6-12, moved 4,5 grades here</v>
          </cell>
          <cell r="W483">
            <v>4</v>
          </cell>
        </row>
        <row r="484">
          <cell r="D484">
            <v>35295</v>
          </cell>
          <cell r="V484" t="str">
            <v>750 meters to MARIA M SIMMONS DE RIVERA K-5 changed to PK-8, moved these students there since newer and has space</v>
          </cell>
          <cell r="W484">
            <v>1</v>
          </cell>
        </row>
        <row r="485">
          <cell r="D485" t="str">
            <v>TOTAL</v>
          </cell>
          <cell r="V485"/>
          <cell r="W485"/>
        </row>
        <row r="486">
          <cell r="D486">
            <v>32540</v>
          </cell>
          <cell r="V486" t="str">
            <v>Rural, 2.4m to SU JESUS T SANABRIA CRUZ too small, 1.8m to CRISTOBAL DEL CAMPO not enough SF</v>
          </cell>
          <cell r="W486">
            <v>3</v>
          </cell>
        </row>
        <row r="487">
          <cell r="D487">
            <v>32763</v>
          </cell>
          <cell r="V487" t="str">
            <v>1m to  K-5 to be PK-8  JOSE .F CINTRON Y ANETBDO, moved these students there since has the SF and both are in a flood zone</v>
          </cell>
          <cell r="W487">
            <v>1</v>
          </cell>
        </row>
        <row r="488">
          <cell r="D488">
            <v>34264</v>
          </cell>
          <cell r="V488" t="str">
            <v>next to  K-5 to be PK-8 CRISTOBAL DEL CAMPO, moved 6,7,8 there</v>
          </cell>
          <cell r="W488">
            <v>3</v>
          </cell>
        </row>
        <row r="489">
          <cell r="D489">
            <v>32748</v>
          </cell>
          <cell r="V489" t="str">
            <v>Rural, 2m to  K-5 to be PK-8 CRISTOBAL DEL CAMPO, 2.4m to  K-8 SU MANUEL ORTIZ</v>
          </cell>
          <cell r="W489">
            <v>5</v>
          </cell>
        </row>
        <row r="490">
          <cell r="D490">
            <v>32573</v>
          </cell>
          <cell r="V490" t="str">
            <v>moved 1m JAIME C RODRIGUEZ, moved these students there since has the SF and both are in a flood zone</v>
          </cell>
          <cell r="W490">
            <v>3</v>
          </cell>
        </row>
        <row r="491">
          <cell r="D491">
            <v>32714</v>
          </cell>
          <cell r="V491" t="str">
            <v>1.8m to  K-8 SU MANUEL ORTIZ, .next to 6-12 to be 9-12 LUIS MUÑOZ MARIN, moved 6,7,8 here, added 1-PK</v>
          </cell>
          <cell r="W491">
            <v>3</v>
          </cell>
        </row>
        <row r="492">
          <cell r="D492">
            <v>32458</v>
          </cell>
          <cell r="V492" t="str">
            <v>Rural, 1.2m to PK-5 MARTA SANCHEZ, also small and borderline flood, added (1) PK</v>
          </cell>
          <cell r="W492">
            <v>3</v>
          </cell>
        </row>
        <row r="493">
          <cell r="D493">
            <v>32433</v>
          </cell>
          <cell r="V493" t="str">
            <v>Remote, added (1) PK</v>
          </cell>
          <cell r="W493">
            <v>3</v>
          </cell>
        </row>
        <row r="494">
          <cell r="D494">
            <v>35782</v>
          </cell>
          <cell r="V494" t="str">
            <v>next to 9-12 TEODORO AGUILAR MORA, moved these students here since newer, had slightly more space and slightly further from flood zone border</v>
          </cell>
          <cell r="W494">
            <v>4</v>
          </cell>
        </row>
        <row r="495">
          <cell r="D495">
            <v>32532</v>
          </cell>
          <cell r="V495" t="str">
            <v>900 m to RAMON QUIÑONES MEDINA 9-12</v>
          </cell>
          <cell r="W495">
            <v>3</v>
          </cell>
        </row>
        <row r="496">
          <cell r="D496">
            <v>32680</v>
          </cell>
          <cell r="V496" t="str">
            <v>Remote</v>
          </cell>
          <cell r="W496">
            <v>4</v>
          </cell>
        </row>
        <row r="497">
          <cell r="D497">
            <v>32755</v>
          </cell>
          <cell r="V497" t="str">
            <v>next to 9-12 RAMON QUIÑONES MEDINA, moved these students there since newer, had slightly more space and slightly further from flood zone border</v>
          </cell>
          <cell r="W497">
            <v>1</v>
          </cell>
        </row>
        <row r="498">
          <cell r="D498">
            <v>32524</v>
          </cell>
          <cell r="V498" t="str">
            <v>1.2m to K-8 SU ROGELIO ROSADO, also small and borderline flood, maintained grade configuration since flood zone</v>
          </cell>
          <cell r="W498">
            <v>3</v>
          </cell>
        </row>
        <row r="499">
          <cell r="D499" t="str">
            <v>TOTAL</v>
          </cell>
          <cell r="V499"/>
          <cell r="W499"/>
        </row>
        <row r="500">
          <cell r="D500">
            <v>46813</v>
          </cell>
          <cell r="V500"/>
          <cell r="W500">
            <v>1</v>
          </cell>
        </row>
        <row r="501">
          <cell r="D501">
            <v>40022</v>
          </cell>
          <cell r="V501" t="str">
            <v xml:space="preserve">occupational; </v>
          </cell>
          <cell r="W501">
            <v>5</v>
          </cell>
        </row>
        <row r="502">
          <cell r="D502">
            <v>40204</v>
          </cell>
          <cell r="V502" t="str">
            <v>bilingual</v>
          </cell>
          <cell r="W502">
            <v>5</v>
          </cell>
        </row>
        <row r="503">
          <cell r="D503">
            <v>40147</v>
          </cell>
          <cell r="V503" t="str">
            <v>flood plain</v>
          </cell>
          <cell r="W503">
            <v>1</v>
          </cell>
        </row>
        <row r="504">
          <cell r="D504">
            <v>40030</v>
          </cell>
          <cell r="V504" t="str">
            <v>bilingual</v>
          </cell>
          <cell r="W504">
            <v>3</v>
          </cell>
        </row>
        <row r="505">
          <cell r="D505">
            <v>46086</v>
          </cell>
          <cell r="V505" t="str">
            <v>bilingual</v>
          </cell>
          <cell r="W505">
            <v>3</v>
          </cell>
        </row>
        <row r="506">
          <cell r="D506">
            <v>45310</v>
          </cell>
          <cell r="V506"/>
          <cell r="W506">
            <v>5</v>
          </cell>
        </row>
        <row r="507">
          <cell r="D507">
            <v>40220</v>
          </cell>
          <cell r="V507" t="str">
            <v>bilingual</v>
          </cell>
          <cell r="W507">
            <v>5</v>
          </cell>
        </row>
        <row r="508">
          <cell r="D508">
            <v>47951</v>
          </cell>
          <cell r="V508" t="str">
            <v>montessori</v>
          </cell>
          <cell r="W508">
            <v>3</v>
          </cell>
        </row>
        <row r="509">
          <cell r="D509">
            <v>40121</v>
          </cell>
          <cell r="V509"/>
          <cell r="W509">
            <v>1</v>
          </cell>
        </row>
        <row r="510">
          <cell r="D510">
            <v>40139</v>
          </cell>
          <cell r="V510"/>
          <cell r="W510">
            <v>5</v>
          </cell>
        </row>
        <row r="511">
          <cell r="D511" t="str">
            <v>TOTAL</v>
          </cell>
          <cell r="V511"/>
          <cell r="W511"/>
        </row>
        <row r="512">
          <cell r="D512">
            <v>47647</v>
          </cell>
          <cell r="V512"/>
          <cell r="W512">
            <v>4</v>
          </cell>
        </row>
        <row r="513">
          <cell r="D513">
            <v>40378</v>
          </cell>
          <cell r="V513" t="str">
            <v>school is in the flood plain but more than 3 miles to other schools: community school</v>
          </cell>
          <cell r="W513">
            <v>3</v>
          </cell>
        </row>
        <row r="514">
          <cell r="D514">
            <v>40477</v>
          </cell>
          <cell r="V514" t="str">
            <v>less than 200</v>
          </cell>
          <cell r="W514">
            <v>1</v>
          </cell>
        </row>
        <row r="515">
          <cell r="D515">
            <v>40295</v>
          </cell>
          <cell r="V515"/>
          <cell r="W515">
            <v>1</v>
          </cell>
        </row>
        <row r="516">
          <cell r="D516">
            <v>46664</v>
          </cell>
          <cell r="V516" t="str">
            <v>or convert to PK-8 instead of making Salvador Fuentes a PK-12</v>
          </cell>
          <cell r="W516">
            <v>1</v>
          </cell>
        </row>
        <row r="517">
          <cell r="D517">
            <v>46656</v>
          </cell>
          <cell r="V517"/>
          <cell r="W517">
            <v>4</v>
          </cell>
        </row>
        <row r="518">
          <cell r="D518">
            <v>46672</v>
          </cell>
          <cell r="V518"/>
          <cell r="W518">
            <v>5</v>
          </cell>
        </row>
        <row r="519">
          <cell r="D519">
            <v>45468</v>
          </cell>
          <cell r="V519" t="str">
            <v>convert to PK-12</v>
          </cell>
          <cell r="W519">
            <v>3</v>
          </cell>
        </row>
        <row r="520">
          <cell r="D520">
            <v>40469</v>
          </cell>
          <cell r="V520"/>
          <cell r="W520">
            <v>5</v>
          </cell>
        </row>
        <row r="521">
          <cell r="D521">
            <v>47589</v>
          </cell>
          <cell r="V521"/>
          <cell r="W521">
            <v>3</v>
          </cell>
        </row>
        <row r="522">
          <cell r="D522">
            <v>40493</v>
          </cell>
          <cell r="V522"/>
          <cell r="W522">
            <v>4</v>
          </cell>
        </row>
        <row r="523">
          <cell r="D523" t="str">
            <v>TOTAL</v>
          </cell>
          <cell r="V523"/>
          <cell r="W523"/>
        </row>
        <row r="524">
          <cell r="D524">
            <v>40667</v>
          </cell>
          <cell r="V524"/>
          <cell r="W524">
            <v>4</v>
          </cell>
        </row>
        <row r="525">
          <cell r="D525">
            <v>40527</v>
          </cell>
          <cell r="V525"/>
          <cell r="W525">
            <v>1</v>
          </cell>
        </row>
        <row r="526">
          <cell r="D526">
            <v>46995</v>
          </cell>
          <cell r="V526"/>
          <cell r="W526">
            <v>3</v>
          </cell>
        </row>
        <row r="527">
          <cell r="D527">
            <v>40626</v>
          </cell>
          <cell r="V527"/>
          <cell r="W527">
            <v>5</v>
          </cell>
        </row>
        <row r="528">
          <cell r="D528">
            <v>47613</v>
          </cell>
          <cell r="V528"/>
          <cell r="W528">
            <v>3</v>
          </cell>
        </row>
        <row r="529">
          <cell r="D529">
            <v>40519</v>
          </cell>
          <cell r="V529"/>
          <cell r="W529">
            <v>3</v>
          </cell>
        </row>
        <row r="530">
          <cell r="D530" t="str">
            <v>TOTAL</v>
          </cell>
          <cell r="V530"/>
          <cell r="W530"/>
        </row>
        <row r="531">
          <cell r="D531">
            <v>40915</v>
          </cell>
          <cell r="V531"/>
          <cell r="W531">
            <v>1</v>
          </cell>
        </row>
        <row r="532">
          <cell r="D532">
            <v>40980</v>
          </cell>
          <cell r="V532" t="str">
            <v>acts as K-8 campus? But room to grow</v>
          </cell>
          <cell r="W532">
            <v>3</v>
          </cell>
        </row>
        <row r="533">
          <cell r="D533">
            <v>44511</v>
          </cell>
          <cell r="V533" t="str">
            <v>add capacity for 10 students per 6-8th grades</v>
          </cell>
          <cell r="W533">
            <v>3</v>
          </cell>
        </row>
        <row r="534">
          <cell r="D534">
            <v>48306</v>
          </cell>
          <cell r="V534"/>
          <cell r="W534">
            <v>3</v>
          </cell>
        </row>
        <row r="535">
          <cell r="D535">
            <v>41020</v>
          </cell>
          <cell r="V535" t="str">
            <v>close to nearby schools</v>
          </cell>
          <cell r="W535">
            <v>3</v>
          </cell>
        </row>
        <row r="536">
          <cell r="D536">
            <v>46987</v>
          </cell>
          <cell r="V536" t="str">
            <v>no athletic fields nor room; STEM/bilingual</v>
          </cell>
          <cell r="W536">
            <v>4</v>
          </cell>
        </row>
        <row r="537">
          <cell r="D537">
            <v>47357</v>
          </cell>
          <cell r="V537"/>
          <cell r="W537">
            <v>3</v>
          </cell>
        </row>
        <row r="538">
          <cell r="D538">
            <v>41012</v>
          </cell>
          <cell r="V538" t="str">
            <v>small site, emphasis on larger PK-8 at Su Carmen</v>
          </cell>
          <cell r="W538">
            <v>1</v>
          </cell>
        </row>
        <row r="539">
          <cell r="D539">
            <v>46821</v>
          </cell>
          <cell r="V539" t="str">
            <v>no athletic fields nor room; occupational</v>
          </cell>
          <cell r="W539">
            <v>4</v>
          </cell>
        </row>
        <row r="540">
          <cell r="D540">
            <v>41004</v>
          </cell>
          <cell r="V540" t="str">
            <v xml:space="preserve">new? </v>
          </cell>
          <cell r="W540">
            <v>5</v>
          </cell>
        </row>
        <row r="541">
          <cell r="D541" t="str">
            <v>TOTAL</v>
          </cell>
          <cell r="V541"/>
          <cell r="W541"/>
        </row>
        <row r="542">
          <cell r="D542">
            <v>44891</v>
          </cell>
          <cell r="V542" t="str">
            <v>add preschool, reduce 6-8th grades to serve elementary population</v>
          </cell>
          <cell r="W542">
            <v>5</v>
          </cell>
        </row>
        <row r="543">
          <cell r="D543">
            <v>41061</v>
          </cell>
          <cell r="V543" t="str">
            <v>occupational/vocational pillar</v>
          </cell>
          <cell r="W543">
            <v>4</v>
          </cell>
        </row>
        <row r="544">
          <cell r="D544">
            <v>46052</v>
          </cell>
          <cell r="V544" t="str">
            <v>bilingual</v>
          </cell>
          <cell r="W544">
            <v>5</v>
          </cell>
        </row>
        <row r="545">
          <cell r="D545">
            <v>48017</v>
          </cell>
          <cell r="V545" t="str">
            <v>montessori--room to grow; add 30 6-8th grade students from Alfredo</v>
          </cell>
          <cell r="W545">
            <v>3</v>
          </cell>
        </row>
        <row r="546">
          <cell r="D546" t="str">
            <v>TOTAL</v>
          </cell>
          <cell r="V546"/>
          <cell r="W546"/>
        </row>
        <row r="547">
          <cell r="D547">
            <v>15750</v>
          </cell>
          <cell r="V547"/>
          <cell r="W547">
            <v>3</v>
          </cell>
        </row>
        <row r="548">
          <cell r="D548">
            <v>15396</v>
          </cell>
          <cell r="V548" t="str">
            <v>move students</v>
          </cell>
          <cell r="W548">
            <v>1</v>
          </cell>
        </row>
        <row r="549">
          <cell r="D549">
            <v>15792</v>
          </cell>
          <cell r="V549"/>
          <cell r="W549">
            <v>3</v>
          </cell>
        </row>
        <row r="550">
          <cell r="D550">
            <v>15248</v>
          </cell>
          <cell r="V550"/>
          <cell r="W550">
            <v>3</v>
          </cell>
        </row>
        <row r="551">
          <cell r="D551">
            <v>17657</v>
          </cell>
          <cell r="V551" t="str">
            <v>add 100 students from Mateo</v>
          </cell>
          <cell r="W551">
            <v>3</v>
          </cell>
        </row>
        <row r="552">
          <cell r="D552">
            <v>15453</v>
          </cell>
          <cell r="V552"/>
          <cell r="W552">
            <v>5</v>
          </cell>
        </row>
        <row r="553">
          <cell r="D553">
            <v>15438</v>
          </cell>
          <cell r="V553"/>
          <cell r="W553">
            <v>1</v>
          </cell>
        </row>
        <row r="554">
          <cell r="D554">
            <v>15446</v>
          </cell>
          <cell r="V554" t="str">
            <v>add 84 students from Mateo</v>
          </cell>
          <cell r="W554">
            <v>3</v>
          </cell>
        </row>
        <row r="555">
          <cell r="D555">
            <v>15404</v>
          </cell>
          <cell r="V555" t="str">
            <v>add 6-8 grades and 25 from Mateo</v>
          </cell>
          <cell r="W555">
            <v>3</v>
          </cell>
        </row>
        <row r="556">
          <cell r="D556" t="str">
            <v>TOTAL</v>
          </cell>
          <cell r="V556"/>
          <cell r="W556"/>
        </row>
        <row r="557">
          <cell r="D557">
            <v>44529</v>
          </cell>
          <cell r="V557"/>
          <cell r="W557">
            <v>5</v>
          </cell>
        </row>
        <row r="558">
          <cell r="D558">
            <v>41582</v>
          </cell>
          <cell r="V558"/>
          <cell r="W558">
            <v>4</v>
          </cell>
        </row>
        <row r="559">
          <cell r="D559">
            <v>50120</v>
          </cell>
          <cell r="V559" t="str">
            <v>montessori; big drop in enrollment after 5th grade</v>
          </cell>
          <cell r="W559">
            <v>3</v>
          </cell>
        </row>
        <row r="560">
          <cell r="D560">
            <v>45682</v>
          </cell>
          <cell r="V560" t="str">
            <v>occupational; within 5 miles of HS in San German</v>
          </cell>
          <cell r="W560">
            <v>5</v>
          </cell>
        </row>
        <row r="561">
          <cell r="D561">
            <v>41541</v>
          </cell>
          <cell r="V561" t="str">
            <v>or do you keep K-5, 6-8 configurations?</v>
          </cell>
          <cell r="W561">
            <v>3</v>
          </cell>
        </row>
        <row r="562">
          <cell r="D562">
            <v>41566</v>
          </cell>
          <cell r="V562"/>
          <cell r="W562">
            <v>5</v>
          </cell>
        </row>
        <row r="563">
          <cell r="D563" t="str">
            <v>TOTAL</v>
          </cell>
          <cell r="V563"/>
          <cell r="W563"/>
        </row>
        <row r="564">
          <cell r="D564">
            <v>47977</v>
          </cell>
          <cell r="V564"/>
          <cell r="W564">
            <v>3</v>
          </cell>
        </row>
        <row r="565">
          <cell r="D565">
            <v>46219</v>
          </cell>
          <cell r="V565"/>
          <cell r="W565">
            <v>3</v>
          </cell>
        </row>
        <row r="566">
          <cell r="D566">
            <v>41699</v>
          </cell>
          <cell r="V566" t="str">
            <v>5+ m to 6-8 grades</v>
          </cell>
          <cell r="W566">
            <v>3</v>
          </cell>
        </row>
        <row r="567">
          <cell r="D567">
            <v>41632</v>
          </cell>
          <cell r="V567" t="str">
            <v>5+ m to 7&amp;8th grade</v>
          </cell>
          <cell r="W567">
            <v>3</v>
          </cell>
        </row>
        <row r="568">
          <cell r="D568">
            <v>41814</v>
          </cell>
          <cell r="V568"/>
          <cell r="W568">
            <v>3</v>
          </cell>
        </row>
        <row r="569">
          <cell r="D569" t="str">
            <v>TOTAL</v>
          </cell>
          <cell r="V569"/>
          <cell r="W569"/>
        </row>
        <row r="570">
          <cell r="D570">
            <v>45641</v>
          </cell>
          <cell r="V570" t="str">
            <v>&lt;3 m to Superior Nueva</v>
          </cell>
          <cell r="W570">
            <v>1</v>
          </cell>
        </row>
        <row r="571">
          <cell r="D571">
            <v>47639</v>
          </cell>
          <cell r="V571"/>
          <cell r="W571">
            <v>4</v>
          </cell>
        </row>
        <row r="572">
          <cell r="D572">
            <v>41921</v>
          </cell>
          <cell r="V572"/>
          <cell r="W572">
            <v>1</v>
          </cell>
        </row>
        <row r="573">
          <cell r="D573">
            <v>41913</v>
          </cell>
          <cell r="V573" t="str">
            <v>&gt;3 m to another school</v>
          </cell>
          <cell r="W573">
            <v>3</v>
          </cell>
        </row>
        <row r="574">
          <cell r="D574" t="str">
            <v>TOTAL</v>
          </cell>
          <cell r="V574"/>
          <cell r="W574"/>
        </row>
        <row r="575">
          <cell r="D575">
            <v>42267</v>
          </cell>
          <cell r="V575"/>
          <cell r="W575">
            <v>5</v>
          </cell>
        </row>
        <row r="576">
          <cell r="D576">
            <v>48298</v>
          </cell>
          <cell r="V576" t="str">
            <v>adjust enrollment between 2 comp HSs to better use facilities</v>
          </cell>
          <cell r="W576">
            <v>1</v>
          </cell>
        </row>
        <row r="577">
          <cell r="D577">
            <v>42085</v>
          </cell>
          <cell r="V577"/>
          <cell r="W577">
            <v>1</v>
          </cell>
        </row>
        <row r="578">
          <cell r="D578">
            <v>45955</v>
          </cell>
          <cell r="V578" t="str">
            <v>convert to 9 section 6-8</v>
          </cell>
          <cell r="W578">
            <v>4</v>
          </cell>
        </row>
        <row r="579">
          <cell r="D579">
            <v>47084</v>
          </cell>
          <cell r="V579"/>
          <cell r="W579">
            <v>1</v>
          </cell>
        </row>
        <row r="580">
          <cell r="D580">
            <v>44545</v>
          </cell>
          <cell r="V580"/>
          <cell r="W580">
            <v>1</v>
          </cell>
        </row>
        <row r="581">
          <cell r="D581">
            <v>42176</v>
          </cell>
          <cell r="V581"/>
          <cell r="W581">
            <v>1</v>
          </cell>
        </row>
        <row r="582">
          <cell r="D582">
            <v>44560</v>
          </cell>
          <cell r="V582" t="str">
            <v>STEM-could accommodate growth/additional enrollment</v>
          </cell>
          <cell r="W582">
            <v>3</v>
          </cell>
        </row>
        <row r="583">
          <cell r="D583">
            <v>42077</v>
          </cell>
          <cell r="V583" t="str">
            <v>adjust enrollment between 2 comp HSs to better use facilities</v>
          </cell>
          <cell r="W583">
            <v>3</v>
          </cell>
        </row>
        <row r="584">
          <cell r="D584">
            <v>48330</v>
          </cell>
          <cell r="V584" t="str">
            <v>ARTS-no enrollment</v>
          </cell>
          <cell r="W584">
            <v>2</v>
          </cell>
        </row>
        <row r="585">
          <cell r="D585">
            <v>47571</v>
          </cell>
          <cell r="V585"/>
          <cell r="W585">
            <v>3</v>
          </cell>
        </row>
        <row r="586">
          <cell r="D586">
            <v>44842</v>
          </cell>
          <cell r="V586"/>
          <cell r="W586">
            <v>5</v>
          </cell>
        </row>
        <row r="587">
          <cell r="D587">
            <v>42259</v>
          </cell>
          <cell r="V587"/>
          <cell r="W587">
            <v>5</v>
          </cell>
        </row>
        <row r="588">
          <cell r="D588">
            <v>42242</v>
          </cell>
          <cell r="V588"/>
          <cell r="W588">
            <v>4</v>
          </cell>
        </row>
        <row r="589">
          <cell r="D589">
            <v>42390</v>
          </cell>
          <cell r="V589"/>
          <cell r="W589">
            <v>5</v>
          </cell>
        </row>
        <row r="590">
          <cell r="D590">
            <v>42283</v>
          </cell>
          <cell r="V590"/>
          <cell r="W590">
            <v>5</v>
          </cell>
        </row>
        <row r="591">
          <cell r="D591" t="str">
            <v>TOTAL</v>
          </cell>
          <cell r="V591"/>
          <cell r="W591"/>
        </row>
        <row r="592">
          <cell r="D592">
            <v>46334</v>
          </cell>
          <cell r="V592" t="str">
            <v>less 69 at Tomas and 90 at Cerro Gordo</v>
          </cell>
          <cell r="W592">
            <v>3</v>
          </cell>
        </row>
        <row r="593">
          <cell r="D593">
            <v>42473</v>
          </cell>
          <cell r="V593"/>
          <cell r="W593">
            <v>3</v>
          </cell>
        </row>
        <row r="594">
          <cell r="D594">
            <v>42572</v>
          </cell>
          <cell r="V594" t="str">
            <v>or consolidate?</v>
          </cell>
          <cell r="W594">
            <v>5</v>
          </cell>
        </row>
        <row r="595">
          <cell r="D595">
            <v>42804</v>
          </cell>
          <cell r="V595"/>
          <cell r="W595">
            <v>1</v>
          </cell>
        </row>
        <row r="596">
          <cell r="D596">
            <v>47894</v>
          </cell>
          <cell r="V596" t="str">
            <v>existing SF appears to be wrong</v>
          </cell>
          <cell r="W596">
            <v>5</v>
          </cell>
        </row>
        <row r="597">
          <cell r="D597">
            <v>46003</v>
          </cell>
          <cell r="V597"/>
          <cell r="W597">
            <v>3</v>
          </cell>
        </row>
        <row r="598">
          <cell r="D598">
            <v>42770</v>
          </cell>
          <cell r="V598"/>
          <cell r="W598">
            <v>5</v>
          </cell>
        </row>
        <row r="599">
          <cell r="D599">
            <v>42812</v>
          </cell>
          <cell r="V599"/>
          <cell r="W599">
            <v>3</v>
          </cell>
        </row>
        <row r="600">
          <cell r="D600" t="str">
            <v>TOTAL</v>
          </cell>
          <cell r="V600"/>
          <cell r="W600"/>
        </row>
        <row r="601">
          <cell r="D601">
            <v>42945</v>
          </cell>
          <cell r="V601" t="str">
            <v>7 &amp; 8 grades reduced by 40</v>
          </cell>
          <cell r="W601">
            <v>4</v>
          </cell>
        </row>
        <row r="602">
          <cell r="D602">
            <v>47662</v>
          </cell>
          <cell r="V602"/>
          <cell r="W602">
            <v>3</v>
          </cell>
        </row>
        <row r="603">
          <cell r="D603">
            <v>42911</v>
          </cell>
          <cell r="V603" t="str">
            <v>convert to PK-8</v>
          </cell>
          <cell r="W603">
            <v>1</v>
          </cell>
        </row>
        <row r="604">
          <cell r="D604" t="str">
            <v>TOTAL</v>
          </cell>
          <cell r="V604"/>
          <cell r="W604"/>
        </row>
        <row r="605">
          <cell r="D605">
            <v>45393</v>
          </cell>
          <cell r="V605" t="str">
            <v>Montessori; adjacent into PK-5, 6-8 combined campus OR  2 sep K-8 program campus</v>
          </cell>
          <cell r="W605">
            <v>3</v>
          </cell>
        </row>
        <row r="606">
          <cell r="D606">
            <v>42952</v>
          </cell>
          <cell r="V606" t="str">
            <v>serves local community</v>
          </cell>
          <cell r="W606">
            <v>3</v>
          </cell>
        </row>
        <row r="607">
          <cell r="D607">
            <v>48264</v>
          </cell>
          <cell r="V607" t="str">
            <v>occupational; exist. SF may be incorrect</v>
          </cell>
          <cell r="W607">
            <v>5</v>
          </cell>
        </row>
        <row r="608">
          <cell r="D608">
            <v>43018</v>
          </cell>
          <cell r="V608" t="str">
            <v>STEM, bilingual; shift adjacent Blanca &amp; Jose into PK-5, 6-8 combined campus</v>
          </cell>
          <cell r="W608">
            <v>4</v>
          </cell>
        </row>
        <row r="609">
          <cell r="D609" t="str">
            <v>TOTAL</v>
          </cell>
          <cell r="V609"/>
          <cell r="W609"/>
        </row>
        <row r="610">
          <cell r="D610">
            <v>43299</v>
          </cell>
          <cell r="V610"/>
          <cell r="W610">
            <v>4</v>
          </cell>
        </row>
        <row r="611">
          <cell r="D611">
            <v>43315</v>
          </cell>
          <cell r="V611" t="str">
            <v>occupational</v>
          </cell>
          <cell r="W611">
            <v>4</v>
          </cell>
        </row>
        <row r="612">
          <cell r="D612">
            <v>43273</v>
          </cell>
          <cell r="V612" t="str">
            <v>could move to Guzman but right at 3 miles-would need to add less SF than @ G</v>
          </cell>
          <cell r="W612">
            <v>5</v>
          </cell>
        </row>
        <row r="613">
          <cell r="D613">
            <v>43257</v>
          </cell>
          <cell r="V613"/>
          <cell r="W613">
            <v>5</v>
          </cell>
        </row>
        <row r="614">
          <cell r="D614">
            <v>43307</v>
          </cell>
          <cell r="V614"/>
          <cell r="W614">
            <v>5</v>
          </cell>
        </row>
        <row r="615">
          <cell r="D615">
            <v>43323</v>
          </cell>
          <cell r="V615"/>
          <cell r="W615">
            <v>1</v>
          </cell>
        </row>
        <row r="616">
          <cell r="D616">
            <v>43224</v>
          </cell>
          <cell r="V616" t="str">
            <v>assuming 150 less if 6-8 Georgina &amp; Hermna students stay at K-8; adds Longfellow</v>
          </cell>
          <cell r="W616">
            <v>3</v>
          </cell>
        </row>
        <row r="617">
          <cell r="D617">
            <v>43406</v>
          </cell>
          <cell r="V617" t="str">
            <v>occupational; should this remain a 6-12?</v>
          </cell>
          <cell r="W617">
            <v>3</v>
          </cell>
        </row>
        <row r="618">
          <cell r="D618">
            <v>43398</v>
          </cell>
          <cell r="V618" t="str">
            <v>assuming 60 less if 6-8 Mariano &amp; Bartolome students stay at K-8</v>
          </cell>
          <cell r="W618">
            <v>5</v>
          </cell>
        </row>
        <row r="619">
          <cell r="D619" t="str">
            <v>TOTAL</v>
          </cell>
          <cell r="V619"/>
          <cell r="W619"/>
        </row>
        <row r="620">
          <cell r="D620">
            <v>43505</v>
          </cell>
          <cell r="V620"/>
          <cell r="W620">
            <v>5</v>
          </cell>
        </row>
        <row r="621">
          <cell r="D621">
            <v>47126</v>
          </cell>
          <cell r="V621" t="str">
            <v>shift some students to take advantage of more space at other high school</v>
          </cell>
          <cell r="W621">
            <v>3</v>
          </cell>
        </row>
        <row r="622">
          <cell r="D622">
            <v>43729</v>
          </cell>
          <cell r="V622"/>
          <cell r="W622">
            <v>5</v>
          </cell>
        </row>
        <row r="623">
          <cell r="D623">
            <v>43752</v>
          </cell>
          <cell r="V623"/>
          <cell r="W623">
            <v>5</v>
          </cell>
        </row>
        <row r="624">
          <cell r="D624">
            <v>46805</v>
          </cell>
          <cell r="V624" t="str">
            <v>Bellas Artes/desportes Especilizadas school</v>
          </cell>
          <cell r="W624">
            <v>4</v>
          </cell>
        </row>
        <row r="625">
          <cell r="D625">
            <v>43745</v>
          </cell>
          <cell r="V625" t="str">
            <v>Bellas Artes regular</v>
          </cell>
          <cell r="W625">
            <v>4</v>
          </cell>
        </row>
        <row r="626">
          <cell r="D626">
            <v>47902</v>
          </cell>
          <cell r="V626"/>
          <cell r="W626">
            <v>3</v>
          </cell>
        </row>
        <row r="627">
          <cell r="D627">
            <v>43794</v>
          </cell>
          <cell r="V627"/>
          <cell r="W627">
            <v>1</v>
          </cell>
        </row>
        <row r="628">
          <cell r="D628">
            <v>48025</v>
          </cell>
          <cell r="V628" t="str">
            <v>two K-5s appear to go to 6-10 dance school</v>
          </cell>
          <cell r="W628">
            <v>4</v>
          </cell>
        </row>
        <row r="629">
          <cell r="D629" t="str">
            <v>TOTAL</v>
          </cell>
          <cell r="V629"/>
          <cell r="W629"/>
        </row>
        <row r="630">
          <cell r="D630">
            <v>50252</v>
          </cell>
          <cell r="V630" t="str">
            <v>Tiny school, 2.7 miles away. Low priority. Students could be housed at DOMINGO PIETRI RUIZ</v>
          </cell>
          <cell r="W630">
            <v>1</v>
          </cell>
        </row>
        <row r="631">
          <cell r="D631">
            <v>54551</v>
          </cell>
          <cell r="V631" t="str">
            <v>Keep. Urban center and PK-5 nearby</v>
          </cell>
          <cell r="W631">
            <v>3</v>
          </cell>
        </row>
        <row r="632">
          <cell r="D632">
            <v>58081</v>
          </cell>
          <cell r="V632" t="str">
            <v>Students from DOMINGO MASSOL could come here.</v>
          </cell>
          <cell r="W632">
            <v>3</v>
          </cell>
        </row>
        <row r="633">
          <cell r="D633">
            <v>55806</v>
          </cell>
          <cell r="V633" t="str">
            <v> </v>
          </cell>
          <cell r="W633">
            <v>3</v>
          </cell>
        </row>
        <row r="634">
          <cell r="D634">
            <v>50294</v>
          </cell>
          <cell r="V634" t="str">
            <v>Keep as is. Proposed addition is super small</v>
          </cell>
          <cell r="W634">
            <v>3</v>
          </cell>
        </row>
        <row r="635">
          <cell r="D635">
            <v>50229</v>
          </cell>
          <cell r="V635" t="str">
            <v>Small school, faf away. Keep</v>
          </cell>
          <cell r="W635">
            <v>4</v>
          </cell>
        </row>
        <row r="636">
          <cell r="D636">
            <v>50492</v>
          </cell>
          <cell r="V636" t="str">
            <v>Too small. Other schools nearby</v>
          </cell>
          <cell r="W636">
            <v>1</v>
          </cell>
        </row>
        <row r="637">
          <cell r="D637">
            <v>50500</v>
          </cell>
          <cell r="V637" t="str">
            <v>Small and overcrowded. Very Close to PURIFICACION RODRIGUEZ and JOSE  M ESPADA ZAYAS. Recommend merging there.</v>
          </cell>
          <cell r="W637">
            <v>1</v>
          </cell>
        </row>
        <row r="638">
          <cell r="D638">
            <v>50542</v>
          </cell>
          <cell r="V638" t="str">
            <v>Very close to JOSE RAMON RODRIGUEZ. Merge and replace school with New strucuture?</v>
          </cell>
          <cell r="W638">
            <v>3</v>
          </cell>
        </row>
        <row r="639">
          <cell r="D639">
            <v>57828</v>
          </cell>
          <cell r="V639" t="str">
            <v> </v>
          </cell>
          <cell r="W639">
            <v>2</v>
          </cell>
        </row>
        <row r="640">
          <cell r="D640">
            <v>50443</v>
          </cell>
          <cell r="V640" t="str">
            <v>Small school, faf away. Keep</v>
          </cell>
          <cell r="W640">
            <v>3</v>
          </cell>
        </row>
        <row r="641">
          <cell r="D641">
            <v>50468</v>
          </cell>
          <cell r="V641" t="str">
            <v xml:space="preserve">Shelter. Two Larger HS Nearby. Keep both. Addition needed. </v>
          </cell>
          <cell r="W641">
            <v>4</v>
          </cell>
        </row>
        <row r="642">
          <cell r="D642">
            <v>56226</v>
          </cell>
          <cell r="V642" t="str">
            <v xml:space="preserve">Shelter. Two Larger HS Nearby. Keep both. Addition needed. </v>
          </cell>
          <cell r="W642">
            <v>4</v>
          </cell>
        </row>
        <row r="643">
          <cell r="D643">
            <v>54445</v>
          </cell>
          <cell r="V643" t="str">
            <v>Small school, faf away. Keep and turn into PK-8 by adding PK and 6-8</v>
          </cell>
          <cell r="W643">
            <v>4</v>
          </cell>
        </row>
        <row r="644">
          <cell r="D644">
            <v>50609</v>
          </cell>
          <cell r="V644" t="str">
            <v>Small school, faf away. Keep</v>
          </cell>
          <cell r="W644">
            <v>3</v>
          </cell>
        </row>
        <row r="645">
          <cell r="D645">
            <v>55350</v>
          </cell>
          <cell r="V645" t="str">
            <v>Very close to BENJAMIN FRANKLIN. Merge and make Shelter</v>
          </cell>
          <cell r="W645">
            <v>3</v>
          </cell>
        </row>
        <row r="646">
          <cell r="D646">
            <v>58131</v>
          </cell>
          <cell r="V646" t="str">
            <v xml:space="preserve">Extra SF. Within a mile of PURIFICACION RODRIGUEZ and JOSE RAMON RODRIGUEZ. Recommend keeping PURIFICACION RODRIGUEZ and JOSE M ESPADA ZAYAS and evening out student populations. </v>
          </cell>
          <cell r="W646">
            <v>3</v>
          </cell>
        </row>
        <row r="647">
          <cell r="D647">
            <v>58248</v>
          </cell>
          <cell r="V647" t="str">
            <v>Small school, faf away. Keep</v>
          </cell>
          <cell r="W647">
            <v>3</v>
          </cell>
        </row>
        <row r="648">
          <cell r="D648">
            <v>50781</v>
          </cell>
          <cell r="V648" t="str">
            <v> </v>
          </cell>
          <cell r="W648">
            <v>1</v>
          </cell>
        </row>
        <row r="649">
          <cell r="D649">
            <v>50799</v>
          </cell>
          <cell r="V649" t="str">
            <v> </v>
          </cell>
          <cell r="W649">
            <v>1</v>
          </cell>
        </row>
        <row r="650">
          <cell r="D650">
            <v>50740</v>
          </cell>
          <cell r="V650" t="str">
            <v>new? Invest in this school and the HS. Other smaller schools may benefit their imediate community but remain "1's"</v>
          </cell>
          <cell r="W650">
            <v>4</v>
          </cell>
        </row>
        <row r="651">
          <cell r="D651">
            <v>50773</v>
          </cell>
          <cell r="V651" t="str">
            <v> </v>
          </cell>
          <cell r="W651">
            <v>1</v>
          </cell>
        </row>
        <row r="652">
          <cell r="D652">
            <v>57620</v>
          </cell>
          <cell r="V652" t="str">
            <v>&lt;5 m from Loaiza HS, Yauco</v>
          </cell>
          <cell r="W652">
            <v>3</v>
          </cell>
        </row>
        <row r="653">
          <cell r="D653">
            <v>50757</v>
          </cell>
          <cell r="V653"/>
          <cell r="W653">
            <v>1</v>
          </cell>
        </row>
        <row r="654">
          <cell r="D654">
            <v>50690</v>
          </cell>
          <cell r="V654" t="str">
            <v> </v>
          </cell>
          <cell r="W654">
            <v>1</v>
          </cell>
        </row>
        <row r="655">
          <cell r="D655" t="str">
            <v>TOTAL</v>
          </cell>
          <cell r="V655"/>
          <cell r="W655"/>
        </row>
        <row r="656">
          <cell r="D656">
            <v>51292</v>
          </cell>
          <cell r="V656" t="str">
            <v>Small addition</v>
          </cell>
          <cell r="W656">
            <v>4</v>
          </cell>
        </row>
        <row r="657">
          <cell r="D657">
            <v>51185</v>
          </cell>
          <cell r="V657" t="str">
            <v>Extra SF. Recommend bringing 6-8 students from HIPÓLITO GARCÍA and K-3 students from DALILA TORRES. Small Addition</v>
          </cell>
          <cell r="W657">
            <v>4</v>
          </cell>
        </row>
        <row r="658">
          <cell r="D658">
            <v>57125</v>
          </cell>
          <cell r="V658" t="str">
            <v>In Flood Plain. Consider relocating only school in Municipality.</v>
          </cell>
          <cell r="W658">
            <v>3</v>
          </cell>
        </row>
        <row r="659">
          <cell r="D659">
            <v>51177</v>
          </cell>
          <cell r="V659" t="str">
            <v>Under Square Footage with no room to grow on site. Recommend making PK-5 and sending 6-8 students to ARISTIDES CALES QUIROS</v>
          </cell>
          <cell r="W659">
            <v>3</v>
          </cell>
        </row>
        <row r="660">
          <cell r="D660">
            <v>51334</v>
          </cell>
          <cell r="V660" t="str">
            <v>Send students to ARISTIDES CALES QUIROS</v>
          </cell>
          <cell r="W660">
            <v>1</v>
          </cell>
        </row>
        <row r="661">
          <cell r="D661">
            <v>58164</v>
          </cell>
          <cell r="V661" t="str">
            <v>Shelter</v>
          </cell>
          <cell r="W661">
            <v>3</v>
          </cell>
        </row>
        <row r="662">
          <cell r="D662">
            <v>51441</v>
          </cell>
          <cell r="V662" t="str">
            <v>Isolated in Mountains. Keep. small student population</v>
          </cell>
          <cell r="W662">
            <v>3</v>
          </cell>
        </row>
        <row r="663">
          <cell r="D663">
            <v>51458</v>
          </cell>
          <cell r="V663" t="str">
            <v>Isolated in Mountains. Keep. small student population</v>
          </cell>
          <cell r="W663">
            <v>3</v>
          </cell>
        </row>
        <row r="664">
          <cell r="D664">
            <v>54619</v>
          </cell>
          <cell r="V664" t="str">
            <v xml:space="preserve">Only HS in Municipality. Keep. Flood plain. </v>
          </cell>
          <cell r="W664">
            <v>3</v>
          </cell>
        </row>
        <row r="665">
          <cell r="D665">
            <v>51375</v>
          </cell>
          <cell r="V665" t="str">
            <v>Isolated in Mountains. Keep</v>
          </cell>
          <cell r="W665">
            <v>3</v>
          </cell>
        </row>
        <row r="666">
          <cell r="D666">
            <v>51482</v>
          </cell>
          <cell r="V666" t="str">
            <v>Isolated in Mountains. Keep. Tiny addition goes a long way for such a small student population</v>
          </cell>
          <cell r="W666">
            <v>4</v>
          </cell>
        </row>
        <row r="667">
          <cell r="D667">
            <v>51342</v>
          </cell>
          <cell r="V667" t="str">
            <v>Lot of extra SF here. Municipality does not have 6-8 in center of town. Bring MS Students from SU NEMIESIO R CANALES. Recommend adding MS grades here (close to HS).</v>
          </cell>
          <cell r="W667">
            <v>3</v>
          </cell>
        </row>
        <row r="668">
          <cell r="D668">
            <v>51433</v>
          </cell>
          <cell r="V668" t="str">
            <v>Isolated in Mountains. Keep but make K-5 (tight on SF). ANGELICA TORO (NUEVA) has enough SF to include MS in town. Shelter designation</v>
          </cell>
          <cell r="W668">
            <v>3</v>
          </cell>
        </row>
        <row r="669">
          <cell r="D669">
            <v>58594</v>
          </cell>
          <cell r="V669" t="str">
            <v>Closer to SU ANA JOAQUINA ORTIZ ORTIZ in Orocovis (Bayamon). Potential to merge schools into PK-8 on this campus if SF is accurate.</v>
          </cell>
          <cell r="W669">
            <v>3</v>
          </cell>
        </row>
        <row r="670">
          <cell r="D670">
            <v>55731</v>
          </cell>
          <cell r="V670" t="str">
            <v>Same Campus as Luis Munoz Marin. Suggest to operate as K-12</v>
          </cell>
          <cell r="W670">
            <v>1</v>
          </cell>
        </row>
        <row r="671">
          <cell r="D671">
            <v>51631</v>
          </cell>
          <cell r="V671" t="str">
            <v>Merging with nearby schools to create K-8 would be appealing but not enough room on site here or Rutherford B Hayes or Manuel Fernandez Juncos</v>
          </cell>
          <cell r="W671">
            <v>3</v>
          </cell>
        </row>
        <row r="672">
          <cell r="D672">
            <v>58172</v>
          </cell>
          <cell r="V672" t="str">
            <v>Square footage listed not accurate. Looks like a large, modern school. Keep</v>
          </cell>
          <cell r="W672">
            <v>3</v>
          </cell>
        </row>
        <row r="673">
          <cell r="D673">
            <v>57877</v>
          </cell>
          <cell r="V673" t="str">
            <v>Shelter. Send 6-8 to nearby Dr. Pedro Albizu Campos (to be K-8). Make 9-12 HS.</v>
          </cell>
          <cell r="W673">
            <v>3</v>
          </cell>
        </row>
        <row r="674">
          <cell r="D674">
            <v>51763</v>
          </cell>
          <cell r="V674" t="str">
            <v>Same Campus as Juan Serapio Mangual. Suggest to operate as K-12. Students could be combined here.</v>
          </cell>
          <cell r="W674">
            <v>3</v>
          </cell>
        </row>
        <row r="675">
          <cell r="D675">
            <v>51656</v>
          </cell>
          <cell r="V675" t="str">
            <v xml:space="preserve">Very Close to Manuel Fernandez Juncos. Could combine into single PK-5 school with larger addition on Hayes site if desired. </v>
          </cell>
          <cell r="W675">
            <v>3</v>
          </cell>
        </row>
        <row r="676">
          <cell r="D676">
            <v>51797</v>
          </cell>
          <cell r="V676" t="str">
            <v>Isolated. Keep</v>
          </cell>
          <cell r="W676">
            <v>3</v>
          </cell>
        </row>
        <row r="677">
          <cell r="D677" t="str">
            <v>JUAN</v>
          </cell>
          <cell r="V677" t="str">
            <v>Isolated. Keep</v>
          </cell>
          <cell r="W677">
            <v>3</v>
          </cell>
        </row>
        <row r="678">
          <cell r="D678">
            <v>51698</v>
          </cell>
          <cell r="V678" t="str">
            <v>LUIS LLORENS TORRES and CARMEN BELEN VEIGA are adjacent. Opperate as one campus. Renovate and even out Student Populations.</v>
          </cell>
          <cell r="W678">
            <v>3</v>
          </cell>
        </row>
        <row r="679">
          <cell r="D679">
            <v>55889</v>
          </cell>
          <cell r="V679" t="str">
            <v>Make K-8. Bring in 6-8 students from Dr. Matbdimo Donoso Sanchez. Could be replaced.</v>
          </cell>
          <cell r="W679">
            <v>5</v>
          </cell>
        </row>
        <row r="680">
          <cell r="D680">
            <v>56119</v>
          </cell>
          <cell r="V680" t="str">
            <v>LUIS LLORENS TORRES and CARMEN BELEN VEIGA are adjacent. Opperate as one campus. Renovate and even out Student Populations.</v>
          </cell>
          <cell r="W680">
            <v>3</v>
          </cell>
        </row>
        <row r="681">
          <cell r="D681">
            <v>51706</v>
          </cell>
          <cell r="V681" t="str">
            <v xml:space="preserve">Very Close to Rutherford B Hayes. Could combine into single PK-5 school with larger addition on Hayes site if desired. </v>
          </cell>
          <cell r="W681">
            <v>3</v>
          </cell>
        </row>
        <row r="682">
          <cell r="D682" t="str">
            <v>TOTAL</v>
          </cell>
          <cell r="V682"/>
          <cell r="W682"/>
        </row>
        <row r="683">
          <cell r="D683">
            <v>51862</v>
          </cell>
          <cell r="V683" t="str">
            <v>WEBSTER and RAFAEL IRIZARRY RIVERA are adjacent. Operate as Pk-8 Campus</v>
          </cell>
          <cell r="W683">
            <v>3</v>
          </cell>
        </row>
        <row r="684">
          <cell r="D684">
            <v>57323</v>
          </cell>
          <cell r="V684" t="str">
            <v>Merge into K-8. Add 6-8 from INTERMEDIA TALLABOA ALTA</v>
          </cell>
          <cell r="W684">
            <v>3</v>
          </cell>
        </row>
        <row r="685">
          <cell r="D685">
            <v>51870</v>
          </cell>
          <cell r="V685" t="str">
            <v>WEBSTER and RAFAEL IRIZARRY RIVERA are adjacent. Operate as Pk-8 Campus. Bring MS students from RAMON PEREZ PURCELL to alleviate density.</v>
          </cell>
          <cell r="W685">
            <v>3</v>
          </cell>
        </row>
        <row r="686">
          <cell r="D686">
            <v>51938</v>
          </cell>
          <cell r="V686" t="str">
            <v>Isolated. Edge of Flood Plain</v>
          </cell>
          <cell r="W686">
            <v>3</v>
          </cell>
        </row>
        <row r="687">
          <cell r="D687">
            <v>54429</v>
          </cell>
          <cell r="V687" t="str">
            <v>Merge on site of MIGUEL GONZALEZ BAUZA to create PK-8</v>
          </cell>
          <cell r="W687">
            <v>1</v>
          </cell>
        </row>
        <row r="688">
          <cell r="D688">
            <v>57919</v>
          </cell>
          <cell r="V688" t="str">
            <v>Only HS in Municipality. Small addition</v>
          </cell>
          <cell r="W688">
            <v>5</v>
          </cell>
        </row>
        <row r="689">
          <cell r="D689">
            <v>51946</v>
          </cell>
          <cell r="V689" t="str">
            <v>Tight on SF but no room to build addition. Send MS students to nearby RAFAEL IRIZARRY RIVERA</v>
          </cell>
          <cell r="W689">
            <v>3</v>
          </cell>
        </row>
        <row r="690">
          <cell r="D690" t="str">
            <v>TOTAL</v>
          </cell>
          <cell r="V690"/>
          <cell r="W690"/>
        </row>
        <row r="691">
          <cell r="D691">
            <v>52357</v>
          </cell>
          <cell r="V691" t="str">
            <v>In Flood zone. Underutilized. Merge with nearby ISMAEL MALDONADO LUGARO</v>
          </cell>
          <cell r="W691">
            <v>1</v>
          </cell>
        </row>
        <row r="692">
          <cell r="D692">
            <v>52142</v>
          </cell>
          <cell r="V692" t="str">
            <v>Bring students from nearby JUAN CUEVAS ABOY. Replace School as K-8</v>
          </cell>
          <cell r="W692">
            <v>5</v>
          </cell>
        </row>
        <row r="693">
          <cell r="D693">
            <v>52084</v>
          </cell>
          <cell r="V693" t="str">
            <v>Underutilized but potential to bring Students from AUREA E RIVERA COLLAZO. Shelter</v>
          </cell>
          <cell r="W693">
            <v>3</v>
          </cell>
        </row>
        <row r="694">
          <cell r="D694">
            <v>56424</v>
          </cell>
          <cell r="V694" t="str">
            <v>Dense area of the community. Nearby ES and HS.</v>
          </cell>
          <cell r="W694">
            <v>3</v>
          </cell>
        </row>
        <row r="695">
          <cell r="D695">
            <v>52696</v>
          </cell>
          <cell r="V695" t="str">
            <v xml:space="preserve">Specialty School. Keep </v>
          </cell>
          <cell r="W695">
            <v>3</v>
          </cell>
        </row>
        <row r="696">
          <cell r="D696">
            <v>52050</v>
          </cell>
          <cell r="V696" t="str">
            <v xml:space="preserve">Wing replacement to reduce SF/Student Ratio. Currently too dense. Isolated and no room to grow on site. </v>
          </cell>
          <cell r="W696">
            <v>4</v>
          </cell>
        </row>
        <row r="697">
          <cell r="D697">
            <v>52225</v>
          </cell>
          <cell r="V697" t="str">
            <v>Small and in flood zone. Close to ANTONIO PAOLI. Suggest to merge.</v>
          </cell>
          <cell r="W697">
            <v>1</v>
          </cell>
        </row>
        <row r="698">
          <cell r="D698">
            <v>54635</v>
          </cell>
          <cell r="V698" t="str">
            <v>Dense area of the community. Nearby MS and HS. Need replacement ES to accomodate student population</v>
          </cell>
          <cell r="W698">
            <v>5</v>
          </cell>
        </row>
        <row r="699">
          <cell r="D699">
            <v>52118</v>
          </cell>
          <cell r="V699" t="str">
            <v>Small and in flood zone. Close to ANTONIO PAOLI. Suggest to merge.</v>
          </cell>
          <cell r="W699">
            <v>1</v>
          </cell>
        </row>
        <row r="700">
          <cell r="D700">
            <v>56432</v>
          </cell>
          <cell r="V700" t="str">
            <v>Major addition or wing replacement needed</v>
          </cell>
          <cell r="W700">
            <v>4</v>
          </cell>
        </row>
        <row r="701">
          <cell r="D701">
            <v>57182</v>
          </cell>
          <cell r="V701" t="str">
            <v>Bring students from nearby JULIO ALVARADO</v>
          </cell>
          <cell r="W701">
            <v>3</v>
          </cell>
        </row>
        <row r="702">
          <cell r="D702">
            <v>57026</v>
          </cell>
          <cell r="V702" t="str">
            <v>Combine on MANUEL GONZALEZ PATO site.</v>
          </cell>
          <cell r="W702">
            <v>1</v>
          </cell>
        </row>
        <row r="703">
          <cell r="D703">
            <v>56101</v>
          </cell>
          <cell r="V703" t="str">
            <v>Create PK-8 with students from SANTA TERESITA with modern addition to support MS Grades.</v>
          </cell>
          <cell r="W703">
            <v>4</v>
          </cell>
        </row>
        <row r="704">
          <cell r="D704">
            <v>52183</v>
          </cell>
          <cell r="V704" t="str">
            <v xml:space="preserve">Very Isolated. Keep </v>
          </cell>
          <cell r="W704">
            <v>3</v>
          </cell>
        </row>
        <row r="705">
          <cell r="D705">
            <v>56085</v>
          </cell>
          <cell r="V705" t="str">
            <v>Keep</v>
          </cell>
          <cell r="W705">
            <v>3</v>
          </cell>
        </row>
        <row r="706">
          <cell r="D706">
            <v>58511</v>
          </cell>
          <cell r="V706" t="str">
            <v>Merge with students from DR PEDRO ALBIZU CAMPOS</v>
          </cell>
          <cell r="W706">
            <v>3</v>
          </cell>
        </row>
        <row r="707">
          <cell r="D707">
            <v>55475</v>
          </cell>
          <cell r="V707" t="str">
            <v>In flood zone. Merge with CARMEN SOLA DE PEREIRA</v>
          </cell>
          <cell r="W707">
            <v>1</v>
          </cell>
        </row>
        <row r="708">
          <cell r="D708">
            <v>55483</v>
          </cell>
          <cell r="V708" t="str">
            <v xml:space="preserve">SF seems wrong. Satelite Image shows much larger school. Keep </v>
          </cell>
          <cell r="W708">
            <v>3</v>
          </cell>
        </row>
        <row r="709">
          <cell r="D709">
            <v>52258</v>
          </cell>
          <cell r="V709" t="str">
            <v>In flood zone. Merge with nearby HEMETERIO COLON</v>
          </cell>
          <cell r="W709">
            <v>1</v>
          </cell>
        </row>
        <row r="710">
          <cell r="D710">
            <v>52159</v>
          </cell>
          <cell r="V710" t="str">
            <v xml:space="preserve">Specialty School. Keep </v>
          </cell>
          <cell r="W710">
            <v>3</v>
          </cell>
        </row>
        <row r="711">
          <cell r="D711">
            <v>56093</v>
          </cell>
          <cell r="V711" t="str">
            <v xml:space="preserve">Isolated and shelter. Keep </v>
          </cell>
          <cell r="W711">
            <v>3</v>
          </cell>
        </row>
        <row r="712">
          <cell r="D712">
            <v>57638</v>
          </cell>
          <cell r="V712" t="str">
            <v xml:space="preserve">Specialty School. Keep </v>
          </cell>
          <cell r="W712">
            <v>3</v>
          </cell>
        </row>
        <row r="713">
          <cell r="D713">
            <v>52522</v>
          </cell>
          <cell r="V713" t="str">
            <v>Small neighborhood school. Appropriate SF per Student. In flood zone.</v>
          </cell>
          <cell r="W713">
            <v>3</v>
          </cell>
        </row>
        <row r="714">
          <cell r="D714">
            <v>54866</v>
          </cell>
          <cell r="V714" t="str">
            <v>Small School but could take students from LUCY GRILLASCA</v>
          </cell>
          <cell r="W714">
            <v>3</v>
          </cell>
        </row>
        <row r="715">
          <cell r="D715">
            <v>56069</v>
          </cell>
          <cell r="V715" t="str">
            <v>Isolated. Keep</v>
          </cell>
          <cell r="W715">
            <v>3</v>
          </cell>
        </row>
        <row r="716">
          <cell r="D716">
            <v>52274</v>
          </cell>
          <cell r="V716" t="str">
            <v xml:space="preserve">Too small with no room to grow on site. Needs replacement for HS alone. Consider a new 6-12 to combination with nearby LLANOS DEL SUR (INTERMEDIA) to get it out of flood zone. </v>
          </cell>
          <cell r="W716">
            <v>5</v>
          </cell>
        </row>
        <row r="717">
          <cell r="D717">
            <v>54247</v>
          </cell>
          <cell r="V717" t="str">
            <v>Small and in flood zone. Close to ANTONIO PAOLI. Suggest to merge.</v>
          </cell>
          <cell r="W717">
            <v>1</v>
          </cell>
        </row>
        <row r="718">
          <cell r="D718">
            <v>55871</v>
          </cell>
          <cell r="V718" t="str">
            <v xml:space="preserve">Major Replacement needed. Combine with nearby JAIME L DREW, EDUARDO NEUMANN GANDIA, and LIBARDO NET to create PK-8 for community. </v>
          </cell>
          <cell r="W718">
            <v>5</v>
          </cell>
        </row>
        <row r="719">
          <cell r="D719">
            <v>56440</v>
          </cell>
          <cell r="V719" t="str">
            <v>Isolated MS. Keep</v>
          </cell>
          <cell r="W719">
            <v>3</v>
          </cell>
        </row>
        <row r="720">
          <cell r="D720">
            <v>54684</v>
          </cell>
          <cell r="V720" t="str">
            <v xml:space="preserve">Specialty School. Keep </v>
          </cell>
          <cell r="W720">
            <v>3</v>
          </cell>
        </row>
        <row r="721">
          <cell r="D721">
            <v>57562</v>
          </cell>
          <cell r="V721" t="str">
            <v>In flood zone. Consider combining in the replacement of JUAN SERRALLES (SUPERIOR).</v>
          </cell>
          <cell r="W721">
            <v>1</v>
          </cell>
        </row>
        <row r="722">
          <cell r="D722">
            <v>57018</v>
          </cell>
          <cell r="V722" t="str">
            <v>Too small. Recommend merging with DR JOSE C BARBOSA</v>
          </cell>
          <cell r="W722">
            <v>1</v>
          </cell>
        </row>
        <row r="723">
          <cell r="D723">
            <v>52365</v>
          </cell>
          <cell r="V723" t="str">
            <v>Small and in flood zone. Merge with DR ALFREDO M AGUAYO on their site.</v>
          </cell>
          <cell r="W723">
            <v>1</v>
          </cell>
        </row>
        <row r="724">
          <cell r="D724">
            <v>54940</v>
          </cell>
          <cell r="V724" t="str">
            <v xml:space="preserve">RAMON MARIN and ANDRES GRILLASCA SALAS share a building. Keep. </v>
          </cell>
          <cell r="W724">
            <v>3</v>
          </cell>
        </row>
        <row r="725">
          <cell r="D725">
            <v>54502</v>
          </cell>
          <cell r="V725"/>
          <cell r="W725">
            <v>2</v>
          </cell>
        </row>
        <row r="726">
          <cell r="D726">
            <v>54288</v>
          </cell>
          <cell r="V726" t="str">
            <v>Take students from nearby RODULFO DEL VALLE. Small addition.</v>
          </cell>
          <cell r="W726">
            <v>4</v>
          </cell>
        </row>
        <row r="727">
          <cell r="D727">
            <v>52555</v>
          </cell>
          <cell r="V727" t="str">
            <v>RAMON MARIN and ANDRES GRILLASCA SALAS share a building. Keep</v>
          </cell>
          <cell r="W727">
            <v>3</v>
          </cell>
        </row>
        <row r="728">
          <cell r="D728">
            <v>52621</v>
          </cell>
          <cell r="V728" t="str">
            <v>Bring students from nearby ABRAHAM LINCOLN</v>
          </cell>
          <cell r="W728">
            <v>3</v>
          </cell>
        </row>
        <row r="729">
          <cell r="D729">
            <v>52704</v>
          </cell>
          <cell r="V729" t="str">
            <v>Not sure on school's location. Maps show confilicting locations</v>
          </cell>
          <cell r="W729">
            <v>3</v>
          </cell>
        </row>
        <row r="730">
          <cell r="D730">
            <v>52688</v>
          </cell>
          <cell r="V730" t="str">
            <v xml:space="preserve">Large HS. Keep. In flood zone. </v>
          </cell>
          <cell r="W730">
            <v>3</v>
          </cell>
        </row>
        <row r="731">
          <cell r="D731">
            <v>57299</v>
          </cell>
          <cell r="V731" t="str">
            <v>Underutilized. Send students to DR PEDRO ALBIZU CAPOS</v>
          </cell>
          <cell r="W731">
            <v>1</v>
          </cell>
        </row>
        <row r="732">
          <cell r="D732">
            <v>52571</v>
          </cell>
          <cell r="V732" t="str">
            <v xml:space="preserve">Under Square Footage. Nearby ERNESTO RAMOS ANTONINI could accept students. </v>
          </cell>
          <cell r="W732">
            <v>1</v>
          </cell>
        </row>
        <row r="733">
          <cell r="D733">
            <v>52514</v>
          </cell>
          <cell r="V733" t="str">
            <v xml:space="preserve">Large HS. Keep. In flood zone. </v>
          </cell>
          <cell r="W733">
            <v>3</v>
          </cell>
        </row>
        <row r="734">
          <cell r="D734" t="str">
            <v>TOTAL</v>
          </cell>
          <cell r="V734"/>
          <cell r="W734"/>
        </row>
        <row r="735">
          <cell r="D735">
            <v>52944</v>
          </cell>
          <cell r="V735"/>
          <cell r="W735">
            <v>4</v>
          </cell>
        </row>
        <row r="736">
          <cell r="D736">
            <v>53058</v>
          </cell>
          <cell r="V736"/>
          <cell r="W736">
            <v>3</v>
          </cell>
        </row>
        <row r="737">
          <cell r="D737">
            <v>53009</v>
          </cell>
          <cell r="V737" t="str">
            <v>850 meters to HS</v>
          </cell>
          <cell r="W737">
            <v>3</v>
          </cell>
        </row>
        <row r="738">
          <cell r="D738">
            <v>57703</v>
          </cell>
          <cell r="V738" t="str">
            <v>850 meters to MS</v>
          </cell>
          <cell r="W738">
            <v>3</v>
          </cell>
        </row>
        <row r="739">
          <cell r="D739">
            <v>52985</v>
          </cell>
          <cell r="V739" t="str">
            <v xml:space="preserve">Tiny School but 3 miles to K-5 MARTIN G BRUMBAUGH. </v>
          </cell>
          <cell r="W739">
            <v>5</v>
          </cell>
        </row>
        <row r="740">
          <cell r="D740" t="str">
            <v>TOTAL</v>
          </cell>
          <cell r="V740"/>
          <cell r="W740"/>
        </row>
        <row r="741">
          <cell r="D741">
            <v>13334</v>
          </cell>
          <cell r="V741" t="str">
            <v xml:space="preserve">Very Isolated. Keep </v>
          </cell>
          <cell r="W741">
            <v>3</v>
          </cell>
        </row>
        <row r="742">
          <cell r="D742">
            <v>13425</v>
          </cell>
          <cell r="V742" t="str">
            <v>Only cmprehensive HS for miles. One wing may need to be replaced with multi-level portion to house student population.</v>
          </cell>
          <cell r="W742">
            <v>4</v>
          </cell>
        </row>
        <row r="743">
          <cell r="D743">
            <v>13326</v>
          </cell>
          <cell r="V743" t="str">
            <v xml:space="preserve">Isolated and shelter. Keep </v>
          </cell>
          <cell r="W743">
            <v>3</v>
          </cell>
        </row>
        <row r="744">
          <cell r="D744">
            <v>13342</v>
          </cell>
          <cell r="V744" t="str">
            <v>Isolated. Keep</v>
          </cell>
          <cell r="W744">
            <v>3</v>
          </cell>
        </row>
        <row r="745">
          <cell r="D745">
            <v>13391</v>
          </cell>
          <cell r="V745" t="str">
            <v xml:space="preserve">Recommend taking students from JUDITH A VIVAS 500 meters away. </v>
          </cell>
          <cell r="W745">
            <v>4</v>
          </cell>
        </row>
        <row r="746">
          <cell r="D746">
            <v>13151</v>
          </cell>
          <cell r="V746" t="str">
            <v>Suggest combining with MARIA LIBERTAD GOMEZ to create PK-8 here.</v>
          </cell>
          <cell r="W746">
            <v>3</v>
          </cell>
        </row>
        <row r="747">
          <cell r="D747">
            <v>17707</v>
          </cell>
          <cell r="V747" t="str">
            <v xml:space="preserve">DR EFRAIN GONZALEZ TEJERA and JOSE VIZCARRONDO cpould be combined onto either site as K-12 with no addition required. Very small student populations and isolated. </v>
          </cell>
          <cell r="W747">
            <v>3</v>
          </cell>
        </row>
        <row r="748">
          <cell r="D748">
            <v>13318</v>
          </cell>
          <cell r="V748" t="str">
            <v xml:space="preserve">DR EFRAIN GONZALEZ TEJERA and JOSE VIZCARRONDO cpould be combined onto either site as K-12 with no addition required. Very small student populations and isolated. </v>
          </cell>
          <cell r="W748">
            <v>1</v>
          </cell>
        </row>
        <row r="749">
          <cell r="D749">
            <v>13359</v>
          </cell>
          <cell r="V749" t="str">
            <v>Ideal size for existing population. Keep</v>
          </cell>
          <cell r="W749">
            <v>3</v>
          </cell>
        </row>
        <row r="750">
          <cell r="D750">
            <v>17863</v>
          </cell>
          <cell r="V750" t="str">
            <v xml:space="preserve">Specialty School. Keep </v>
          </cell>
          <cell r="W750">
            <v>3</v>
          </cell>
        </row>
        <row r="751">
          <cell r="D751">
            <v>16220</v>
          </cell>
          <cell r="V751" t="str">
            <v>Recommend Combining into K-8 at BERNARDO GONZALEZ COLON (shelter there)  500 meters away.</v>
          </cell>
          <cell r="W751">
            <v>1</v>
          </cell>
        </row>
        <row r="752">
          <cell r="D752">
            <v>14373</v>
          </cell>
          <cell r="V752" t="str">
            <v>Small and underutilized. Suggest moving to nearby FRANCISCO RAMOS SANCHEZ to create PK-8</v>
          </cell>
          <cell r="W752">
            <v>1</v>
          </cell>
        </row>
        <row r="753">
          <cell r="D753" t="str">
            <v>TOTAL</v>
          </cell>
          <cell r="V753"/>
          <cell r="W753"/>
        </row>
        <row r="754">
          <cell r="D754">
            <v>58263</v>
          </cell>
          <cell r="V754" t="str">
            <v>convert to PK-8</v>
          </cell>
          <cell r="W754">
            <v>3</v>
          </cell>
        </row>
        <row r="755">
          <cell r="D755">
            <v>54862</v>
          </cell>
          <cell r="V755" t="str">
            <v>Speciality. Keep.</v>
          </cell>
          <cell r="W755">
            <v>3</v>
          </cell>
        </row>
        <row r="756">
          <cell r="D756">
            <v>58180</v>
          </cell>
          <cell r="V756"/>
          <cell r="W756">
            <v>3</v>
          </cell>
        </row>
        <row r="757">
          <cell r="D757">
            <v>58503</v>
          </cell>
          <cell r="V757"/>
          <cell r="W757">
            <v>3</v>
          </cell>
        </row>
        <row r="758">
          <cell r="D758">
            <v>56077</v>
          </cell>
          <cell r="V758" t="str">
            <v>small school adjacent to FRANCISCO ZAYAS SANTANA 6th-8th, 150 meters away with space, moved students there</v>
          </cell>
          <cell r="W758">
            <v>1</v>
          </cell>
        </row>
        <row r="759">
          <cell r="D759">
            <v>58495</v>
          </cell>
          <cell r="V759" t="str">
            <v>&gt;3 m to center</v>
          </cell>
          <cell r="W759">
            <v>5</v>
          </cell>
        </row>
        <row r="760">
          <cell r="D760">
            <v>53256</v>
          </cell>
          <cell r="V760" t="str">
            <v>convert to PK-8, 150 meters to NORMA I TORRES COLON, moved those students here</v>
          </cell>
          <cell r="W760">
            <v>3</v>
          </cell>
        </row>
        <row r="761">
          <cell r="D761">
            <v>53140</v>
          </cell>
          <cell r="V761" t="str">
            <v>&lt;3 m to center</v>
          </cell>
          <cell r="W761">
            <v>3</v>
          </cell>
        </row>
        <row r="762">
          <cell r="D762">
            <v>54452</v>
          </cell>
          <cell r="V762"/>
          <cell r="W762">
            <v>3</v>
          </cell>
        </row>
        <row r="763">
          <cell r="D763" t="str">
            <v>TOTAL</v>
          </cell>
          <cell r="V763"/>
          <cell r="W763"/>
        </row>
        <row r="764">
          <cell r="D764">
            <v>58099</v>
          </cell>
          <cell r="V764" t="str">
            <v xml:space="preserve">Small addition possible. Somewhat isolated. Keep. </v>
          </cell>
          <cell r="W764">
            <v>4</v>
          </cell>
        </row>
        <row r="765">
          <cell r="D765">
            <v>57331</v>
          </cell>
          <cell r="V765" t="str">
            <v xml:space="preserve">Combine with nearby LUIS A FERRE AGUAYO and BENICIA VELEZ on this site near center of town. Significant addition required. </v>
          </cell>
          <cell r="W765">
            <v>4</v>
          </cell>
        </row>
        <row r="766">
          <cell r="D766">
            <v>53512</v>
          </cell>
          <cell r="V766" t="str">
            <v xml:space="preserve">In Flood zone. Combine with nearby SANTIAGO NEGRONI in a replacement building. New building on different site could get out of flood zone a short distance to the north. </v>
          </cell>
          <cell r="W766">
            <v>5</v>
          </cell>
        </row>
        <row r="767">
          <cell r="D767">
            <v>53470</v>
          </cell>
          <cell r="V767" t="str">
            <v>In flood zone. Suggest combining MS Students with nearby ELVIRA VICENTE in new school. HS students could be relocated to nearby LOAIZA CORDERO DEL ROSARIO.</v>
          </cell>
          <cell r="W767">
            <v>1</v>
          </cell>
        </row>
        <row r="768">
          <cell r="D768">
            <v>53363</v>
          </cell>
          <cell r="V768" t="str">
            <v>Bring in students from ALMACIGO ALTO II and build addition</v>
          </cell>
          <cell r="W768">
            <v>4</v>
          </cell>
        </row>
        <row r="769">
          <cell r="D769">
            <v>57000</v>
          </cell>
          <cell r="V769" t="str">
            <v>MS in center of town. Keep</v>
          </cell>
          <cell r="W769">
            <v>3</v>
          </cell>
        </row>
        <row r="770">
          <cell r="D770">
            <v>53660</v>
          </cell>
          <cell r="V770" t="str">
            <v>Convert to K-12 since it is so isolated. Addition required. One section of K-12 added to Enroll. Design. Cap.</v>
          </cell>
          <cell r="W770">
            <v>4</v>
          </cell>
        </row>
        <row r="771">
          <cell r="D771">
            <v>53330</v>
          </cell>
          <cell r="V771" t="str">
            <v>Tiny. Send students to nearby ARURO LLUBERAS.</v>
          </cell>
          <cell r="W771">
            <v>1</v>
          </cell>
        </row>
        <row r="772">
          <cell r="D772">
            <v>55244</v>
          </cell>
          <cell r="V772" t="str">
            <v xml:space="preserve">Specialty School. If numbers are correct, large addition may be required. </v>
          </cell>
          <cell r="W772">
            <v>4</v>
          </cell>
        </row>
        <row r="773">
          <cell r="D773">
            <v>58305</v>
          </cell>
          <cell r="V773" t="str">
            <v>Bring in HS Students from nearby ERNESTO RAMOS ANTONINI.</v>
          </cell>
          <cell r="W773">
            <v>3</v>
          </cell>
        </row>
        <row r="774">
          <cell r="D774">
            <v>53579</v>
          </cell>
          <cell r="V774" t="str">
            <v>Very small school population. Combine with nearby INES MARIA MENDOZA.</v>
          </cell>
          <cell r="W774">
            <v>1</v>
          </cell>
        </row>
        <row r="775">
          <cell r="D775">
            <v>53702</v>
          </cell>
          <cell r="V775" t="str">
            <v xml:space="preserve">In flood zone. Suggest combining with nearby LUIS MUNOZ RIVERA in new school. </v>
          </cell>
          <cell r="W775">
            <v>1</v>
          </cell>
        </row>
        <row r="776">
          <cell r="D776">
            <v>53686</v>
          </cell>
          <cell r="V776" t="str">
            <v>Isoalted. Keep. May need small addition for PK</v>
          </cell>
          <cell r="W776">
            <v>4</v>
          </cell>
        </row>
        <row r="777">
          <cell r="D777">
            <v>53744</v>
          </cell>
          <cell r="V777" t="str">
            <v>Very small school population. Combine with nearby INES MARIA MENDOZA.</v>
          </cell>
          <cell r="W777">
            <v>1</v>
          </cell>
        </row>
        <row r="778">
          <cell r="D778">
            <v>53603</v>
          </cell>
          <cell r="V778" t="str">
            <v xml:space="preserve">In Flood zone. Combine with MS students from nearby ERNESTO RAMOS ANTONINI in a replacement building. New building on different site could get out of flood zone a short distance to the north. </v>
          </cell>
          <cell r="W778">
            <v>5</v>
          </cell>
        </row>
        <row r="779">
          <cell r="D779" t="str">
            <v>TOTAL</v>
          </cell>
          <cell r="V779"/>
          <cell r="W779"/>
        </row>
        <row r="780">
          <cell r="D780">
            <v>62174</v>
          </cell>
          <cell r="V780" t="str">
            <v>flood plain</v>
          </cell>
          <cell r="W780">
            <v>1</v>
          </cell>
        </row>
        <row r="781">
          <cell r="D781">
            <v>66019</v>
          </cell>
          <cell r="V781" t="str">
            <v>flood plain</v>
          </cell>
          <cell r="W781">
            <v>1</v>
          </cell>
        </row>
        <row r="782">
          <cell r="D782">
            <v>60905</v>
          </cell>
          <cell r="V782" t="str">
            <v>flood plain</v>
          </cell>
          <cell r="W782">
            <v>1</v>
          </cell>
        </row>
        <row r="783">
          <cell r="D783">
            <v>60343</v>
          </cell>
          <cell r="V783" t="str">
            <v>flood plain</v>
          </cell>
          <cell r="W783">
            <v>1</v>
          </cell>
        </row>
        <row r="784">
          <cell r="D784">
            <v>66209</v>
          </cell>
          <cell r="V784" t="str">
            <v>flood plain</v>
          </cell>
          <cell r="W784">
            <v>1</v>
          </cell>
        </row>
        <row r="785">
          <cell r="D785">
            <v>65078</v>
          </cell>
          <cell r="V785" t="str">
            <v>flood plain</v>
          </cell>
          <cell r="W785">
            <v>1</v>
          </cell>
        </row>
        <row r="786">
          <cell r="D786">
            <v>66001</v>
          </cell>
          <cell r="V786" t="str">
            <v>flood plain</v>
          </cell>
          <cell r="W786">
            <v>1</v>
          </cell>
        </row>
        <row r="787">
          <cell r="D787">
            <v>62182</v>
          </cell>
          <cell r="V787" t="str">
            <v>on the flood plain line; site may not be able to handle expansion but no other schools nearby</v>
          </cell>
          <cell r="W787">
            <v>5</v>
          </cell>
        </row>
        <row r="788">
          <cell r="D788">
            <v>60418</v>
          </cell>
          <cell r="V788"/>
          <cell r="W788">
            <v>5</v>
          </cell>
        </row>
        <row r="789">
          <cell r="D789">
            <v>60335</v>
          </cell>
          <cell r="V789" t="str">
            <v>Square footage may not accurate. Looks like work has been done recently to site</v>
          </cell>
          <cell r="W789">
            <v>5</v>
          </cell>
        </row>
        <row r="790">
          <cell r="D790">
            <v>66506</v>
          </cell>
          <cell r="V790" t="str">
            <v>flood plain; partial vocational</v>
          </cell>
          <cell r="W790">
            <v>1</v>
          </cell>
        </row>
        <row r="791">
          <cell r="D791">
            <v>64949</v>
          </cell>
          <cell r="V791"/>
          <cell r="W791">
            <v>5</v>
          </cell>
        </row>
        <row r="792">
          <cell r="D792">
            <v>61853</v>
          </cell>
          <cell r="V792" t="str">
            <v>no room for sports fields but well sited</v>
          </cell>
          <cell r="W792">
            <v>4</v>
          </cell>
        </row>
        <row r="793">
          <cell r="D793">
            <v>60228</v>
          </cell>
          <cell r="V793"/>
          <cell r="W793">
            <v>1</v>
          </cell>
        </row>
        <row r="794">
          <cell r="D794">
            <v>66480</v>
          </cell>
          <cell r="V794"/>
          <cell r="W794">
            <v>4</v>
          </cell>
        </row>
        <row r="795">
          <cell r="D795">
            <v>68510</v>
          </cell>
          <cell r="V795"/>
          <cell r="W795">
            <v>4</v>
          </cell>
        </row>
        <row r="796">
          <cell r="D796">
            <v>60301</v>
          </cell>
          <cell r="V796" t="str">
            <v>montessori; close to Pascasio K-5</v>
          </cell>
          <cell r="W796">
            <v>1</v>
          </cell>
        </row>
        <row r="797">
          <cell r="D797">
            <v>65987</v>
          </cell>
          <cell r="V797" t="str">
            <v>flood plain</v>
          </cell>
          <cell r="W797">
            <v>1</v>
          </cell>
        </row>
        <row r="798">
          <cell r="D798">
            <v>65003</v>
          </cell>
          <cell r="V798"/>
          <cell r="W798">
            <v>4</v>
          </cell>
        </row>
        <row r="799">
          <cell r="D799">
            <v>64956</v>
          </cell>
          <cell r="V799" t="str">
            <v>flood plain</v>
          </cell>
          <cell r="W799">
            <v>1</v>
          </cell>
        </row>
        <row r="800">
          <cell r="D800">
            <v>60400</v>
          </cell>
          <cell r="V800"/>
          <cell r="W800">
            <v>5</v>
          </cell>
        </row>
        <row r="801">
          <cell r="D801">
            <v>60442</v>
          </cell>
          <cell r="V801" t="str">
            <v>5 m. to Angel HS (140 HS stud at Salvador); move Jesus Manuel Suarez students to create PK-8</v>
          </cell>
          <cell r="W801">
            <v>5</v>
          </cell>
        </row>
        <row r="802">
          <cell r="D802">
            <v>66498</v>
          </cell>
          <cell r="V802" t="str">
            <v>shares site with Gilberto HS</v>
          </cell>
          <cell r="W802">
            <v>4</v>
          </cell>
        </row>
        <row r="803">
          <cell r="D803">
            <v>65995</v>
          </cell>
          <cell r="V803" t="str">
            <v>flood plain</v>
          </cell>
          <cell r="W803">
            <v>1</v>
          </cell>
        </row>
        <row r="804">
          <cell r="D804">
            <v>69930</v>
          </cell>
          <cell r="V804" t="str">
            <v>partial vocational</v>
          </cell>
          <cell r="W804">
            <v>5</v>
          </cell>
        </row>
        <row r="805">
          <cell r="D805"/>
          <cell r="V805"/>
          <cell r="W805"/>
        </row>
        <row r="806">
          <cell r="D806"/>
          <cell r="V806"/>
          <cell r="W806"/>
        </row>
        <row r="807">
          <cell r="D807">
            <v>75747</v>
          </cell>
          <cell r="V807" t="str">
            <v>Remote, (1) new PK, 1.9m to BETTY ROSADO DE VEGA</v>
          </cell>
          <cell r="W807">
            <v>4</v>
          </cell>
        </row>
        <row r="808">
          <cell r="D808">
            <v>75804</v>
          </cell>
          <cell r="V808" t="str">
            <v>located incorrectly on GIS and maps? 1.1m to RAMON MARIN SOLA K-5 and on campus with JOSEFINA BARCELO 9-12</v>
          </cell>
          <cell r="W808">
            <v>3</v>
          </cell>
        </row>
        <row r="809">
          <cell r="D809">
            <v>75788</v>
          </cell>
          <cell r="V809"/>
          <cell r="W809">
            <v>2</v>
          </cell>
        </row>
        <row r="810">
          <cell r="D810">
            <v>75812</v>
          </cell>
          <cell r="V810"/>
          <cell r="W810">
            <v>3</v>
          </cell>
        </row>
        <row r="811">
          <cell r="D811">
            <v>75713</v>
          </cell>
          <cell r="V811" t="str">
            <v>add (3) PK, 1.1m to campus with JUAN E MIRANDA 6-8 and JOSEFINA BARCELO 9-12</v>
          </cell>
          <cell r="W811">
            <v>5</v>
          </cell>
        </row>
        <row r="812">
          <cell r="D812">
            <v>75739</v>
          </cell>
          <cell r="V812" t="str">
            <v>In a flood zone with no other high schools nearby but needs significantly more sf/ student,  800 meters to LUIS MUÑOZ RIVERA II PK-5</v>
          </cell>
          <cell r="W812">
            <v>5</v>
          </cell>
        </row>
        <row r="813">
          <cell r="D813">
            <v>78253</v>
          </cell>
          <cell r="V813" t="str">
            <v>600 meters to RAFAEL MARTINEZ NADAL 6-8. moved 6 grade to that school</v>
          </cell>
          <cell r="W813">
            <v>4</v>
          </cell>
        </row>
        <row r="814">
          <cell r="D814">
            <v>75879</v>
          </cell>
          <cell r="V814" t="str">
            <v>Urban area but far from other schools in this municipality, &lt;1m from  PEDRO P CASABLANCA in Bayamon</v>
          </cell>
          <cell r="W814">
            <v>5</v>
          </cell>
        </row>
        <row r="815">
          <cell r="D815">
            <v>75820</v>
          </cell>
          <cell r="V815" t="str">
            <v>in a flood zone, 800 meters to ROSALINA C MARTINEZ 6-12, maintained configuration</v>
          </cell>
          <cell r="W815">
            <v>4</v>
          </cell>
        </row>
        <row r="816">
          <cell r="D816">
            <v>75630</v>
          </cell>
          <cell r="V816" t="str">
            <v>Remote (1) new PK,  1.5m to  NUEVA ELEMENTAL URBANA DE GUAYNABO, added (1) PK, 6, 7, 8 to match existing number of classrooms but did not move any students here</v>
          </cell>
          <cell r="W816">
            <v>4</v>
          </cell>
        </row>
        <row r="817">
          <cell r="D817">
            <v>75705</v>
          </cell>
          <cell r="V817" t="str">
            <v>600 meters to NUEVA ELEMENTAL URBANA DE GUAYNABO PK-6 changed to PK-5. moved 6 grade from that school here</v>
          </cell>
          <cell r="W817">
            <v>3</v>
          </cell>
        </row>
        <row r="818">
          <cell r="D818">
            <v>75770</v>
          </cell>
          <cell r="V818" t="str">
            <v>Remote (2) new PK, added (2) PK, and (1) 7, 8 to match existing number of classrooms but did not move any students here</v>
          </cell>
          <cell r="W818">
            <v>5</v>
          </cell>
        </row>
        <row r="819">
          <cell r="D819">
            <v>75838</v>
          </cell>
          <cell r="V819" t="str">
            <v>650 meters to RAFAEL MARTINEZ NADAL 6-8 and 850 meters to NUEVA ELEMENTAL URBANA DE GUAYNABO PK-5</v>
          </cell>
          <cell r="W819">
            <v>4</v>
          </cell>
        </row>
        <row r="820">
          <cell r="D820"/>
          <cell r="V820"/>
          <cell r="W820"/>
        </row>
        <row r="821">
          <cell r="D821">
            <v>66357</v>
          </cell>
          <cell r="V821"/>
          <cell r="W821">
            <v>3</v>
          </cell>
        </row>
        <row r="822">
          <cell r="D822">
            <v>61705</v>
          </cell>
          <cell r="V822" t="str">
            <v>create 4 550 student middles (Rafael Maria de Labra, Wiliam Boyce, Berwind Int., Pachin)</v>
          </cell>
          <cell r="W822">
            <v>5</v>
          </cell>
        </row>
        <row r="823">
          <cell r="D823">
            <v>62893</v>
          </cell>
          <cell r="V823" t="str">
            <v>STEM (CS/MT)</v>
          </cell>
          <cell r="W823">
            <v>3</v>
          </cell>
        </row>
        <row r="824">
          <cell r="D824">
            <v>62810</v>
          </cell>
          <cell r="V824" t="str">
            <v>montessori; next to university-run elementary; tight site</v>
          </cell>
          <cell r="W824">
            <v>1</v>
          </cell>
        </row>
        <row r="825">
          <cell r="D825">
            <v>62950</v>
          </cell>
          <cell r="V825" t="str">
            <v>montessori</v>
          </cell>
          <cell r="W825">
            <v>1</v>
          </cell>
        </row>
        <row r="826">
          <cell r="D826">
            <v>62612</v>
          </cell>
          <cell r="V826" t="str">
            <v>flood plain</v>
          </cell>
          <cell r="W826">
            <v>1</v>
          </cell>
        </row>
        <row r="827">
          <cell r="D827">
            <v>62679</v>
          </cell>
          <cell r="V827" t="str">
            <v>tight site but park nearby</v>
          </cell>
          <cell r="W827">
            <v>1</v>
          </cell>
        </row>
        <row r="828">
          <cell r="D828">
            <v>63032</v>
          </cell>
          <cell r="V828" t="str">
            <v>STEM (Tech)</v>
          </cell>
          <cell r="W828">
            <v>3</v>
          </cell>
        </row>
        <row r="829">
          <cell r="D829">
            <v>61440</v>
          </cell>
          <cell r="V829" t="str">
            <v>flood plain</v>
          </cell>
          <cell r="W829">
            <v>1</v>
          </cell>
        </row>
        <row r="830">
          <cell r="D830">
            <v>66316</v>
          </cell>
          <cell r="V830" t="str">
            <v>STEM (CS/MT)-need addition but in flood plain</v>
          </cell>
          <cell r="W830">
            <v>1</v>
          </cell>
        </row>
        <row r="831">
          <cell r="D831">
            <v>61531</v>
          </cell>
          <cell r="V831" t="str">
            <v>STEM (CS/MT)--need replacement but in flood plain (could this be at another site? )</v>
          </cell>
          <cell r="W831">
            <v>1</v>
          </cell>
        </row>
        <row r="832">
          <cell r="D832">
            <v>61515</v>
          </cell>
          <cell r="V832" t="str">
            <v>flood plain</v>
          </cell>
          <cell r="W832">
            <v>1</v>
          </cell>
        </row>
        <row r="833">
          <cell r="D833">
            <v>64527</v>
          </cell>
          <cell r="V833" t="str">
            <v>small but good site; other schools in flood plain (except Eleanor R &amp; Luis Munoz R 62810)</v>
          </cell>
          <cell r="W833">
            <v>4</v>
          </cell>
        </row>
        <row r="834">
          <cell r="D834">
            <v>64998</v>
          </cell>
          <cell r="V834" t="str">
            <v>montessori</v>
          </cell>
          <cell r="W834">
            <v>1</v>
          </cell>
        </row>
        <row r="835">
          <cell r="D835">
            <v>65953</v>
          </cell>
          <cell r="V835" t="str">
            <v>montessori-in flood plain</v>
          </cell>
          <cell r="W835">
            <v>1</v>
          </cell>
        </row>
        <row r="836">
          <cell r="D836">
            <v>61416</v>
          </cell>
          <cell r="V836" t="str">
            <v>tight full site</v>
          </cell>
          <cell r="W836">
            <v>5</v>
          </cell>
        </row>
        <row r="837">
          <cell r="D837">
            <v>61671</v>
          </cell>
          <cell r="V837" t="str">
            <v>Bella Artes</v>
          </cell>
          <cell r="W837">
            <v>3</v>
          </cell>
        </row>
        <row r="838">
          <cell r="D838">
            <v>61358</v>
          </cell>
          <cell r="V838" t="str">
            <v>1 section; small site, but most nearby in flood plain; could replace single-story with multi-story</v>
          </cell>
          <cell r="W838">
            <v>4</v>
          </cell>
        </row>
        <row r="839">
          <cell r="D839">
            <v>61390</v>
          </cell>
          <cell r="V839" t="str">
            <v>STEM (Tech)</v>
          </cell>
          <cell r="W839">
            <v>4</v>
          </cell>
        </row>
        <row r="840">
          <cell r="D840">
            <v>61481</v>
          </cell>
          <cell r="V840" t="str">
            <v>flood plain</v>
          </cell>
          <cell r="W840">
            <v>1</v>
          </cell>
        </row>
        <row r="841">
          <cell r="D841">
            <v>62398</v>
          </cell>
          <cell r="V841" t="str">
            <v>vocational</v>
          </cell>
          <cell r="W841">
            <v>3</v>
          </cell>
        </row>
        <row r="842">
          <cell r="D842">
            <v>62547</v>
          </cell>
          <cell r="V842" t="str">
            <v>flood plain</v>
          </cell>
          <cell r="W842">
            <v>1</v>
          </cell>
        </row>
        <row r="843">
          <cell r="D843">
            <v>61424</v>
          </cell>
          <cell r="V843" t="str">
            <v>flood plain</v>
          </cell>
          <cell r="W843">
            <v>1</v>
          </cell>
        </row>
        <row r="844">
          <cell r="D844">
            <v>61598</v>
          </cell>
          <cell r="V844" t="str">
            <v>add 6th-8th graders from Dr. Jose Celso Barbosa</v>
          </cell>
          <cell r="W844">
            <v>4</v>
          </cell>
        </row>
        <row r="845">
          <cell r="D845">
            <v>65946</v>
          </cell>
          <cell r="V845" t="str">
            <v>flood plain</v>
          </cell>
          <cell r="W845">
            <v>1</v>
          </cell>
        </row>
        <row r="846">
          <cell r="D846">
            <v>61333</v>
          </cell>
          <cell r="V846" t="str">
            <v>site small but full block; SF incorrect; could be "4"-partial rebuild</v>
          </cell>
          <cell r="W846">
            <v>5</v>
          </cell>
        </row>
        <row r="847">
          <cell r="D847">
            <v>62968</v>
          </cell>
          <cell r="V847"/>
          <cell r="W847">
            <v>1</v>
          </cell>
        </row>
        <row r="848">
          <cell r="D848">
            <v>61457</v>
          </cell>
          <cell r="V848"/>
          <cell r="W848">
            <v>5</v>
          </cell>
        </row>
        <row r="849">
          <cell r="D849">
            <v>62901</v>
          </cell>
          <cell r="V849" t="str">
            <v>montessori; new school; enroll increase 6-12; suspect that exist. SF is incorrect &amp; much bigger</v>
          </cell>
          <cell r="W849">
            <v>4</v>
          </cell>
        </row>
        <row r="850">
          <cell r="D850">
            <v>61572</v>
          </cell>
          <cell r="V850" t="str">
            <v>Bella Artes</v>
          </cell>
          <cell r="W850">
            <v>3</v>
          </cell>
        </row>
        <row r="851">
          <cell r="D851">
            <v>61382</v>
          </cell>
          <cell r="V851"/>
          <cell r="W851">
            <v>5</v>
          </cell>
        </row>
        <row r="852">
          <cell r="D852">
            <v>64410</v>
          </cell>
          <cell r="V852" t="str">
            <v>smaller site than Carmen G. Tejera but occupies whole block (better access &amp; visibility)</v>
          </cell>
          <cell r="W852">
            <v>4</v>
          </cell>
        </row>
        <row r="853">
          <cell r="D853">
            <v>61432</v>
          </cell>
          <cell r="V853"/>
          <cell r="W853">
            <v>5</v>
          </cell>
        </row>
        <row r="854">
          <cell r="D854">
            <v>61366</v>
          </cell>
          <cell r="V854"/>
          <cell r="W854">
            <v>2</v>
          </cell>
        </row>
        <row r="855">
          <cell r="D855">
            <v>63024</v>
          </cell>
          <cell r="V855" t="str">
            <v>montessori-in flood plain</v>
          </cell>
          <cell r="W855">
            <v>1</v>
          </cell>
        </row>
        <row r="856">
          <cell r="D856">
            <v>63073</v>
          </cell>
          <cell r="V856" t="str">
            <v>flood plain</v>
          </cell>
          <cell r="W856">
            <v>1</v>
          </cell>
        </row>
        <row r="857">
          <cell r="D857">
            <v>62646</v>
          </cell>
          <cell r="V857" t="str">
            <v>flood plain</v>
          </cell>
          <cell r="W857">
            <v>1</v>
          </cell>
        </row>
        <row r="858">
          <cell r="D858">
            <v>62984</v>
          </cell>
          <cell r="V858" t="str">
            <v>flood plain</v>
          </cell>
          <cell r="W858">
            <v>1</v>
          </cell>
        </row>
        <row r="859">
          <cell r="D859">
            <v>63172</v>
          </cell>
          <cell r="V859" t="str">
            <v>good condition &amp; part of community but no room for expansion; could remain as 1-sec (3)</v>
          </cell>
          <cell r="W859">
            <v>3</v>
          </cell>
        </row>
        <row r="860">
          <cell r="D860">
            <v>66167</v>
          </cell>
          <cell r="V860"/>
          <cell r="W860">
            <v>3</v>
          </cell>
        </row>
        <row r="861">
          <cell r="D861">
            <v>63107</v>
          </cell>
          <cell r="V861" t="str">
            <v>across street from Ernesto Ramos Middle</v>
          </cell>
          <cell r="W861">
            <v>1</v>
          </cell>
        </row>
        <row r="862">
          <cell r="D862">
            <v>63131</v>
          </cell>
          <cell r="V862" t="str">
            <v>surrounded by cemetary</v>
          </cell>
          <cell r="W862">
            <v>1</v>
          </cell>
        </row>
        <row r="863">
          <cell r="D863">
            <v>65557</v>
          </cell>
          <cell r="V863" t="str">
            <v>close to Elemental Nueva</v>
          </cell>
          <cell r="W863">
            <v>1</v>
          </cell>
        </row>
        <row r="864">
          <cell r="D864">
            <v>62604</v>
          </cell>
          <cell r="V864" t="str">
            <v>flood plain</v>
          </cell>
          <cell r="W864">
            <v>1</v>
          </cell>
        </row>
        <row r="865">
          <cell r="D865">
            <v>61408</v>
          </cell>
          <cell r="V865"/>
          <cell r="W865">
            <v>5</v>
          </cell>
        </row>
        <row r="866">
          <cell r="D866">
            <v>62521</v>
          </cell>
          <cell r="V866"/>
          <cell r="W866">
            <v>4</v>
          </cell>
        </row>
        <row r="867">
          <cell r="D867">
            <v>62554</v>
          </cell>
          <cell r="V867" t="str">
            <v>flood plain</v>
          </cell>
          <cell r="W867">
            <v>1</v>
          </cell>
        </row>
        <row r="868">
          <cell r="D868">
            <v>62661</v>
          </cell>
          <cell r="V868" t="str">
            <v>networked with PK-8 at El Senorial or Luz</v>
          </cell>
          <cell r="W868">
            <v>3</v>
          </cell>
        </row>
        <row r="869">
          <cell r="D869">
            <v>62166</v>
          </cell>
          <cell r="V869"/>
          <cell r="W869">
            <v>1</v>
          </cell>
        </row>
        <row r="870">
          <cell r="D870">
            <v>65094</v>
          </cell>
          <cell r="V870"/>
          <cell r="W870">
            <v>2</v>
          </cell>
        </row>
        <row r="871">
          <cell r="D871">
            <v>77289</v>
          </cell>
          <cell r="V871"/>
          <cell r="W871">
            <v>4</v>
          </cell>
        </row>
        <row r="872">
          <cell r="D872">
            <v>67934</v>
          </cell>
          <cell r="V872" t="str">
            <v>create 4 550 student middles (Rafael Maria de Labra, Wiliam Boyce, Berwind Int., Pachin)</v>
          </cell>
          <cell r="W872">
            <v>5</v>
          </cell>
        </row>
        <row r="873">
          <cell r="D873">
            <v>61564</v>
          </cell>
          <cell r="V873" t="str">
            <v>create 4 550 student middles (Rafael Maria de Labra, Wiliam Boyce, Berwind Int., Pachin)</v>
          </cell>
          <cell r="W873">
            <v>5</v>
          </cell>
        </row>
        <row r="874">
          <cell r="D874">
            <v>66225</v>
          </cell>
          <cell r="V874" t="str">
            <v>bigger site than Angeles Pastor but hidden/awkward; SF looks incorrect (actual could be bigger); keep both-not easy to get from one to the other</v>
          </cell>
          <cell r="W874">
            <v>5</v>
          </cell>
        </row>
        <row r="875">
          <cell r="D875">
            <v>67785</v>
          </cell>
          <cell r="V875"/>
          <cell r="W875">
            <v>4</v>
          </cell>
        </row>
        <row r="876">
          <cell r="D876">
            <v>61499</v>
          </cell>
          <cell r="V876" t="str">
            <v>tight site but park nearby</v>
          </cell>
          <cell r="W876">
            <v>1</v>
          </cell>
        </row>
        <row r="877">
          <cell r="D877">
            <v>67942</v>
          </cell>
          <cell r="V877"/>
          <cell r="W877">
            <v>5</v>
          </cell>
        </row>
        <row r="878">
          <cell r="D878">
            <v>61556</v>
          </cell>
          <cell r="V878" t="str">
            <v xml:space="preserve">tight site  </v>
          </cell>
          <cell r="W878">
            <v>1</v>
          </cell>
        </row>
        <row r="879">
          <cell r="D879">
            <v>61549</v>
          </cell>
          <cell r="V879" t="str">
            <v>narrow site, well maintained, mostly one-story</v>
          </cell>
          <cell r="W879">
            <v>5</v>
          </cell>
        </row>
        <row r="880">
          <cell r="D880">
            <v>61689</v>
          </cell>
          <cell r="V880" t="str">
            <v>good condition &amp; part of community but no room for expansion; could remain as 1-sec (3)</v>
          </cell>
          <cell r="W880">
            <v>3</v>
          </cell>
        </row>
        <row r="881">
          <cell r="D881">
            <v>61663</v>
          </cell>
          <cell r="V881" t="str">
            <v>montessori; move 6th-8th grades to Abraham Lincoln</v>
          </cell>
          <cell r="W881">
            <v>4</v>
          </cell>
        </row>
        <row r="882">
          <cell r="D882">
            <v>61622</v>
          </cell>
          <cell r="V882"/>
          <cell r="W882">
            <v>1</v>
          </cell>
        </row>
        <row r="883">
          <cell r="D883">
            <v>63081</v>
          </cell>
          <cell r="V883" t="str">
            <v>montessori; in a flood plain</v>
          </cell>
          <cell r="W883">
            <v>1</v>
          </cell>
        </row>
        <row r="884">
          <cell r="D884">
            <v>61762</v>
          </cell>
          <cell r="V884" t="str">
            <v>Vocational</v>
          </cell>
          <cell r="W884">
            <v>1</v>
          </cell>
        </row>
        <row r="885">
          <cell r="D885">
            <v>61747</v>
          </cell>
          <cell r="V885"/>
          <cell r="W885">
            <v>5</v>
          </cell>
        </row>
        <row r="886">
          <cell r="D886">
            <v>62877</v>
          </cell>
          <cell r="V886"/>
          <cell r="W886">
            <v>5</v>
          </cell>
        </row>
        <row r="887">
          <cell r="D887">
            <v>62562</v>
          </cell>
          <cell r="V887"/>
          <cell r="W887">
            <v>1</v>
          </cell>
        </row>
        <row r="888">
          <cell r="D888">
            <v>64402</v>
          </cell>
          <cell r="V888" t="str">
            <v>Bella Artes but in flood plain</v>
          </cell>
          <cell r="W888">
            <v>3</v>
          </cell>
        </row>
        <row r="889">
          <cell r="D889">
            <v>60038</v>
          </cell>
          <cell r="V889" t="str">
            <v>Bella Artes</v>
          </cell>
          <cell r="W889">
            <v>3</v>
          </cell>
        </row>
        <row r="890">
          <cell r="D890">
            <v>64279</v>
          </cell>
          <cell r="V890" t="str">
            <v>could remain as K-8 (unique program?)-part of 15 K-5; has room to grow</v>
          </cell>
          <cell r="W890">
            <v>3</v>
          </cell>
        </row>
        <row r="891">
          <cell r="D891">
            <v>62927</v>
          </cell>
          <cell r="V891"/>
          <cell r="W891">
            <v>5</v>
          </cell>
        </row>
        <row r="892">
          <cell r="D892">
            <v>62513</v>
          </cell>
          <cell r="V892" t="str">
            <v>flood plain</v>
          </cell>
          <cell r="W892">
            <v>1</v>
          </cell>
        </row>
        <row r="893">
          <cell r="D893">
            <v>62463</v>
          </cell>
          <cell r="V893" t="str">
            <v>create 4 550 student middles (Rafael Maria de Labra, Wiliam Boyce, Berwind Int., Pachin)</v>
          </cell>
          <cell r="W893">
            <v>5</v>
          </cell>
        </row>
        <row r="894">
          <cell r="D894">
            <v>66233</v>
          </cell>
          <cell r="V894" t="str">
            <v>either invest in El Senorial(better site but slightly less location/affluent) or Luz (similar)</v>
          </cell>
          <cell r="W894">
            <v>1</v>
          </cell>
        </row>
        <row r="895">
          <cell r="D895">
            <v>62539</v>
          </cell>
          <cell r="V895" t="str">
            <v>flood plain</v>
          </cell>
          <cell r="W895">
            <v>1</v>
          </cell>
        </row>
        <row r="896">
          <cell r="D896">
            <v>61655</v>
          </cell>
          <cell r="V896"/>
          <cell r="W896">
            <v>1</v>
          </cell>
        </row>
        <row r="897">
          <cell r="D897">
            <v>61580</v>
          </cell>
          <cell r="V897"/>
          <cell r="W897">
            <v>1</v>
          </cell>
        </row>
        <row r="898">
          <cell r="D898">
            <v>63149</v>
          </cell>
          <cell r="V898" t="str">
            <v>montessori; could remain as a "3" but as a 6-8 middle but would only be 200 students</v>
          </cell>
          <cell r="W898">
            <v>1</v>
          </cell>
        </row>
        <row r="899">
          <cell r="D899">
            <v>63123</v>
          </cell>
          <cell r="V899" t="str">
            <v>Vocational</v>
          </cell>
          <cell r="W899">
            <v>5</v>
          </cell>
        </row>
        <row r="900">
          <cell r="D900">
            <v>63099</v>
          </cell>
          <cell r="V900" t="str">
            <v>large site, needs new school; next to Giralt HS</v>
          </cell>
          <cell r="W900">
            <v>5</v>
          </cell>
        </row>
        <row r="901">
          <cell r="D901">
            <v>62422</v>
          </cell>
          <cell r="V901"/>
          <cell r="W901">
            <v>4</v>
          </cell>
        </row>
        <row r="902">
          <cell r="D902">
            <v>66076</v>
          </cell>
          <cell r="V902" t="str">
            <v>either invest in El Senorial(better site but slightly less location/affluent) or Luz (similar)</v>
          </cell>
          <cell r="W902">
            <v>5</v>
          </cell>
        </row>
        <row r="903">
          <cell r="D903">
            <v>62943</v>
          </cell>
          <cell r="V903" t="str">
            <v>serving as K-8 on maps</v>
          </cell>
          <cell r="W903">
            <v>1</v>
          </cell>
        </row>
        <row r="904">
          <cell r="D904"/>
          <cell r="V904"/>
          <cell r="W904"/>
        </row>
        <row r="905">
          <cell r="D905"/>
          <cell r="V905"/>
          <cell r="W905"/>
        </row>
        <row r="906">
          <cell r="D906"/>
          <cell r="V906"/>
          <cell r="W906"/>
        </row>
        <row r="907">
          <cell r="D907"/>
          <cell r="V907"/>
          <cell r="W907"/>
        </row>
        <row r="908">
          <cell r="D908">
            <v>60913</v>
          </cell>
          <cell r="V908" t="str">
            <v>1.7m to MEDARDO CARAZO 9-12, moved those students here since this school needs a lot more SF/ student and am proposing new campus even for existing population</v>
          </cell>
          <cell r="W908">
            <v>5</v>
          </cell>
        </row>
        <row r="909">
          <cell r="D909">
            <v>69013</v>
          </cell>
          <cell r="V909" t="str">
            <v>1.1m to EL CONQUISTADOR K-5 changed to PK-8, moved these students there since that school is not in a flood zone</v>
          </cell>
          <cell r="W909">
            <v>1</v>
          </cell>
        </row>
        <row r="910">
          <cell r="D910">
            <v>69054</v>
          </cell>
          <cell r="V910" t="str">
            <v>added (2) PK</v>
          </cell>
          <cell r="W910">
            <v>4</v>
          </cell>
        </row>
        <row r="911">
          <cell r="D911">
            <v>60095</v>
          </cell>
          <cell r="V911" t="str">
            <v>Changed to PK-8,, 1.1m to TULIO LARRINAGA K-5 and 1.2m to ANDRES VALCARCEL 6-8, moved these students from there to here since this school is not in a flood zone</v>
          </cell>
          <cell r="W911">
            <v>5</v>
          </cell>
        </row>
        <row r="912">
          <cell r="D912">
            <v>69138</v>
          </cell>
          <cell r="V912" t="str">
            <v>Added (2) PK- no existing SF indicated</v>
          </cell>
          <cell r="W912">
            <v>5</v>
          </cell>
        </row>
        <row r="913">
          <cell r="D913">
            <v>79087</v>
          </cell>
          <cell r="V913" t="str">
            <v>Remote. Made PK-8, added (2)- PK, 6, 7, 8 to match existing number of classrooms but no population moved here</v>
          </cell>
          <cell r="W913">
            <v>3</v>
          </cell>
        </row>
        <row r="914">
          <cell r="D914">
            <v>69047</v>
          </cell>
          <cell r="V914" t="str">
            <v>1.7m to PETRA ZENON DE FABERY 9-12 not in a flood zone, moved these students there since that school needs a lot more SF/ student and am proposing new campus</v>
          </cell>
          <cell r="W914">
            <v>1</v>
          </cell>
        </row>
        <row r="915">
          <cell r="D915">
            <v>69112</v>
          </cell>
          <cell r="V915" t="str">
            <v>1.3m to  FAIR VIEW PK-6 changed to PK-5, moved K-5 students there, moved grade 6 from FAIR VIEW here</v>
          </cell>
          <cell r="W915">
            <v>5</v>
          </cell>
        </row>
        <row r="916">
          <cell r="D916">
            <v>69021</v>
          </cell>
          <cell r="V916" t="str">
            <v>1.3m to  JESUS SILVA K-8  changed to 6-8, moved grade 6 students there</v>
          </cell>
          <cell r="W916">
            <v>5</v>
          </cell>
        </row>
        <row r="917">
          <cell r="D917">
            <v>69039</v>
          </cell>
          <cell r="V917" t="str">
            <v>on the flood plain line, 1.2m to EL CONQUISTADOR K-5 changed to PK-8, moved these students there since that school is not in a flood zone</v>
          </cell>
          <cell r="W917">
            <v>1</v>
          </cell>
        </row>
        <row r="918">
          <cell r="D918"/>
          <cell r="V918"/>
          <cell r="W918"/>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FILE"/>
      <sheetName val="Sort without subdivisions"/>
      <sheetName val="Karen sort"/>
      <sheetName val="Muni. Summ. MK"/>
      <sheetName val="Muni Stat"/>
      <sheetName val="Reg. Summ. MK"/>
      <sheetName val="ALL Caguas Summary Table"/>
      <sheetName val="Consolidated no charts"/>
      <sheetName val="Summary Table"/>
      <sheetName val="Consolidated 220505"/>
      <sheetName val="M1C por esc. (con proyección)"/>
      <sheetName val="Program Municipalities"/>
      <sheetName val="Consolidated"/>
      <sheetName val="Definitions"/>
      <sheetName val="Survey Order"/>
      <sheetName val="Data Merge"/>
      <sheetName val="Sheet1"/>
    </sheetNames>
    <sheetDataSet>
      <sheetData sheetId="0">
        <row r="2">
          <cell r="L2"/>
        </row>
      </sheetData>
      <sheetData sheetId="1"/>
      <sheetData sheetId="2">
        <row r="3">
          <cell r="D3" t="str">
            <v>code</v>
          </cell>
          <cell r="O3" t="str">
            <v>proposed grade config.</v>
          </cell>
        </row>
        <row r="4">
          <cell r="D4">
            <v>17343</v>
          </cell>
          <cell r="O4"/>
        </row>
        <row r="5">
          <cell r="D5">
            <v>14316</v>
          </cell>
          <cell r="O5"/>
        </row>
        <row r="6">
          <cell r="D6">
            <v>15156</v>
          </cell>
          <cell r="O6"/>
        </row>
        <row r="7">
          <cell r="D7">
            <v>17392</v>
          </cell>
          <cell r="O7"/>
        </row>
        <row r="8">
          <cell r="D8">
            <v>12096</v>
          </cell>
          <cell r="O8"/>
        </row>
        <row r="9">
          <cell r="D9">
            <v>74286</v>
          </cell>
          <cell r="O9"/>
        </row>
        <row r="10">
          <cell r="D10">
            <v>23440</v>
          </cell>
          <cell r="O10"/>
        </row>
        <row r="11">
          <cell r="D11">
            <v>27623</v>
          </cell>
          <cell r="O11" t="str">
            <v>Specialty</v>
          </cell>
        </row>
        <row r="12">
          <cell r="D12">
            <v>36343</v>
          </cell>
          <cell r="O12"/>
        </row>
        <row r="13">
          <cell r="D13">
            <v>35550</v>
          </cell>
          <cell r="O13"/>
        </row>
        <row r="14">
          <cell r="D14">
            <v>48330</v>
          </cell>
          <cell r="O14"/>
        </row>
        <row r="15">
          <cell r="D15">
            <v>55806</v>
          </cell>
          <cell r="O15"/>
        </row>
        <row r="16">
          <cell r="D16">
            <v>75788</v>
          </cell>
          <cell r="O16"/>
        </row>
        <row r="17">
          <cell r="D17">
            <v>65094</v>
          </cell>
          <cell r="O17"/>
        </row>
        <row r="18">
          <cell r="D18">
            <v>23887</v>
          </cell>
          <cell r="O18" t="str">
            <v>10-12</v>
          </cell>
        </row>
        <row r="19">
          <cell r="D19">
            <v>11940</v>
          </cell>
          <cell r="O19" t="str">
            <v>PK-8</v>
          </cell>
        </row>
        <row r="20">
          <cell r="D20">
            <v>32375</v>
          </cell>
          <cell r="O20" t="str">
            <v>6-12</v>
          </cell>
        </row>
        <row r="21">
          <cell r="D21">
            <v>60038</v>
          </cell>
          <cell r="O21" t="str">
            <v>5-12</v>
          </cell>
        </row>
        <row r="22">
          <cell r="D22">
            <v>46805</v>
          </cell>
          <cell r="O22" t="str">
            <v>6-10</v>
          </cell>
        </row>
        <row r="23">
          <cell r="D23">
            <v>63149</v>
          </cell>
          <cell r="O23" t="str">
            <v>6-8</v>
          </cell>
        </row>
        <row r="24">
          <cell r="D24">
            <v>14241</v>
          </cell>
          <cell r="O24" t="str">
            <v>9-12</v>
          </cell>
        </row>
        <row r="25">
          <cell r="D25">
            <v>11528</v>
          </cell>
          <cell r="O25" t="str">
            <v>9-12</v>
          </cell>
        </row>
        <row r="26">
          <cell r="D26">
            <v>70078</v>
          </cell>
          <cell r="O26"/>
        </row>
        <row r="27">
          <cell r="D27">
            <v>70284</v>
          </cell>
          <cell r="O27" t="str">
            <v>6-8</v>
          </cell>
        </row>
        <row r="28">
          <cell r="D28">
            <v>70581</v>
          </cell>
          <cell r="O28" t="str">
            <v>9-12</v>
          </cell>
        </row>
        <row r="29">
          <cell r="D29">
            <v>70201</v>
          </cell>
          <cell r="O29" t="str">
            <v>9-12</v>
          </cell>
        </row>
        <row r="30">
          <cell r="D30">
            <v>77552</v>
          </cell>
          <cell r="O30" t="str">
            <v>6-12</v>
          </cell>
        </row>
        <row r="31">
          <cell r="D31">
            <v>26492</v>
          </cell>
          <cell r="O31" t="str">
            <v>9-12</v>
          </cell>
        </row>
        <row r="32">
          <cell r="D32">
            <v>23598</v>
          </cell>
          <cell r="O32"/>
        </row>
        <row r="33">
          <cell r="D33">
            <v>22772</v>
          </cell>
          <cell r="O33"/>
        </row>
        <row r="34">
          <cell r="D34">
            <v>21550</v>
          </cell>
          <cell r="O34" t="str">
            <v>6-12</v>
          </cell>
        </row>
        <row r="35">
          <cell r="D35">
            <v>26336</v>
          </cell>
          <cell r="O35" t="str">
            <v>PK-8</v>
          </cell>
        </row>
        <row r="36">
          <cell r="D36">
            <v>24810</v>
          </cell>
          <cell r="O36" t="str">
            <v>6-8</v>
          </cell>
        </row>
        <row r="37">
          <cell r="D37">
            <v>24786</v>
          </cell>
          <cell r="O37" t="str">
            <v>-</v>
          </cell>
        </row>
        <row r="38">
          <cell r="D38">
            <v>57281</v>
          </cell>
          <cell r="O38" t="str">
            <v>6-8</v>
          </cell>
        </row>
        <row r="39">
          <cell r="D39">
            <v>56820</v>
          </cell>
          <cell r="O39" t="str">
            <v>6-8</v>
          </cell>
        </row>
        <row r="40">
          <cell r="D40">
            <v>36012</v>
          </cell>
          <cell r="O40" t="str">
            <v>6-12</v>
          </cell>
        </row>
        <row r="41">
          <cell r="D41">
            <v>33704</v>
          </cell>
          <cell r="O41" t="str">
            <v>6-12</v>
          </cell>
        </row>
        <row r="42">
          <cell r="D42">
            <v>31120</v>
          </cell>
          <cell r="O42" t="str">
            <v>6-12</v>
          </cell>
        </row>
        <row r="43">
          <cell r="D43">
            <v>32250</v>
          </cell>
          <cell r="O43" t="str">
            <v>6-12</v>
          </cell>
        </row>
        <row r="44">
          <cell r="D44">
            <v>34264</v>
          </cell>
          <cell r="O44" t="str">
            <v>9-12</v>
          </cell>
        </row>
        <row r="45">
          <cell r="D45">
            <v>40519</v>
          </cell>
          <cell r="O45" t="str">
            <v>6-12</v>
          </cell>
        </row>
        <row r="46">
          <cell r="D46">
            <v>43406</v>
          </cell>
          <cell r="O46" t="str">
            <v>6-12</v>
          </cell>
        </row>
        <row r="47">
          <cell r="D47">
            <v>57877</v>
          </cell>
          <cell r="O47" t="str">
            <v>9-12</v>
          </cell>
        </row>
        <row r="48">
          <cell r="D48">
            <v>51763</v>
          </cell>
          <cell r="O48" t="str">
            <v>6-12</v>
          </cell>
        </row>
        <row r="49">
          <cell r="D49">
            <v>13318</v>
          </cell>
          <cell r="O49" t="str">
            <v>6-12</v>
          </cell>
        </row>
        <row r="50">
          <cell r="D50">
            <v>53470</v>
          </cell>
          <cell r="O50" t="str">
            <v>-</v>
          </cell>
        </row>
        <row r="51">
          <cell r="D51">
            <v>61853</v>
          </cell>
          <cell r="O51" t="str">
            <v>9-12</v>
          </cell>
        </row>
        <row r="52">
          <cell r="D52">
            <v>75739</v>
          </cell>
          <cell r="O52" t="str">
            <v>6-12</v>
          </cell>
        </row>
        <row r="53">
          <cell r="D53">
            <v>61572</v>
          </cell>
          <cell r="O53" t="str">
            <v>6-12</v>
          </cell>
        </row>
        <row r="54">
          <cell r="D54">
            <v>61655</v>
          </cell>
          <cell r="O54" t="str">
            <v>9-12</v>
          </cell>
        </row>
        <row r="55">
          <cell r="D55">
            <v>61663</v>
          </cell>
          <cell r="O55" t="str">
            <v>9-12</v>
          </cell>
        </row>
        <row r="56">
          <cell r="D56">
            <v>64402</v>
          </cell>
          <cell r="O56" t="str">
            <v>6-12</v>
          </cell>
        </row>
        <row r="57">
          <cell r="D57">
            <v>61671</v>
          </cell>
          <cell r="O57" t="str">
            <v>6-12</v>
          </cell>
        </row>
        <row r="58">
          <cell r="D58">
            <v>61747</v>
          </cell>
          <cell r="O58" t="str">
            <v>6-12</v>
          </cell>
        </row>
        <row r="59">
          <cell r="D59">
            <v>62950</v>
          </cell>
          <cell r="O59" t="str">
            <v>6-12</v>
          </cell>
        </row>
        <row r="60">
          <cell r="D60">
            <v>18184</v>
          </cell>
          <cell r="O60" t="str">
            <v>PK-8</v>
          </cell>
        </row>
        <row r="61">
          <cell r="D61">
            <v>11023</v>
          </cell>
          <cell r="O61" t="str">
            <v>6-8</v>
          </cell>
        </row>
        <row r="62">
          <cell r="D62">
            <v>71084</v>
          </cell>
          <cell r="O62" t="str">
            <v>6-8</v>
          </cell>
        </row>
        <row r="63">
          <cell r="D63">
            <v>17764</v>
          </cell>
          <cell r="O63" t="str">
            <v>6-8</v>
          </cell>
        </row>
        <row r="64">
          <cell r="D64">
            <v>11502</v>
          </cell>
          <cell r="O64" t="str">
            <v>6-8</v>
          </cell>
        </row>
        <row r="65">
          <cell r="D65">
            <v>15917</v>
          </cell>
          <cell r="O65" t="str">
            <v>6-8</v>
          </cell>
        </row>
        <row r="66">
          <cell r="D66">
            <v>12872</v>
          </cell>
          <cell r="O66" t="str">
            <v>PK-8</v>
          </cell>
        </row>
        <row r="67">
          <cell r="D67">
            <v>71761</v>
          </cell>
          <cell r="O67" t="str">
            <v>PK-8</v>
          </cell>
        </row>
        <row r="68">
          <cell r="D68">
            <v>71886</v>
          </cell>
          <cell r="O68" t="str">
            <v>6-8</v>
          </cell>
        </row>
        <row r="69">
          <cell r="D69">
            <v>70490</v>
          </cell>
          <cell r="O69" t="str">
            <v>6-8</v>
          </cell>
        </row>
        <row r="70">
          <cell r="D70">
            <v>70508</v>
          </cell>
          <cell r="O70" t="str">
            <v>6-8</v>
          </cell>
        </row>
        <row r="71">
          <cell r="D71">
            <v>70060</v>
          </cell>
          <cell r="O71" t="str">
            <v>K-8</v>
          </cell>
        </row>
        <row r="72">
          <cell r="D72">
            <v>70573</v>
          </cell>
          <cell r="O72" t="str">
            <v>6-8</v>
          </cell>
        </row>
        <row r="73">
          <cell r="D73">
            <v>73668</v>
          </cell>
          <cell r="O73" t="str">
            <v>6-8</v>
          </cell>
        </row>
        <row r="74">
          <cell r="D74">
            <v>70805</v>
          </cell>
          <cell r="O74" t="str">
            <v>6-8</v>
          </cell>
        </row>
        <row r="75">
          <cell r="D75">
            <v>17186</v>
          </cell>
          <cell r="O75" t="str">
            <v>6-8</v>
          </cell>
        </row>
        <row r="76">
          <cell r="D76">
            <v>12245</v>
          </cell>
          <cell r="O76" t="str">
            <v>6-8</v>
          </cell>
        </row>
        <row r="77">
          <cell r="D77">
            <v>71217</v>
          </cell>
          <cell r="O77" t="str">
            <v>6-8</v>
          </cell>
        </row>
        <row r="78">
          <cell r="D78">
            <v>74864</v>
          </cell>
          <cell r="O78" t="str">
            <v>6-8</v>
          </cell>
        </row>
        <row r="79">
          <cell r="D79">
            <v>71373</v>
          </cell>
          <cell r="O79" t="str">
            <v>6-8</v>
          </cell>
        </row>
        <row r="80">
          <cell r="D80">
            <v>71654</v>
          </cell>
          <cell r="O80"/>
        </row>
        <row r="81">
          <cell r="D81">
            <v>27540</v>
          </cell>
          <cell r="O81" t="str">
            <v>PK-8</v>
          </cell>
        </row>
        <row r="82">
          <cell r="D82">
            <v>24752</v>
          </cell>
          <cell r="O82" t="str">
            <v>-</v>
          </cell>
        </row>
        <row r="83">
          <cell r="D83">
            <v>20776</v>
          </cell>
          <cell r="O83" t="str">
            <v>6-8</v>
          </cell>
        </row>
        <row r="84">
          <cell r="D84">
            <v>25619</v>
          </cell>
          <cell r="O84" t="str">
            <v>-</v>
          </cell>
        </row>
        <row r="85">
          <cell r="D85">
            <v>23119</v>
          </cell>
          <cell r="O85"/>
        </row>
        <row r="86">
          <cell r="D86">
            <v>20909</v>
          </cell>
          <cell r="O86"/>
        </row>
        <row r="87">
          <cell r="D87">
            <v>21089</v>
          </cell>
          <cell r="O87"/>
        </row>
        <row r="88">
          <cell r="D88">
            <v>25627</v>
          </cell>
          <cell r="O88" t="str">
            <v>6-8</v>
          </cell>
        </row>
        <row r="89">
          <cell r="D89">
            <v>26005</v>
          </cell>
          <cell r="O89"/>
        </row>
        <row r="90">
          <cell r="D90">
            <v>22012</v>
          </cell>
          <cell r="O90" t="str">
            <v>6-8</v>
          </cell>
        </row>
        <row r="91">
          <cell r="D91">
            <v>58123</v>
          </cell>
          <cell r="O91" t="str">
            <v>PK-5</v>
          </cell>
        </row>
        <row r="92">
          <cell r="D92">
            <v>34207</v>
          </cell>
          <cell r="O92" t="str">
            <v>6-8</v>
          </cell>
        </row>
        <row r="93">
          <cell r="D93">
            <v>34462</v>
          </cell>
          <cell r="O93" t="str">
            <v>6-8</v>
          </cell>
        </row>
        <row r="94">
          <cell r="D94">
            <v>30148</v>
          </cell>
          <cell r="O94" t="str">
            <v>PK-8</v>
          </cell>
        </row>
        <row r="95">
          <cell r="D95">
            <v>34348</v>
          </cell>
          <cell r="O95" t="str">
            <v>PK-8</v>
          </cell>
        </row>
        <row r="96">
          <cell r="D96">
            <v>33662</v>
          </cell>
          <cell r="O96" t="str">
            <v>6-8</v>
          </cell>
        </row>
        <row r="97">
          <cell r="D97">
            <v>32979</v>
          </cell>
          <cell r="O97" t="str">
            <v>6-8</v>
          </cell>
        </row>
        <row r="98">
          <cell r="D98">
            <v>35493</v>
          </cell>
          <cell r="O98" t="str">
            <v>6-8</v>
          </cell>
        </row>
        <row r="99">
          <cell r="D99">
            <v>34355</v>
          </cell>
          <cell r="O99" t="str">
            <v>6-8</v>
          </cell>
        </row>
        <row r="100">
          <cell r="D100">
            <v>36046</v>
          </cell>
          <cell r="O100" t="str">
            <v>6-8</v>
          </cell>
        </row>
        <row r="101">
          <cell r="D101">
            <v>31302</v>
          </cell>
          <cell r="O101" t="str">
            <v>6-8</v>
          </cell>
        </row>
        <row r="102">
          <cell r="D102">
            <v>33225</v>
          </cell>
          <cell r="O102" t="str">
            <v>6-8</v>
          </cell>
        </row>
        <row r="103">
          <cell r="D103">
            <v>25031</v>
          </cell>
          <cell r="O103" t="str">
            <v>6-8</v>
          </cell>
        </row>
        <row r="104">
          <cell r="D104">
            <v>35964</v>
          </cell>
          <cell r="O104" t="str">
            <v>PK-8</v>
          </cell>
        </row>
        <row r="105">
          <cell r="D105">
            <v>32227</v>
          </cell>
          <cell r="O105" t="str">
            <v>6-8</v>
          </cell>
        </row>
        <row r="106">
          <cell r="D106">
            <v>23309</v>
          </cell>
          <cell r="O106" t="str">
            <v>6-8</v>
          </cell>
        </row>
        <row r="107">
          <cell r="D107">
            <v>35295</v>
          </cell>
          <cell r="O107"/>
        </row>
        <row r="108">
          <cell r="D108">
            <v>32532</v>
          </cell>
          <cell r="O108" t="str">
            <v>PK-8</v>
          </cell>
        </row>
        <row r="109">
          <cell r="D109">
            <v>46664</v>
          </cell>
          <cell r="O109" t="str">
            <v>PK-8</v>
          </cell>
        </row>
        <row r="110">
          <cell r="D110">
            <v>40667</v>
          </cell>
          <cell r="O110" t="str">
            <v>6-8</v>
          </cell>
        </row>
        <row r="111">
          <cell r="D111">
            <v>40980</v>
          </cell>
          <cell r="O111" t="str">
            <v>6-8</v>
          </cell>
        </row>
        <row r="112">
          <cell r="D112">
            <v>15750</v>
          </cell>
          <cell r="O112" t="str">
            <v>6-8</v>
          </cell>
        </row>
        <row r="113">
          <cell r="D113">
            <v>41541</v>
          </cell>
          <cell r="O113" t="str">
            <v>PK-8</v>
          </cell>
        </row>
        <row r="114">
          <cell r="D114">
            <v>46003</v>
          </cell>
          <cell r="O114" t="str">
            <v>6-8</v>
          </cell>
        </row>
        <row r="115">
          <cell r="D115">
            <v>46334</v>
          </cell>
          <cell r="O115" t="str">
            <v>PK-8</v>
          </cell>
        </row>
        <row r="116">
          <cell r="D116">
            <v>54551</v>
          </cell>
          <cell r="O116" t="str">
            <v>6-8</v>
          </cell>
        </row>
        <row r="117">
          <cell r="D117">
            <v>50492</v>
          </cell>
          <cell r="O117" t="str">
            <v>6-8</v>
          </cell>
        </row>
        <row r="118">
          <cell r="D118">
            <v>55350</v>
          </cell>
          <cell r="O118" t="str">
            <v>6-8</v>
          </cell>
        </row>
        <row r="119">
          <cell r="D119">
            <v>57828</v>
          </cell>
          <cell r="O119" t="str">
            <v>6-8</v>
          </cell>
        </row>
        <row r="120">
          <cell r="D120">
            <v>50740</v>
          </cell>
          <cell r="O120" t="str">
            <v>PK-8</v>
          </cell>
        </row>
        <row r="121">
          <cell r="D121">
            <v>51631</v>
          </cell>
          <cell r="O121" t="str">
            <v>6-8</v>
          </cell>
        </row>
        <row r="122">
          <cell r="D122">
            <v>54429</v>
          </cell>
          <cell r="O122"/>
        </row>
        <row r="123">
          <cell r="D123">
            <v>51870</v>
          </cell>
          <cell r="O123" t="str">
            <v>6-8</v>
          </cell>
        </row>
        <row r="124">
          <cell r="D124">
            <v>55871</v>
          </cell>
          <cell r="O124" t="str">
            <v>PK-8</v>
          </cell>
        </row>
        <row r="125">
          <cell r="D125">
            <v>52522</v>
          </cell>
          <cell r="O125" t="str">
            <v>6-8</v>
          </cell>
        </row>
        <row r="126">
          <cell r="D126">
            <v>56440</v>
          </cell>
          <cell r="O126" t="str">
            <v>6-8</v>
          </cell>
        </row>
        <row r="127">
          <cell r="D127">
            <v>52142</v>
          </cell>
          <cell r="O127" t="str">
            <v>PK-8</v>
          </cell>
        </row>
        <row r="128">
          <cell r="D128">
            <v>56424</v>
          </cell>
          <cell r="O128" t="str">
            <v>6-8</v>
          </cell>
        </row>
        <row r="129">
          <cell r="D129">
            <v>57562</v>
          </cell>
          <cell r="O129"/>
        </row>
        <row r="130">
          <cell r="D130">
            <v>56101</v>
          </cell>
          <cell r="O130" t="str">
            <v>PK-8</v>
          </cell>
        </row>
        <row r="131">
          <cell r="D131">
            <v>56085</v>
          </cell>
          <cell r="O131" t="str">
            <v>6-8</v>
          </cell>
        </row>
        <row r="132">
          <cell r="D132">
            <v>53009</v>
          </cell>
          <cell r="O132" t="str">
            <v>6-8</v>
          </cell>
        </row>
        <row r="133">
          <cell r="D133">
            <v>13151</v>
          </cell>
          <cell r="O133" t="str">
            <v>PK-8</v>
          </cell>
        </row>
        <row r="134">
          <cell r="D134">
            <v>53256</v>
          </cell>
          <cell r="O134" t="str">
            <v>PK-8</v>
          </cell>
        </row>
        <row r="135">
          <cell r="D135">
            <v>53603</v>
          </cell>
          <cell r="O135" t="str">
            <v>6-8</v>
          </cell>
        </row>
        <row r="136">
          <cell r="D136">
            <v>57000</v>
          </cell>
          <cell r="O136" t="str">
            <v>6-8</v>
          </cell>
        </row>
        <row r="137">
          <cell r="D137">
            <v>66019</v>
          </cell>
          <cell r="O137" t="str">
            <v>6-8</v>
          </cell>
        </row>
        <row r="138">
          <cell r="D138">
            <v>66498</v>
          </cell>
          <cell r="O138" t="str">
            <v>6-8</v>
          </cell>
        </row>
        <row r="139">
          <cell r="D139">
            <v>65995</v>
          </cell>
          <cell r="O139" t="str">
            <v>6-8</v>
          </cell>
        </row>
        <row r="140">
          <cell r="D140">
            <v>62174</v>
          </cell>
          <cell r="O140" t="str">
            <v>6-8</v>
          </cell>
        </row>
        <row r="141">
          <cell r="D141">
            <v>75705</v>
          </cell>
          <cell r="O141" t="str">
            <v>6-8</v>
          </cell>
        </row>
        <row r="142">
          <cell r="D142">
            <v>67934</v>
          </cell>
          <cell r="O142" t="str">
            <v>6-8</v>
          </cell>
        </row>
        <row r="143">
          <cell r="D143">
            <v>63131</v>
          </cell>
          <cell r="O143" t="str">
            <v>6-8</v>
          </cell>
        </row>
        <row r="144">
          <cell r="D144">
            <v>62554</v>
          </cell>
          <cell r="O144" t="str">
            <v>6-8</v>
          </cell>
        </row>
        <row r="145">
          <cell r="D145">
            <v>62463</v>
          </cell>
          <cell r="O145" t="str">
            <v>6-8</v>
          </cell>
        </row>
        <row r="146">
          <cell r="D146">
            <v>66316</v>
          </cell>
          <cell r="O146" t="str">
            <v>6-8</v>
          </cell>
        </row>
        <row r="147">
          <cell r="D147">
            <v>61564</v>
          </cell>
          <cell r="O147" t="str">
            <v>6-8</v>
          </cell>
        </row>
        <row r="148">
          <cell r="D148">
            <v>69039</v>
          </cell>
          <cell r="O148" t="str">
            <v>K-5</v>
          </cell>
        </row>
        <row r="149">
          <cell r="D149">
            <v>75804</v>
          </cell>
          <cell r="O149" t="str">
            <v>6-8</v>
          </cell>
        </row>
        <row r="150">
          <cell r="D150">
            <v>66480</v>
          </cell>
          <cell r="O150" t="str">
            <v>6-8</v>
          </cell>
        </row>
        <row r="151">
          <cell r="D151">
            <v>11593</v>
          </cell>
          <cell r="O151" t="str">
            <v>9-12</v>
          </cell>
        </row>
        <row r="152">
          <cell r="D152">
            <v>73650</v>
          </cell>
          <cell r="O152" t="str">
            <v>-</v>
          </cell>
        </row>
        <row r="153">
          <cell r="D153">
            <v>60301</v>
          </cell>
          <cell r="O153" t="str">
            <v>7-12</v>
          </cell>
        </row>
        <row r="154">
          <cell r="D154">
            <v>60442</v>
          </cell>
          <cell r="O154" t="str">
            <v>PK-8</v>
          </cell>
        </row>
        <row r="155">
          <cell r="D155">
            <v>61705</v>
          </cell>
          <cell r="O155" t="str">
            <v>6-8</v>
          </cell>
        </row>
        <row r="156">
          <cell r="D156">
            <v>26021</v>
          </cell>
          <cell r="O156" t="str">
            <v>9-12</v>
          </cell>
        </row>
        <row r="157">
          <cell r="D157">
            <v>45310</v>
          </cell>
          <cell r="O157" t="str">
            <v>8-12</v>
          </cell>
        </row>
        <row r="158">
          <cell r="D158">
            <v>63032</v>
          </cell>
          <cell r="O158" t="str">
            <v>8-12</v>
          </cell>
        </row>
        <row r="159">
          <cell r="D159">
            <v>15784</v>
          </cell>
          <cell r="O159" t="str">
            <v>9-12</v>
          </cell>
        </row>
        <row r="160">
          <cell r="D160">
            <v>18192</v>
          </cell>
          <cell r="O160" t="str">
            <v>9-12</v>
          </cell>
        </row>
        <row r="161">
          <cell r="D161">
            <v>17558</v>
          </cell>
          <cell r="O161" t="str">
            <v>9-12</v>
          </cell>
        </row>
        <row r="162">
          <cell r="D162">
            <v>10702</v>
          </cell>
          <cell r="O162" t="str">
            <v>9-12</v>
          </cell>
        </row>
        <row r="163">
          <cell r="D163">
            <v>17384</v>
          </cell>
          <cell r="O163" t="str">
            <v>9-12</v>
          </cell>
        </row>
        <row r="164">
          <cell r="D164">
            <v>17327</v>
          </cell>
          <cell r="O164" t="str">
            <v>9-12</v>
          </cell>
        </row>
        <row r="165">
          <cell r="D165">
            <v>17319</v>
          </cell>
          <cell r="O165" t="str">
            <v>9-12</v>
          </cell>
        </row>
        <row r="166">
          <cell r="D166">
            <v>71092</v>
          </cell>
          <cell r="O166" t="str">
            <v>9-12</v>
          </cell>
        </row>
        <row r="167">
          <cell r="D167">
            <v>10827</v>
          </cell>
          <cell r="O167" t="str">
            <v>9-12</v>
          </cell>
        </row>
        <row r="168">
          <cell r="D168">
            <v>17772</v>
          </cell>
          <cell r="O168" t="str">
            <v>9-12</v>
          </cell>
        </row>
        <row r="169">
          <cell r="D169">
            <v>11643</v>
          </cell>
          <cell r="O169" t="str">
            <v>9-12</v>
          </cell>
        </row>
        <row r="170">
          <cell r="D170">
            <v>12088</v>
          </cell>
          <cell r="O170" t="str">
            <v>9-12</v>
          </cell>
        </row>
        <row r="171">
          <cell r="D171">
            <v>17350</v>
          </cell>
          <cell r="O171" t="str">
            <v>9-12</v>
          </cell>
        </row>
        <row r="172">
          <cell r="D172">
            <v>12930</v>
          </cell>
          <cell r="O172" t="str">
            <v>9-12</v>
          </cell>
        </row>
        <row r="173">
          <cell r="D173">
            <v>17368</v>
          </cell>
          <cell r="O173" t="str">
            <v>9-12</v>
          </cell>
        </row>
        <row r="174">
          <cell r="D174">
            <v>79038</v>
          </cell>
          <cell r="O174" t="str">
            <v>9-12</v>
          </cell>
        </row>
        <row r="175">
          <cell r="D175">
            <v>71779</v>
          </cell>
          <cell r="O175" t="str">
            <v>9-12</v>
          </cell>
        </row>
        <row r="176">
          <cell r="D176">
            <v>75267</v>
          </cell>
          <cell r="O176" t="str">
            <v>9-12</v>
          </cell>
        </row>
        <row r="177">
          <cell r="D177">
            <v>71894</v>
          </cell>
          <cell r="O177" t="str">
            <v>9-12</v>
          </cell>
        </row>
        <row r="178">
          <cell r="D178">
            <v>70516</v>
          </cell>
          <cell r="O178" t="str">
            <v>9-12</v>
          </cell>
        </row>
        <row r="179">
          <cell r="D179">
            <v>78733</v>
          </cell>
          <cell r="O179" t="str">
            <v>9-12</v>
          </cell>
        </row>
        <row r="180">
          <cell r="D180">
            <v>70615</v>
          </cell>
          <cell r="O180" t="str">
            <v>-</v>
          </cell>
        </row>
        <row r="181">
          <cell r="D181">
            <v>70276</v>
          </cell>
          <cell r="O181" t="str">
            <v>9-12</v>
          </cell>
        </row>
        <row r="182">
          <cell r="D182">
            <v>70623</v>
          </cell>
          <cell r="O182" t="str">
            <v>9-12</v>
          </cell>
        </row>
        <row r="183">
          <cell r="D183">
            <v>70813</v>
          </cell>
          <cell r="O183" t="str">
            <v>9-12</v>
          </cell>
        </row>
        <row r="184">
          <cell r="D184">
            <v>70888</v>
          </cell>
          <cell r="O184" t="str">
            <v>9-12</v>
          </cell>
        </row>
        <row r="185">
          <cell r="D185">
            <v>77669</v>
          </cell>
          <cell r="O185" t="str">
            <v>9-12</v>
          </cell>
        </row>
        <row r="186">
          <cell r="D186">
            <v>12377</v>
          </cell>
          <cell r="O186" t="str">
            <v>9-12</v>
          </cell>
        </row>
        <row r="187">
          <cell r="D187">
            <v>18242</v>
          </cell>
          <cell r="O187" t="str">
            <v>9-12</v>
          </cell>
        </row>
        <row r="188">
          <cell r="D188">
            <v>71225</v>
          </cell>
          <cell r="O188" t="str">
            <v>9-12</v>
          </cell>
        </row>
        <row r="189">
          <cell r="D189">
            <v>78857</v>
          </cell>
          <cell r="O189" t="str">
            <v>9-12</v>
          </cell>
        </row>
        <row r="190">
          <cell r="D190">
            <v>14340</v>
          </cell>
          <cell r="O190"/>
        </row>
        <row r="191">
          <cell r="D191">
            <v>14357</v>
          </cell>
          <cell r="O191"/>
        </row>
        <row r="192">
          <cell r="D192">
            <v>78931</v>
          </cell>
          <cell r="O192"/>
        </row>
        <row r="193">
          <cell r="D193">
            <v>71381</v>
          </cell>
          <cell r="O193"/>
        </row>
        <row r="194">
          <cell r="D194">
            <v>77651</v>
          </cell>
          <cell r="O194"/>
        </row>
        <row r="195">
          <cell r="D195">
            <v>71514</v>
          </cell>
          <cell r="O195" t="str">
            <v>9-12</v>
          </cell>
        </row>
        <row r="196">
          <cell r="D196">
            <v>71670</v>
          </cell>
          <cell r="O196" t="str">
            <v>9-12</v>
          </cell>
        </row>
        <row r="197">
          <cell r="D197">
            <v>74039</v>
          </cell>
          <cell r="O197" t="str">
            <v>-</v>
          </cell>
        </row>
        <row r="198">
          <cell r="D198">
            <v>28571</v>
          </cell>
          <cell r="O198" t="str">
            <v>9-12</v>
          </cell>
        </row>
        <row r="199">
          <cell r="D199">
            <v>27565</v>
          </cell>
          <cell r="O199" t="str">
            <v>-</v>
          </cell>
        </row>
        <row r="200">
          <cell r="D200">
            <v>20362</v>
          </cell>
          <cell r="O200" t="str">
            <v>9-12</v>
          </cell>
        </row>
        <row r="201">
          <cell r="D201">
            <v>36053</v>
          </cell>
          <cell r="O201" t="str">
            <v>9-12</v>
          </cell>
        </row>
        <row r="202">
          <cell r="D202">
            <v>20560</v>
          </cell>
          <cell r="O202" t="str">
            <v>-</v>
          </cell>
        </row>
        <row r="203">
          <cell r="D203">
            <v>20818</v>
          </cell>
          <cell r="O203" t="str">
            <v>9-12</v>
          </cell>
        </row>
        <row r="204">
          <cell r="D204">
            <v>25601</v>
          </cell>
          <cell r="O204" t="str">
            <v>-</v>
          </cell>
        </row>
        <row r="205">
          <cell r="D205">
            <v>20800</v>
          </cell>
          <cell r="O205"/>
        </row>
        <row r="206">
          <cell r="D206">
            <v>21055</v>
          </cell>
          <cell r="O206"/>
        </row>
        <row r="207">
          <cell r="D207">
            <v>20982</v>
          </cell>
          <cell r="O207"/>
        </row>
        <row r="208">
          <cell r="D208">
            <v>21105</v>
          </cell>
          <cell r="O208" t="str">
            <v>9-12</v>
          </cell>
        </row>
        <row r="209">
          <cell r="D209">
            <v>23531</v>
          </cell>
          <cell r="O209" t="str">
            <v>9-12</v>
          </cell>
        </row>
        <row r="210">
          <cell r="D210">
            <v>26013</v>
          </cell>
          <cell r="O210" t="str">
            <v>-</v>
          </cell>
        </row>
        <row r="211">
          <cell r="D211">
            <v>27557</v>
          </cell>
          <cell r="O211" t="str">
            <v>9-12</v>
          </cell>
        </row>
        <row r="212">
          <cell r="D212">
            <v>21832</v>
          </cell>
          <cell r="O212" t="str">
            <v>9-12</v>
          </cell>
        </row>
        <row r="213">
          <cell r="D213">
            <v>21758</v>
          </cell>
          <cell r="O213" t="str">
            <v>9-12</v>
          </cell>
        </row>
        <row r="214">
          <cell r="D214">
            <v>28530</v>
          </cell>
          <cell r="O214" t="str">
            <v>9-12</v>
          </cell>
        </row>
        <row r="215">
          <cell r="D215">
            <v>28563</v>
          </cell>
          <cell r="O215"/>
        </row>
        <row r="216">
          <cell r="D216">
            <v>26773</v>
          </cell>
          <cell r="O216" t="str">
            <v>9-12</v>
          </cell>
        </row>
        <row r="217">
          <cell r="D217">
            <v>28373</v>
          </cell>
          <cell r="O217" t="str">
            <v>9-12</v>
          </cell>
        </row>
        <row r="218">
          <cell r="D218">
            <v>34926</v>
          </cell>
          <cell r="O218" t="str">
            <v>9-12</v>
          </cell>
        </row>
        <row r="219">
          <cell r="D219">
            <v>33340</v>
          </cell>
          <cell r="O219" t="str">
            <v>9-12</v>
          </cell>
        </row>
        <row r="220">
          <cell r="D220">
            <v>36384</v>
          </cell>
          <cell r="O220" t="str">
            <v>9-12</v>
          </cell>
        </row>
        <row r="221">
          <cell r="D221">
            <v>30167</v>
          </cell>
          <cell r="O221" t="str">
            <v>9-12</v>
          </cell>
        </row>
        <row r="222">
          <cell r="D222">
            <v>30098</v>
          </cell>
          <cell r="O222" t="str">
            <v>9-12</v>
          </cell>
        </row>
        <row r="223">
          <cell r="D223">
            <v>35766</v>
          </cell>
          <cell r="O223" t="str">
            <v>9-12</v>
          </cell>
        </row>
        <row r="224">
          <cell r="D224">
            <v>30247</v>
          </cell>
          <cell r="O224" t="str">
            <v>9-12</v>
          </cell>
        </row>
        <row r="225">
          <cell r="D225">
            <v>30270</v>
          </cell>
          <cell r="O225" t="str">
            <v>9-12</v>
          </cell>
        </row>
        <row r="226">
          <cell r="D226">
            <v>34884</v>
          </cell>
          <cell r="O226" t="str">
            <v>6-12</v>
          </cell>
        </row>
        <row r="227">
          <cell r="D227">
            <v>35501</v>
          </cell>
          <cell r="O227" t="str">
            <v>9-12</v>
          </cell>
        </row>
        <row r="228">
          <cell r="D228">
            <v>34363</v>
          </cell>
          <cell r="O228" t="str">
            <v>9-12</v>
          </cell>
        </row>
        <row r="229">
          <cell r="D229">
            <v>34785</v>
          </cell>
          <cell r="O229" t="str">
            <v>9-12</v>
          </cell>
        </row>
        <row r="230">
          <cell r="D230">
            <v>35592</v>
          </cell>
          <cell r="O230" t="str">
            <v>9-12</v>
          </cell>
        </row>
        <row r="231">
          <cell r="D231">
            <v>30973</v>
          </cell>
          <cell r="O231" t="str">
            <v>9-12</v>
          </cell>
        </row>
        <row r="232">
          <cell r="D232">
            <v>36335</v>
          </cell>
          <cell r="O232" t="str">
            <v>9-12</v>
          </cell>
        </row>
        <row r="233">
          <cell r="D233">
            <v>35618</v>
          </cell>
          <cell r="O233" t="str">
            <v>9-12</v>
          </cell>
        </row>
        <row r="234">
          <cell r="D234">
            <v>31542</v>
          </cell>
          <cell r="O234" t="str">
            <v>9-12</v>
          </cell>
        </row>
        <row r="235">
          <cell r="D235">
            <v>35881</v>
          </cell>
          <cell r="O235" t="str">
            <v>9-12</v>
          </cell>
        </row>
        <row r="236">
          <cell r="D236">
            <v>35816</v>
          </cell>
          <cell r="O236" t="str">
            <v>9-12</v>
          </cell>
        </row>
        <row r="237">
          <cell r="D237">
            <v>33233</v>
          </cell>
          <cell r="O237" t="str">
            <v>9-12</v>
          </cell>
        </row>
        <row r="238">
          <cell r="D238">
            <v>28522</v>
          </cell>
          <cell r="O238" t="str">
            <v>9-12</v>
          </cell>
        </row>
        <row r="239">
          <cell r="D239">
            <v>22582</v>
          </cell>
          <cell r="O239" t="str">
            <v>9-12</v>
          </cell>
        </row>
        <row r="240">
          <cell r="D240">
            <v>33043</v>
          </cell>
          <cell r="O240" t="str">
            <v>9-12</v>
          </cell>
        </row>
        <row r="241">
          <cell r="D241">
            <v>35782</v>
          </cell>
          <cell r="O241" t="str">
            <v>9-12</v>
          </cell>
        </row>
        <row r="242">
          <cell r="D242">
            <v>32755</v>
          </cell>
          <cell r="O242" t="str">
            <v>9-12</v>
          </cell>
        </row>
        <row r="243">
          <cell r="D243">
            <v>40022</v>
          </cell>
          <cell r="O243" t="str">
            <v>9-12</v>
          </cell>
        </row>
        <row r="244">
          <cell r="D244">
            <v>46086</v>
          </cell>
          <cell r="O244" t="str">
            <v>9-12</v>
          </cell>
        </row>
        <row r="245">
          <cell r="D245">
            <v>46656</v>
          </cell>
          <cell r="O245" t="str">
            <v>9-12</v>
          </cell>
        </row>
        <row r="246">
          <cell r="D246">
            <v>47647</v>
          </cell>
          <cell r="O246" t="str">
            <v>9-12</v>
          </cell>
        </row>
        <row r="247">
          <cell r="D247">
            <v>45468</v>
          </cell>
          <cell r="O247" t="str">
            <v>9-12</v>
          </cell>
        </row>
        <row r="248">
          <cell r="D248">
            <v>46995</v>
          </cell>
          <cell r="O248" t="str">
            <v>9-12</v>
          </cell>
        </row>
        <row r="249">
          <cell r="D249">
            <v>46821</v>
          </cell>
          <cell r="O249" t="str">
            <v>9-12</v>
          </cell>
        </row>
        <row r="250">
          <cell r="D250">
            <v>46987</v>
          </cell>
          <cell r="O250" t="str">
            <v>9-12</v>
          </cell>
        </row>
        <row r="251">
          <cell r="D251">
            <v>41061</v>
          </cell>
          <cell r="O251" t="str">
            <v>9-12</v>
          </cell>
        </row>
        <row r="252">
          <cell r="D252">
            <v>15792</v>
          </cell>
          <cell r="O252" t="str">
            <v>9-12</v>
          </cell>
        </row>
        <row r="253">
          <cell r="D253">
            <v>15248</v>
          </cell>
          <cell r="O253" t="str">
            <v>9-12</v>
          </cell>
        </row>
        <row r="254">
          <cell r="D254">
            <v>45682</v>
          </cell>
          <cell r="O254" t="str">
            <v>9-12</v>
          </cell>
        </row>
        <row r="255">
          <cell r="D255">
            <v>46219</v>
          </cell>
          <cell r="O255" t="str">
            <v>9-12</v>
          </cell>
        </row>
        <row r="256">
          <cell r="D256">
            <v>47639</v>
          </cell>
          <cell r="O256" t="str">
            <v>PK-12</v>
          </cell>
        </row>
        <row r="257">
          <cell r="D257">
            <v>44560</v>
          </cell>
          <cell r="O257" t="str">
            <v>9-12</v>
          </cell>
        </row>
        <row r="258">
          <cell r="D258">
            <v>42077</v>
          </cell>
          <cell r="O258" t="str">
            <v>9-12</v>
          </cell>
        </row>
        <row r="259">
          <cell r="D259">
            <v>48298</v>
          </cell>
          <cell r="O259" t="str">
            <v>9-12</v>
          </cell>
        </row>
        <row r="260">
          <cell r="D260">
            <v>47894</v>
          </cell>
          <cell r="O260" t="str">
            <v>9-12</v>
          </cell>
        </row>
        <row r="261">
          <cell r="D261">
            <v>47662</v>
          </cell>
          <cell r="O261" t="str">
            <v>9-12</v>
          </cell>
        </row>
        <row r="262">
          <cell r="D262">
            <v>48264</v>
          </cell>
          <cell r="O262" t="str">
            <v>9-12</v>
          </cell>
        </row>
        <row r="263">
          <cell r="D263">
            <v>43315</v>
          </cell>
          <cell r="O263" t="str">
            <v>9-12</v>
          </cell>
        </row>
        <row r="264">
          <cell r="D264">
            <v>47902</v>
          </cell>
          <cell r="O264" t="str">
            <v>9-12</v>
          </cell>
        </row>
        <row r="265">
          <cell r="D265">
            <v>47126</v>
          </cell>
          <cell r="O265" t="str">
            <v>9-12</v>
          </cell>
        </row>
        <row r="266">
          <cell r="D266">
            <v>50294</v>
          </cell>
          <cell r="O266" t="str">
            <v>9-12</v>
          </cell>
        </row>
        <row r="267">
          <cell r="D267">
            <v>56226</v>
          </cell>
          <cell r="O267" t="str">
            <v>9-12</v>
          </cell>
        </row>
        <row r="268">
          <cell r="D268">
            <v>50468</v>
          </cell>
          <cell r="O268" t="str">
            <v>9-12</v>
          </cell>
        </row>
        <row r="269">
          <cell r="D269">
            <v>57620</v>
          </cell>
          <cell r="O269" t="str">
            <v>9-12</v>
          </cell>
        </row>
        <row r="270">
          <cell r="D270">
            <v>57125</v>
          </cell>
          <cell r="O270" t="str">
            <v>9-12</v>
          </cell>
        </row>
        <row r="271">
          <cell r="D271">
            <v>54619</v>
          </cell>
          <cell r="O271" t="str">
            <v>9-12</v>
          </cell>
        </row>
        <row r="272">
          <cell r="D272">
            <v>56119</v>
          </cell>
          <cell r="O272" t="str">
            <v>9-12</v>
          </cell>
        </row>
        <row r="273">
          <cell r="D273">
            <v>51698</v>
          </cell>
          <cell r="O273" t="str">
            <v>9-12</v>
          </cell>
        </row>
        <row r="274">
          <cell r="D274">
            <v>57919</v>
          </cell>
          <cell r="O274" t="str">
            <v>9-12</v>
          </cell>
        </row>
        <row r="275">
          <cell r="D275">
            <v>56069</v>
          </cell>
          <cell r="O275" t="str">
            <v>9-12</v>
          </cell>
        </row>
        <row r="276">
          <cell r="D276">
            <v>57299</v>
          </cell>
          <cell r="O276" t="str">
            <v>9-12</v>
          </cell>
        </row>
        <row r="277">
          <cell r="D277">
            <v>52688</v>
          </cell>
          <cell r="O277" t="str">
            <v>9-12</v>
          </cell>
        </row>
        <row r="278">
          <cell r="D278">
            <v>52274</v>
          </cell>
          <cell r="O278" t="str">
            <v>6-12</v>
          </cell>
        </row>
        <row r="279">
          <cell r="D279">
            <v>58511</v>
          </cell>
          <cell r="O279" t="str">
            <v>9-12</v>
          </cell>
        </row>
        <row r="280">
          <cell r="D280">
            <v>52514</v>
          </cell>
          <cell r="O280" t="str">
            <v>9-12</v>
          </cell>
        </row>
        <row r="281">
          <cell r="D281">
            <v>56432</v>
          </cell>
          <cell r="O281" t="str">
            <v>9-12</v>
          </cell>
        </row>
        <row r="282">
          <cell r="D282">
            <v>57703</v>
          </cell>
          <cell r="O282" t="str">
            <v>9-12</v>
          </cell>
        </row>
        <row r="283">
          <cell r="D283">
            <v>13425</v>
          </cell>
          <cell r="O283" t="str">
            <v>9-12</v>
          </cell>
        </row>
        <row r="284">
          <cell r="D284">
            <v>17863</v>
          </cell>
          <cell r="O284" t="str">
            <v>9-12</v>
          </cell>
        </row>
        <row r="285">
          <cell r="D285">
            <v>54862</v>
          </cell>
          <cell r="O285" t="str">
            <v>9-12</v>
          </cell>
        </row>
        <row r="286">
          <cell r="D286">
            <v>58503</v>
          </cell>
          <cell r="O286" t="str">
            <v>9-12</v>
          </cell>
        </row>
        <row r="287">
          <cell r="D287">
            <v>58180</v>
          </cell>
          <cell r="O287" t="str">
            <v>9-12</v>
          </cell>
        </row>
        <row r="288">
          <cell r="D288">
            <v>58305</v>
          </cell>
          <cell r="O288" t="str">
            <v>9-12</v>
          </cell>
        </row>
        <row r="289">
          <cell r="D289">
            <v>55244</v>
          </cell>
          <cell r="O289" t="str">
            <v>9-12</v>
          </cell>
        </row>
        <row r="290">
          <cell r="D290">
            <v>65003</v>
          </cell>
          <cell r="O290" t="str">
            <v>9-12</v>
          </cell>
        </row>
        <row r="291">
          <cell r="D291">
            <v>69930</v>
          </cell>
          <cell r="O291" t="str">
            <v>9-12</v>
          </cell>
        </row>
        <row r="292">
          <cell r="D292">
            <v>60905</v>
          </cell>
          <cell r="O292" t="str">
            <v>9-12</v>
          </cell>
        </row>
        <row r="293">
          <cell r="D293">
            <v>66209</v>
          </cell>
          <cell r="O293" t="str">
            <v>9-12</v>
          </cell>
        </row>
        <row r="294">
          <cell r="D294">
            <v>75812</v>
          </cell>
          <cell r="O294"/>
        </row>
        <row r="295">
          <cell r="D295">
            <v>75838</v>
          </cell>
          <cell r="O295" t="str">
            <v>9-12</v>
          </cell>
        </row>
        <row r="296">
          <cell r="D296">
            <v>62984</v>
          </cell>
          <cell r="O296" t="str">
            <v>9-12</v>
          </cell>
        </row>
        <row r="297">
          <cell r="D297">
            <v>67942</v>
          </cell>
          <cell r="O297" t="str">
            <v>9-12</v>
          </cell>
        </row>
        <row r="298">
          <cell r="D298">
            <v>61366</v>
          </cell>
          <cell r="O298"/>
        </row>
        <row r="299">
          <cell r="D299">
            <v>61382</v>
          </cell>
          <cell r="O299" t="str">
            <v>9-12</v>
          </cell>
        </row>
        <row r="300">
          <cell r="D300">
            <v>61390</v>
          </cell>
          <cell r="O300" t="str">
            <v>9-12</v>
          </cell>
        </row>
        <row r="301">
          <cell r="D301">
            <v>62547</v>
          </cell>
          <cell r="O301" t="str">
            <v>9-12</v>
          </cell>
        </row>
        <row r="302">
          <cell r="D302">
            <v>62398</v>
          </cell>
          <cell r="O302" t="str">
            <v>9-12</v>
          </cell>
        </row>
        <row r="303">
          <cell r="D303">
            <v>61762</v>
          </cell>
          <cell r="O303" t="str">
            <v>9-12</v>
          </cell>
        </row>
        <row r="304">
          <cell r="D304">
            <v>63123</v>
          </cell>
          <cell r="O304" t="str">
            <v>9-12</v>
          </cell>
        </row>
        <row r="305">
          <cell r="D305">
            <v>62877</v>
          </cell>
          <cell r="O305" t="str">
            <v>9-12</v>
          </cell>
        </row>
        <row r="306">
          <cell r="D306">
            <v>61440</v>
          </cell>
          <cell r="O306" t="str">
            <v>9-12</v>
          </cell>
        </row>
        <row r="307">
          <cell r="D307">
            <v>61531</v>
          </cell>
          <cell r="O307" t="str">
            <v>9-12</v>
          </cell>
        </row>
        <row r="308">
          <cell r="D308">
            <v>62166</v>
          </cell>
          <cell r="O308" t="str">
            <v>9-12</v>
          </cell>
        </row>
        <row r="309">
          <cell r="D309">
            <v>69047</v>
          </cell>
          <cell r="O309"/>
        </row>
        <row r="310">
          <cell r="D310">
            <v>60913</v>
          </cell>
          <cell r="O310"/>
        </row>
        <row r="311">
          <cell r="D311">
            <v>62943</v>
          </cell>
          <cell r="O311" t="str">
            <v>K-8</v>
          </cell>
        </row>
        <row r="312">
          <cell r="D312">
            <v>13912</v>
          </cell>
          <cell r="O312" t="str">
            <v>PK-8</v>
          </cell>
        </row>
        <row r="313">
          <cell r="D313">
            <v>71043</v>
          </cell>
          <cell r="O313" t="str">
            <v>K-12</v>
          </cell>
        </row>
        <row r="314">
          <cell r="D314">
            <v>20255</v>
          </cell>
          <cell r="O314" t="str">
            <v>PK-8</v>
          </cell>
        </row>
        <row r="315">
          <cell r="D315">
            <v>21576</v>
          </cell>
          <cell r="O315" t="str">
            <v>K-12</v>
          </cell>
        </row>
        <row r="316">
          <cell r="D316">
            <v>35048</v>
          </cell>
          <cell r="O316" t="str">
            <v>PK-12</v>
          </cell>
        </row>
        <row r="317">
          <cell r="D317">
            <v>37507</v>
          </cell>
          <cell r="O317" t="str">
            <v>PK-12</v>
          </cell>
        </row>
        <row r="318">
          <cell r="D318">
            <v>35972</v>
          </cell>
          <cell r="O318" t="str">
            <v>PK-12</v>
          </cell>
        </row>
        <row r="319">
          <cell r="D319">
            <v>62893</v>
          </cell>
          <cell r="O319" t="str">
            <v>K-12</v>
          </cell>
        </row>
        <row r="320">
          <cell r="D320">
            <v>51334</v>
          </cell>
          <cell r="O320" t="str">
            <v>-</v>
          </cell>
        </row>
        <row r="321">
          <cell r="D321">
            <v>15024</v>
          </cell>
          <cell r="O321" t="str">
            <v>PK-8</v>
          </cell>
        </row>
        <row r="322">
          <cell r="D322">
            <v>17780</v>
          </cell>
          <cell r="O322" t="str">
            <v>PK-8</v>
          </cell>
        </row>
        <row r="323">
          <cell r="D323">
            <v>14787</v>
          </cell>
          <cell r="O323" t="str">
            <v>K-5</v>
          </cell>
        </row>
        <row r="324">
          <cell r="D324">
            <v>10744</v>
          </cell>
          <cell r="O324" t="str">
            <v>K-5</v>
          </cell>
        </row>
        <row r="325">
          <cell r="D325">
            <v>17467</v>
          </cell>
          <cell r="O325" t="str">
            <v>PK-5</v>
          </cell>
        </row>
        <row r="326">
          <cell r="D326">
            <v>11080</v>
          </cell>
          <cell r="O326" t="str">
            <v>K-5</v>
          </cell>
        </row>
        <row r="327">
          <cell r="D327">
            <v>10967</v>
          </cell>
          <cell r="O327" t="str">
            <v>PK-8</v>
          </cell>
        </row>
        <row r="328">
          <cell r="D328">
            <v>11239</v>
          </cell>
          <cell r="O328" t="str">
            <v>K-5</v>
          </cell>
        </row>
        <row r="329">
          <cell r="D329">
            <v>71076</v>
          </cell>
          <cell r="O329" t="str">
            <v>PK-5</v>
          </cell>
        </row>
        <row r="330">
          <cell r="D330">
            <v>71134</v>
          </cell>
          <cell r="O330" t="str">
            <v>K-5</v>
          </cell>
        </row>
        <row r="331">
          <cell r="D331">
            <v>10710</v>
          </cell>
          <cell r="O331" t="str">
            <v>PK-5</v>
          </cell>
        </row>
        <row r="332">
          <cell r="D332">
            <v>11395</v>
          </cell>
          <cell r="O332" t="str">
            <v>PK-8</v>
          </cell>
        </row>
        <row r="333">
          <cell r="D333">
            <v>17673</v>
          </cell>
          <cell r="O333" t="str">
            <v>PK-5</v>
          </cell>
        </row>
        <row r="334">
          <cell r="D334">
            <v>12005</v>
          </cell>
          <cell r="O334" t="str">
            <v>K-5</v>
          </cell>
        </row>
        <row r="335">
          <cell r="D335">
            <v>18226</v>
          </cell>
          <cell r="O335" t="str">
            <v>PK-8</v>
          </cell>
        </row>
        <row r="336">
          <cell r="D336">
            <v>12138</v>
          </cell>
          <cell r="O336" t="str">
            <v>PK-8</v>
          </cell>
        </row>
        <row r="337">
          <cell r="D337">
            <v>12070</v>
          </cell>
          <cell r="O337" t="str">
            <v>PK-8</v>
          </cell>
        </row>
        <row r="338">
          <cell r="D338">
            <v>12062</v>
          </cell>
          <cell r="O338" t="str">
            <v>PK-8</v>
          </cell>
        </row>
        <row r="339">
          <cell r="D339">
            <v>14779</v>
          </cell>
          <cell r="O339" t="str">
            <v>PK-8</v>
          </cell>
        </row>
        <row r="340">
          <cell r="D340">
            <v>12229</v>
          </cell>
          <cell r="O340" t="str">
            <v>K-5</v>
          </cell>
        </row>
        <row r="341">
          <cell r="D341">
            <v>71720</v>
          </cell>
          <cell r="O341" t="str">
            <v>K-5</v>
          </cell>
        </row>
        <row r="342">
          <cell r="D342">
            <v>71795</v>
          </cell>
          <cell r="O342" t="str">
            <v>PK-8</v>
          </cell>
        </row>
        <row r="343">
          <cell r="D343">
            <v>71753</v>
          </cell>
          <cell r="O343" t="str">
            <v>K-5</v>
          </cell>
        </row>
        <row r="344">
          <cell r="D344">
            <v>71746</v>
          </cell>
          <cell r="O344" t="str">
            <v>K-5</v>
          </cell>
        </row>
        <row r="345">
          <cell r="D345">
            <v>74807</v>
          </cell>
          <cell r="O345" t="str">
            <v>PK-8</v>
          </cell>
        </row>
        <row r="346">
          <cell r="D346">
            <v>72058</v>
          </cell>
          <cell r="O346" t="str">
            <v>PK-8</v>
          </cell>
        </row>
        <row r="347">
          <cell r="D347">
            <v>71878</v>
          </cell>
          <cell r="O347" t="str">
            <v>PK-5</v>
          </cell>
        </row>
        <row r="348">
          <cell r="D348">
            <v>70540</v>
          </cell>
          <cell r="O348" t="str">
            <v>PK-5</v>
          </cell>
        </row>
        <row r="349">
          <cell r="D349">
            <v>70425</v>
          </cell>
          <cell r="O349" t="str">
            <v>K-5</v>
          </cell>
        </row>
        <row r="350">
          <cell r="D350">
            <v>70144</v>
          </cell>
          <cell r="O350" t="str">
            <v>-</v>
          </cell>
        </row>
        <row r="351">
          <cell r="D351">
            <v>70458</v>
          </cell>
          <cell r="O351" t="str">
            <v>K-5</v>
          </cell>
        </row>
        <row r="352">
          <cell r="D352">
            <v>70482</v>
          </cell>
          <cell r="O352"/>
        </row>
        <row r="353">
          <cell r="D353">
            <v>70532</v>
          </cell>
          <cell r="O353" t="str">
            <v>-</v>
          </cell>
        </row>
        <row r="354">
          <cell r="D354">
            <v>70177</v>
          </cell>
          <cell r="O354" t="str">
            <v>PK-5</v>
          </cell>
        </row>
        <row r="355">
          <cell r="D355">
            <v>70292</v>
          </cell>
          <cell r="O355" t="str">
            <v>PK-5</v>
          </cell>
        </row>
        <row r="356">
          <cell r="D356">
            <v>70557</v>
          </cell>
          <cell r="O356" t="str">
            <v>K-5</v>
          </cell>
        </row>
        <row r="357">
          <cell r="D357">
            <v>70045</v>
          </cell>
          <cell r="O357" t="str">
            <v>K-5</v>
          </cell>
        </row>
        <row r="358">
          <cell r="D358">
            <v>70243</v>
          </cell>
          <cell r="O358" t="str">
            <v>K-5</v>
          </cell>
        </row>
        <row r="359">
          <cell r="D359">
            <v>70011</v>
          </cell>
          <cell r="O359" t="str">
            <v>K-5</v>
          </cell>
        </row>
        <row r="360">
          <cell r="D360">
            <v>70763</v>
          </cell>
          <cell r="O360" t="str">
            <v>PK-5</v>
          </cell>
        </row>
        <row r="361">
          <cell r="D361">
            <v>70904</v>
          </cell>
          <cell r="O361" t="str">
            <v>PK-5</v>
          </cell>
        </row>
        <row r="362">
          <cell r="D362">
            <v>70912</v>
          </cell>
          <cell r="O362" t="str">
            <v>-</v>
          </cell>
        </row>
        <row r="363">
          <cell r="D363">
            <v>12369</v>
          </cell>
          <cell r="O363" t="str">
            <v>PK-5</v>
          </cell>
        </row>
        <row r="364">
          <cell r="D364">
            <v>12260</v>
          </cell>
          <cell r="O364" t="str">
            <v>-</v>
          </cell>
        </row>
        <row r="365">
          <cell r="D365">
            <v>12278</v>
          </cell>
          <cell r="O365" t="str">
            <v>K-5</v>
          </cell>
        </row>
        <row r="366">
          <cell r="D366">
            <v>78956</v>
          </cell>
          <cell r="O366" t="str">
            <v>PK-5</v>
          </cell>
        </row>
        <row r="367">
          <cell r="D367">
            <v>71308</v>
          </cell>
          <cell r="O367" t="str">
            <v>-</v>
          </cell>
        </row>
        <row r="368">
          <cell r="D368">
            <v>12633</v>
          </cell>
          <cell r="O368" t="str">
            <v>PK-5</v>
          </cell>
        </row>
        <row r="369">
          <cell r="D369">
            <v>71449</v>
          </cell>
          <cell r="O369" t="str">
            <v>-</v>
          </cell>
        </row>
        <row r="370">
          <cell r="D370">
            <v>71399</v>
          </cell>
          <cell r="O370" t="str">
            <v>PK-5</v>
          </cell>
        </row>
        <row r="371">
          <cell r="D371">
            <v>71662</v>
          </cell>
          <cell r="O371" t="str">
            <v>-</v>
          </cell>
        </row>
        <row r="372">
          <cell r="D372">
            <v>71647</v>
          </cell>
          <cell r="O372"/>
        </row>
        <row r="373">
          <cell r="D373">
            <v>74476</v>
          </cell>
          <cell r="O373" t="str">
            <v>-</v>
          </cell>
        </row>
        <row r="374">
          <cell r="D374">
            <v>20065</v>
          </cell>
          <cell r="O374" t="str">
            <v>K-5</v>
          </cell>
        </row>
        <row r="375">
          <cell r="D375">
            <v>27599</v>
          </cell>
          <cell r="O375" t="str">
            <v>K-5</v>
          </cell>
        </row>
        <row r="376">
          <cell r="D376">
            <v>20305</v>
          </cell>
          <cell r="O376" t="str">
            <v>K-5</v>
          </cell>
        </row>
        <row r="377">
          <cell r="D377">
            <v>26153</v>
          </cell>
          <cell r="O377" t="str">
            <v>-</v>
          </cell>
        </row>
        <row r="378">
          <cell r="D378">
            <v>20412</v>
          </cell>
          <cell r="O378" t="str">
            <v>-</v>
          </cell>
        </row>
        <row r="379">
          <cell r="D379">
            <v>20578</v>
          </cell>
          <cell r="O379" t="str">
            <v>PK-5</v>
          </cell>
        </row>
        <row r="380">
          <cell r="D380">
            <v>20685</v>
          </cell>
          <cell r="O380" t="str">
            <v>-</v>
          </cell>
        </row>
        <row r="381">
          <cell r="D381">
            <v>23259</v>
          </cell>
          <cell r="O381"/>
        </row>
        <row r="382">
          <cell r="D382">
            <v>20727</v>
          </cell>
          <cell r="O382" t="str">
            <v>K-5</v>
          </cell>
        </row>
        <row r="383">
          <cell r="D383">
            <v>23143</v>
          </cell>
          <cell r="O383"/>
        </row>
        <row r="384">
          <cell r="D384">
            <v>21006</v>
          </cell>
          <cell r="O384" t="str">
            <v>K-5</v>
          </cell>
        </row>
        <row r="385">
          <cell r="D385">
            <v>27078</v>
          </cell>
          <cell r="O385" t="str">
            <v>K-8</v>
          </cell>
        </row>
        <row r="386">
          <cell r="D386">
            <v>23515</v>
          </cell>
          <cell r="O386" t="str">
            <v>K-5</v>
          </cell>
        </row>
        <row r="387">
          <cell r="D387">
            <v>20834</v>
          </cell>
          <cell r="O387"/>
        </row>
        <row r="388">
          <cell r="D388">
            <v>23135</v>
          </cell>
          <cell r="O388" t="str">
            <v>K-5</v>
          </cell>
        </row>
        <row r="389">
          <cell r="D389">
            <v>20669</v>
          </cell>
          <cell r="O389"/>
        </row>
        <row r="390">
          <cell r="D390">
            <v>25932</v>
          </cell>
          <cell r="O390" t="str">
            <v>K-8</v>
          </cell>
        </row>
        <row r="391">
          <cell r="D391">
            <v>21063</v>
          </cell>
          <cell r="O391" t="str">
            <v>PK-8</v>
          </cell>
        </row>
        <row r="392">
          <cell r="D392">
            <v>20990</v>
          </cell>
          <cell r="O392" t="str">
            <v>PK-5</v>
          </cell>
        </row>
        <row r="393">
          <cell r="D393">
            <v>21097</v>
          </cell>
          <cell r="O393" t="str">
            <v>K-5</v>
          </cell>
        </row>
        <row r="394">
          <cell r="D394">
            <v>28084</v>
          </cell>
          <cell r="O394" t="str">
            <v>PK-5</v>
          </cell>
        </row>
        <row r="395">
          <cell r="D395">
            <v>27383</v>
          </cell>
          <cell r="O395" t="str">
            <v>K-5</v>
          </cell>
        </row>
        <row r="396">
          <cell r="D396">
            <v>28100</v>
          </cell>
          <cell r="O396"/>
        </row>
        <row r="397">
          <cell r="D397">
            <v>24950</v>
          </cell>
          <cell r="O397" t="str">
            <v>K-5</v>
          </cell>
        </row>
        <row r="398">
          <cell r="D398">
            <v>24760</v>
          </cell>
          <cell r="O398" t="str">
            <v>K-5</v>
          </cell>
        </row>
        <row r="399">
          <cell r="D399">
            <v>26500</v>
          </cell>
          <cell r="O399"/>
        </row>
        <row r="400">
          <cell r="D400">
            <v>22053</v>
          </cell>
          <cell r="O400" t="str">
            <v>PK-5</v>
          </cell>
        </row>
        <row r="401">
          <cell r="D401">
            <v>26765</v>
          </cell>
          <cell r="O401" t="str">
            <v>K-5</v>
          </cell>
        </row>
        <row r="402">
          <cell r="D402">
            <v>24612</v>
          </cell>
          <cell r="O402" t="str">
            <v>PK-5</v>
          </cell>
        </row>
        <row r="403">
          <cell r="D403">
            <v>52886</v>
          </cell>
          <cell r="O403" t="str">
            <v>K-5</v>
          </cell>
        </row>
        <row r="404">
          <cell r="D404">
            <v>52795</v>
          </cell>
          <cell r="O404" t="str">
            <v>K-5</v>
          </cell>
        </row>
        <row r="405">
          <cell r="D405">
            <v>52894</v>
          </cell>
          <cell r="O405" t="str">
            <v>-</v>
          </cell>
        </row>
        <row r="406">
          <cell r="D406">
            <v>52761</v>
          </cell>
          <cell r="O406" t="str">
            <v>-</v>
          </cell>
        </row>
        <row r="407">
          <cell r="D407">
            <v>57835</v>
          </cell>
          <cell r="O407" t="str">
            <v>PK-5</v>
          </cell>
        </row>
        <row r="408">
          <cell r="D408">
            <v>31286</v>
          </cell>
          <cell r="O408" t="str">
            <v>K-5</v>
          </cell>
        </row>
        <row r="409">
          <cell r="D409">
            <v>33274</v>
          </cell>
          <cell r="O409" t="str">
            <v>K-5</v>
          </cell>
        </row>
        <row r="410">
          <cell r="D410">
            <v>30197</v>
          </cell>
          <cell r="O410" t="str">
            <v>K-5</v>
          </cell>
        </row>
        <row r="411">
          <cell r="D411">
            <v>30189</v>
          </cell>
          <cell r="O411" t="str">
            <v>K-5</v>
          </cell>
        </row>
        <row r="412">
          <cell r="D412">
            <v>30221</v>
          </cell>
          <cell r="O412" t="str">
            <v>K-5</v>
          </cell>
        </row>
        <row r="413">
          <cell r="D413">
            <v>30239</v>
          </cell>
          <cell r="O413" t="str">
            <v>K-5</v>
          </cell>
        </row>
        <row r="414">
          <cell r="D414">
            <v>34769</v>
          </cell>
          <cell r="O414" t="str">
            <v>K-5</v>
          </cell>
        </row>
        <row r="415">
          <cell r="D415">
            <v>30429</v>
          </cell>
          <cell r="O415" t="str">
            <v>PK-8</v>
          </cell>
        </row>
        <row r="416">
          <cell r="D416">
            <v>30304</v>
          </cell>
          <cell r="O416" t="str">
            <v>PK-8</v>
          </cell>
        </row>
        <row r="417">
          <cell r="D417">
            <v>35360</v>
          </cell>
          <cell r="O417" t="str">
            <v>K-5</v>
          </cell>
        </row>
        <row r="418">
          <cell r="D418">
            <v>35071</v>
          </cell>
          <cell r="O418" t="str">
            <v>PK-5</v>
          </cell>
        </row>
        <row r="419">
          <cell r="D419">
            <v>33308</v>
          </cell>
          <cell r="O419" t="str">
            <v>PK-5</v>
          </cell>
        </row>
        <row r="420">
          <cell r="D420">
            <v>30791</v>
          </cell>
          <cell r="O420" t="str">
            <v>K-5</v>
          </cell>
        </row>
        <row r="421">
          <cell r="D421">
            <v>36327</v>
          </cell>
          <cell r="O421" t="str">
            <v>PK-5</v>
          </cell>
        </row>
        <row r="422">
          <cell r="D422">
            <v>30841</v>
          </cell>
          <cell r="O422" t="str">
            <v>PK-5</v>
          </cell>
        </row>
        <row r="423">
          <cell r="D423">
            <v>30916</v>
          </cell>
          <cell r="O423" t="str">
            <v>PK-8</v>
          </cell>
        </row>
        <row r="424">
          <cell r="D424">
            <v>30924</v>
          </cell>
          <cell r="O424" t="str">
            <v>K-5</v>
          </cell>
        </row>
        <row r="425">
          <cell r="D425">
            <v>34793</v>
          </cell>
          <cell r="O425" t="str">
            <v>PK-5</v>
          </cell>
        </row>
        <row r="426">
          <cell r="D426">
            <v>33936</v>
          </cell>
          <cell r="O426" t="str">
            <v>PK-5</v>
          </cell>
        </row>
        <row r="427">
          <cell r="D427">
            <v>31393</v>
          </cell>
          <cell r="O427" t="str">
            <v>K-5</v>
          </cell>
        </row>
        <row r="428">
          <cell r="D428">
            <v>31534</v>
          </cell>
          <cell r="O428" t="str">
            <v>K-5</v>
          </cell>
        </row>
        <row r="429">
          <cell r="D429">
            <v>31617</v>
          </cell>
          <cell r="O429" t="str">
            <v>K-5</v>
          </cell>
        </row>
        <row r="430">
          <cell r="D430">
            <v>31609</v>
          </cell>
          <cell r="O430" t="str">
            <v>K-5</v>
          </cell>
        </row>
        <row r="431">
          <cell r="D431">
            <v>25049</v>
          </cell>
          <cell r="O431" t="str">
            <v>PK-5</v>
          </cell>
        </row>
        <row r="432">
          <cell r="D432">
            <v>34314</v>
          </cell>
          <cell r="O432" t="str">
            <v>PK-5</v>
          </cell>
        </row>
        <row r="433">
          <cell r="D433">
            <v>35535</v>
          </cell>
          <cell r="O433" t="str">
            <v>PK-8</v>
          </cell>
        </row>
        <row r="434">
          <cell r="D434">
            <v>32243</v>
          </cell>
          <cell r="O434" t="str">
            <v>K-5</v>
          </cell>
        </row>
        <row r="435">
          <cell r="D435">
            <v>32268</v>
          </cell>
          <cell r="O435" t="str">
            <v>K-5</v>
          </cell>
        </row>
        <row r="436">
          <cell r="D436">
            <v>22327</v>
          </cell>
          <cell r="O436" t="str">
            <v>PK-8</v>
          </cell>
        </row>
        <row r="437">
          <cell r="D437">
            <v>35840</v>
          </cell>
          <cell r="O437" t="str">
            <v>PK-8</v>
          </cell>
        </row>
        <row r="438">
          <cell r="D438">
            <v>32714</v>
          </cell>
          <cell r="O438" t="str">
            <v>PK-8</v>
          </cell>
        </row>
        <row r="439">
          <cell r="D439">
            <v>32573</v>
          </cell>
          <cell r="O439" t="str">
            <v>PK-8</v>
          </cell>
        </row>
        <row r="440">
          <cell r="D440">
            <v>40121</v>
          </cell>
          <cell r="O440" t="str">
            <v>K-5</v>
          </cell>
        </row>
        <row r="441">
          <cell r="D441">
            <v>46813</v>
          </cell>
          <cell r="O441" t="str">
            <v>K-5</v>
          </cell>
        </row>
        <row r="442">
          <cell r="D442">
            <v>40493</v>
          </cell>
          <cell r="O442" t="str">
            <v>PK-8</v>
          </cell>
        </row>
        <row r="443">
          <cell r="D443">
            <v>40295</v>
          </cell>
          <cell r="O443" t="str">
            <v>K-5</v>
          </cell>
        </row>
        <row r="444">
          <cell r="D444">
            <v>40477</v>
          </cell>
          <cell r="O444" t="str">
            <v>K-5</v>
          </cell>
        </row>
        <row r="445">
          <cell r="D445">
            <v>40527</v>
          </cell>
          <cell r="O445" t="str">
            <v>K-5</v>
          </cell>
        </row>
        <row r="446">
          <cell r="D446">
            <v>47613</v>
          </cell>
          <cell r="O446" t="str">
            <v>PK-5</v>
          </cell>
        </row>
        <row r="447">
          <cell r="D447">
            <v>40915</v>
          </cell>
          <cell r="O447" t="str">
            <v>K-5</v>
          </cell>
        </row>
        <row r="448">
          <cell r="D448">
            <v>44511</v>
          </cell>
          <cell r="O448" t="str">
            <v>PK-8</v>
          </cell>
        </row>
        <row r="449">
          <cell r="D449">
            <v>47357</v>
          </cell>
          <cell r="O449" t="str">
            <v>PK-5</v>
          </cell>
        </row>
        <row r="450">
          <cell r="D450">
            <v>15438</v>
          </cell>
          <cell r="O450" t="str">
            <v>K-5</v>
          </cell>
        </row>
        <row r="451">
          <cell r="D451">
            <v>15396</v>
          </cell>
          <cell r="O451" t="str">
            <v>K-5</v>
          </cell>
        </row>
        <row r="452">
          <cell r="D452">
            <v>44529</v>
          </cell>
          <cell r="O452" t="str">
            <v>PK-8</v>
          </cell>
        </row>
        <row r="453">
          <cell r="D453">
            <v>41566</v>
          </cell>
          <cell r="O453" t="str">
            <v>PK-8</v>
          </cell>
        </row>
        <row r="454">
          <cell r="D454">
            <v>41699</v>
          </cell>
          <cell r="O454" t="str">
            <v>K-5</v>
          </cell>
        </row>
        <row r="455">
          <cell r="D455">
            <v>41913</v>
          </cell>
          <cell r="O455" t="str">
            <v>PK-5</v>
          </cell>
        </row>
        <row r="456">
          <cell r="D456">
            <v>45641</v>
          </cell>
          <cell r="O456" t="str">
            <v>K-5</v>
          </cell>
        </row>
        <row r="457">
          <cell r="D457">
            <v>42242</v>
          </cell>
          <cell r="O457" t="str">
            <v>PK-5</v>
          </cell>
        </row>
        <row r="458">
          <cell r="D458">
            <v>44842</v>
          </cell>
          <cell r="O458" t="str">
            <v>PK-5</v>
          </cell>
        </row>
        <row r="459">
          <cell r="D459">
            <v>42283</v>
          </cell>
          <cell r="O459" t="str">
            <v>PK-5</v>
          </cell>
        </row>
        <row r="460">
          <cell r="D460">
            <v>42259</v>
          </cell>
          <cell r="O460" t="str">
            <v>PK-8</v>
          </cell>
        </row>
        <row r="461">
          <cell r="D461">
            <v>42390</v>
          </cell>
          <cell r="O461" t="str">
            <v>PK-5</v>
          </cell>
        </row>
        <row r="462">
          <cell r="D462">
            <v>42085</v>
          </cell>
          <cell r="O462" t="str">
            <v>K-5</v>
          </cell>
        </row>
        <row r="463">
          <cell r="D463">
            <v>42473</v>
          </cell>
          <cell r="O463" t="str">
            <v>PK-5</v>
          </cell>
        </row>
        <row r="464">
          <cell r="D464">
            <v>42804</v>
          </cell>
          <cell r="O464" t="str">
            <v>K-5</v>
          </cell>
        </row>
        <row r="465">
          <cell r="D465">
            <v>43307</v>
          </cell>
          <cell r="O465" t="str">
            <v>PK-8</v>
          </cell>
        </row>
        <row r="466">
          <cell r="D466">
            <v>43505</v>
          </cell>
          <cell r="O466" t="str">
            <v>PK-8</v>
          </cell>
        </row>
        <row r="467">
          <cell r="D467">
            <v>48025</v>
          </cell>
          <cell r="O467" t="str">
            <v>PK-5</v>
          </cell>
        </row>
        <row r="468">
          <cell r="D468">
            <v>43794</v>
          </cell>
          <cell r="O468" t="str">
            <v>K-5</v>
          </cell>
        </row>
        <row r="469">
          <cell r="D469">
            <v>50252</v>
          </cell>
          <cell r="O469"/>
        </row>
        <row r="470">
          <cell r="D470">
            <v>58081</v>
          </cell>
          <cell r="O470" t="str">
            <v>PK-5</v>
          </cell>
        </row>
        <row r="471">
          <cell r="D471">
            <v>58131</v>
          </cell>
          <cell r="O471"/>
        </row>
        <row r="472">
          <cell r="D472">
            <v>50500</v>
          </cell>
          <cell r="O472" t="str">
            <v>PK-5</v>
          </cell>
        </row>
        <row r="473">
          <cell r="D473">
            <v>50542</v>
          </cell>
          <cell r="O473" t="str">
            <v>PK-5</v>
          </cell>
        </row>
        <row r="474">
          <cell r="D474">
            <v>54445</v>
          </cell>
          <cell r="O474" t="str">
            <v>PK-8</v>
          </cell>
        </row>
        <row r="475">
          <cell r="D475">
            <v>50799</v>
          </cell>
          <cell r="O475" t="str">
            <v>K-5</v>
          </cell>
        </row>
        <row r="476">
          <cell r="D476">
            <v>51342</v>
          </cell>
          <cell r="O476" t="str">
            <v>PK-8</v>
          </cell>
        </row>
        <row r="477">
          <cell r="D477">
            <v>51482</v>
          </cell>
          <cell r="O477" t="str">
            <v>K-5</v>
          </cell>
        </row>
        <row r="478">
          <cell r="D478">
            <v>55889</v>
          </cell>
          <cell r="O478" t="str">
            <v>K-8</v>
          </cell>
        </row>
        <row r="479">
          <cell r="D479">
            <v>55731</v>
          </cell>
          <cell r="O479"/>
        </row>
        <row r="480">
          <cell r="D480">
            <v>51656</v>
          </cell>
          <cell r="O480" t="str">
            <v>PK-5</v>
          </cell>
        </row>
        <row r="481">
          <cell r="D481">
            <v>57323</v>
          </cell>
          <cell r="O481" t="str">
            <v>PK-8</v>
          </cell>
        </row>
        <row r="482">
          <cell r="D482">
            <v>51862</v>
          </cell>
          <cell r="O482" t="str">
            <v>PK-5</v>
          </cell>
        </row>
        <row r="483">
          <cell r="D483">
            <v>52357</v>
          </cell>
          <cell r="O483" t="str">
            <v>-</v>
          </cell>
        </row>
        <row r="484">
          <cell r="D484">
            <v>54940</v>
          </cell>
          <cell r="O484" t="str">
            <v>K-5</v>
          </cell>
        </row>
        <row r="485">
          <cell r="D485">
            <v>57018</v>
          </cell>
          <cell r="O485" t="str">
            <v>-</v>
          </cell>
        </row>
        <row r="486">
          <cell r="D486">
            <v>52183</v>
          </cell>
          <cell r="O486" t="str">
            <v>PK-5</v>
          </cell>
        </row>
        <row r="487">
          <cell r="D487">
            <v>57182</v>
          </cell>
          <cell r="O487" t="str">
            <v>PK-5</v>
          </cell>
        </row>
        <row r="488">
          <cell r="D488">
            <v>52084</v>
          </cell>
          <cell r="O488" t="str">
            <v>PK-5</v>
          </cell>
        </row>
        <row r="489">
          <cell r="D489">
            <v>54635</v>
          </cell>
          <cell r="O489" t="str">
            <v>PK-5</v>
          </cell>
        </row>
        <row r="490">
          <cell r="D490">
            <v>52225</v>
          </cell>
          <cell r="O490" t="str">
            <v>-</v>
          </cell>
        </row>
        <row r="491">
          <cell r="D491">
            <v>54502</v>
          </cell>
          <cell r="O491"/>
        </row>
        <row r="492">
          <cell r="D492">
            <v>52258</v>
          </cell>
          <cell r="O492" t="str">
            <v>-</v>
          </cell>
        </row>
        <row r="493">
          <cell r="D493">
            <v>55475</v>
          </cell>
          <cell r="O493" t="str">
            <v>-</v>
          </cell>
        </row>
        <row r="494">
          <cell r="D494">
            <v>52704</v>
          </cell>
          <cell r="O494" t="str">
            <v>-</v>
          </cell>
        </row>
        <row r="495">
          <cell r="D495">
            <v>56093</v>
          </cell>
          <cell r="O495" t="str">
            <v>Pk-5</v>
          </cell>
        </row>
        <row r="496">
          <cell r="D496">
            <v>52571</v>
          </cell>
          <cell r="O496" t="str">
            <v>-</v>
          </cell>
        </row>
        <row r="497">
          <cell r="D497">
            <v>52985</v>
          </cell>
          <cell r="O497" t="str">
            <v>PK-5</v>
          </cell>
        </row>
        <row r="498">
          <cell r="D498">
            <v>52944</v>
          </cell>
          <cell r="O498" t="str">
            <v>PK-5</v>
          </cell>
        </row>
        <row r="499">
          <cell r="D499">
            <v>16220</v>
          </cell>
          <cell r="O499" t="str">
            <v>K-5</v>
          </cell>
        </row>
        <row r="500">
          <cell r="D500">
            <v>14373</v>
          </cell>
          <cell r="O500" t="str">
            <v>K-5</v>
          </cell>
        </row>
        <row r="501">
          <cell r="D501">
            <v>56077</v>
          </cell>
          <cell r="O501" t="str">
            <v>K-5</v>
          </cell>
        </row>
        <row r="502">
          <cell r="D502">
            <v>58495</v>
          </cell>
          <cell r="O502" t="str">
            <v>PK-8</v>
          </cell>
        </row>
        <row r="503">
          <cell r="D503">
            <v>53330</v>
          </cell>
          <cell r="O503" t="str">
            <v>-</v>
          </cell>
        </row>
        <row r="504">
          <cell r="D504">
            <v>53363</v>
          </cell>
          <cell r="O504" t="str">
            <v>K-5</v>
          </cell>
        </row>
        <row r="505">
          <cell r="D505">
            <v>53744</v>
          </cell>
          <cell r="O505" t="str">
            <v>-</v>
          </cell>
        </row>
        <row r="506">
          <cell r="D506">
            <v>57331</v>
          </cell>
          <cell r="O506" t="str">
            <v>PK-5</v>
          </cell>
        </row>
        <row r="507">
          <cell r="D507">
            <v>53579</v>
          </cell>
          <cell r="O507" t="str">
            <v>-</v>
          </cell>
        </row>
        <row r="508">
          <cell r="D508">
            <v>53512</v>
          </cell>
          <cell r="O508" t="str">
            <v>PK-5</v>
          </cell>
        </row>
        <row r="509">
          <cell r="D509">
            <v>53702</v>
          </cell>
          <cell r="O509" t="str">
            <v>-</v>
          </cell>
        </row>
        <row r="510">
          <cell r="D510">
            <v>66001</v>
          </cell>
          <cell r="O510" t="str">
            <v>K-5</v>
          </cell>
        </row>
        <row r="511">
          <cell r="D511">
            <v>65078</v>
          </cell>
          <cell r="O511" t="str">
            <v>K-5</v>
          </cell>
        </row>
        <row r="512">
          <cell r="D512">
            <v>68510</v>
          </cell>
          <cell r="O512" t="str">
            <v>PK-5</v>
          </cell>
        </row>
        <row r="513">
          <cell r="D513">
            <v>64956</v>
          </cell>
          <cell r="O513" t="str">
            <v>K-5</v>
          </cell>
        </row>
        <row r="514">
          <cell r="D514">
            <v>60400</v>
          </cell>
          <cell r="O514" t="str">
            <v>PK-5</v>
          </cell>
        </row>
        <row r="515">
          <cell r="D515">
            <v>60418</v>
          </cell>
          <cell r="O515" t="str">
            <v>PK-5</v>
          </cell>
        </row>
        <row r="516">
          <cell r="D516">
            <v>62182</v>
          </cell>
          <cell r="O516" t="str">
            <v>PK-8</v>
          </cell>
        </row>
        <row r="517">
          <cell r="D517">
            <v>64949</v>
          </cell>
          <cell r="O517" t="str">
            <v>PK-5</v>
          </cell>
        </row>
        <row r="518">
          <cell r="D518">
            <v>75630</v>
          </cell>
          <cell r="O518" t="str">
            <v>PK-8</v>
          </cell>
        </row>
        <row r="519">
          <cell r="D519">
            <v>75747</v>
          </cell>
          <cell r="O519" t="str">
            <v>PK-8</v>
          </cell>
        </row>
        <row r="520">
          <cell r="D520">
            <v>75713</v>
          </cell>
          <cell r="O520" t="str">
            <v>PK-5</v>
          </cell>
        </row>
        <row r="521">
          <cell r="D521">
            <v>63172</v>
          </cell>
          <cell r="O521" t="str">
            <v>PK-5</v>
          </cell>
        </row>
        <row r="522">
          <cell r="D522">
            <v>62679</v>
          </cell>
          <cell r="O522" t="str">
            <v>K-5</v>
          </cell>
        </row>
        <row r="523">
          <cell r="D523">
            <v>61580</v>
          </cell>
          <cell r="O523" t="str">
            <v>K-5</v>
          </cell>
        </row>
        <row r="524">
          <cell r="D524">
            <v>67785</v>
          </cell>
          <cell r="O524" t="str">
            <v>PK-5</v>
          </cell>
        </row>
        <row r="525">
          <cell r="D525">
            <v>66225</v>
          </cell>
          <cell r="O525" t="str">
            <v>PK-5</v>
          </cell>
        </row>
        <row r="526">
          <cell r="D526">
            <v>61333</v>
          </cell>
          <cell r="O526" t="str">
            <v>PK-5</v>
          </cell>
        </row>
        <row r="527">
          <cell r="D527">
            <v>63073</v>
          </cell>
          <cell r="O527" t="str">
            <v>K-5</v>
          </cell>
        </row>
        <row r="528">
          <cell r="D528">
            <v>66076</v>
          </cell>
          <cell r="O528" t="str">
            <v>PK-8</v>
          </cell>
        </row>
        <row r="529">
          <cell r="D529">
            <v>61358</v>
          </cell>
          <cell r="O529" t="str">
            <v>PK-5</v>
          </cell>
        </row>
        <row r="530">
          <cell r="D530">
            <v>62513</v>
          </cell>
          <cell r="O530" t="str">
            <v>K-5</v>
          </cell>
        </row>
        <row r="531">
          <cell r="D531">
            <v>62521</v>
          </cell>
          <cell r="O531" t="str">
            <v>PK-5</v>
          </cell>
        </row>
        <row r="532">
          <cell r="D532">
            <v>66167</v>
          </cell>
          <cell r="O532" t="str">
            <v>PK-5</v>
          </cell>
        </row>
        <row r="533">
          <cell r="D533">
            <v>62562</v>
          </cell>
          <cell r="O533" t="str">
            <v>K-5</v>
          </cell>
        </row>
        <row r="534">
          <cell r="D534">
            <v>64527</v>
          </cell>
          <cell r="O534" t="str">
            <v>PK-5</v>
          </cell>
        </row>
        <row r="535">
          <cell r="D535">
            <v>62539</v>
          </cell>
          <cell r="O535" t="str">
            <v>K-5</v>
          </cell>
        </row>
        <row r="536">
          <cell r="D536">
            <v>61416</v>
          </cell>
          <cell r="O536" t="str">
            <v>PK-5</v>
          </cell>
        </row>
        <row r="537">
          <cell r="D537">
            <v>63099</v>
          </cell>
          <cell r="O537" t="str">
            <v>PK-5</v>
          </cell>
        </row>
        <row r="538">
          <cell r="D538">
            <v>66233</v>
          </cell>
          <cell r="O538" t="str">
            <v>K-5</v>
          </cell>
        </row>
        <row r="539">
          <cell r="D539">
            <v>63107</v>
          </cell>
          <cell r="O539" t="str">
            <v>K-5</v>
          </cell>
        </row>
        <row r="540">
          <cell r="D540">
            <v>65946</v>
          </cell>
          <cell r="O540" t="str">
            <v>K-5</v>
          </cell>
        </row>
        <row r="541">
          <cell r="D541">
            <v>61481</v>
          </cell>
          <cell r="O541" t="str">
            <v>K-5</v>
          </cell>
        </row>
        <row r="542">
          <cell r="D542">
            <v>62612</v>
          </cell>
          <cell r="O542" t="str">
            <v>K-5</v>
          </cell>
        </row>
        <row r="543">
          <cell r="D543">
            <v>61549</v>
          </cell>
          <cell r="O543" t="str">
            <v>PK-5</v>
          </cell>
        </row>
        <row r="544">
          <cell r="D544">
            <v>61499</v>
          </cell>
          <cell r="O544" t="str">
            <v>K-5</v>
          </cell>
        </row>
        <row r="545">
          <cell r="D545">
            <v>61515</v>
          </cell>
          <cell r="O545" t="str">
            <v>K-5</v>
          </cell>
        </row>
        <row r="546">
          <cell r="D546">
            <v>62927</v>
          </cell>
          <cell r="O546" t="str">
            <v>PK-5</v>
          </cell>
        </row>
        <row r="547">
          <cell r="D547">
            <v>64410</v>
          </cell>
          <cell r="O547" t="str">
            <v>PK-5</v>
          </cell>
        </row>
        <row r="548">
          <cell r="D548">
            <v>60095</v>
          </cell>
          <cell r="O548" t="str">
            <v>PK-8</v>
          </cell>
        </row>
        <row r="549">
          <cell r="D549">
            <v>79087</v>
          </cell>
          <cell r="O549"/>
        </row>
        <row r="550">
          <cell r="D550">
            <v>69013</v>
          </cell>
          <cell r="O550" t="str">
            <v>K-5</v>
          </cell>
        </row>
        <row r="551">
          <cell r="D551">
            <v>70599</v>
          </cell>
          <cell r="O551" t="str">
            <v>-</v>
          </cell>
        </row>
        <row r="552">
          <cell r="D552">
            <v>28555</v>
          </cell>
          <cell r="O552" t="str">
            <v>PK-8</v>
          </cell>
        </row>
        <row r="553">
          <cell r="D553">
            <v>41632</v>
          </cell>
          <cell r="O553" t="str">
            <v>K-5</v>
          </cell>
        </row>
        <row r="554">
          <cell r="D554">
            <v>42911</v>
          </cell>
          <cell r="O554" t="str">
            <v>PK-8</v>
          </cell>
        </row>
        <row r="555">
          <cell r="D555">
            <v>60228</v>
          </cell>
          <cell r="O555" t="str">
            <v>K-5</v>
          </cell>
        </row>
        <row r="556">
          <cell r="D556">
            <v>61622</v>
          </cell>
          <cell r="O556" t="str">
            <v>K-5</v>
          </cell>
        </row>
        <row r="557">
          <cell r="D557">
            <v>61457</v>
          </cell>
          <cell r="O557" t="str">
            <v>PK-5</v>
          </cell>
        </row>
        <row r="558">
          <cell r="D558">
            <v>10637</v>
          </cell>
          <cell r="O558" t="str">
            <v>PK-8</v>
          </cell>
        </row>
        <row r="559">
          <cell r="D559">
            <v>10439</v>
          </cell>
          <cell r="O559" t="str">
            <v>PK-8</v>
          </cell>
        </row>
        <row r="560">
          <cell r="D560">
            <v>17111</v>
          </cell>
          <cell r="O560" t="str">
            <v>PK-8</v>
          </cell>
        </row>
        <row r="561">
          <cell r="D561">
            <v>17749</v>
          </cell>
          <cell r="O561" t="str">
            <v>PK-8</v>
          </cell>
        </row>
        <row r="562">
          <cell r="D562">
            <v>10322</v>
          </cell>
          <cell r="O562" t="str">
            <v>PK-8</v>
          </cell>
        </row>
        <row r="563">
          <cell r="D563">
            <v>10546</v>
          </cell>
          <cell r="O563" t="str">
            <v>K-8</v>
          </cell>
        </row>
        <row r="564">
          <cell r="D564">
            <v>10512</v>
          </cell>
          <cell r="O564" t="str">
            <v>PK-8</v>
          </cell>
        </row>
        <row r="565">
          <cell r="D565">
            <v>18234</v>
          </cell>
          <cell r="O565" t="str">
            <v>PK-8</v>
          </cell>
        </row>
        <row r="566">
          <cell r="D566">
            <v>11756</v>
          </cell>
          <cell r="O566" t="str">
            <v>PK-8</v>
          </cell>
        </row>
        <row r="567">
          <cell r="D567">
            <v>10892</v>
          </cell>
          <cell r="O567" t="str">
            <v>PK-8</v>
          </cell>
        </row>
        <row r="568">
          <cell r="D568">
            <v>11031</v>
          </cell>
          <cell r="O568" t="str">
            <v>PK-8</v>
          </cell>
        </row>
        <row r="569">
          <cell r="D569">
            <v>11312</v>
          </cell>
          <cell r="O569" t="str">
            <v>PK-8</v>
          </cell>
        </row>
        <row r="570">
          <cell r="D570">
            <v>76562</v>
          </cell>
          <cell r="O570" t="str">
            <v>PK-8</v>
          </cell>
        </row>
        <row r="571">
          <cell r="D571">
            <v>18259</v>
          </cell>
          <cell r="O571" t="str">
            <v>PK-8</v>
          </cell>
        </row>
        <row r="572">
          <cell r="D572">
            <v>11387</v>
          </cell>
          <cell r="O572" t="str">
            <v>PK-5</v>
          </cell>
        </row>
        <row r="573">
          <cell r="D573">
            <v>11494</v>
          </cell>
          <cell r="O573" t="str">
            <v>PK-8</v>
          </cell>
        </row>
        <row r="574">
          <cell r="D574">
            <v>17418</v>
          </cell>
          <cell r="O574" t="str">
            <v>PK-8</v>
          </cell>
        </row>
        <row r="575">
          <cell r="D575">
            <v>12914</v>
          </cell>
          <cell r="O575" t="str">
            <v>PK-8</v>
          </cell>
        </row>
        <row r="576">
          <cell r="D576">
            <v>18267</v>
          </cell>
          <cell r="O576" t="str">
            <v>PK-8</v>
          </cell>
        </row>
        <row r="577">
          <cell r="D577">
            <v>76349</v>
          </cell>
          <cell r="O577" t="str">
            <v>PK-8</v>
          </cell>
        </row>
        <row r="578">
          <cell r="D578">
            <v>72082</v>
          </cell>
          <cell r="O578" t="str">
            <v>K-8</v>
          </cell>
        </row>
        <row r="579">
          <cell r="D579">
            <v>70672</v>
          </cell>
          <cell r="O579" t="str">
            <v>PK-8</v>
          </cell>
        </row>
        <row r="580">
          <cell r="D580">
            <v>70664</v>
          </cell>
          <cell r="O580" t="str">
            <v>PK-8</v>
          </cell>
        </row>
        <row r="581">
          <cell r="D581">
            <v>70680</v>
          </cell>
          <cell r="O581" t="str">
            <v>PK-8</v>
          </cell>
        </row>
        <row r="582">
          <cell r="D582">
            <v>70367</v>
          </cell>
          <cell r="O582" t="str">
            <v>K-5</v>
          </cell>
        </row>
        <row r="583">
          <cell r="D583">
            <v>70250</v>
          </cell>
          <cell r="O583" t="str">
            <v>6-8</v>
          </cell>
        </row>
        <row r="584">
          <cell r="D584">
            <v>76257</v>
          </cell>
          <cell r="O584" t="str">
            <v>-</v>
          </cell>
        </row>
        <row r="585">
          <cell r="D585">
            <v>70417</v>
          </cell>
          <cell r="O585" t="str">
            <v>PK-8</v>
          </cell>
        </row>
        <row r="586">
          <cell r="D586">
            <v>70334</v>
          </cell>
          <cell r="O586" t="str">
            <v>-</v>
          </cell>
        </row>
        <row r="587">
          <cell r="D587">
            <v>70870</v>
          </cell>
          <cell r="O587" t="str">
            <v>6-8</v>
          </cell>
        </row>
        <row r="588">
          <cell r="D588">
            <v>71068</v>
          </cell>
          <cell r="O588" t="str">
            <v>PK-8</v>
          </cell>
        </row>
        <row r="589">
          <cell r="D589">
            <v>71035</v>
          </cell>
          <cell r="O589" t="str">
            <v>PK-8</v>
          </cell>
        </row>
        <row r="590">
          <cell r="D590">
            <v>12336</v>
          </cell>
          <cell r="O590" t="str">
            <v>PK-8</v>
          </cell>
        </row>
        <row r="591">
          <cell r="D591">
            <v>12401</v>
          </cell>
          <cell r="O591" t="str">
            <v>PK-8</v>
          </cell>
        </row>
        <row r="592">
          <cell r="D592">
            <v>74237</v>
          </cell>
          <cell r="O592" t="str">
            <v>K-8</v>
          </cell>
        </row>
        <row r="593">
          <cell r="D593">
            <v>75234</v>
          </cell>
          <cell r="O593" t="str">
            <v>PK-8</v>
          </cell>
        </row>
        <row r="594">
          <cell r="D594">
            <v>71340</v>
          </cell>
          <cell r="O594" t="str">
            <v>PK-8</v>
          </cell>
        </row>
        <row r="595">
          <cell r="D595">
            <v>71357</v>
          </cell>
          <cell r="O595" t="str">
            <v>PK-8</v>
          </cell>
        </row>
        <row r="596">
          <cell r="D596">
            <v>12740</v>
          </cell>
          <cell r="O596" t="str">
            <v>PK-8</v>
          </cell>
        </row>
        <row r="597">
          <cell r="D597">
            <v>17871</v>
          </cell>
          <cell r="O597" t="str">
            <v>K-8</v>
          </cell>
        </row>
        <row r="598">
          <cell r="D598">
            <v>12724</v>
          </cell>
          <cell r="O598" t="str">
            <v>K-8</v>
          </cell>
        </row>
        <row r="599">
          <cell r="D599">
            <v>12518</v>
          </cell>
          <cell r="O599" t="str">
            <v>PK-8</v>
          </cell>
        </row>
        <row r="600">
          <cell r="D600">
            <v>12716</v>
          </cell>
          <cell r="O600" t="str">
            <v>K-8</v>
          </cell>
        </row>
        <row r="601">
          <cell r="D601">
            <v>12666</v>
          </cell>
          <cell r="O601" t="str">
            <v>PK-8</v>
          </cell>
        </row>
        <row r="602">
          <cell r="D602">
            <v>12765</v>
          </cell>
          <cell r="O602" t="str">
            <v>-</v>
          </cell>
        </row>
        <row r="603">
          <cell r="D603">
            <v>77461</v>
          </cell>
          <cell r="O603" t="str">
            <v>K-8</v>
          </cell>
        </row>
        <row r="604">
          <cell r="D604">
            <v>71472</v>
          </cell>
          <cell r="O604" t="str">
            <v>-</v>
          </cell>
        </row>
        <row r="605">
          <cell r="D605">
            <v>71530</v>
          </cell>
          <cell r="O605"/>
        </row>
        <row r="606">
          <cell r="D606">
            <v>71704</v>
          </cell>
          <cell r="O606" t="str">
            <v>PK-8</v>
          </cell>
        </row>
        <row r="607">
          <cell r="D607">
            <v>71498</v>
          </cell>
          <cell r="O607" t="str">
            <v>PK-8</v>
          </cell>
        </row>
        <row r="608">
          <cell r="D608">
            <v>78832</v>
          </cell>
          <cell r="O608" t="str">
            <v>K-8</v>
          </cell>
        </row>
        <row r="609">
          <cell r="D609">
            <v>20180</v>
          </cell>
          <cell r="O609" t="str">
            <v>PK-8</v>
          </cell>
        </row>
        <row r="610">
          <cell r="D610">
            <v>20172</v>
          </cell>
          <cell r="O610" t="str">
            <v>PK-8</v>
          </cell>
        </row>
        <row r="611">
          <cell r="D611">
            <v>28076</v>
          </cell>
          <cell r="O611" t="str">
            <v>K-8</v>
          </cell>
        </row>
        <row r="612">
          <cell r="D612">
            <v>20339</v>
          </cell>
          <cell r="O612" t="str">
            <v>PK-8</v>
          </cell>
        </row>
        <row r="613">
          <cell r="D613">
            <v>20321</v>
          </cell>
          <cell r="O613" t="str">
            <v>K-8</v>
          </cell>
        </row>
        <row r="614">
          <cell r="D614">
            <v>24661</v>
          </cell>
          <cell r="O614" t="str">
            <v>K-8</v>
          </cell>
        </row>
        <row r="615">
          <cell r="D615">
            <v>20552</v>
          </cell>
          <cell r="O615" t="str">
            <v>K-8</v>
          </cell>
        </row>
        <row r="616">
          <cell r="D616">
            <v>28456</v>
          </cell>
          <cell r="O616" t="str">
            <v>PK-8</v>
          </cell>
        </row>
        <row r="617">
          <cell r="D617">
            <v>20396</v>
          </cell>
          <cell r="O617" t="str">
            <v>K-8</v>
          </cell>
        </row>
        <row r="618">
          <cell r="D618">
            <v>20537</v>
          </cell>
          <cell r="O618" t="str">
            <v>-</v>
          </cell>
        </row>
        <row r="619">
          <cell r="D619">
            <v>20545</v>
          </cell>
          <cell r="O619" t="str">
            <v>PK-8</v>
          </cell>
        </row>
        <row r="620">
          <cell r="D620">
            <v>20735</v>
          </cell>
          <cell r="O620" t="str">
            <v>K-5</v>
          </cell>
        </row>
        <row r="621">
          <cell r="D621">
            <v>20719</v>
          </cell>
          <cell r="O621" t="str">
            <v>-</v>
          </cell>
        </row>
        <row r="622">
          <cell r="D622">
            <v>20594</v>
          </cell>
          <cell r="O622" t="str">
            <v>K-8</v>
          </cell>
        </row>
        <row r="623">
          <cell r="D623">
            <v>21022</v>
          </cell>
          <cell r="O623" t="str">
            <v>PK-8</v>
          </cell>
        </row>
        <row r="624">
          <cell r="D624">
            <v>21352</v>
          </cell>
          <cell r="O624" t="str">
            <v>PK-8</v>
          </cell>
        </row>
        <row r="625">
          <cell r="D625">
            <v>21212</v>
          </cell>
          <cell r="O625" t="str">
            <v>K-8</v>
          </cell>
        </row>
        <row r="626">
          <cell r="D626">
            <v>21493</v>
          </cell>
          <cell r="O626" t="str">
            <v>PK-8</v>
          </cell>
        </row>
        <row r="627">
          <cell r="D627">
            <v>21543</v>
          </cell>
          <cell r="O627" t="str">
            <v>K-8</v>
          </cell>
        </row>
        <row r="628">
          <cell r="D628">
            <v>21881</v>
          </cell>
          <cell r="O628" t="str">
            <v>K-8</v>
          </cell>
        </row>
        <row r="629">
          <cell r="D629">
            <v>21873</v>
          </cell>
          <cell r="O629" t="str">
            <v>-</v>
          </cell>
        </row>
        <row r="630">
          <cell r="D630">
            <v>21865</v>
          </cell>
          <cell r="O630" t="str">
            <v>PK-8</v>
          </cell>
        </row>
        <row r="631">
          <cell r="D631">
            <v>27318</v>
          </cell>
          <cell r="O631" t="str">
            <v>K-5</v>
          </cell>
        </row>
        <row r="632">
          <cell r="D632">
            <v>25312</v>
          </cell>
          <cell r="O632" t="str">
            <v>K-5</v>
          </cell>
        </row>
        <row r="633">
          <cell r="D633">
            <v>25007</v>
          </cell>
          <cell r="O633" t="str">
            <v>PK-8</v>
          </cell>
        </row>
        <row r="634">
          <cell r="D634">
            <v>22020</v>
          </cell>
          <cell r="O634" t="str">
            <v>PK-8</v>
          </cell>
        </row>
        <row r="635">
          <cell r="D635">
            <v>31054</v>
          </cell>
          <cell r="O635" t="str">
            <v>K-8</v>
          </cell>
        </row>
        <row r="636">
          <cell r="D636">
            <v>35923</v>
          </cell>
          <cell r="O636" t="str">
            <v>K-8</v>
          </cell>
        </row>
        <row r="637">
          <cell r="D637">
            <v>34199</v>
          </cell>
          <cell r="O637" t="str">
            <v>PK-8</v>
          </cell>
        </row>
        <row r="638">
          <cell r="D638">
            <v>30643</v>
          </cell>
          <cell r="O638" t="str">
            <v>PK-8</v>
          </cell>
        </row>
        <row r="639">
          <cell r="D639">
            <v>30742</v>
          </cell>
          <cell r="O639" t="str">
            <v>PK-8</v>
          </cell>
        </row>
        <row r="640">
          <cell r="D640">
            <v>30759</v>
          </cell>
          <cell r="O640" t="str">
            <v>PK-8</v>
          </cell>
        </row>
        <row r="641">
          <cell r="D641">
            <v>34272</v>
          </cell>
          <cell r="O641" t="str">
            <v>PK-8</v>
          </cell>
        </row>
        <row r="642">
          <cell r="D642">
            <v>31427</v>
          </cell>
          <cell r="O642" t="str">
            <v>PK-8</v>
          </cell>
        </row>
        <row r="643">
          <cell r="D643">
            <v>35899</v>
          </cell>
          <cell r="O643" t="str">
            <v>PK-8</v>
          </cell>
        </row>
        <row r="644">
          <cell r="D644">
            <v>35014</v>
          </cell>
          <cell r="O644" t="str">
            <v>PK-8</v>
          </cell>
        </row>
        <row r="645">
          <cell r="D645">
            <v>25239</v>
          </cell>
          <cell r="O645" t="str">
            <v>PK-8</v>
          </cell>
        </row>
        <row r="646">
          <cell r="D646">
            <v>27607</v>
          </cell>
          <cell r="O646" t="str">
            <v>K-8</v>
          </cell>
        </row>
        <row r="647">
          <cell r="D647">
            <v>22566</v>
          </cell>
          <cell r="O647" t="str">
            <v>PK-8</v>
          </cell>
        </row>
        <row r="648">
          <cell r="D648">
            <v>22459</v>
          </cell>
          <cell r="O648" t="str">
            <v>PK-8</v>
          </cell>
        </row>
        <row r="649">
          <cell r="D649">
            <v>32680</v>
          </cell>
          <cell r="O649" t="str">
            <v>PK-8</v>
          </cell>
        </row>
        <row r="650">
          <cell r="D650">
            <v>32433</v>
          </cell>
          <cell r="O650" t="str">
            <v>PK-8</v>
          </cell>
        </row>
        <row r="651">
          <cell r="D651">
            <v>32540</v>
          </cell>
          <cell r="O651" t="str">
            <v>PK-8</v>
          </cell>
        </row>
        <row r="652">
          <cell r="D652">
            <v>32458</v>
          </cell>
          <cell r="O652" t="str">
            <v>PK-8</v>
          </cell>
        </row>
        <row r="653">
          <cell r="D653">
            <v>46672</v>
          </cell>
          <cell r="O653" t="str">
            <v>PK-8</v>
          </cell>
        </row>
        <row r="654">
          <cell r="D654">
            <v>40378</v>
          </cell>
          <cell r="O654" t="str">
            <v>PK-8</v>
          </cell>
        </row>
        <row r="655">
          <cell r="D655">
            <v>48306</v>
          </cell>
          <cell r="O655" t="str">
            <v>PK-8</v>
          </cell>
        </row>
        <row r="656">
          <cell r="D656">
            <v>41020</v>
          </cell>
          <cell r="O656" t="str">
            <v>PK-8</v>
          </cell>
        </row>
        <row r="657">
          <cell r="D657">
            <v>41004</v>
          </cell>
          <cell r="O657" t="str">
            <v>PK-8</v>
          </cell>
        </row>
        <row r="658">
          <cell r="D658">
            <v>41012</v>
          </cell>
          <cell r="O658" t="str">
            <v>K-8</v>
          </cell>
        </row>
        <row r="659">
          <cell r="D659">
            <v>46052</v>
          </cell>
          <cell r="O659" t="str">
            <v>PK-8</v>
          </cell>
        </row>
        <row r="660">
          <cell r="D660">
            <v>44891</v>
          </cell>
          <cell r="O660" t="str">
            <v>PK-8</v>
          </cell>
        </row>
        <row r="661">
          <cell r="D661">
            <v>15446</v>
          </cell>
          <cell r="O661" t="str">
            <v>PK-8</v>
          </cell>
        </row>
        <row r="662">
          <cell r="D662">
            <v>41582</v>
          </cell>
          <cell r="O662" t="str">
            <v>PK-8</v>
          </cell>
        </row>
        <row r="663">
          <cell r="D663">
            <v>47977</v>
          </cell>
          <cell r="O663" t="str">
            <v>PK-8</v>
          </cell>
        </row>
        <row r="664">
          <cell r="D664">
            <v>41814</v>
          </cell>
          <cell r="O664" t="str">
            <v>PK-8</v>
          </cell>
        </row>
        <row r="665">
          <cell r="D665">
            <v>41921</v>
          </cell>
          <cell r="O665" t="str">
            <v>K-8</v>
          </cell>
        </row>
        <row r="666">
          <cell r="D666">
            <v>45955</v>
          </cell>
          <cell r="O666" t="str">
            <v>PK-8</v>
          </cell>
        </row>
        <row r="667">
          <cell r="D667">
            <v>47084</v>
          </cell>
          <cell r="O667" t="str">
            <v>K-8</v>
          </cell>
        </row>
        <row r="668">
          <cell r="D668">
            <v>42176</v>
          </cell>
          <cell r="O668" t="str">
            <v>K-8</v>
          </cell>
        </row>
        <row r="669">
          <cell r="D669">
            <v>42267</v>
          </cell>
          <cell r="O669" t="str">
            <v>6-8</v>
          </cell>
        </row>
        <row r="670">
          <cell r="D670">
            <v>44545</v>
          </cell>
          <cell r="O670" t="str">
            <v>K-8</v>
          </cell>
        </row>
        <row r="671">
          <cell r="D671">
            <v>42945</v>
          </cell>
          <cell r="O671" t="str">
            <v>K-8</v>
          </cell>
        </row>
        <row r="672">
          <cell r="D672">
            <v>45393</v>
          </cell>
          <cell r="O672" t="str">
            <v>PK-5</v>
          </cell>
        </row>
        <row r="673">
          <cell r="D673">
            <v>42952</v>
          </cell>
          <cell r="O673" t="str">
            <v>PK-8</v>
          </cell>
        </row>
        <row r="674">
          <cell r="D674">
            <v>43224</v>
          </cell>
          <cell r="O674" t="str">
            <v>PK-8</v>
          </cell>
        </row>
        <row r="675">
          <cell r="D675">
            <v>43398</v>
          </cell>
          <cell r="O675" t="str">
            <v>PK-8</v>
          </cell>
        </row>
        <row r="676">
          <cell r="D676">
            <v>43729</v>
          </cell>
          <cell r="O676" t="str">
            <v>PK-8</v>
          </cell>
        </row>
        <row r="677">
          <cell r="D677">
            <v>43752</v>
          </cell>
          <cell r="O677" t="str">
            <v>PK-8</v>
          </cell>
        </row>
        <row r="678">
          <cell r="D678">
            <v>43745</v>
          </cell>
          <cell r="O678" t="str">
            <v>PK-8</v>
          </cell>
        </row>
        <row r="679">
          <cell r="D679">
            <v>50229</v>
          </cell>
          <cell r="O679" t="str">
            <v>PK-8</v>
          </cell>
        </row>
        <row r="680">
          <cell r="D680">
            <v>50609</v>
          </cell>
          <cell r="O680" t="str">
            <v>PK-8</v>
          </cell>
        </row>
        <row r="681">
          <cell r="D681">
            <v>58248</v>
          </cell>
          <cell r="O681" t="str">
            <v>PK-8</v>
          </cell>
        </row>
        <row r="682">
          <cell r="D682">
            <v>50443</v>
          </cell>
          <cell r="O682" t="str">
            <v>PK-8</v>
          </cell>
        </row>
        <row r="683">
          <cell r="D683">
            <v>50757</v>
          </cell>
          <cell r="O683"/>
        </row>
        <row r="684">
          <cell r="D684">
            <v>51185</v>
          </cell>
          <cell r="O684" t="str">
            <v>K-8</v>
          </cell>
        </row>
        <row r="685">
          <cell r="D685">
            <v>58164</v>
          </cell>
          <cell r="O685" t="str">
            <v>PK-8</v>
          </cell>
        </row>
        <row r="686">
          <cell r="D686">
            <v>51177</v>
          </cell>
          <cell r="O686" t="str">
            <v>PK-5</v>
          </cell>
        </row>
        <row r="687">
          <cell r="D687">
            <v>51441</v>
          </cell>
          <cell r="O687" t="str">
            <v>PK-8</v>
          </cell>
        </row>
        <row r="688">
          <cell r="D688">
            <v>51433</v>
          </cell>
          <cell r="O688" t="str">
            <v>K-5</v>
          </cell>
        </row>
        <row r="689">
          <cell r="D689" t="str">
            <v>JUAN</v>
          </cell>
          <cell r="O689" t="str">
            <v>PK-8</v>
          </cell>
        </row>
        <row r="690">
          <cell r="D690">
            <v>58172</v>
          </cell>
          <cell r="O690" t="str">
            <v>PK-8</v>
          </cell>
        </row>
        <row r="691">
          <cell r="D691">
            <v>51797</v>
          </cell>
          <cell r="O691" t="str">
            <v>PK-8</v>
          </cell>
        </row>
        <row r="692">
          <cell r="D692">
            <v>51946</v>
          </cell>
          <cell r="O692" t="str">
            <v>PK-5</v>
          </cell>
        </row>
        <row r="693">
          <cell r="D693">
            <v>51938</v>
          </cell>
          <cell r="O693" t="str">
            <v>PK-8</v>
          </cell>
        </row>
        <row r="694">
          <cell r="D694">
            <v>54866</v>
          </cell>
          <cell r="O694" t="str">
            <v>K-8</v>
          </cell>
        </row>
        <row r="695">
          <cell r="D695">
            <v>52118</v>
          </cell>
          <cell r="O695" t="str">
            <v>PK-8</v>
          </cell>
        </row>
        <row r="696">
          <cell r="D696">
            <v>54288</v>
          </cell>
          <cell r="O696" t="str">
            <v>PK-8</v>
          </cell>
        </row>
        <row r="697">
          <cell r="D697">
            <v>52050</v>
          </cell>
          <cell r="O697" t="str">
            <v>K-8</v>
          </cell>
        </row>
        <row r="698">
          <cell r="D698">
            <v>52621</v>
          </cell>
          <cell r="O698" t="str">
            <v>K-8</v>
          </cell>
        </row>
        <row r="699">
          <cell r="D699">
            <v>53058</v>
          </cell>
          <cell r="O699" t="str">
            <v>PK-8</v>
          </cell>
        </row>
        <row r="700">
          <cell r="D700">
            <v>13342</v>
          </cell>
          <cell r="O700" t="str">
            <v>PK-8</v>
          </cell>
        </row>
        <row r="701">
          <cell r="D701">
            <v>13391</v>
          </cell>
          <cell r="O701" t="str">
            <v>PK-8</v>
          </cell>
        </row>
        <row r="702">
          <cell r="D702">
            <v>13326</v>
          </cell>
          <cell r="O702" t="str">
            <v>PK-8</v>
          </cell>
        </row>
        <row r="703">
          <cell r="D703">
            <v>13359</v>
          </cell>
          <cell r="O703" t="str">
            <v>PK-8</v>
          </cell>
        </row>
        <row r="704">
          <cell r="D704">
            <v>13334</v>
          </cell>
          <cell r="O704" t="str">
            <v>PK-8</v>
          </cell>
        </row>
        <row r="705">
          <cell r="D705">
            <v>54452</v>
          </cell>
          <cell r="O705" t="str">
            <v>PK-8</v>
          </cell>
        </row>
        <row r="706">
          <cell r="D706">
            <v>53140</v>
          </cell>
          <cell r="O706" t="str">
            <v>PK-8</v>
          </cell>
        </row>
        <row r="707">
          <cell r="D707">
            <v>53660</v>
          </cell>
          <cell r="O707" t="str">
            <v>PK-12</v>
          </cell>
        </row>
        <row r="708">
          <cell r="D708">
            <v>53686</v>
          </cell>
          <cell r="O708" t="str">
            <v>PK-8</v>
          </cell>
        </row>
        <row r="709">
          <cell r="D709">
            <v>60335</v>
          </cell>
          <cell r="O709" t="str">
            <v>PK-8</v>
          </cell>
        </row>
        <row r="710">
          <cell r="D710">
            <v>60343</v>
          </cell>
          <cell r="O710" t="str">
            <v>K-8</v>
          </cell>
        </row>
        <row r="711">
          <cell r="D711">
            <v>62661</v>
          </cell>
          <cell r="O711" t="str">
            <v>PK-8</v>
          </cell>
        </row>
        <row r="712">
          <cell r="D712">
            <v>62422</v>
          </cell>
          <cell r="O712" t="str">
            <v>PK-5</v>
          </cell>
        </row>
        <row r="713">
          <cell r="D713">
            <v>77289</v>
          </cell>
          <cell r="O713" t="str">
            <v>PK-5</v>
          </cell>
        </row>
        <row r="714">
          <cell r="D714">
            <v>61556</v>
          </cell>
          <cell r="O714" t="str">
            <v>K-8</v>
          </cell>
        </row>
        <row r="715">
          <cell r="D715">
            <v>64279</v>
          </cell>
          <cell r="O715" t="str">
            <v>PK-8</v>
          </cell>
        </row>
        <row r="716">
          <cell r="D716">
            <v>61408</v>
          </cell>
          <cell r="O716" t="str">
            <v>PK-5</v>
          </cell>
        </row>
        <row r="717">
          <cell r="D717">
            <v>61432</v>
          </cell>
          <cell r="O717" t="str">
            <v>PK-5</v>
          </cell>
        </row>
        <row r="718">
          <cell r="D718">
            <v>62646</v>
          </cell>
          <cell r="O718" t="str">
            <v>K-8</v>
          </cell>
        </row>
        <row r="719">
          <cell r="D719">
            <v>62968</v>
          </cell>
          <cell r="O719" t="str">
            <v>K-8</v>
          </cell>
        </row>
        <row r="720">
          <cell r="D720">
            <v>65557</v>
          </cell>
          <cell r="O720" t="str">
            <v>K-8</v>
          </cell>
        </row>
        <row r="721">
          <cell r="D721">
            <v>69112</v>
          </cell>
          <cell r="O721" t="str">
            <v>6-8</v>
          </cell>
        </row>
        <row r="722">
          <cell r="D722">
            <v>69054</v>
          </cell>
          <cell r="O722" t="str">
            <v>PK-8</v>
          </cell>
        </row>
        <row r="723">
          <cell r="D723">
            <v>25023</v>
          </cell>
          <cell r="O723" t="str">
            <v>K-8</v>
          </cell>
        </row>
        <row r="724">
          <cell r="D724">
            <v>66506</v>
          </cell>
          <cell r="O724" t="str">
            <v>PK, 9-12</v>
          </cell>
        </row>
        <row r="725">
          <cell r="D725">
            <v>50120</v>
          </cell>
          <cell r="O725" t="str">
            <v>PK-10</v>
          </cell>
        </row>
        <row r="726">
          <cell r="D726">
            <v>75879</v>
          </cell>
          <cell r="O726" t="str">
            <v>PK-12</v>
          </cell>
        </row>
        <row r="727">
          <cell r="D727">
            <v>62901</v>
          </cell>
          <cell r="O727" t="str">
            <v>PK-12</v>
          </cell>
        </row>
        <row r="728">
          <cell r="D728">
            <v>64998</v>
          </cell>
          <cell r="O728" t="str">
            <v>PK-12</v>
          </cell>
        </row>
        <row r="729">
          <cell r="D729">
            <v>32300</v>
          </cell>
          <cell r="O729" t="str">
            <v>PK-5</v>
          </cell>
        </row>
        <row r="730">
          <cell r="D730">
            <v>10355</v>
          </cell>
          <cell r="O730" t="str">
            <v>PK-5</v>
          </cell>
        </row>
        <row r="731">
          <cell r="D731">
            <v>10314</v>
          </cell>
          <cell r="O731" t="str">
            <v>PK-8</v>
          </cell>
        </row>
        <row r="732">
          <cell r="D732">
            <v>18176</v>
          </cell>
          <cell r="O732" t="str">
            <v>PK-8</v>
          </cell>
        </row>
        <row r="733">
          <cell r="D733">
            <v>17459</v>
          </cell>
          <cell r="O733" t="str">
            <v>PK-5</v>
          </cell>
        </row>
        <row r="734">
          <cell r="D734">
            <v>11411</v>
          </cell>
          <cell r="O734" t="str">
            <v>PK-8</v>
          </cell>
        </row>
        <row r="735">
          <cell r="D735">
            <v>11403</v>
          </cell>
          <cell r="O735" t="str">
            <v>PK-8</v>
          </cell>
        </row>
        <row r="736">
          <cell r="D736">
            <v>12187</v>
          </cell>
          <cell r="O736" t="str">
            <v>PK-5</v>
          </cell>
        </row>
        <row r="737">
          <cell r="D737">
            <v>12799</v>
          </cell>
          <cell r="O737" t="str">
            <v>PK-5</v>
          </cell>
        </row>
        <row r="738">
          <cell r="D738">
            <v>70433</v>
          </cell>
          <cell r="O738" t="str">
            <v>PK-5</v>
          </cell>
        </row>
        <row r="739">
          <cell r="D739">
            <v>70136</v>
          </cell>
          <cell r="O739" t="str">
            <v>PK-5</v>
          </cell>
        </row>
        <row r="740">
          <cell r="D740">
            <v>70755</v>
          </cell>
          <cell r="O740" t="str">
            <v>PK-5</v>
          </cell>
        </row>
        <row r="741">
          <cell r="D741">
            <v>12435</v>
          </cell>
          <cell r="O741" t="str">
            <v>PK-5</v>
          </cell>
        </row>
        <row r="742">
          <cell r="D742">
            <v>76356</v>
          </cell>
          <cell r="O742" t="str">
            <v>-</v>
          </cell>
        </row>
        <row r="743">
          <cell r="D743">
            <v>73890</v>
          </cell>
          <cell r="O743" t="str">
            <v>PK-5</v>
          </cell>
        </row>
        <row r="744">
          <cell r="D744">
            <v>71365</v>
          </cell>
          <cell r="O744" t="str">
            <v>PK-5</v>
          </cell>
        </row>
        <row r="745">
          <cell r="D745">
            <v>71548</v>
          </cell>
          <cell r="O745" t="str">
            <v>PK-5</v>
          </cell>
        </row>
        <row r="746">
          <cell r="D746">
            <v>71522</v>
          </cell>
          <cell r="O746" t="str">
            <v>PK-5</v>
          </cell>
        </row>
        <row r="747">
          <cell r="D747">
            <v>25783</v>
          </cell>
          <cell r="O747" t="str">
            <v>-</v>
          </cell>
        </row>
        <row r="748">
          <cell r="D748">
            <v>27714</v>
          </cell>
          <cell r="O748" t="str">
            <v>PK-8</v>
          </cell>
        </row>
        <row r="749">
          <cell r="D749">
            <v>20784</v>
          </cell>
          <cell r="O749" t="str">
            <v>PK-8</v>
          </cell>
        </row>
        <row r="750">
          <cell r="D750">
            <v>20941</v>
          </cell>
          <cell r="O750" t="str">
            <v>-</v>
          </cell>
        </row>
        <row r="751">
          <cell r="D751">
            <v>28365</v>
          </cell>
          <cell r="O751" t="str">
            <v>PK-5</v>
          </cell>
        </row>
        <row r="752">
          <cell r="D752">
            <v>35907</v>
          </cell>
          <cell r="O752" t="str">
            <v>PK-5</v>
          </cell>
        </row>
        <row r="753">
          <cell r="D753">
            <v>35774</v>
          </cell>
          <cell r="O753" t="str">
            <v>PK-5</v>
          </cell>
        </row>
        <row r="754">
          <cell r="D754">
            <v>34777</v>
          </cell>
          <cell r="O754" t="str">
            <v>PK-5</v>
          </cell>
        </row>
        <row r="755">
          <cell r="D755">
            <v>30874</v>
          </cell>
          <cell r="O755" t="str">
            <v>PK-8</v>
          </cell>
        </row>
        <row r="756">
          <cell r="D756">
            <v>31252</v>
          </cell>
          <cell r="O756" t="str">
            <v>PK-5</v>
          </cell>
        </row>
        <row r="757">
          <cell r="D757">
            <v>31245</v>
          </cell>
          <cell r="O757" t="str">
            <v>PK-5</v>
          </cell>
        </row>
        <row r="758">
          <cell r="D758">
            <v>33647</v>
          </cell>
          <cell r="O758" t="str">
            <v>PK-5</v>
          </cell>
        </row>
        <row r="759">
          <cell r="D759">
            <v>32367</v>
          </cell>
          <cell r="O759"/>
        </row>
        <row r="760">
          <cell r="D760">
            <v>32524</v>
          </cell>
          <cell r="O760" t="str">
            <v>PK-5</v>
          </cell>
        </row>
        <row r="761">
          <cell r="D761">
            <v>40139</v>
          </cell>
          <cell r="O761" t="str">
            <v>PK-8</v>
          </cell>
        </row>
        <row r="762">
          <cell r="D762">
            <v>40626</v>
          </cell>
          <cell r="O762" t="str">
            <v>PK-5</v>
          </cell>
        </row>
        <row r="763">
          <cell r="D763">
            <v>48017</v>
          </cell>
          <cell r="O763" t="str">
            <v>PK-8</v>
          </cell>
        </row>
        <row r="764">
          <cell r="D764">
            <v>15404</v>
          </cell>
          <cell r="O764" t="str">
            <v>PK-8</v>
          </cell>
        </row>
        <row r="765">
          <cell r="D765">
            <v>17657</v>
          </cell>
          <cell r="O765" t="str">
            <v>PK-5</v>
          </cell>
        </row>
        <row r="766">
          <cell r="D766">
            <v>42572</v>
          </cell>
          <cell r="O766" t="str">
            <v>PK-8</v>
          </cell>
        </row>
        <row r="767">
          <cell r="D767">
            <v>42812</v>
          </cell>
          <cell r="O767" t="str">
            <v>PK-5</v>
          </cell>
        </row>
        <row r="768">
          <cell r="D768">
            <v>42770</v>
          </cell>
          <cell r="O768" t="str">
            <v>PK-8</v>
          </cell>
        </row>
        <row r="769">
          <cell r="D769">
            <v>43018</v>
          </cell>
          <cell r="O769" t="str">
            <v>6-8</v>
          </cell>
        </row>
        <row r="770">
          <cell r="D770">
            <v>43257</v>
          </cell>
          <cell r="O770" t="str">
            <v>PK-8</v>
          </cell>
        </row>
        <row r="771">
          <cell r="D771">
            <v>43323</v>
          </cell>
          <cell r="O771" t="str">
            <v>PK-5</v>
          </cell>
        </row>
        <row r="772">
          <cell r="D772">
            <v>50690</v>
          </cell>
          <cell r="O772" t="str">
            <v>PK-5</v>
          </cell>
        </row>
        <row r="773">
          <cell r="D773">
            <v>50773</v>
          </cell>
          <cell r="O773" t="str">
            <v>PK-5</v>
          </cell>
        </row>
        <row r="774">
          <cell r="D774">
            <v>50781</v>
          </cell>
          <cell r="O774" t="str">
            <v>PK-5</v>
          </cell>
        </row>
        <row r="775">
          <cell r="D775">
            <v>51292</v>
          </cell>
          <cell r="O775" t="str">
            <v>PK-5</v>
          </cell>
        </row>
        <row r="776">
          <cell r="D776">
            <v>51375</v>
          </cell>
          <cell r="O776" t="str">
            <v>PK-5</v>
          </cell>
        </row>
        <row r="777">
          <cell r="D777">
            <v>51706</v>
          </cell>
          <cell r="O777" t="str">
            <v>K-5</v>
          </cell>
        </row>
        <row r="778">
          <cell r="D778">
            <v>55483</v>
          </cell>
          <cell r="O778" t="str">
            <v>PK-5</v>
          </cell>
        </row>
        <row r="779">
          <cell r="D779">
            <v>54247</v>
          </cell>
          <cell r="O779" t="str">
            <v>-</v>
          </cell>
        </row>
        <row r="780">
          <cell r="D780">
            <v>52365</v>
          </cell>
          <cell r="O780" t="str">
            <v>-</v>
          </cell>
        </row>
        <row r="781">
          <cell r="D781">
            <v>57026</v>
          </cell>
          <cell r="O781" t="str">
            <v>-</v>
          </cell>
        </row>
        <row r="782">
          <cell r="D782">
            <v>17707</v>
          </cell>
          <cell r="O782" t="str">
            <v>PK-12</v>
          </cell>
        </row>
        <row r="783">
          <cell r="D783">
            <v>58263</v>
          </cell>
          <cell r="O783" t="str">
            <v>PK-8</v>
          </cell>
        </row>
        <row r="784">
          <cell r="D784">
            <v>75820</v>
          </cell>
          <cell r="O784"/>
        </row>
        <row r="785">
          <cell r="D785">
            <v>61598</v>
          </cell>
          <cell r="O785" t="str">
            <v>PK-8</v>
          </cell>
        </row>
        <row r="786">
          <cell r="D786">
            <v>62810</v>
          </cell>
          <cell r="O786" t="str">
            <v>PK-5</v>
          </cell>
        </row>
        <row r="787">
          <cell r="D787">
            <v>62604</v>
          </cell>
          <cell r="O787" t="str">
            <v>PK-5</v>
          </cell>
        </row>
        <row r="788">
          <cell r="D788">
            <v>11908</v>
          </cell>
          <cell r="O788" t="str">
            <v>PK-8</v>
          </cell>
        </row>
        <row r="789">
          <cell r="D789">
            <v>71738</v>
          </cell>
          <cell r="O789" t="str">
            <v>PK-8</v>
          </cell>
        </row>
        <row r="790">
          <cell r="D790">
            <v>70409</v>
          </cell>
          <cell r="O790" t="str">
            <v>PK-5</v>
          </cell>
        </row>
        <row r="791">
          <cell r="D791">
            <v>71290</v>
          </cell>
          <cell r="O791" t="str">
            <v>K-5</v>
          </cell>
        </row>
        <row r="792">
          <cell r="D792">
            <v>71639</v>
          </cell>
          <cell r="O792" t="str">
            <v>-</v>
          </cell>
        </row>
        <row r="793">
          <cell r="D793">
            <v>71571</v>
          </cell>
          <cell r="O793" t="str">
            <v>PK-8</v>
          </cell>
        </row>
        <row r="794">
          <cell r="D794">
            <v>20479</v>
          </cell>
          <cell r="O794" t="str">
            <v>-</v>
          </cell>
        </row>
        <row r="795">
          <cell r="D795">
            <v>21188</v>
          </cell>
          <cell r="O795" t="str">
            <v>PK-5</v>
          </cell>
        </row>
        <row r="796">
          <cell r="D796">
            <v>23655</v>
          </cell>
          <cell r="O796" t="str">
            <v>PK-5</v>
          </cell>
        </row>
        <row r="797">
          <cell r="D797">
            <v>24927</v>
          </cell>
          <cell r="O797" t="str">
            <v>PK-5</v>
          </cell>
        </row>
        <row r="798">
          <cell r="D798">
            <v>33563</v>
          </cell>
          <cell r="O798" t="str">
            <v>PK-8</v>
          </cell>
        </row>
        <row r="799">
          <cell r="D799">
            <v>30502</v>
          </cell>
          <cell r="O799" t="str">
            <v>PK-6</v>
          </cell>
        </row>
        <row r="800">
          <cell r="D800">
            <v>32763</v>
          </cell>
          <cell r="O800" t="str">
            <v>PK-6</v>
          </cell>
        </row>
        <row r="801">
          <cell r="D801">
            <v>43273</v>
          </cell>
          <cell r="O801" t="str">
            <v>PK-8</v>
          </cell>
        </row>
        <row r="802">
          <cell r="D802">
            <v>43299</v>
          </cell>
          <cell r="O802" t="str">
            <v>PK-8</v>
          </cell>
        </row>
        <row r="803">
          <cell r="D803">
            <v>65987</v>
          </cell>
          <cell r="O803" t="str">
            <v>PK-5</v>
          </cell>
        </row>
        <row r="804">
          <cell r="D804">
            <v>78253</v>
          </cell>
          <cell r="O804" t="str">
            <v>PK-5</v>
          </cell>
        </row>
        <row r="805">
          <cell r="D805">
            <v>75770</v>
          </cell>
          <cell r="O805" t="str">
            <v>PK-8</v>
          </cell>
        </row>
        <row r="806">
          <cell r="D806">
            <v>63081</v>
          </cell>
          <cell r="O806" t="str">
            <v>PK-6</v>
          </cell>
        </row>
        <row r="807">
          <cell r="D807">
            <v>61689</v>
          </cell>
          <cell r="O807" t="str">
            <v>PK-5</v>
          </cell>
        </row>
        <row r="808">
          <cell r="D808">
            <v>69021</v>
          </cell>
          <cell r="O808" t="str">
            <v>PK-5</v>
          </cell>
        </row>
        <row r="809">
          <cell r="D809">
            <v>69138</v>
          </cell>
          <cell r="O809" t="str">
            <v>PK-8</v>
          </cell>
        </row>
        <row r="810">
          <cell r="D810">
            <v>10272</v>
          </cell>
          <cell r="O810" t="str">
            <v>PK-8</v>
          </cell>
        </row>
        <row r="811">
          <cell r="D811">
            <v>17889</v>
          </cell>
          <cell r="O811" t="str">
            <v>PK-8</v>
          </cell>
        </row>
        <row r="812">
          <cell r="D812">
            <v>18291</v>
          </cell>
          <cell r="O812" t="str">
            <v>PK-8</v>
          </cell>
        </row>
        <row r="813">
          <cell r="D813">
            <v>11320</v>
          </cell>
          <cell r="O813" t="str">
            <v>PK-8</v>
          </cell>
        </row>
        <row r="814">
          <cell r="D814">
            <v>11932</v>
          </cell>
          <cell r="O814" t="str">
            <v>PK-8</v>
          </cell>
        </row>
        <row r="815">
          <cell r="D815">
            <v>12922</v>
          </cell>
          <cell r="O815" t="str">
            <v>PK-8</v>
          </cell>
        </row>
        <row r="816">
          <cell r="D816">
            <v>72090</v>
          </cell>
          <cell r="O816" t="str">
            <v>PK-8</v>
          </cell>
        </row>
        <row r="817">
          <cell r="D817">
            <v>71050</v>
          </cell>
          <cell r="O817" t="str">
            <v>PK-8</v>
          </cell>
        </row>
        <row r="818">
          <cell r="D818">
            <v>20404</v>
          </cell>
          <cell r="O818" t="str">
            <v>PK-8</v>
          </cell>
        </row>
        <row r="819">
          <cell r="D819">
            <v>21659</v>
          </cell>
          <cell r="O819" t="str">
            <v>PK-8</v>
          </cell>
        </row>
        <row r="820">
          <cell r="D820">
            <v>28548</v>
          </cell>
          <cell r="O820" t="str">
            <v>PK-8</v>
          </cell>
        </row>
        <row r="821">
          <cell r="D821">
            <v>31070</v>
          </cell>
          <cell r="O821" t="str">
            <v>PK-8</v>
          </cell>
        </row>
        <row r="822">
          <cell r="D822">
            <v>31583</v>
          </cell>
          <cell r="O822" t="str">
            <v>PK-8</v>
          </cell>
        </row>
        <row r="823">
          <cell r="D823">
            <v>25197</v>
          </cell>
          <cell r="O823" t="str">
            <v>PK-8</v>
          </cell>
        </row>
        <row r="824">
          <cell r="D824">
            <v>32748</v>
          </cell>
          <cell r="O824" t="str">
            <v>PK-8</v>
          </cell>
        </row>
        <row r="825">
          <cell r="D825">
            <v>40147</v>
          </cell>
          <cell r="O825" t="str">
            <v>PK-8</v>
          </cell>
        </row>
        <row r="826">
          <cell r="D826">
            <v>40204</v>
          </cell>
          <cell r="O826" t="str">
            <v>PK-8</v>
          </cell>
        </row>
        <row r="827">
          <cell r="D827">
            <v>40220</v>
          </cell>
          <cell r="O827" t="str">
            <v>PK-8</v>
          </cell>
        </row>
        <row r="828">
          <cell r="D828">
            <v>40469</v>
          </cell>
          <cell r="O828" t="str">
            <v>PK-8</v>
          </cell>
        </row>
        <row r="829">
          <cell r="D829">
            <v>15453</v>
          </cell>
          <cell r="O829" t="str">
            <v>PK-8</v>
          </cell>
        </row>
        <row r="830">
          <cell r="D830">
            <v>47571</v>
          </cell>
          <cell r="O830" t="str">
            <v>PK-8</v>
          </cell>
        </row>
        <row r="831">
          <cell r="D831">
            <v>58594</v>
          </cell>
          <cell r="O831" t="str">
            <v>PK-8</v>
          </cell>
        </row>
        <row r="832">
          <cell r="D832">
            <v>51458</v>
          </cell>
          <cell r="O832" t="str">
            <v>PK-8</v>
          </cell>
        </row>
        <row r="833">
          <cell r="D833">
            <v>58099</v>
          </cell>
          <cell r="O833" t="str">
            <v>PK-8</v>
          </cell>
        </row>
        <row r="834">
          <cell r="D834">
            <v>63024</v>
          </cell>
          <cell r="O834" t="str">
            <v>PK-8</v>
          </cell>
        </row>
        <row r="835">
          <cell r="D835">
            <v>20214</v>
          </cell>
          <cell r="O835" t="str">
            <v>PK-8</v>
          </cell>
        </row>
        <row r="836">
          <cell r="D836">
            <v>30734</v>
          </cell>
          <cell r="O836" t="str">
            <v>PK-8</v>
          </cell>
        </row>
        <row r="837">
          <cell r="D837">
            <v>36350</v>
          </cell>
          <cell r="O837" t="str">
            <v>PK-12</v>
          </cell>
        </row>
        <row r="838">
          <cell r="D838">
            <v>47951</v>
          </cell>
          <cell r="O838" t="str">
            <v>PK-8</v>
          </cell>
        </row>
        <row r="839">
          <cell r="D839">
            <v>40030</v>
          </cell>
          <cell r="O839" t="str">
            <v>PK-8</v>
          </cell>
        </row>
        <row r="840">
          <cell r="D840">
            <v>65953</v>
          </cell>
          <cell r="O840" t="str">
            <v>PK-K</v>
          </cell>
        </row>
        <row r="841">
          <cell r="D841">
            <v>10173</v>
          </cell>
          <cell r="O841" t="str">
            <v>SPED</v>
          </cell>
        </row>
        <row r="842">
          <cell r="D842">
            <v>10611</v>
          </cell>
          <cell r="O842" t="str">
            <v>SPED</v>
          </cell>
        </row>
        <row r="843">
          <cell r="D843">
            <v>73494</v>
          </cell>
          <cell r="O843"/>
        </row>
        <row r="844">
          <cell r="D844">
            <v>70565</v>
          </cell>
          <cell r="O844" t="str">
            <v>SPED</v>
          </cell>
        </row>
        <row r="845">
          <cell r="D845">
            <v>70094</v>
          </cell>
          <cell r="O845" t="str">
            <v>SPED</v>
          </cell>
        </row>
        <row r="846">
          <cell r="D846">
            <v>35626</v>
          </cell>
          <cell r="O846" t="str">
            <v>SPED</v>
          </cell>
        </row>
        <row r="847">
          <cell r="D847">
            <v>35543</v>
          </cell>
          <cell r="O847" t="str">
            <v>SPED</v>
          </cell>
        </row>
        <row r="848">
          <cell r="D848">
            <v>52555</v>
          </cell>
          <cell r="O848" t="str">
            <v>SPED</v>
          </cell>
        </row>
        <row r="849">
          <cell r="D849">
            <v>61424</v>
          </cell>
          <cell r="O849" t="str">
            <v>SPED</v>
          </cell>
        </row>
        <row r="850">
          <cell r="D850">
            <v>66357</v>
          </cell>
          <cell r="O850" t="str">
            <v>SPED</v>
          </cell>
        </row>
        <row r="851">
          <cell r="D851">
            <v>70698</v>
          </cell>
          <cell r="O851"/>
        </row>
        <row r="852">
          <cell r="D852">
            <v>47589</v>
          </cell>
          <cell r="O852" t="str">
            <v>-</v>
          </cell>
        </row>
        <row r="853">
          <cell r="D853">
            <v>57638</v>
          </cell>
          <cell r="O853"/>
        </row>
        <row r="854">
          <cell r="D854">
            <v>52696</v>
          </cell>
          <cell r="O854"/>
        </row>
        <row r="855">
          <cell r="D855">
            <v>52159</v>
          </cell>
          <cell r="O855"/>
        </row>
        <row r="856">
          <cell r="D856">
            <v>54684</v>
          </cell>
          <cell r="O856"/>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
    </sheetNames>
    <sheetDataSet>
      <sheetData sheetId="0">
        <row r="1">
          <cell r="A1">
            <v>10546</v>
          </cell>
          <cell r="C1" t="str">
            <v>85KVA</v>
          </cell>
        </row>
        <row r="2">
          <cell r="A2">
            <v>10637</v>
          </cell>
          <cell r="C2" t="str">
            <v>85KVA</v>
          </cell>
        </row>
        <row r="3">
          <cell r="A3">
            <v>10173</v>
          </cell>
          <cell r="C3" t="str">
            <v>85KVA</v>
          </cell>
        </row>
        <row r="4">
          <cell r="A4">
            <v>10314</v>
          </cell>
          <cell r="C4" t="str">
            <v>85KVA</v>
          </cell>
        </row>
        <row r="5">
          <cell r="A5">
            <v>10611</v>
          </cell>
          <cell r="C5" t="str">
            <v>85KVA</v>
          </cell>
        </row>
        <row r="6">
          <cell r="A6">
            <v>11395</v>
          </cell>
          <cell r="C6" t="str">
            <v>85KVA</v>
          </cell>
        </row>
        <row r="7">
          <cell r="A7">
            <v>11403</v>
          </cell>
          <cell r="C7" t="str">
            <v>85KVA</v>
          </cell>
        </row>
        <row r="8">
          <cell r="A8">
            <v>10892</v>
          </cell>
          <cell r="C8" t="str">
            <v>85KVA</v>
          </cell>
        </row>
        <row r="9">
          <cell r="A9">
            <v>15156</v>
          </cell>
          <cell r="C9" t="str">
            <v>85KVA</v>
          </cell>
        </row>
        <row r="10">
          <cell r="A10">
            <v>12005</v>
          </cell>
          <cell r="C10" t="str">
            <v>85KVA</v>
          </cell>
        </row>
        <row r="11">
          <cell r="A11">
            <v>12799</v>
          </cell>
          <cell r="C11" t="str">
            <v>85KVA</v>
          </cell>
        </row>
        <row r="12">
          <cell r="A12">
            <v>12914</v>
          </cell>
          <cell r="C12" t="str">
            <v>85KVA</v>
          </cell>
        </row>
        <row r="13">
          <cell r="A13">
            <v>10744</v>
          </cell>
          <cell r="C13" t="str">
            <v>85KVA</v>
          </cell>
        </row>
        <row r="14">
          <cell r="A14">
            <v>11239</v>
          </cell>
          <cell r="C14" t="str">
            <v>150KVA</v>
          </cell>
        </row>
        <row r="15">
          <cell r="A15">
            <v>11320</v>
          </cell>
          <cell r="C15" t="str">
            <v>85KVA</v>
          </cell>
        </row>
        <row r="16">
          <cell r="A16">
            <v>12070</v>
          </cell>
          <cell r="C16" t="str">
            <v>150KVA</v>
          </cell>
        </row>
        <row r="17">
          <cell r="A17">
            <v>12138</v>
          </cell>
          <cell r="C17" t="str">
            <v>85KVA</v>
          </cell>
        </row>
        <row r="18">
          <cell r="A18">
            <v>12187</v>
          </cell>
          <cell r="C18" t="str">
            <v>85KVA</v>
          </cell>
        </row>
        <row r="19">
          <cell r="A19">
            <v>71746</v>
          </cell>
          <cell r="C19" t="str">
            <v>150KVA</v>
          </cell>
        </row>
        <row r="20">
          <cell r="A20">
            <v>70094</v>
          </cell>
          <cell r="C20" t="str">
            <v>85KVA</v>
          </cell>
        </row>
        <row r="21">
          <cell r="A21">
            <v>70599</v>
          </cell>
          <cell r="C21" t="str">
            <v>150KVA</v>
          </cell>
        </row>
        <row r="22">
          <cell r="A22">
            <v>70276</v>
          </cell>
          <cell r="C22" t="str">
            <v>85KVA</v>
          </cell>
        </row>
        <row r="23">
          <cell r="A23">
            <v>70292</v>
          </cell>
          <cell r="C23" t="str">
            <v>150KVA</v>
          </cell>
        </row>
        <row r="24">
          <cell r="A24">
            <v>70409</v>
          </cell>
          <cell r="C24" t="str">
            <v>85KVA</v>
          </cell>
        </row>
        <row r="25">
          <cell r="A25">
            <v>70425</v>
          </cell>
          <cell r="C25" t="str">
            <v>85KVA</v>
          </cell>
        </row>
        <row r="26">
          <cell r="A26">
            <v>70433</v>
          </cell>
          <cell r="C26" t="str">
            <v>150KVA</v>
          </cell>
        </row>
        <row r="27">
          <cell r="A27">
            <v>70482</v>
          </cell>
          <cell r="C27" t="str">
            <v>85KVA</v>
          </cell>
        </row>
        <row r="28">
          <cell r="A28">
            <v>70532</v>
          </cell>
          <cell r="C28" t="str">
            <v>150KVA</v>
          </cell>
        </row>
        <row r="29">
          <cell r="A29">
            <v>70565</v>
          </cell>
          <cell r="C29" t="str">
            <v>150KVA</v>
          </cell>
        </row>
        <row r="30">
          <cell r="A30">
            <v>70615</v>
          </cell>
          <cell r="C30" t="str">
            <v>85KVA</v>
          </cell>
        </row>
        <row r="31">
          <cell r="A31">
            <v>70144</v>
          </cell>
          <cell r="C31" t="str">
            <v>45KVA</v>
          </cell>
        </row>
        <row r="32">
          <cell r="A32">
            <v>70177</v>
          </cell>
          <cell r="C32" t="str">
            <v>150KVA</v>
          </cell>
        </row>
        <row r="33">
          <cell r="A33">
            <v>70334</v>
          </cell>
          <cell r="C33" t="str">
            <v>150KVA</v>
          </cell>
        </row>
        <row r="34">
          <cell r="A34">
            <v>77552</v>
          </cell>
          <cell r="C34" t="str">
            <v>85KVA</v>
          </cell>
        </row>
        <row r="35">
          <cell r="A35">
            <v>70755</v>
          </cell>
          <cell r="C35" t="str">
            <v>85KVA</v>
          </cell>
        </row>
        <row r="36">
          <cell r="A36">
            <v>7085</v>
          </cell>
          <cell r="C36" t="str">
            <v>85KVA</v>
          </cell>
        </row>
        <row r="37">
          <cell r="A37">
            <v>70888</v>
          </cell>
          <cell r="C37" t="str">
            <v>85KVA</v>
          </cell>
        </row>
        <row r="38">
          <cell r="A38">
            <v>70912</v>
          </cell>
          <cell r="C38" t="str">
            <v>150KVA</v>
          </cell>
        </row>
        <row r="39">
          <cell r="A39">
            <v>71035</v>
          </cell>
          <cell r="C39" t="str">
            <v>85KVA</v>
          </cell>
        </row>
        <row r="40">
          <cell r="A40">
            <v>71050</v>
          </cell>
          <cell r="C40" t="str">
            <v>85KVA</v>
          </cell>
        </row>
        <row r="41">
          <cell r="A41">
            <v>71068</v>
          </cell>
          <cell r="C41" t="str">
            <v>85KVA</v>
          </cell>
        </row>
        <row r="42">
          <cell r="A42">
            <v>12435</v>
          </cell>
          <cell r="C42" t="str">
            <v>150KVA</v>
          </cell>
        </row>
        <row r="43">
          <cell r="A43">
            <v>12369</v>
          </cell>
          <cell r="C43" t="str">
            <v>150KVA</v>
          </cell>
        </row>
        <row r="44">
          <cell r="A44">
            <v>12336</v>
          </cell>
          <cell r="C44" t="str">
            <v>85KVA</v>
          </cell>
        </row>
        <row r="45">
          <cell r="A45">
            <v>71290</v>
          </cell>
          <cell r="C45" t="str">
            <v>150KVA</v>
          </cell>
        </row>
        <row r="46">
          <cell r="A46">
            <v>71308</v>
          </cell>
          <cell r="C46" t="str">
            <v>150KVA</v>
          </cell>
        </row>
        <row r="47">
          <cell r="A47">
            <v>71340</v>
          </cell>
          <cell r="C47" t="str">
            <v>150KVA</v>
          </cell>
        </row>
        <row r="48">
          <cell r="A48">
            <v>71357</v>
          </cell>
          <cell r="C48" t="str">
            <v>85KVA</v>
          </cell>
        </row>
        <row r="49">
          <cell r="A49">
            <v>14340</v>
          </cell>
          <cell r="C49" t="str">
            <v>85KVA</v>
          </cell>
        </row>
        <row r="50">
          <cell r="A50">
            <v>14357</v>
          </cell>
          <cell r="C50" t="str">
            <v>85KVA</v>
          </cell>
        </row>
        <row r="51">
          <cell r="A51">
            <v>12724</v>
          </cell>
          <cell r="C51" t="str">
            <v>85KVA</v>
          </cell>
        </row>
        <row r="52">
          <cell r="A52">
            <v>12716</v>
          </cell>
          <cell r="C52" t="str">
            <v>85KVA</v>
          </cell>
        </row>
        <row r="53">
          <cell r="A53">
            <v>12518</v>
          </cell>
          <cell r="C53" t="str">
            <v>85KVA</v>
          </cell>
        </row>
        <row r="54">
          <cell r="A54">
            <v>12666</v>
          </cell>
          <cell r="C54" t="str">
            <v>85KVA</v>
          </cell>
        </row>
        <row r="55">
          <cell r="A55">
            <v>12733</v>
          </cell>
          <cell r="C55" t="str">
            <v>85KVA</v>
          </cell>
        </row>
        <row r="56">
          <cell r="A56">
            <v>1233</v>
          </cell>
          <cell r="C56" t="str">
            <v>85KVA</v>
          </cell>
        </row>
        <row r="57">
          <cell r="A57">
            <v>71373</v>
          </cell>
          <cell r="C57" t="str">
            <v>85KVA</v>
          </cell>
        </row>
        <row r="58">
          <cell r="A58">
            <v>71399</v>
          </cell>
          <cell r="C58" t="str">
            <v>150KVA</v>
          </cell>
        </row>
        <row r="59">
          <cell r="A59">
            <v>71472</v>
          </cell>
          <cell r="C59" t="str">
            <v>150KVA</v>
          </cell>
        </row>
        <row r="60">
          <cell r="A60">
            <v>74286</v>
          </cell>
          <cell r="C60" t="str">
            <v>85KVA</v>
          </cell>
        </row>
        <row r="61">
          <cell r="A61">
            <v>71498</v>
          </cell>
          <cell r="C61" t="str">
            <v>150KVA</v>
          </cell>
        </row>
        <row r="62">
          <cell r="A62">
            <v>71662</v>
          </cell>
          <cell r="C62" t="str">
            <v>85KVA</v>
          </cell>
        </row>
        <row r="63">
          <cell r="A63">
            <v>71639</v>
          </cell>
          <cell r="C63" t="str">
            <v>150KVA</v>
          </cell>
        </row>
        <row r="64">
          <cell r="A64">
            <v>21832</v>
          </cell>
          <cell r="C64" t="str">
            <v>85KVA</v>
          </cell>
        </row>
        <row r="65">
          <cell r="A65">
            <v>21873</v>
          </cell>
          <cell r="C65" t="str">
            <v>85KVA</v>
          </cell>
        </row>
        <row r="66">
          <cell r="A66">
            <v>20735</v>
          </cell>
          <cell r="C66" t="str">
            <v>85KVA</v>
          </cell>
        </row>
        <row r="67">
          <cell r="A67">
            <v>20685</v>
          </cell>
          <cell r="C67" t="str">
            <v>85KVA</v>
          </cell>
        </row>
        <row r="68">
          <cell r="A68">
            <v>24927</v>
          </cell>
          <cell r="C68" t="str">
            <v>85KVA</v>
          </cell>
        </row>
        <row r="69">
          <cell r="A69">
            <v>27599</v>
          </cell>
          <cell r="C69" t="str">
            <v>167KVA</v>
          </cell>
        </row>
        <row r="70">
          <cell r="A70">
            <v>20305</v>
          </cell>
          <cell r="C70" t="str">
            <v>85KVA</v>
          </cell>
        </row>
        <row r="71">
          <cell r="A71">
            <v>21352</v>
          </cell>
          <cell r="C71" t="str">
            <v>85KVA</v>
          </cell>
        </row>
        <row r="72">
          <cell r="A72">
            <v>52886</v>
          </cell>
          <cell r="C72" t="str">
            <v>85KVA</v>
          </cell>
        </row>
        <row r="73">
          <cell r="A73">
            <v>21881</v>
          </cell>
          <cell r="C73" t="str">
            <v>100KVA</v>
          </cell>
        </row>
        <row r="74">
          <cell r="A74">
            <v>23143</v>
          </cell>
          <cell r="C74" t="str">
            <v>85KVA</v>
          </cell>
        </row>
        <row r="75">
          <cell r="A75">
            <v>20339</v>
          </cell>
          <cell r="C75" t="str">
            <v>85KVA</v>
          </cell>
        </row>
        <row r="76">
          <cell r="A76">
            <v>24687</v>
          </cell>
          <cell r="C76" t="str">
            <v>85KVA</v>
          </cell>
        </row>
        <row r="77">
          <cell r="A77">
            <v>52761</v>
          </cell>
          <cell r="C77" t="str">
            <v>85KVA</v>
          </cell>
        </row>
        <row r="78">
          <cell r="A78">
            <v>21097</v>
          </cell>
          <cell r="C78" t="str">
            <v>85KVA</v>
          </cell>
        </row>
        <row r="79">
          <cell r="A79">
            <v>22012</v>
          </cell>
          <cell r="C79" t="str">
            <v>85KVA</v>
          </cell>
        </row>
        <row r="80">
          <cell r="A80">
            <v>27565</v>
          </cell>
          <cell r="C80" t="str">
            <v>85KVA</v>
          </cell>
        </row>
        <row r="81">
          <cell r="A81">
            <v>21089</v>
          </cell>
          <cell r="C81" t="str">
            <v>85KVA</v>
          </cell>
        </row>
        <row r="82">
          <cell r="A82">
            <v>20479</v>
          </cell>
          <cell r="C82" t="str">
            <v>85KVA</v>
          </cell>
        </row>
        <row r="83">
          <cell r="A83">
            <v>20065</v>
          </cell>
          <cell r="C83" t="str">
            <v>85KVA</v>
          </cell>
        </row>
        <row r="84">
          <cell r="A84">
            <v>27623</v>
          </cell>
          <cell r="C84" t="str">
            <v>85KVA</v>
          </cell>
        </row>
        <row r="85">
          <cell r="A85">
            <v>20396</v>
          </cell>
          <cell r="C85" t="str">
            <v>85KVA</v>
          </cell>
        </row>
        <row r="86">
          <cell r="A86">
            <v>20594</v>
          </cell>
          <cell r="C86" t="str">
            <v>85KVA</v>
          </cell>
        </row>
        <row r="87">
          <cell r="A87">
            <v>31286</v>
          </cell>
          <cell r="C87" t="str">
            <v>200KVA</v>
          </cell>
        </row>
        <row r="88">
          <cell r="A88">
            <v>32243</v>
          </cell>
          <cell r="C88" t="str">
            <v>85KVA</v>
          </cell>
        </row>
        <row r="89">
          <cell r="A89">
            <v>32268</v>
          </cell>
          <cell r="C89" t="str">
            <v>85KVA</v>
          </cell>
        </row>
        <row r="90">
          <cell r="A90">
            <v>30148</v>
          </cell>
          <cell r="C90" t="str">
            <v>85KVA</v>
          </cell>
        </row>
        <row r="91">
          <cell r="A91">
            <v>30197</v>
          </cell>
          <cell r="C91" t="str">
            <v>150KVA</v>
          </cell>
        </row>
        <row r="92">
          <cell r="A92">
            <v>30221</v>
          </cell>
          <cell r="C92" t="str">
            <v>85KVA</v>
          </cell>
        </row>
        <row r="93">
          <cell r="A93">
            <v>31583</v>
          </cell>
          <cell r="C93" t="str">
            <v>85KVA</v>
          </cell>
        </row>
        <row r="94">
          <cell r="A94">
            <v>31609</v>
          </cell>
          <cell r="C94" t="str">
            <v>85KVA</v>
          </cell>
        </row>
        <row r="95">
          <cell r="A95">
            <v>32300</v>
          </cell>
          <cell r="C95" t="str">
            <v>85KVA</v>
          </cell>
        </row>
        <row r="96">
          <cell r="A96">
            <v>32367</v>
          </cell>
          <cell r="C96" t="str">
            <v>85KVA</v>
          </cell>
        </row>
        <row r="97">
          <cell r="A97">
            <v>32375</v>
          </cell>
          <cell r="C97" t="str">
            <v>85KVA</v>
          </cell>
        </row>
        <row r="98">
          <cell r="A98">
            <v>30304</v>
          </cell>
          <cell r="C98" t="str">
            <v>85KVA</v>
          </cell>
        </row>
        <row r="99">
          <cell r="A99">
            <v>30502</v>
          </cell>
          <cell r="C99" t="str">
            <v>85KVA</v>
          </cell>
        </row>
        <row r="100">
          <cell r="A100">
            <v>33308</v>
          </cell>
          <cell r="C100" t="str">
            <v>150KVA</v>
          </cell>
        </row>
        <row r="101">
          <cell r="A101">
            <v>33704</v>
          </cell>
          <cell r="C101" t="str">
            <v>85KVA</v>
          </cell>
        </row>
        <row r="102">
          <cell r="A102">
            <v>35626</v>
          </cell>
          <cell r="C102" t="str">
            <v>85KVA</v>
          </cell>
        </row>
        <row r="103">
          <cell r="A103">
            <v>30643</v>
          </cell>
          <cell r="C103" t="str">
            <v>85KVA</v>
          </cell>
        </row>
        <row r="104">
          <cell r="A104">
            <v>30734</v>
          </cell>
          <cell r="C104" t="str">
            <v>85KVA</v>
          </cell>
        </row>
        <row r="105">
          <cell r="A105">
            <v>30841</v>
          </cell>
          <cell r="C105" t="str">
            <v>85KVA</v>
          </cell>
        </row>
        <row r="106">
          <cell r="A106">
            <v>30874</v>
          </cell>
          <cell r="C106" t="str">
            <v>85KVA</v>
          </cell>
        </row>
        <row r="107">
          <cell r="A107">
            <v>30924</v>
          </cell>
          <cell r="C107" t="str">
            <v>85KVA</v>
          </cell>
        </row>
        <row r="108">
          <cell r="A108">
            <v>31534</v>
          </cell>
          <cell r="C108" t="str">
            <v>85KVA</v>
          </cell>
        </row>
        <row r="109">
          <cell r="A109">
            <v>25049</v>
          </cell>
          <cell r="C109" t="str">
            <v>150KVA</v>
          </cell>
        </row>
        <row r="110">
          <cell r="A110">
            <v>25197</v>
          </cell>
          <cell r="C110" t="str">
            <v>85KVA</v>
          </cell>
        </row>
        <row r="111">
          <cell r="A111">
            <v>22459</v>
          </cell>
          <cell r="C111" t="str">
            <v>85KVA</v>
          </cell>
        </row>
        <row r="112">
          <cell r="A112">
            <v>22566</v>
          </cell>
          <cell r="C112" t="str">
            <v>85KVA</v>
          </cell>
        </row>
        <row r="113">
          <cell r="A113">
            <v>32458</v>
          </cell>
          <cell r="C113" t="str">
            <v>85KVA</v>
          </cell>
        </row>
        <row r="114">
          <cell r="A114">
            <v>32524</v>
          </cell>
          <cell r="C114" t="str">
            <v>150KVA</v>
          </cell>
        </row>
        <row r="115">
          <cell r="A115">
            <v>32540</v>
          </cell>
          <cell r="C115" t="str">
            <v>85KVA</v>
          </cell>
        </row>
        <row r="116">
          <cell r="A116">
            <v>32573</v>
          </cell>
          <cell r="C116" t="str">
            <v>85KVA</v>
          </cell>
        </row>
        <row r="117">
          <cell r="A117">
            <v>32748</v>
          </cell>
          <cell r="C117" t="str">
            <v>85KVA</v>
          </cell>
        </row>
        <row r="118">
          <cell r="A118">
            <v>32763</v>
          </cell>
          <cell r="C118" t="str">
            <v>150KVA</v>
          </cell>
        </row>
        <row r="119">
          <cell r="A119">
            <v>46664</v>
          </cell>
          <cell r="C119" t="str">
            <v>200KVA</v>
          </cell>
        </row>
        <row r="120">
          <cell r="A120">
            <v>45641</v>
          </cell>
          <cell r="C120" t="str">
            <v>85KVA</v>
          </cell>
        </row>
        <row r="121">
          <cell r="A121">
            <v>40204</v>
          </cell>
          <cell r="C121" t="str">
            <v>85KVA</v>
          </cell>
        </row>
        <row r="122">
          <cell r="A122">
            <v>42572</v>
          </cell>
          <cell r="C122" t="str">
            <v>85KVA</v>
          </cell>
        </row>
        <row r="123">
          <cell r="A123">
            <v>41699</v>
          </cell>
          <cell r="C123" t="str">
            <v>85KVA</v>
          </cell>
        </row>
        <row r="124">
          <cell r="A124">
            <v>42259</v>
          </cell>
          <cell r="C124" t="str">
            <v>85KVA</v>
          </cell>
        </row>
        <row r="125">
          <cell r="A125">
            <v>42283</v>
          </cell>
          <cell r="C125" t="str">
            <v>85KVA</v>
          </cell>
        </row>
        <row r="126">
          <cell r="A126">
            <v>40493</v>
          </cell>
          <cell r="C126" t="str">
            <v>85KVA</v>
          </cell>
        </row>
        <row r="127">
          <cell r="A127">
            <v>42812</v>
          </cell>
          <cell r="C127" t="str">
            <v>85KVA</v>
          </cell>
        </row>
        <row r="128">
          <cell r="A128">
            <v>43505</v>
          </cell>
          <cell r="C128" t="str">
            <v>85KVA</v>
          </cell>
        </row>
        <row r="129">
          <cell r="A129">
            <v>42945</v>
          </cell>
          <cell r="C129" t="str">
            <v>85KVA</v>
          </cell>
        </row>
        <row r="130">
          <cell r="A130">
            <v>15404</v>
          </cell>
          <cell r="C130" t="str">
            <v>85KVA</v>
          </cell>
        </row>
        <row r="131">
          <cell r="A131">
            <v>40915</v>
          </cell>
          <cell r="C131" t="str">
            <v>85KVA</v>
          </cell>
        </row>
        <row r="132">
          <cell r="A132">
            <v>43745</v>
          </cell>
          <cell r="C132" t="str">
            <v>85KVA</v>
          </cell>
        </row>
        <row r="133">
          <cell r="A133">
            <v>43299</v>
          </cell>
          <cell r="C133" t="str">
            <v>85KVA</v>
          </cell>
        </row>
        <row r="134">
          <cell r="A134">
            <v>40220</v>
          </cell>
          <cell r="C134" t="str">
            <v>85KVA</v>
          </cell>
        </row>
        <row r="135">
          <cell r="A135">
            <v>40626</v>
          </cell>
          <cell r="C135" t="str">
            <v>85KVA</v>
          </cell>
        </row>
        <row r="136">
          <cell r="A136">
            <v>42390</v>
          </cell>
          <cell r="C136" t="str">
            <v>85KVA</v>
          </cell>
        </row>
        <row r="137">
          <cell r="A137">
            <v>43273</v>
          </cell>
          <cell r="C137" t="str">
            <v>85KVA</v>
          </cell>
        </row>
        <row r="138">
          <cell r="A138">
            <v>40527</v>
          </cell>
          <cell r="C138" t="str">
            <v>85KVA</v>
          </cell>
        </row>
        <row r="139">
          <cell r="A139">
            <v>40980</v>
          </cell>
          <cell r="C139" t="str">
            <v>85KVA</v>
          </cell>
        </row>
        <row r="140">
          <cell r="A140">
            <v>45468</v>
          </cell>
          <cell r="C140" t="str">
            <v>200KVA</v>
          </cell>
        </row>
        <row r="141">
          <cell r="A141">
            <v>41814</v>
          </cell>
          <cell r="C141" t="str">
            <v>85KVA</v>
          </cell>
        </row>
        <row r="142">
          <cell r="A142">
            <v>43794</v>
          </cell>
          <cell r="C142" t="str">
            <v>85KVA</v>
          </cell>
        </row>
        <row r="143">
          <cell r="A143">
            <v>15446</v>
          </cell>
          <cell r="C143" t="str">
            <v>85KVA</v>
          </cell>
        </row>
        <row r="144">
          <cell r="A144">
            <v>43398</v>
          </cell>
          <cell r="C144" t="str">
            <v>85KVA</v>
          </cell>
        </row>
        <row r="145">
          <cell r="A145">
            <v>45310</v>
          </cell>
          <cell r="C145" t="str">
            <v>200KVA</v>
          </cell>
        </row>
        <row r="146">
          <cell r="A146">
            <v>43307</v>
          </cell>
          <cell r="C146" t="str">
            <v>85KVA</v>
          </cell>
        </row>
        <row r="147">
          <cell r="A147">
            <v>42911</v>
          </cell>
          <cell r="C147" t="str">
            <v>85KVA</v>
          </cell>
        </row>
        <row r="148">
          <cell r="A148">
            <v>41566</v>
          </cell>
          <cell r="C148" t="str">
            <v>85KVA</v>
          </cell>
        </row>
        <row r="149">
          <cell r="A149">
            <v>15453</v>
          </cell>
          <cell r="C149" t="str">
            <v>200KVA</v>
          </cell>
        </row>
        <row r="150">
          <cell r="A150">
            <v>40477</v>
          </cell>
          <cell r="C150" t="str">
            <v>85KVA</v>
          </cell>
        </row>
        <row r="151">
          <cell r="A151">
            <v>40295</v>
          </cell>
          <cell r="C151" t="str">
            <v>85KVA</v>
          </cell>
        </row>
        <row r="152">
          <cell r="A152">
            <v>43315</v>
          </cell>
          <cell r="C152" t="str">
            <v>85KVA</v>
          </cell>
        </row>
        <row r="153">
          <cell r="A153">
            <v>44511</v>
          </cell>
          <cell r="C153" t="str">
            <v>85KVA</v>
          </cell>
        </row>
        <row r="154">
          <cell r="A154">
            <v>44842</v>
          </cell>
          <cell r="C154" t="str">
            <v>85KVA</v>
          </cell>
        </row>
        <row r="155">
          <cell r="A155">
            <v>42267</v>
          </cell>
          <cell r="C155" t="str">
            <v>85KVA</v>
          </cell>
        </row>
        <row r="156">
          <cell r="A156">
            <v>40139</v>
          </cell>
          <cell r="C156" t="str">
            <v>85KVA</v>
          </cell>
        </row>
        <row r="157">
          <cell r="A157">
            <v>44529</v>
          </cell>
          <cell r="C157" t="str">
            <v>85KVA</v>
          </cell>
        </row>
        <row r="158">
          <cell r="A158">
            <v>15438</v>
          </cell>
          <cell r="C158" t="str">
            <v>85KVA</v>
          </cell>
        </row>
        <row r="159">
          <cell r="A159">
            <v>41632</v>
          </cell>
          <cell r="C159" t="str">
            <v>85KVA</v>
          </cell>
        </row>
        <row r="160">
          <cell r="A160">
            <v>15396</v>
          </cell>
          <cell r="C160" t="str">
            <v>85KVA</v>
          </cell>
        </row>
        <row r="161">
          <cell r="A161">
            <v>45682</v>
          </cell>
          <cell r="C161" t="str">
            <v>85KVA</v>
          </cell>
        </row>
        <row r="162">
          <cell r="A162">
            <v>43257</v>
          </cell>
          <cell r="C162" t="str">
            <v>85KVA</v>
          </cell>
        </row>
        <row r="163">
          <cell r="A163">
            <v>41913</v>
          </cell>
          <cell r="C163" t="str">
            <v>50KVA</v>
          </cell>
        </row>
        <row r="164">
          <cell r="A164">
            <v>53686</v>
          </cell>
          <cell r="C164" t="str">
            <v>85KVA</v>
          </cell>
        </row>
        <row r="165">
          <cell r="A165">
            <v>53363</v>
          </cell>
          <cell r="C165" t="str">
            <v>85KVA</v>
          </cell>
        </row>
        <row r="166">
          <cell r="A166">
            <v>51482</v>
          </cell>
          <cell r="C166" t="str">
            <v>200KVA</v>
          </cell>
        </row>
        <row r="167">
          <cell r="A167">
            <v>51375</v>
          </cell>
          <cell r="C167" t="str">
            <v>85KVA</v>
          </cell>
        </row>
        <row r="168">
          <cell r="A168">
            <v>52571</v>
          </cell>
          <cell r="C168" t="str">
            <v>85KVA</v>
          </cell>
        </row>
        <row r="169">
          <cell r="A169">
            <v>53330</v>
          </cell>
          <cell r="C169" t="str">
            <v>85KVA</v>
          </cell>
        </row>
        <row r="170">
          <cell r="A170">
            <v>50799</v>
          </cell>
          <cell r="C170" t="str">
            <v>85KVA</v>
          </cell>
        </row>
        <row r="171">
          <cell r="A171">
            <v>14373</v>
          </cell>
          <cell r="C171" t="str">
            <v>85KVA</v>
          </cell>
        </row>
        <row r="172">
          <cell r="A172">
            <v>53702</v>
          </cell>
          <cell r="C172" t="str">
            <v>85KVA</v>
          </cell>
        </row>
        <row r="173">
          <cell r="A173">
            <v>52365</v>
          </cell>
          <cell r="C173" t="str">
            <v>85KVA</v>
          </cell>
        </row>
        <row r="174">
          <cell r="A174">
            <v>50492</v>
          </cell>
          <cell r="C174" t="str">
            <v>85KVA</v>
          </cell>
        </row>
        <row r="175">
          <cell r="A175">
            <v>13326</v>
          </cell>
          <cell r="C175" t="str">
            <v>85KVA</v>
          </cell>
        </row>
        <row r="176">
          <cell r="A176">
            <v>54429</v>
          </cell>
          <cell r="C176" t="str">
            <v>85KVA</v>
          </cell>
        </row>
        <row r="177">
          <cell r="A177">
            <v>13151</v>
          </cell>
          <cell r="C177" t="str">
            <v>85KVA</v>
          </cell>
        </row>
        <row r="178">
          <cell r="A178">
            <v>52183</v>
          </cell>
          <cell r="C178" t="str">
            <v>85KVA</v>
          </cell>
        </row>
        <row r="179">
          <cell r="A179">
            <v>13342</v>
          </cell>
          <cell r="C179" t="str">
            <v>85KVA</v>
          </cell>
        </row>
        <row r="180">
          <cell r="A180">
            <v>53660</v>
          </cell>
          <cell r="C180" t="str">
            <v>85KVA</v>
          </cell>
        </row>
        <row r="181">
          <cell r="A181">
            <v>52704</v>
          </cell>
          <cell r="C181" t="str">
            <v>85KVA</v>
          </cell>
        </row>
        <row r="182">
          <cell r="A182">
            <v>13334</v>
          </cell>
          <cell r="C182" t="str">
            <v>85KVA</v>
          </cell>
        </row>
        <row r="183">
          <cell r="A183">
            <v>50252</v>
          </cell>
          <cell r="C183" t="str">
            <v>85KVA</v>
          </cell>
        </row>
        <row r="184">
          <cell r="A184">
            <v>57828</v>
          </cell>
          <cell r="C184" t="str">
            <v>85KVA</v>
          </cell>
        </row>
        <row r="185">
          <cell r="C185" t="str">
            <v>85KVA</v>
          </cell>
        </row>
        <row r="186">
          <cell r="A186">
            <v>51458</v>
          </cell>
          <cell r="C186" t="str">
            <v>85KVA</v>
          </cell>
        </row>
        <row r="187">
          <cell r="A187">
            <v>61622</v>
          </cell>
          <cell r="C187" t="str">
            <v>85KVA</v>
          </cell>
        </row>
        <row r="188">
          <cell r="A188">
            <v>61689</v>
          </cell>
          <cell r="C188" t="str">
            <v>100KVA</v>
          </cell>
        </row>
        <row r="189">
          <cell r="A189">
            <v>63099</v>
          </cell>
          <cell r="C189" t="str">
            <v>100KVA</v>
          </cell>
        </row>
        <row r="190">
          <cell r="A190">
            <v>61747</v>
          </cell>
          <cell r="C190" t="str">
            <v>85KVA</v>
          </cell>
        </row>
        <row r="191">
          <cell r="A191">
            <v>61382</v>
          </cell>
          <cell r="C191" t="str">
            <v>85KVA</v>
          </cell>
        </row>
        <row r="192">
          <cell r="A192">
            <v>11395</v>
          </cell>
          <cell r="C192" t="str">
            <v>150KVA</v>
          </cell>
        </row>
        <row r="193">
          <cell r="A193">
            <v>62968</v>
          </cell>
          <cell r="C193" t="str">
            <v>75KVA</v>
          </cell>
        </row>
        <row r="194">
          <cell r="A194">
            <v>62513</v>
          </cell>
          <cell r="C194" t="str">
            <v>85KVA</v>
          </cell>
        </row>
        <row r="195">
          <cell r="A195">
            <v>63131</v>
          </cell>
          <cell r="C195" t="str">
            <v>85KVA</v>
          </cell>
        </row>
        <row r="196">
          <cell r="A196">
            <v>62539</v>
          </cell>
          <cell r="C196" t="str">
            <v>85KVA</v>
          </cell>
        </row>
        <row r="197">
          <cell r="A197">
            <v>62604</v>
          </cell>
          <cell r="C197" t="str">
            <v>85KVA</v>
          </cell>
        </row>
        <row r="198">
          <cell r="A198">
            <v>63107</v>
          </cell>
          <cell r="C198" t="str">
            <v>85KVA</v>
          </cell>
        </row>
        <row r="199">
          <cell r="A199">
            <v>61408</v>
          </cell>
          <cell r="C199" t="str">
            <v>85KVA</v>
          </cell>
        </row>
        <row r="200">
          <cell r="A200">
            <v>66233</v>
          </cell>
          <cell r="C200" t="str">
            <v>95KVA</v>
          </cell>
        </row>
        <row r="201">
          <cell r="A201">
            <v>66506</v>
          </cell>
          <cell r="C201" t="str">
            <v>85KVA</v>
          </cell>
        </row>
        <row r="202">
          <cell r="A202">
            <v>60343</v>
          </cell>
          <cell r="C202" t="str">
            <v>85KVA</v>
          </cell>
        </row>
        <row r="203">
          <cell r="A203">
            <v>69138</v>
          </cell>
          <cell r="C203" t="str">
            <v>85KVA</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Codigo DE</v>
          </cell>
          <cell r="G1" t="str">
            <v>PROGRAM</v>
          </cell>
        </row>
        <row r="2">
          <cell r="A2">
            <v>48025</v>
          </cell>
          <cell r="G2" t="str">
            <v>ESSER ROOF SEALING PROGRAM</v>
          </cell>
        </row>
        <row r="3">
          <cell r="A3">
            <v>12096</v>
          </cell>
          <cell r="G3" t="str">
            <v>ESSER ROOF SEALING PROGRAM</v>
          </cell>
        </row>
        <row r="4">
          <cell r="A4">
            <v>46219</v>
          </cell>
          <cell r="G4" t="str">
            <v>ESSER ROOF SEALING PROGRAM</v>
          </cell>
        </row>
        <row r="5">
          <cell r="A5">
            <v>42473</v>
          </cell>
          <cell r="G5" t="str">
            <v>ESSER ROOF SEALING PROGRAM</v>
          </cell>
        </row>
        <row r="6">
          <cell r="A6">
            <v>17889</v>
          </cell>
          <cell r="G6" t="str">
            <v>ESSER ROOF SEALING PROGRAM</v>
          </cell>
        </row>
        <row r="7">
          <cell r="A7">
            <v>14316</v>
          </cell>
          <cell r="G7" t="str">
            <v>ESSER ROOF SEALING PROGRAM</v>
          </cell>
        </row>
        <row r="8">
          <cell r="A8">
            <v>18234</v>
          </cell>
          <cell r="G8" t="str">
            <v>ESSER ROOF SEALING PROGRAM</v>
          </cell>
        </row>
        <row r="9">
          <cell r="A9">
            <v>79038</v>
          </cell>
          <cell r="G9" t="str">
            <v>ESSER ROOF SEALING PROGRAM</v>
          </cell>
        </row>
        <row r="10">
          <cell r="A10">
            <v>72090</v>
          </cell>
          <cell r="G10" t="str">
            <v>ESSER ROOF SEALING PROGRAM</v>
          </cell>
        </row>
        <row r="11">
          <cell r="A11">
            <v>18259</v>
          </cell>
          <cell r="G11" t="str">
            <v>ESSER ROOF SEALING PROGRAM</v>
          </cell>
        </row>
        <row r="12">
          <cell r="A12">
            <v>71092</v>
          </cell>
          <cell r="G12" t="str">
            <v>ESSER ROOF SEALING PROGRAM</v>
          </cell>
        </row>
        <row r="13">
          <cell r="A13">
            <v>47662</v>
          </cell>
          <cell r="G13" t="str">
            <v>ESSER ROOF SEALING PROGRAM</v>
          </cell>
        </row>
        <row r="14">
          <cell r="A14">
            <v>17343</v>
          </cell>
          <cell r="G14" t="str">
            <v>ESSER ROOF SEALING PROGRAM</v>
          </cell>
        </row>
        <row r="15">
          <cell r="A15">
            <v>46334</v>
          </cell>
          <cell r="G15" t="str">
            <v>ESSER ROOF SEALING PROGRAM</v>
          </cell>
        </row>
        <row r="16">
          <cell r="A16">
            <v>10439</v>
          </cell>
          <cell r="G16" t="str">
            <v>ESSER ROOF SEALING PROGRAM</v>
          </cell>
        </row>
        <row r="17">
          <cell r="A17">
            <v>11411</v>
          </cell>
          <cell r="G17" t="str">
            <v>ESSER ROOF SEALING PROGRAM</v>
          </cell>
        </row>
        <row r="18">
          <cell r="A18">
            <v>47126</v>
          </cell>
          <cell r="G18" t="str">
            <v>ESSER ROOF SEALING PROGRAM</v>
          </cell>
        </row>
        <row r="19">
          <cell r="A19">
            <v>10827</v>
          </cell>
          <cell r="G19" t="str">
            <v>ESSER ROOF SEALING PROGRAM</v>
          </cell>
        </row>
        <row r="20">
          <cell r="A20">
            <v>71878</v>
          </cell>
          <cell r="G20" t="str">
            <v>ESSER ROOF SEALING PROGRAM</v>
          </cell>
        </row>
        <row r="21">
          <cell r="A21">
            <v>17350</v>
          </cell>
          <cell r="G21" t="str">
            <v>ESSER ROOF SEALING PROGRAM</v>
          </cell>
        </row>
        <row r="22">
          <cell r="A22">
            <v>17673</v>
          </cell>
          <cell r="G22" t="str">
            <v>ESSER ROOF SEALING PROGRAM</v>
          </cell>
        </row>
        <row r="23">
          <cell r="A23">
            <v>70409</v>
          </cell>
          <cell r="G23" t="str">
            <v>ESSER ROOF SEALING PROGRAM</v>
          </cell>
        </row>
        <row r="24">
          <cell r="A24">
            <v>17384</v>
          </cell>
          <cell r="G24" t="str">
            <v>ESSER ROOF SEALING PROGRAM</v>
          </cell>
        </row>
        <row r="25">
          <cell r="A25">
            <v>70698</v>
          </cell>
          <cell r="G25" t="str">
            <v>ESSER ROOF SEALING PROGRAM</v>
          </cell>
        </row>
        <row r="26">
          <cell r="A26">
            <v>70334</v>
          </cell>
          <cell r="G26" t="str">
            <v>ESSER ROOF SEALING PROGRAM</v>
          </cell>
        </row>
        <row r="27">
          <cell r="A27">
            <v>70482</v>
          </cell>
          <cell r="G27" t="str">
            <v>ESSER ROOF SEALING PROGRAM</v>
          </cell>
        </row>
        <row r="28">
          <cell r="A28">
            <v>70250</v>
          </cell>
          <cell r="G28" t="str">
            <v>ESSER ROOF SEALING PROGRAM</v>
          </cell>
        </row>
        <row r="29">
          <cell r="A29">
            <v>70615</v>
          </cell>
          <cell r="G29" t="str">
            <v>ESSER ROOF SEALING PROGRAM</v>
          </cell>
        </row>
        <row r="30">
          <cell r="A30">
            <v>71647</v>
          </cell>
          <cell r="G30" t="str">
            <v>ESSER ROOF SEALING PROGRAM</v>
          </cell>
        </row>
        <row r="31">
          <cell r="A31">
            <v>70060</v>
          </cell>
          <cell r="G31" t="str">
            <v>ESSER ROOF SEALING PROGRAM</v>
          </cell>
        </row>
        <row r="32">
          <cell r="A32">
            <v>70094</v>
          </cell>
          <cell r="G32" t="str">
            <v>ESSER ROOF SEALING PROGRAM</v>
          </cell>
        </row>
        <row r="33">
          <cell r="A33">
            <v>77461</v>
          </cell>
          <cell r="G33" t="str">
            <v>ESSER ROOF SEALING PROGRAM</v>
          </cell>
        </row>
        <row r="34">
          <cell r="A34">
            <v>20578</v>
          </cell>
          <cell r="G34" t="str">
            <v>ESSER ROOF SEALING PROGRAM</v>
          </cell>
        </row>
        <row r="35">
          <cell r="A35">
            <v>42390</v>
          </cell>
          <cell r="G35" t="str">
            <v>ESSER ROOF SEALING PROGRAM</v>
          </cell>
        </row>
        <row r="36">
          <cell r="A36">
            <v>43018</v>
          </cell>
          <cell r="G36" t="str">
            <v>ESSER ROOF SEALING PROGRAM</v>
          </cell>
        </row>
        <row r="37">
          <cell r="A37">
            <v>52761</v>
          </cell>
          <cell r="G37" t="str">
            <v>ESSER ROOF SEALING PROGRAM</v>
          </cell>
        </row>
        <row r="38">
          <cell r="A38">
            <v>35592</v>
          </cell>
          <cell r="G38" t="str">
            <v>ESSER ROOF SEALING PROGRAM</v>
          </cell>
        </row>
        <row r="39">
          <cell r="A39">
            <v>32227</v>
          </cell>
          <cell r="G39" t="str">
            <v>ESSER ROOF SEALING PROGRAM</v>
          </cell>
        </row>
        <row r="40">
          <cell r="A40">
            <v>52894</v>
          </cell>
          <cell r="G40" t="str">
            <v>ESSER ROOF SEALING PROGRAM</v>
          </cell>
        </row>
        <row r="41">
          <cell r="A41">
            <v>21576</v>
          </cell>
          <cell r="G41" t="str">
            <v>ESSER ROOF SEALING PROGRAM</v>
          </cell>
        </row>
        <row r="42">
          <cell r="A42">
            <v>21881</v>
          </cell>
          <cell r="G42" t="str">
            <v>ESSER ROOF SEALING PROGRAM</v>
          </cell>
        </row>
        <row r="43">
          <cell r="A43">
            <v>30304</v>
          </cell>
          <cell r="G43" t="str">
            <v>ESSER ROOF SEALING PROGRAM</v>
          </cell>
        </row>
        <row r="44">
          <cell r="A44">
            <v>35972</v>
          </cell>
          <cell r="G44" t="str">
            <v>ESSER ROOF SEALING PROGRAM</v>
          </cell>
        </row>
        <row r="45">
          <cell r="A45">
            <v>52886</v>
          </cell>
          <cell r="G45" t="str">
            <v>ESSER ROOF SEALING PROGRAM</v>
          </cell>
        </row>
        <row r="46">
          <cell r="A46">
            <v>32763</v>
          </cell>
          <cell r="G46" t="str">
            <v>ESSER ROOF SEALING PROGRAM</v>
          </cell>
        </row>
        <row r="47">
          <cell r="A47">
            <v>10322</v>
          </cell>
          <cell r="G47" t="str">
            <v>ESSER ROOF SEALING PROGRAM</v>
          </cell>
        </row>
        <row r="48">
          <cell r="A48">
            <v>12062</v>
          </cell>
          <cell r="G48" t="str">
            <v>ESSER ROOF SEALING PROGRAM</v>
          </cell>
        </row>
        <row r="49">
          <cell r="A49">
            <v>12070</v>
          </cell>
          <cell r="G49" t="str">
            <v>ESSER ROOF SEALING PROGRAM</v>
          </cell>
        </row>
        <row r="50">
          <cell r="A50">
            <v>12518</v>
          </cell>
          <cell r="G50" t="str">
            <v>ESSER ROOF SEALING PROGRAM</v>
          </cell>
        </row>
        <row r="51">
          <cell r="A51">
            <v>12716</v>
          </cell>
          <cell r="G51" t="str">
            <v>ESSER ROOF SEALING PROGRAM</v>
          </cell>
        </row>
        <row r="52">
          <cell r="A52">
            <v>20537</v>
          </cell>
          <cell r="G52" t="str">
            <v>ESSER ROOF SEALING PROGRAM</v>
          </cell>
        </row>
        <row r="53">
          <cell r="A53">
            <v>70888</v>
          </cell>
          <cell r="G53" t="str">
            <v>ESSER ROOF SEALING PROGRAM</v>
          </cell>
        </row>
        <row r="54">
          <cell r="A54">
            <v>71035</v>
          </cell>
          <cell r="G54" t="str">
            <v>ESSER ROOF SEALING PROGRAM</v>
          </cell>
        </row>
        <row r="55">
          <cell r="A55">
            <v>67785</v>
          </cell>
          <cell r="G55" t="str">
            <v>ESSER ROOF SEALING PROGRAM</v>
          </cell>
        </row>
        <row r="56">
          <cell r="A56">
            <v>61598</v>
          </cell>
          <cell r="G56" t="str">
            <v>ESSER ROOF SEALING PROGRAM</v>
          </cell>
        </row>
        <row r="57">
          <cell r="A57">
            <v>28100</v>
          </cell>
          <cell r="G57" t="str">
            <v>ESSER ROOF SEALING PROGRAM</v>
          </cell>
        </row>
        <row r="58">
          <cell r="A58">
            <v>21493</v>
          </cell>
          <cell r="G58" t="str">
            <v>ESSER ROOF SEALING PROGRAM</v>
          </cell>
        </row>
        <row r="59">
          <cell r="A59">
            <v>21493</v>
          </cell>
          <cell r="G59" t="str">
            <v>ESSER ROOF SEALING PROGRAM</v>
          </cell>
        </row>
        <row r="60">
          <cell r="A60">
            <v>57281</v>
          </cell>
          <cell r="G60" t="str">
            <v>ESSER ROOF SEALING PROGRAM</v>
          </cell>
        </row>
        <row r="61">
          <cell r="A61">
            <v>26492</v>
          </cell>
          <cell r="G61" t="str">
            <v>ESSER ROOF SEALING PROGRAM</v>
          </cell>
        </row>
        <row r="62">
          <cell r="A62">
            <v>28084</v>
          </cell>
          <cell r="G62" t="str">
            <v>ESSER ROOF SEALING PROGRAM</v>
          </cell>
        </row>
        <row r="63">
          <cell r="A63">
            <v>57877</v>
          </cell>
          <cell r="G63" t="str">
            <v>ESSER ROOF SEALING PROGRAM</v>
          </cell>
        </row>
        <row r="64">
          <cell r="A64">
            <v>20545</v>
          </cell>
          <cell r="G64" t="str">
            <v>ESSER ROOF SEALING PROGRAM</v>
          </cell>
        </row>
        <row r="65">
          <cell r="A65">
            <v>54684</v>
          </cell>
          <cell r="G65" t="str">
            <v>ESSER ROOF SEALING PROGRAM</v>
          </cell>
        </row>
        <row r="66">
          <cell r="A66">
            <v>28563</v>
          </cell>
          <cell r="G66" t="str">
            <v>ESSER ROOF SEALING PROGRAM</v>
          </cell>
        </row>
        <row r="67">
          <cell r="A67">
            <v>24810</v>
          </cell>
          <cell r="G67" t="str">
            <v>ESSER ROOF SEALING PROGRAM</v>
          </cell>
        </row>
        <row r="68">
          <cell r="A68">
            <v>50799</v>
          </cell>
          <cell r="G68" t="str">
            <v>ESSER ROOF SEALING PROGRAM</v>
          </cell>
        </row>
        <row r="69">
          <cell r="A69">
            <v>51862</v>
          </cell>
          <cell r="G69" t="str">
            <v>ESSER ROOF SEALING PROGRAM</v>
          </cell>
        </row>
        <row r="70">
          <cell r="A70">
            <v>52621</v>
          </cell>
          <cell r="G70" t="str">
            <v>ESSER ROOF SEALING PROGRAM</v>
          </cell>
        </row>
        <row r="71">
          <cell r="A71">
            <v>52050</v>
          </cell>
          <cell r="G71" t="str">
            <v>ESSER ROOF SEALING PROGRAM</v>
          </cell>
        </row>
        <row r="72">
          <cell r="A72">
            <v>35766</v>
          </cell>
          <cell r="G72" t="str">
            <v>ESSER ROOF SEALING PROGRAM</v>
          </cell>
        </row>
        <row r="73">
          <cell r="A73">
            <v>31427</v>
          </cell>
          <cell r="G73" t="str">
            <v>ESSER ROOF SEALING PROGRAM</v>
          </cell>
        </row>
        <row r="74">
          <cell r="A74">
            <v>47084</v>
          </cell>
          <cell r="G74" t="str">
            <v>ESSER ROOF SEALING PROGRAM</v>
          </cell>
        </row>
        <row r="75">
          <cell r="A75">
            <v>52118</v>
          </cell>
          <cell r="G75" t="str">
            <v>ESSER ROOF SEALING PROGRAM</v>
          </cell>
        </row>
        <row r="76">
          <cell r="A76">
            <v>61689</v>
          </cell>
          <cell r="G76" t="str">
            <v>ESSER ROOF SEALING PROGRAM</v>
          </cell>
        </row>
        <row r="77">
          <cell r="A77">
            <v>47639</v>
          </cell>
          <cell r="G77" t="str">
            <v>ESSER ROOF SEALING PROGRAM</v>
          </cell>
        </row>
        <row r="78">
          <cell r="A78">
            <v>64279</v>
          </cell>
          <cell r="G78" t="str">
            <v>ESSER ROOF SEALING PROGRAM</v>
          </cell>
        </row>
        <row r="79">
          <cell r="A79">
            <v>47902</v>
          </cell>
          <cell r="G79" t="str">
            <v>ESSER ROOF SEALING PROGRAM</v>
          </cell>
        </row>
        <row r="80">
          <cell r="A80">
            <v>47894</v>
          </cell>
          <cell r="G80" t="str">
            <v>ESSER ROOF SEALING PROGRAM</v>
          </cell>
        </row>
        <row r="81">
          <cell r="A81">
            <v>61655</v>
          </cell>
          <cell r="G81" t="str">
            <v>ESSER ROOF SEALING PROGRAM</v>
          </cell>
        </row>
        <row r="82">
          <cell r="A82">
            <v>54862</v>
          </cell>
          <cell r="G82" t="str">
            <v>ESSER ROOF SEALING PROGRAM</v>
          </cell>
        </row>
        <row r="83">
          <cell r="A83">
            <v>43315</v>
          </cell>
          <cell r="G83" t="str">
            <v>ESSER ROOF SEALING PROGRAM</v>
          </cell>
        </row>
        <row r="84">
          <cell r="A84">
            <v>43257</v>
          </cell>
          <cell r="G84" t="str">
            <v>ESSER ROOF SEALING PROGRAM</v>
          </cell>
        </row>
        <row r="85">
          <cell r="A85">
            <v>50443</v>
          </cell>
          <cell r="G85" t="str">
            <v>ESSER ROOF SEALING PROGRAM</v>
          </cell>
        </row>
        <row r="86">
          <cell r="A86">
            <v>52555</v>
          </cell>
          <cell r="G86" t="str">
            <v>ESSER ROOF SEALING PROGRAM</v>
          </cell>
        </row>
        <row r="87">
          <cell r="A87">
            <v>51870</v>
          </cell>
          <cell r="G87" t="str">
            <v>ESSER ROOF SEALING PROGRAM</v>
          </cell>
        </row>
        <row r="88">
          <cell r="A88">
            <v>75820</v>
          </cell>
          <cell r="G88" t="str">
            <v>ESSER ROOF SEALING PROGRAM</v>
          </cell>
        </row>
        <row r="89">
          <cell r="A89">
            <v>61572</v>
          </cell>
          <cell r="G89" t="str">
            <v>ESSER ROOF SEALING PROGRAM</v>
          </cell>
        </row>
        <row r="90">
          <cell r="A90">
            <v>60913</v>
          </cell>
          <cell r="G90" t="str">
            <v>ESSER ROOF SEALING PROGRAM</v>
          </cell>
        </row>
        <row r="91">
          <cell r="A91">
            <v>79087</v>
          </cell>
          <cell r="G91" t="str">
            <v>ESSER ROOF SEALING PROGRAM</v>
          </cell>
        </row>
        <row r="92">
          <cell r="A92">
            <v>68510</v>
          </cell>
          <cell r="G92" t="str">
            <v>ESSER ROOF SEALING PROGRAM</v>
          </cell>
        </row>
        <row r="93">
          <cell r="A93">
            <v>60095</v>
          </cell>
          <cell r="G93" t="str">
            <v>ESSER ROOF SEALING PROGRAM</v>
          </cell>
        </row>
        <row r="94">
          <cell r="A94">
            <v>66001</v>
          </cell>
          <cell r="G94" t="str">
            <v>ESSER ROOF SEALING PROGRAM</v>
          </cell>
        </row>
        <row r="95">
          <cell r="A95">
            <v>53058</v>
          </cell>
          <cell r="G95" t="str">
            <v>ESSER ROOF SEALING PROGRAM</v>
          </cell>
        </row>
        <row r="96">
          <cell r="A96">
            <v>43273</v>
          </cell>
          <cell r="G96" t="str">
            <v>ESSER ROOF SEALING PROGRAM</v>
          </cell>
        </row>
        <row r="97">
          <cell r="A97">
            <v>43299</v>
          </cell>
          <cell r="G97" t="str">
            <v>ESSER ROOF SEALING PROGRAM</v>
          </cell>
        </row>
        <row r="98">
          <cell r="A98">
            <v>43323</v>
          </cell>
          <cell r="G98" t="str">
            <v>ESSER ROOF SEALING PROGRAM</v>
          </cell>
        </row>
        <row r="99">
          <cell r="A99">
            <v>56101</v>
          </cell>
          <cell r="G99" t="str">
            <v>ESSER ROOF SEALING PROGRAM</v>
          </cell>
        </row>
        <row r="100">
          <cell r="A100">
            <v>51458</v>
          </cell>
          <cell r="G100" t="str">
            <v>ESSER ROOF SEALING PROGRAM</v>
          </cell>
        </row>
        <row r="101">
          <cell r="A101">
            <v>66498</v>
          </cell>
          <cell r="G101" t="str">
            <v>ESSER ROOF SEALING PROGRAM</v>
          </cell>
        </row>
        <row r="102">
          <cell r="A102">
            <v>13318</v>
          </cell>
          <cell r="G102" t="str">
            <v>ESSER ROOF SEALING PROGRAM</v>
          </cell>
        </row>
        <row r="103">
          <cell r="A103">
            <v>55483</v>
          </cell>
          <cell r="G103" t="str">
            <v>ESSER ROOF SEALING PROGRAM</v>
          </cell>
        </row>
        <row r="104">
          <cell r="A104">
            <v>33340</v>
          </cell>
          <cell r="G104" t="str">
            <v>ESSER ROOF SEALING PROGRAM</v>
          </cell>
        </row>
        <row r="105">
          <cell r="A105">
            <v>34926</v>
          </cell>
          <cell r="G105" t="str">
            <v>ESSER ROOF SEALING PROGRAM</v>
          </cell>
        </row>
        <row r="106">
          <cell r="A106">
            <v>17871</v>
          </cell>
          <cell r="G106" t="str">
            <v>ESSER ROOF SEALING PROGRAM</v>
          </cell>
        </row>
        <row r="107">
          <cell r="A107">
            <v>77651</v>
          </cell>
          <cell r="G107" t="str">
            <v>ESSER ROOF SEALING PROGRAM</v>
          </cell>
        </row>
        <row r="108">
          <cell r="A108">
            <v>22582</v>
          </cell>
          <cell r="G108" t="str">
            <v>ESSER ROOF SEALING PROGRAM</v>
          </cell>
        </row>
        <row r="109">
          <cell r="A109">
            <v>33274</v>
          </cell>
          <cell r="G109" t="str">
            <v>ESSER ROOF SEALING PROGRAM</v>
          </cell>
        </row>
        <row r="110">
          <cell r="A110">
            <v>25031</v>
          </cell>
          <cell r="G110" t="str">
            <v>ESSER ROOF SEALING PROGRAM</v>
          </cell>
        </row>
        <row r="111">
          <cell r="A111">
            <v>24612</v>
          </cell>
          <cell r="G111" t="str">
            <v>ESSER ROOF SEALING PROGRAM</v>
          </cell>
        </row>
        <row r="112">
          <cell r="A112">
            <v>63172</v>
          </cell>
          <cell r="G112" t="str">
            <v>ESSER ROOF SEALING PROGRAM</v>
          </cell>
        </row>
        <row r="113">
          <cell r="A113">
            <v>65003</v>
          </cell>
          <cell r="G113" t="str">
            <v>ESSER ROOF SEALING PROGRAM</v>
          </cell>
        </row>
        <row r="114">
          <cell r="A114">
            <v>66167</v>
          </cell>
          <cell r="G114" t="str">
            <v>ESSER ROOF SEALING PROGRAM</v>
          </cell>
        </row>
        <row r="115">
          <cell r="A115">
            <v>60343</v>
          </cell>
          <cell r="G115" t="str">
            <v>ESSER ROOF SEALING PROGRAM</v>
          </cell>
        </row>
        <row r="116">
          <cell r="A116">
            <v>35618</v>
          </cell>
          <cell r="G116" t="str">
            <v>ESSER ROOF SEALING PROGRAM</v>
          </cell>
        </row>
        <row r="117">
          <cell r="A117">
            <v>75630</v>
          </cell>
          <cell r="G117" t="str">
            <v>ESSER ROOF SEALING PROGRAM</v>
          </cell>
        </row>
        <row r="118">
          <cell r="A118">
            <v>75879</v>
          </cell>
          <cell r="G118" t="str">
            <v>ESSER ROOF SEALING PROGRAM</v>
          </cell>
        </row>
        <row r="119">
          <cell r="A119">
            <v>66233</v>
          </cell>
          <cell r="G119" t="str">
            <v>ESSER ROOF SEALING PROGRAM</v>
          </cell>
        </row>
        <row r="120">
          <cell r="A120">
            <v>28571</v>
          </cell>
          <cell r="G120" t="str">
            <v>ESSER ROOF SEALING PROGRAM</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ed completed QCQA items 2206"/>
    </sheetNames>
    <sheetDataSet>
      <sheetData sheetId="0">
        <row r="1">
          <cell r="J1" t="str">
            <v>Header_schoolid</v>
          </cell>
          <cell r="GB1" t="str">
            <v>FCI_PERCENTAGE</v>
          </cell>
        </row>
        <row r="2">
          <cell r="J2">
            <v>20941</v>
          </cell>
          <cell r="GB2">
            <v>1.3440000000000001</v>
          </cell>
        </row>
        <row r="3">
          <cell r="J3">
            <v>20990</v>
          </cell>
          <cell r="GB3">
            <v>1.252</v>
          </cell>
        </row>
        <row r="4">
          <cell r="J4">
            <v>21550</v>
          </cell>
          <cell r="GB4">
            <v>1.32</v>
          </cell>
        </row>
        <row r="5">
          <cell r="J5">
            <v>23119</v>
          </cell>
          <cell r="GB5">
            <v>0.82250000000000001</v>
          </cell>
        </row>
        <row r="6">
          <cell r="J6">
            <v>23143</v>
          </cell>
          <cell r="GB6">
            <v>0.76249999999999996</v>
          </cell>
        </row>
        <row r="7">
          <cell r="J7">
            <v>23515</v>
          </cell>
          <cell r="GB7">
            <v>0.83499999999999996</v>
          </cell>
        </row>
        <row r="8">
          <cell r="J8">
            <v>25932</v>
          </cell>
          <cell r="GB8">
            <v>0.66300000000000003</v>
          </cell>
        </row>
        <row r="9">
          <cell r="J9">
            <v>54247</v>
          </cell>
          <cell r="GB9">
            <v>0.65749999999999997</v>
          </cell>
        </row>
        <row r="10">
          <cell r="J10">
            <v>60038</v>
          </cell>
          <cell r="GB10">
            <v>0.75799999999999901</v>
          </cell>
        </row>
        <row r="11">
          <cell r="J11">
            <v>60301</v>
          </cell>
          <cell r="GB11">
            <v>0.80499999999999905</v>
          </cell>
        </row>
        <row r="12">
          <cell r="J12">
            <v>60400</v>
          </cell>
          <cell r="GB12">
            <v>0.85499999999999998</v>
          </cell>
        </row>
        <row r="13">
          <cell r="J13">
            <v>62927</v>
          </cell>
          <cell r="GB13">
            <v>0.75499999999999901</v>
          </cell>
        </row>
        <row r="14">
          <cell r="J14">
            <v>63081</v>
          </cell>
          <cell r="GB14">
            <v>0.61499999999999999</v>
          </cell>
        </row>
        <row r="15">
          <cell r="J15">
            <v>64279</v>
          </cell>
          <cell r="GB15">
            <v>1.476</v>
          </cell>
        </row>
        <row r="16">
          <cell r="J16">
            <v>64956</v>
          </cell>
          <cell r="GB16">
            <v>0.84250000000000003</v>
          </cell>
        </row>
        <row r="17">
          <cell r="J17">
            <v>65987</v>
          </cell>
          <cell r="GB17">
            <v>0.84250000000000003</v>
          </cell>
        </row>
        <row r="18">
          <cell r="J18">
            <v>66233</v>
          </cell>
          <cell r="GB18">
            <v>0.72299999999999898</v>
          </cell>
        </row>
        <row r="19">
          <cell r="J19">
            <v>66480</v>
          </cell>
          <cell r="GB19">
            <v>0.74299999999999999</v>
          </cell>
        </row>
        <row r="20">
          <cell r="J20">
            <v>66498</v>
          </cell>
          <cell r="GB20">
            <v>0.89249999999999996</v>
          </cell>
        </row>
        <row r="21">
          <cell r="J21">
            <v>69112</v>
          </cell>
          <cell r="GB21">
            <v>0.91749999999999898</v>
          </cell>
        </row>
        <row r="22">
          <cell r="J22">
            <v>71530</v>
          </cell>
          <cell r="GB22">
            <v>0.755</v>
          </cell>
        </row>
        <row r="23">
          <cell r="J23">
            <v>77651</v>
          </cell>
          <cell r="GB23">
            <v>0.65249999999999997</v>
          </cell>
        </row>
        <row r="24">
          <cell r="J24">
            <v>78931</v>
          </cell>
          <cell r="GB24">
            <v>0.77249999999999996</v>
          </cell>
        </row>
        <row r="25">
          <cell r="J25">
            <v>12336</v>
          </cell>
          <cell r="GB25">
            <v>1.3319999999999901</v>
          </cell>
        </row>
        <row r="26">
          <cell r="J26">
            <v>17319</v>
          </cell>
          <cell r="GB26">
            <v>0.75</v>
          </cell>
        </row>
        <row r="27">
          <cell r="J27">
            <v>18242</v>
          </cell>
          <cell r="GB27">
            <v>0.39999999999999902</v>
          </cell>
        </row>
        <row r="28">
          <cell r="J28">
            <v>12088</v>
          </cell>
          <cell r="GB28">
            <v>1.1040000000000001</v>
          </cell>
        </row>
        <row r="29">
          <cell r="J29">
            <v>17889</v>
          </cell>
          <cell r="GB29">
            <v>0.63</v>
          </cell>
        </row>
        <row r="30">
          <cell r="J30">
            <v>30189</v>
          </cell>
          <cell r="GB30">
            <v>1.1599999999999999</v>
          </cell>
        </row>
        <row r="31">
          <cell r="J31">
            <v>32300</v>
          </cell>
          <cell r="GB31">
            <v>1.1919999999999999</v>
          </cell>
        </row>
        <row r="32">
          <cell r="J32">
            <v>34462</v>
          </cell>
          <cell r="GB32">
            <v>0.86799999999999999</v>
          </cell>
        </row>
        <row r="33">
          <cell r="J33">
            <v>71399</v>
          </cell>
          <cell r="GB33">
            <v>0.83760000000000001</v>
          </cell>
        </row>
        <row r="34">
          <cell r="J34">
            <v>74286</v>
          </cell>
          <cell r="GB34">
            <v>1.488</v>
          </cell>
        </row>
        <row r="35">
          <cell r="J35">
            <v>75770</v>
          </cell>
          <cell r="GB35">
            <v>1.2208000000000001</v>
          </cell>
        </row>
        <row r="36">
          <cell r="J36">
            <v>77461</v>
          </cell>
          <cell r="GB36">
            <v>0.60849999999999904</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6008BB-C7EC-4242-9FA0-B28923DEB753}" name="Consolidated" displayName="Consolidated" ref="A2:CF855" totalsRowShown="0" headerRowDxfId="85" dataDxfId="84">
  <autoFilter ref="A2:CF855" xr:uid="{CDB1F47A-51EC-46AD-AA9B-CD4EDDABE555}"/>
  <tableColumns count="84">
    <tableColumn id="7" xr3:uid="{B1CB1DD5-6E27-4521-B659-C43C1EBB9F9C}" name="CODE" dataDxfId="83"/>
    <tableColumn id="8" xr3:uid="{3F8A0BE7-09C3-42C5-B5AB-B88409343489}" name="SCHOOL NAME" dataDxfId="82"/>
    <tableColumn id="9" xr3:uid="{85D22E92-9D04-4D1C-866C-F680EB3C7266}" name="REGION" dataDxfId="81"/>
    <tableColumn id="10" xr3:uid="{EDCDFAA0-D366-4B53-A7B3-79E03E687D22}" name="DISTRICT" dataDxfId="80"/>
    <tableColumn id="11" xr3:uid="{5E109A63-AB90-4E8E-9E40-90B6881368FD}" name="MUNICIPALITY" dataDxfId="79"/>
    <tableColumn id="93" xr3:uid="{90FADDB3-1D26-4B87-A286-97429B3DBD23}" name="Changes to location comment" dataDxfId="78"/>
    <tableColumn id="57" xr3:uid="{B046C660-E13E-4C0F-A5DF-2CBD78733BAF}" name="GRADES 3/29/2022" dataDxfId="77"/>
    <tableColumn id="74" xr3:uid="{5DBB1D69-47C5-4641-A20D-C3B7B1F1EB8F}" name="GRADES Simplified 4/11/2022" dataDxfId="76">
      <calculatedColumnFormula>_xlfn.XLOOKUP(Consolidated[[#This Row],[CODE]],[10]SimpGrades2!$B:$B,[10]SimpGrades2!$D:$D,"")</calculatedColumnFormula>
    </tableColumn>
    <tableColumn id="71" xr3:uid="{3D0D901F-FA20-4AF6-BCF0-19DE0686585F}" name="PK 3/29/2022" dataDxfId="75"/>
    <tableColumn id="72" xr3:uid="{800329B0-8257-4B6E-A09A-F1D6CED20998}" name="SPED 3/29/2022" dataDxfId="74"/>
    <tableColumn id="69" xr3:uid="{F19A2F40-C288-4F50-AFF5-2496453B3458}" name="COHORTS 3/29/2022_x000a_to be completed" dataDxfId="73"/>
    <tableColumn id="129" xr3:uid="{4F040034-36D0-499B-95BB-A286FFCE6AC1}" name="PK" dataDxfId="72"/>
    <tableColumn id="128" xr3:uid="{FAFBEE81-B443-4039-B139-BE18709969CA}" name="K" dataDxfId="71"/>
    <tableColumn id="127" xr3:uid="{E57A09DE-FD62-41B1-92F0-1550BA5617FA}" name="1" dataDxfId="70"/>
    <tableColumn id="126" xr3:uid="{32F0639C-0199-4E56-9E4D-B42B26F4D68E}" name="2" dataDxfId="69"/>
    <tableColumn id="125" xr3:uid="{2E4E267B-5C91-49DC-84DE-6B68AEF76C91}" name="3" dataDxfId="68"/>
    <tableColumn id="124" xr3:uid="{254BD952-1E6B-4E75-8CC9-9820EA8EB78B}" name="4" dataDxfId="67"/>
    <tableColumn id="123" xr3:uid="{F34BB7D0-CDDF-445A-BF5C-342F028A478A}" name="5" dataDxfId="66"/>
    <tableColumn id="122" xr3:uid="{70BB847A-EA84-4047-B043-EEC7BBE87E7D}" name="6" dataDxfId="65"/>
    <tableColumn id="121" xr3:uid="{518DC3E3-3D5D-4997-A780-C10EA47DA280}" name="7" dataDxfId="64"/>
    <tableColumn id="120" xr3:uid="{C58440F3-127B-4066-AF19-862305C3DF67}" name="8" dataDxfId="63"/>
    <tableColumn id="119" xr3:uid="{5D62870B-D4AE-4A73-AEBE-DBC5EFF5F104}" name="9" dataDxfId="62"/>
    <tableColumn id="118" xr3:uid="{8F1173D1-A4AE-45BD-811B-AD48E8659EE4}" name="10" dataDxfId="61"/>
    <tableColumn id="117" xr3:uid="{7846251E-41D5-4466-9929-3A3C2BE0AB51}" name="11" dataDxfId="60"/>
    <tableColumn id="116" xr3:uid="{F8CF4732-B45B-4B6E-9953-B65FA0B905D0}" name="12" dataDxfId="59"/>
    <tableColumn id="115" xr3:uid="{C05B0FB2-9C0F-4D3F-9806-6D82AF47D0CD}" name="SP" dataDxfId="58"/>
    <tableColumn id="114" xr3:uid="{7E534E55-36FC-42AE-931F-8ACDE3CF832F}" name="ADULT ED" dataDxfId="57"/>
    <tableColumn id="13" xr3:uid="{3D2A32D9-278E-4BCB-BDF5-3067695D25A0}" name="GRADES" dataDxfId="56"/>
    <tableColumn id="14" xr3:uid="{36219C2A-40F2-4862-9420-C771DCE26909}" name="LATITUDE" dataDxfId="55"/>
    <tableColumn id="15" xr3:uid="{1B76E236-C3A8-493A-B47C-B9FC1558E8FD}" name="LONGITUDE" dataDxfId="54"/>
    <tableColumn id="102" xr3:uid="{0C7D0CF7-6FC9-4F30-9F20-66AFAEC1CCDE}" name="Parcel ID" dataDxfId="53">
      <calculatedColumnFormula>_xlfn.XLOOKUP(Consolidated[[#This Row],[CODE]],[1]updatedschoolpoints!$A:$A,[1]updatedschoolpoints!$O:$O)</calculatedColumnFormula>
    </tableColumn>
    <tableColumn id="105" xr3:uid="{9AC7A907-6A2A-4524-B557-E1D5061C1D1A}" name="Parcel Number" dataDxfId="52">
      <calculatedColumnFormula>_xlfn.XLOOKUP(Consolidated[[#This Row],[CODE]],[1]updatedschoolpoints!$A:$A,[1]updatedschoolpoints!$Q:$Q)</calculatedColumnFormula>
    </tableColumn>
    <tableColumn id="107" xr3:uid="{E0FFE056-9ACC-4CA7-8B90-9B29202FA98E}" name="Parcel Block" dataDxfId="51">
      <calculatedColumnFormula>_xlfn.XLOOKUP(Consolidated[[#This Row],[CODE]],[1]updatedschoolpoints!$A:$A,[1]updatedschoolpoints!$P:$P)</calculatedColumnFormula>
    </tableColumn>
    <tableColumn id="104" xr3:uid="{E0F02E2E-2F13-4CEF-BC45-E17D9A89F8B5}" name="School Site Acres" dataDxfId="50">
      <calculatedColumnFormula>_xlfn.XLOOKUP(Consolidated[[#This Row],[CODE]],[1]updatedschoolpoints!$A:$A,[1]updatedschoolpoints!$I:$I)</calculatedColumnFormula>
    </tableColumn>
    <tableColumn id="103" xr3:uid="{924DDA25-D334-4230-AEE8-3DBE98607529}" name="School Site Area SF" dataDxfId="49">
      <calculatedColumnFormula>_xlfn.XLOOKUP(Consolidated[[#This Row],[CODE]],[1]updatedschoolpoints!$A:$A,[1]updatedschoolpoints!$H:$H)</calculatedColumnFormula>
    </tableColumn>
    <tableColumn id="16" xr3:uid="{F89A28E7-75FA-4F86-9472-C2BB6550F177}" name="FLOOR AREA (SF)" dataDxfId="48"/>
    <tableColumn id="17" xr3:uid="{6B605404-E58B-4D7C-8413-243C9C4C9684}" name="YEAR BUILT" dataDxfId="47"/>
    <tableColumn id="67" xr3:uid="{65175AB2-6699-432D-A9C6-4AF54807D7D0}" name="FCI% ORIGINAL" dataDxfId="46" dataCellStyle="Percent">
      <calculatedColumnFormula>_xlfn.XLOOKUP(Consolidated[[#This Row],[CODE]],'[2]FCI updated 220517'!$B:$B,'[2]FCI updated 220517'!$GD:$GD)</calculatedColumnFormula>
    </tableColumn>
    <tableColumn id="68" xr3:uid="{2EDDE5EA-4823-4C26-96D9-59804A4D8866}" name="FCI% ADJUSTED" dataDxfId="45" dataCellStyle="Percent">
      <calculatedColumnFormula>IF(AND(Consolidated[[#This Row],[DESIGNATION]]="Historic",Consolidated[[#This Row],[DESIGNATION 3/22/2022]]="Historic"),AL3,AL3/1.6)</calculatedColumnFormula>
    </tableColumn>
    <tableColumn id="51" xr3:uid="{E20C8F7C-D781-47D1-B1BA-70EB66CB6F97}" name="FAAST" dataDxfId="44"/>
    <tableColumn id="49" xr3:uid="{8DC69FC8-437F-4D5C-A2B4-C9F6DD1BAB42}" name="21st Century School" dataDxfId="43"/>
    <tableColumn id="81" xr3:uid="{CAEA9667-2038-4494-96D1-C302E1A9BDD6}" name="SPECIAL SCHOOL" dataDxfId="42">
      <calculatedColumnFormula>_xlfn.XLOOKUP(Consolidated[[#This Row],[CODE]],'[3]PRUEBA PVI'!$D:$D,'[3]PRUEBA PVI'!$I:$I,"NO DATA")</calculatedColumnFormula>
    </tableColumn>
    <tableColumn id="89" xr3:uid="{64963E16-7DBD-4841-9605-440B87B5BAD7}" name="Pillars (check) 220519" dataDxfId="41">
      <calculatedColumnFormula>IF(_xlfn.XLOOKUP(Consolidated[[#This Row],[CODE]],'[4]PRUEBA PVI'!$D:$D,'[4]PRUEBA PVI'!$I:$I,"NOT FOUND")=Consolidated[[#This Row],[SPECIAL SCHOOL]],"MATCHES","NO")</calculatedColumnFormula>
    </tableColumn>
    <tableColumn id="96" xr3:uid="{95F9E0DD-2571-49EA-B833-C14A88638C32}" name="Enrique's VIP replacement schools" dataDxfId="40"/>
    <tableColumn id="88" xr3:uid="{13FA7D28-0527-49C5-A257-D677D51FC68F}" name="Growth and Capacity" dataDxfId="2">
      <calculatedColumnFormula>_xlfn.XLOOKUP(Consolidated[[#This Row],[CODE]],'[5]WORKING FILE'!$D:$D,'[5]WORKING FILE'!$W:$W,"")</calculatedColumnFormula>
    </tableColumn>
    <tableColumn id="92" xr3:uid="{3B00407A-D436-4AE2-93B4-DFB565B5C216}" name="Growth and Capacity Comment" dataDxfId="0">
      <calculatedColumnFormula>_xlfn.XLOOKUP(Consolidated[[#This Row],[CODE]],'[5]WORKING FILE'!$D:$D,'[5]WORKING FILE'!$V:$V)</calculatedColumnFormula>
    </tableColumn>
    <tableColumn id="98" xr3:uid="{6DCD9586-B312-407D-8DDC-A2B2915D70E4}" name="Growth and Capcity Proposed Grade" dataDxfId="1">
      <calculatedColumnFormula>_xlfn.XLOOKUP(Consolidated[[#This Row],[CODE]],'[6]Karen sort'!$D:$D,'[6]Karen sort'!$O:$O,"NOT COMPLETE")</calculatedColumnFormula>
    </tableColumn>
    <tableColumn id="94" xr3:uid="{DDD9BEC5-8027-4CCE-9EE3-1DDBE520705D}" name="Students per  10 Sq. Miles" dataDxfId="39"/>
    <tableColumn id="84" xr3:uid="{70D6F540-BA91-4CE9-8DEC-189CA43F6C73}" name="Star Score" dataDxfId="38"/>
    <tableColumn id="86" xr3:uid="{25C61692-17FC-46D7-808E-D6BAA080A7E7}" name="Sue's EAQ" dataDxfId="37"/>
    <tableColumn id="87" xr3:uid="{1E2F4565-C460-4DF2-8DCC-5DC8A82AAB0B}" name="Sue's EAQ Percent" dataDxfId="36" dataCellStyle="Percent"/>
    <tableColumn id="76" xr3:uid="{ACEDAA78-8EB7-440E-97A4-222E6D5A87BF}" name="STEM" dataDxfId="35"/>
    <tableColumn id="79" xr3:uid="{06373F13-3B32-49DF-89BC-D9E141A19AD5}" name="CTE" dataDxfId="34"/>
    <tableColumn id="80" xr3:uid="{FDC5C353-FA4E-4F8E-ABA4-31426E2F0D32}" name="Athletics" dataDxfId="33"/>
    <tableColumn id="78" xr3:uid="{3DA628E6-BBCD-4233-9D0E-7A520EAD21B1}" name="Fine Arts" dataDxfId="32"/>
    <tableColumn id="77" xr3:uid="{A9CEF0E0-4D6D-427B-82F0-C405412CBF20}" name="Montessori" dataDxfId="31"/>
    <tableColumn id="52" xr3:uid="{371B590C-D0FA-4A9A-807B-EFB9E628E39C}" name="Campuses to be 'Full Rebuild'" dataDxfId="30"/>
    <tableColumn id="47" xr3:uid="{3BDAB7B5-6CFA-47ED-895B-38CC992E73D5}" name="OWNER" dataDxfId="29"/>
    <tableColumn id="18" xr3:uid="{5BD76852-6E3A-49E7-9E7E-0552AA0B6E9E}" name="ENROLLMENT 2022-23" dataDxfId="28"/>
    <tableColumn id="90" xr3:uid="{F6979ECE-50F4-4F78-A3AE-251D9977E963}" name="ENROLLMENT CHECK 220519" dataDxfId="27">
      <calculatedColumnFormula>IF(_xlfn.XLOOKUP(Consolidated[[#This Row],[CODE]],'[4]PRUEBA PVI'!$D:$D,'[4]PRUEBA PVI'!$AF:$AF,"NOT FOUND")=BG3,"",_xlfn.XLOOKUP(Consolidated[[#This Row],[CODE]],'[4]PRUEBA PVI'!$D:$D,'[4]PRUEBA PVI'!$AF:$AF,"NOT FOUND"))</calculatedColumnFormula>
    </tableColumn>
    <tableColumn id="48" xr3:uid="{7AADF504-10E1-4EEB-BD99-B18263ECE4B1}" name="ENROLLMENT 2021-22" dataDxfId="26"/>
    <tableColumn id="19" xr3:uid="{5421BB3D-AE0B-4C5D-8F21-7D57D84E082B}" name="NO OF CLASSROOMS" dataDxfId="25"/>
    <tableColumn id="91" xr3:uid="{1D80573A-0BB4-49BB-8DAC-AEE439DCCFB6}" name="NO OF CLASSROOMS CHECK 220519" dataDxfId="24">
      <calculatedColumnFormula>IF(_xlfn.XLOOKUP(Consolidated[[#This Row],[CODE]],'[4]PRUEBA PVI'!$D:$D,'[4]PRUEBA PVI'!$AK:$AK,"NO DATA")=Consolidated[[#This Row],[NO OF CLASSROOMS]],"","DOES NOT MATCH")</calculatedColumnFormula>
    </tableColumn>
    <tableColumn id="20" xr3:uid="{E2E59D1D-82E0-43D2-BDD8-29C7D3A657D9}" name="Student / Classroom" dataDxfId="23">
      <calculatedColumnFormula>Consolidated[[#This Row],[ENROLLMENT 2021-22]]/Consolidated[[#This Row],[NO OF CLASSROOMS]]</calculatedColumnFormula>
    </tableColumn>
    <tableColumn id="39" xr3:uid="{5B9A42BD-1D31-4D12-8271-B3FC1797DD3B}" name="sf/STUDENT" dataDxfId="22">
      <calculatedColumnFormula>Consolidated[[#This Row],[FLOOR AREA (SF)]]/Consolidated[[#This Row],[ENROLLMENT 2022-23]]</calculatedColumnFormula>
    </tableColumn>
    <tableColumn id="38" xr3:uid="{70178C65-A23B-4801-9028-53CCBAD501D2}" name="ZONE" dataDxfId="21"/>
    <tableColumn id="82" xr3:uid="{22DE85AD-0A58-4E5D-A7F5-A808EFD7835C}" name="Open space" dataDxfId="20"/>
    <tableColumn id="21" xr3:uid="{FCA49701-488A-4A72-8BE9-4E78C5B6D69D}" name="Shared Schools" dataDxfId="19"/>
    <tableColumn id="45" xr3:uid="{3C68403E-015B-4421-A48C-55708637A365}" name="Shelters" dataDxfId="18"/>
    <tableColumn id="95" xr3:uid="{9A797E9A-3713-44F7-AFB6-046F3B6B7A60}" name="EARTHQUAKE DR4473 LIST" dataDxfId="17"/>
    <tableColumn id="97" xr3:uid="{CEC4BAAB-246C-4562-898A-2047F1192255}" name="Generator Program" dataDxfId="16">
      <calculatedColumnFormula>_xlfn.XLOOKUP(Consolidated[[#This Row],[CODE]],'[7]page 1'!$A:$A,'[7]page 1'!$C:$C,"")</calculatedColumnFormula>
    </tableColumn>
    <tableColumn id="99" xr3:uid="{6823F596-4A6C-4D47-B619-4737D8C3F211}" name="ESSER ROOF SEALING PROGRAM" dataDxfId="15">
      <calculatedColumnFormula>_xlfn.XLOOKUP(Consolidated[[#This Row],[CODE]],[8]Sheet1!$A:$A,[8]Sheet1!$G:$G,"")</calculatedColumnFormula>
    </tableColumn>
    <tableColumn id="100" xr3:uid="{BBEB4157-3515-4651-AABD-D956CF83ACBB}" name="HMGP" dataDxfId="14"/>
    <tableColumn id="83" xr3:uid="{5C796FBE-AD9B-44F6-8948-23702765BE1F}" name="No Network - Visual Check" dataDxfId="13"/>
    <tableColumn id="46" xr3:uid="{D55180FD-A6D8-42F0-A828-4ABF5B958209}" name="USE OF SHELTER" dataDxfId="12"/>
    <tableColumn id="22" xr3:uid="{352131FD-A9CA-401D-85E4-96E0697EB481}" name="PHYSICAL ADDRESS" dataDxfId="11"/>
    <tableColumn id="23" xr3:uid="{011660A3-A29C-4917-9F7F-3CFF14F778C1}" name="CITY" dataDxfId="10"/>
    <tableColumn id="24" xr3:uid="{D7935B21-B7E0-452D-BC55-66B45E4E4F57}" name="STATE" dataDxfId="9"/>
    <tableColumn id="25" xr3:uid="{773B88E6-B0C0-4C38-90DA-39E5E14AD1F9}" name="ZIP CODE (ROI SCHOOL PROFILE_2020 858)" dataDxfId="8"/>
    <tableColumn id="26" xr3:uid="{DAD32048-E07F-4660-BF32-3A459DB49E1F}" name="CEF REGION" dataDxfId="7"/>
    <tableColumn id="27" xr3:uid="{3E855DB6-4BE5-4183-82EA-80C311F7DF0B}" name="DESIGNATION" dataDxfId="6"/>
    <tableColumn id="28" xr3:uid="{9CD3D027-D5CF-48C5-8C9C-563A47A0EC17}" name="DESIGNATION 3/22/2022" dataDxfId="5"/>
    <tableColumn id="73" xr3:uid="{4384F220-7A57-4516-BD18-D1EB66EA74FE}" name="Assessment Team Indicated Site is Potentially Closed 4/6/2022" dataDxfId="4"/>
    <tableColumn id="75" xr3:uid="{2354020D-FC42-4937-9B98-A36A5B7A7A77}" name="EXISTING CAMPUS TYPOLOGY"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9BA02-7084-46BB-BED8-C9EEB879FDD2}">
  <sheetPr>
    <pageSetUpPr fitToPage="1"/>
  </sheetPr>
  <dimension ref="A1:CW857"/>
  <sheetViews>
    <sheetView tabSelected="1" topLeftCell="AO579" zoomScale="85" zoomScaleNormal="85" workbookViewId="0">
      <selection activeCell="AT585" sqref="AT585"/>
    </sheetView>
  </sheetViews>
  <sheetFormatPr defaultColWidth="9.109375" defaultRowHeight="14.4" x14ac:dyDescent="0.3"/>
  <cols>
    <col min="1" max="1" width="12" style="73" bestFit="1" customWidth="1"/>
    <col min="2" max="2" width="26.109375" style="74" customWidth="1"/>
    <col min="3" max="3" width="14.109375" style="73" customWidth="1"/>
    <col min="4" max="4" width="17.5546875" style="73" customWidth="1"/>
    <col min="5" max="6" width="19.5546875" style="73" customWidth="1"/>
    <col min="7" max="7" width="44.5546875" style="58" customWidth="1"/>
    <col min="8" max="8" width="23.44140625" style="58" customWidth="1"/>
    <col min="9" max="9" width="19.5546875" style="58" customWidth="1"/>
    <col min="10" max="10" width="22" style="58" customWidth="1"/>
    <col min="11" max="11" width="26.109375" style="73" customWidth="1"/>
    <col min="12" max="27" width="9.88671875" style="73" customWidth="1"/>
    <col min="28" max="28" width="45.33203125" style="75" customWidth="1"/>
    <col min="29" max="29" width="15.5546875" style="58" customWidth="1"/>
    <col min="30" max="36" width="22.109375" style="58" customWidth="1"/>
    <col min="37" max="37" width="22.109375" style="76" customWidth="1"/>
    <col min="38" max="39" width="22.109375" style="58" customWidth="1"/>
    <col min="40" max="41" width="22.109375" style="73" customWidth="1"/>
    <col min="42" max="43" width="22.109375" style="77" customWidth="1"/>
    <col min="44" max="45" width="22.109375" style="73" customWidth="1"/>
    <col min="46" max="46" width="81.21875" style="73" customWidth="1"/>
    <col min="47" max="57" width="22.109375" style="73" customWidth="1"/>
    <col min="58" max="58" width="22.109375" style="58" customWidth="1"/>
    <col min="59" max="59" width="22.109375" style="78" customWidth="1"/>
    <col min="60" max="60" width="22.109375" style="79" customWidth="1"/>
    <col min="61" max="61" width="22.109375" style="58" customWidth="1"/>
    <col min="62" max="62" width="22.109375" style="78" customWidth="1"/>
    <col min="63" max="73" width="22.109375" style="58" customWidth="1"/>
    <col min="74" max="74" width="22.109375" style="76" customWidth="1"/>
    <col min="75" max="75" width="42.44140625" style="58" customWidth="1"/>
    <col min="76" max="76" width="19.33203125" style="74" customWidth="1"/>
    <col min="77" max="77" width="15.33203125" style="73" customWidth="1"/>
    <col min="78" max="78" width="27.33203125" style="58" customWidth="1"/>
    <col min="79" max="79" width="17.5546875" style="58" customWidth="1"/>
    <col min="80" max="80" width="19.33203125" style="76" customWidth="1"/>
    <col min="81" max="81" width="19.33203125" style="58" customWidth="1"/>
    <col min="82" max="82" width="37.5546875" style="58" customWidth="1"/>
    <col min="83" max="83" width="24.5546875" style="58" customWidth="1"/>
    <col min="84" max="84" width="18.88671875" style="80" customWidth="1"/>
  </cols>
  <sheetData>
    <row r="1" spans="1:101" s="11" customFormat="1" ht="15.6" x14ac:dyDescent="0.3">
      <c r="A1" s="82" t="s">
        <v>0</v>
      </c>
      <c r="B1" s="82"/>
      <c r="C1" s="82"/>
      <c r="D1" s="82"/>
      <c r="E1" s="82"/>
      <c r="F1" s="1"/>
      <c r="G1" s="3"/>
      <c r="H1" s="3"/>
      <c r="I1" s="3"/>
      <c r="J1" s="3"/>
      <c r="K1" s="4"/>
      <c r="L1" s="4"/>
      <c r="M1" s="4"/>
      <c r="N1" s="4"/>
      <c r="O1" s="4"/>
      <c r="P1" s="4"/>
      <c r="Q1" s="4"/>
      <c r="R1" s="4"/>
      <c r="S1" s="4"/>
      <c r="T1" s="4"/>
      <c r="U1" s="4"/>
      <c r="V1" s="4"/>
      <c r="W1" s="4"/>
      <c r="X1" s="4"/>
      <c r="Y1" s="4"/>
      <c r="Z1" s="4"/>
      <c r="AA1" s="4"/>
      <c r="AB1" s="2"/>
      <c r="AC1" s="3"/>
      <c r="AD1" s="3"/>
      <c r="AE1" s="3"/>
      <c r="AF1" s="3"/>
      <c r="AG1" s="3"/>
      <c r="AH1" s="3"/>
      <c r="AI1" s="3"/>
      <c r="AJ1" s="3"/>
      <c r="AK1" s="3"/>
      <c r="AL1" s="5" t="s">
        <v>1</v>
      </c>
      <c r="AM1" s="6">
        <v>44645</v>
      </c>
      <c r="AN1" s="6" t="s">
        <v>2</v>
      </c>
      <c r="AO1" s="7">
        <v>44643</v>
      </c>
      <c r="AP1" s="7"/>
      <c r="AQ1" s="8"/>
      <c r="AR1" s="8" t="s">
        <v>3</v>
      </c>
      <c r="AS1" s="7"/>
      <c r="AT1" s="7"/>
      <c r="AU1" s="7"/>
      <c r="AV1" s="7"/>
      <c r="AW1" s="7"/>
      <c r="AX1" s="7"/>
      <c r="AY1" s="7"/>
      <c r="AZ1" s="7"/>
      <c r="BA1" s="7"/>
      <c r="BB1" s="7"/>
      <c r="BC1" s="7"/>
      <c r="BD1" s="7"/>
      <c r="BE1" s="7">
        <v>44643</v>
      </c>
      <c r="BF1" s="7">
        <v>44637</v>
      </c>
      <c r="BG1" s="6">
        <v>44645</v>
      </c>
      <c r="BH1" s="9"/>
      <c r="BI1" s="5" t="s">
        <v>4</v>
      </c>
      <c r="BJ1" s="3"/>
      <c r="BK1" s="10"/>
      <c r="BL1" s="3"/>
      <c r="BM1" s="3"/>
      <c r="BN1" s="3"/>
      <c r="BO1" s="3"/>
      <c r="BP1" s="6">
        <v>44645</v>
      </c>
      <c r="BQ1" s="3"/>
      <c r="BR1" s="3"/>
      <c r="BS1" s="3"/>
      <c r="BT1" s="3"/>
      <c r="BU1" s="6">
        <v>44683</v>
      </c>
      <c r="BV1" s="6"/>
      <c r="BW1" s="5">
        <v>44622</v>
      </c>
      <c r="BX1" s="4" t="s">
        <v>5</v>
      </c>
      <c r="BY1" s="82" t="s">
        <v>0</v>
      </c>
      <c r="BZ1" s="82"/>
      <c r="CA1" s="82"/>
      <c r="CB1" s="82"/>
      <c r="CC1" s="82"/>
      <c r="CD1" s="82"/>
      <c r="CE1" s="1"/>
      <c r="CF1" s="1"/>
      <c r="CK1" s="83"/>
      <c r="CL1" s="83"/>
      <c r="CM1" s="83"/>
      <c r="CN1" s="83"/>
      <c r="CO1" s="83"/>
      <c r="CP1" s="83"/>
      <c r="CQ1" s="83"/>
      <c r="CR1" s="83"/>
      <c r="CS1" s="81"/>
      <c r="CT1" s="81"/>
      <c r="CU1" s="81"/>
      <c r="CV1" s="81"/>
      <c r="CW1" s="81"/>
    </row>
    <row r="2" spans="1:101" s="20" customFormat="1" ht="43.2" x14ac:dyDescent="0.3">
      <c r="A2" s="12" t="s">
        <v>6</v>
      </c>
      <c r="B2" s="12" t="s">
        <v>7</v>
      </c>
      <c r="C2" s="12" t="s">
        <v>8</v>
      </c>
      <c r="D2" s="12" t="s">
        <v>9</v>
      </c>
      <c r="E2" s="12" t="s">
        <v>10</v>
      </c>
      <c r="F2" s="12" t="s">
        <v>11</v>
      </c>
      <c r="G2" s="14" t="s">
        <v>12</v>
      </c>
      <c r="H2" s="14" t="s">
        <v>13</v>
      </c>
      <c r="I2" s="14" t="s">
        <v>14</v>
      </c>
      <c r="J2" s="14" t="s">
        <v>15</v>
      </c>
      <c r="K2" s="14" t="s">
        <v>16</v>
      </c>
      <c r="L2" s="14" t="s">
        <v>17</v>
      </c>
      <c r="M2" s="14" t="s">
        <v>18</v>
      </c>
      <c r="N2" s="14" t="s">
        <v>19</v>
      </c>
      <c r="O2" s="14" t="s">
        <v>20</v>
      </c>
      <c r="P2" s="14" t="s">
        <v>21</v>
      </c>
      <c r="Q2" s="14" t="s">
        <v>22</v>
      </c>
      <c r="R2" s="14" t="s">
        <v>23</v>
      </c>
      <c r="S2" s="14" t="s">
        <v>24</v>
      </c>
      <c r="T2" s="14" t="s">
        <v>25</v>
      </c>
      <c r="U2" s="14" t="s">
        <v>26</v>
      </c>
      <c r="V2" s="14" t="s">
        <v>27</v>
      </c>
      <c r="W2" s="14" t="s">
        <v>28</v>
      </c>
      <c r="X2" s="14" t="s">
        <v>29</v>
      </c>
      <c r="Y2" s="14" t="s">
        <v>30</v>
      </c>
      <c r="Z2" s="14" t="s">
        <v>31</v>
      </c>
      <c r="AA2" s="15" t="s">
        <v>32</v>
      </c>
      <c r="AB2" s="13" t="s">
        <v>33</v>
      </c>
      <c r="AC2" s="14" t="s">
        <v>34</v>
      </c>
      <c r="AD2" s="14" t="s">
        <v>35</v>
      </c>
      <c r="AE2" s="14" t="s">
        <v>36</v>
      </c>
      <c r="AF2" s="14" t="s">
        <v>37</v>
      </c>
      <c r="AG2" s="14" t="s">
        <v>38</v>
      </c>
      <c r="AH2" s="14" t="s">
        <v>39</v>
      </c>
      <c r="AI2" s="14" t="s">
        <v>40</v>
      </c>
      <c r="AJ2" s="14" t="s">
        <v>41</v>
      </c>
      <c r="AK2" s="14" t="s">
        <v>42</v>
      </c>
      <c r="AL2" s="16" t="s">
        <v>43</v>
      </c>
      <c r="AM2" s="14" t="s">
        <v>44</v>
      </c>
      <c r="AN2" s="14" t="s">
        <v>45</v>
      </c>
      <c r="AO2" s="14" t="s">
        <v>46</v>
      </c>
      <c r="AP2" s="14" t="s">
        <v>47</v>
      </c>
      <c r="AQ2" s="17" t="s">
        <v>48</v>
      </c>
      <c r="AR2" s="17" t="s">
        <v>49</v>
      </c>
      <c r="AS2" s="14" t="s">
        <v>50</v>
      </c>
      <c r="AT2" s="14" t="s">
        <v>51</v>
      </c>
      <c r="AU2" s="14" t="s">
        <v>52</v>
      </c>
      <c r="AV2" s="14" t="s">
        <v>53</v>
      </c>
      <c r="AW2" s="14" t="s">
        <v>54</v>
      </c>
      <c r="AX2" s="14" t="s">
        <v>55</v>
      </c>
      <c r="AY2" s="14" t="s">
        <v>56</v>
      </c>
      <c r="AZ2" s="14" t="s">
        <v>57</v>
      </c>
      <c r="BA2" s="14" t="s">
        <v>58</v>
      </c>
      <c r="BB2" s="14" t="s">
        <v>59</v>
      </c>
      <c r="BC2" s="14" t="s">
        <v>60</v>
      </c>
      <c r="BD2" s="14" t="s">
        <v>61</v>
      </c>
      <c r="BE2" s="14" t="s">
        <v>62</v>
      </c>
      <c r="BF2" s="14" t="s">
        <v>63</v>
      </c>
      <c r="BG2" s="18" t="s">
        <v>64</v>
      </c>
      <c r="BH2" s="19" t="s">
        <v>65</v>
      </c>
      <c r="BI2" s="16" t="s">
        <v>66</v>
      </c>
      <c r="BJ2" s="14" t="s">
        <v>67</v>
      </c>
      <c r="BK2" s="17" t="s">
        <v>68</v>
      </c>
      <c r="BL2" s="14" t="s">
        <v>69</v>
      </c>
      <c r="BM2" s="14" t="s">
        <v>70</v>
      </c>
      <c r="BN2" s="14" t="s">
        <v>71</v>
      </c>
      <c r="BO2" s="14" t="s">
        <v>72</v>
      </c>
      <c r="BP2" s="14" t="s">
        <v>73</v>
      </c>
      <c r="BQ2" s="14" t="s">
        <v>74</v>
      </c>
      <c r="BR2" s="14" t="s">
        <v>75</v>
      </c>
      <c r="BS2" s="14" t="s">
        <v>76</v>
      </c>
      <c r="BT2" s="14" t="s">
        <v>77</v>
      </c>
      <c r="BU2" s="14" t="s">
        <v>78</v>
      </c>
      <c r="BV2" s="14" t="s">
        <v>79</v>
      </c>
      <c r="BW2" s="16" t="s">
        <v>80</v>
      </c>
      <c r="BX2" s="12" t="s">
        <v>81</v>
      </c>
      <c r="BY2" s="12" t="s">
        <v>82</v>
      </c>
      <c r="BZ2" s="12" t="s">
        <v>83</v>
      </c>
      <c r="CA2" s="12" t="s">
        <v>84</v>
      </c>
      <c r="CB2" s="12" t="s">
        <v>85</v>
      </c>
      <c r="CC2" s="16" t="s">
        <v>86</v>
      </c>
      <c r="CD2" s="12" t="s">
        <v>87</v>
      </c>
      <c r="CE2" s="12" t="s">
        <v>88</v>
      </c>
      <c r="CF2" s="12" t="s">
        <v>89</v>
      </c>
    </row>
    <row r="3" spans="1:101" ht="56.4" customHeight="1" x14ac:dyDescent="0.3">
      <c r="A3" s="21">
        <v>10173</v>
      </c>
      <c r="B3" s="22" t="s">
        <v>90</v>
      </c>
      <c r="C3" s="21" t="s">
        <v>91</v>
      </c>
      <c r="D3" s="21" t="s">
        <v>91</v>
      </c>
      <c r="E3" s="21" t="s">
        <v>91</v>
      </c>
      <c r="F3" s="21"/>
      <c r="G3" s="21" t="s">
        <v>92</v>
      </c>
      <c r="H3" s="21"/>
      <c r="I3" s="21" t="s">
        <v>92</v>
      </c>
      <c r="J3" s="21" t="s">
        <v>93</v>
      </c>
      <c r="K3" s="21" t="s">
        <v>94</v>
      </c>
      <c r="L3" s="24" t="s">
        <v>92</v>
      </c>
      <c r="M3" s="24" t="s">
        <v>92</v>
      </c>
      <c r="N3" s="24" t="s">
        <v>92</v>
      </c>
      <c r="O3" s="24" t="s">
        <v>92</v>
      </c>
      <c r="P3" s="24" t="s">
        <v>92</v>
      </c>
      <c r="Q3" s="24" t="s">
        <v>92</v>
      </c>
      <c r="R3" s="24" t="s">
        <v>92</v>
      </c>
      <c r="S3" s="24" t="s">
        <v>92</v>
      </c>
      <c r="T3" s="24" t="s">
        <v>92</v>
      </c>
      <c r="U3" s="24" t="s">
        <v>92</v>
      </c>
      <c r="V3" s="24" t="s">
        <v>92</v>
      </c>
      <c r="W3" s="24" t="s">
        <v>92</v>
      </c>
      <c r="X3" s="24" t="s">
        <v>92</v>
      </c>
      <c r="Y3" s="24" t="s">
        <v>92</v>
      </c>
      <c r="Z3" s="24" t="s">
        <v>92</v>
      </c>
      <c r="AA3" s="24" t="s">
        <v>92</v>
      </c>
      <c r="AB3" s="23" t="s">
        <v>95</v>
      </c>
      <c r="AC3" s="21">
        <v>18.462980000000002</v>
      </c>
      <c r="AD3" s="21">
        <v>-66.735960000000006</v>
      </c>
      <c r="AE3" s="21" t="str">
        <f>_xlfn.XLOOKUP(Consolidated[[#This Row],[CODE]],[1]updatedschoolpoints!$A:$A,[1]updatedschoolpoints!$O:$O)</f>
        <v>030-013-268-01</v>
      </c>
      <c r="AF3" s="21">
        <f>_xlfn.XLOOKUP(Consolidated[[#This Row],[CODE]],[1]updatedschoolpoints!$A:$A,[1]updatedschoolpoints!$Q:$Q)</f>
        <v>1</v>
      </c>
      <c r="AG3" s="21">
        <f>_xlfn.XLOOKUP(Consolidated[[#This Row],[CODE]],[1]updatedschoolpoints!$A:$A,[1]updatedschoolpoints!$P:$P)</f>
        <v>268</v>
      </c>
      <c r="AH3" s="21">
        <f>_xlfn.XLOOKUP(Consolidated[[#This Row],[CODE]],[1]updatedschoolpoints!$A:$A,[1]updatedschoolpoints!$I:$I)</f>
        <v>0.91441476499999996</v>
      </c>
      <c r="AI3" s="21">
        <f>_xlfn.XLOOKUP(Consolidated[[#This Row],[CODE]],[1]updatedschoolpoints!$A:$A,[1]updatedschoolpoints!$H:$H)</f>
        <v>39831.907160000002</v>
      </c>
      <c r="AJ3" s="21">
        <v>13037</v>
      </c>
      <c r="AK3" s="21" t="s">
        <v>96</v>
      </c>
      <c r="AL3" s="26">
        <f>_xlfn.XLOOKUP(Consolidated[[#This Row],[CODE]],'[2]FCI updated 220517'!$B:$B,'[2]FCI updated 220517'!$GD:$GD)</f>
        <v>1.0840000000000001</v>
      </c>
      <c r="AM3" s="27">
        <f>IF(AND(Consolidated[[#This Row],[DESIGNATION]]="Historic",Consolidated[[#This Row],[DESIGNATION 3/22/2022]]="Historic"),AL3,AL3/1.6)</f>
        <v>0.67749999999999999</v>
      </c>
      <c r="AN3" s="21" t="s">
        <v>97</v>
      </c>
      <c r="AO3" s="21" t="s">
        <v>97</v>
      </c>
      <c r="AP3" s="21" t="str">
        <f>_xlfn.XLOOKUP(Consolidated[[#This Row],[CODE]],'[3]PRUEBA PVI'!$D:$D,'[3]PRUEBA PVI'!$I:$I,"NO DATA")</f>
        <v>REGULAR</v>
      </c>
      <c r="AQ3" s="28" t="str">
        <f>IF(_xlfn.XLOOKUP(Consolidated[[#This Row],[CODE]],'[4]PRUEBA PVI'!$D:$D,'[4]PRUEBA PVI'!$I:$I,"NOT FOUND")=Consolidated[[#This Row],[SPECIAL SCHOOL]],"MATCHES","NO")</f>
        <v>MATCHES</v>
      </c>
      <c r="AR3" s="28"/>
      <c r="AS3" s="21">
        <f>_xlfn.XLOOKUP(Consolidated[[#This Row],[CODE]],'[5]WORKING FILE'!$D:$D,'[5]WORKING FILE'!$W:$W,"")</f>
        <v>2</v>
      </c>
      <c r="AT3" s="33" t="str">
        <f>_xlfn.XLOOKUP(Consolidated[[#This Row],[CODE]],'[5]WORKING FILE'!$D:$D,'[5]WORKING FILE'!$V:$V)</f>
        <v>Not on GIS Map but made a 2 solely based on SF/ student</v>
      </c>
      <c r="AU3" s="21" t="str">
        <f>_xlfn.XLOOKUP(Consolidated[[#This Row],[CODE]],'[6]Karen sort'!$D:$D,'[6]Karen sort'!$O:$O,"NOT COMPLETE")</f>
        <v>SPED</v>
      </c>
      <c r="AV3" s="21">
        <v>4.9000000000000004</v>
      </c>
      <c r="AW3" s="21"/>
      <c r="AX3" s="21" t="s">
        <v>92</v>
      </c>
      <c r="AY3" s="27" t="s">
        <v>92</v>
      </c>
      <c r="AZ3" s="21"/>
      <c r="BA3" s="21"/>
      <c r="BB3" s="21"/>
      <c r="BC3" s="21"/>
      <c r="BD3" s="21"/>
      <c r="BE3" s="21"/>
      <c r="BF3" s="24" t="s">
        <v>98</v>
      </c>
      <c r="BG3" s="24">
        <v>34</v>
      </c>
      <c r="BH3" s="29">
        <f>IF(_xlfn.XLOOKUP(Consolidated[[#This Row],[CODE]],'[4]PRUEBA PVI'!$D:$D,'[4]PRUEBA PVI'!$AF:$AF,"NOT FOUND")=BG3,"",_xlfn.XLOOKUP(Consolidated[[#This Row],[CODE]],'[4]PRUEBA PVI'!$D:$D,'[4]PRUEBA PVI'!$AF:$AF,"NOT FOUND"))</f>
        <v>32.182408293982469</v>
      </c>
      <c r="BI3" s="30">
        <v>31.392500894408901</v>
      </c>
      <c r="BJ3" s="21">
        <v>17</v>
      </c>
      <c r="BK3" s="28" t="str">
        <f>IF(_xlfn.XLOOKUP(Consolidated[[#This Row],[CODE]],'[4]PRUEBA PVI'!$D:$D,'[4]PRUEBA PVI'!$AK:$AK,"NO DATA")=Consolidated[[#This Row],[NO OF CLASSROOMS]],"","DOES NOT MATCH")</f>
        <v/>
      </c>
      <c r="BL3" s="31">
        <f>Consolidated[[#This Row],[ENROLLMENT 2021-22]]/Consolidated[[#This Row],[NO OF CLASSROOMS]]</f>
        <v>1.8466176996711119</v>
      </c>
      <c r="BM3" s="21">
        <f>Consolidated[[#This Row],[FLOOR AREA (SF)]]/Consolidated[[#This Row],[ENROLLMENT 2022-23]]</f>
        <v>383.44117647058823</v>
      </c>
      <c r="BN3" s="21" t="s">
        <v>99</v>
      </c>
      <c r="BO3" s="21" t="s">
        <v>100</v>
      </c>
      <c r="BP3" s="21" t="s">
        <v>97</v>
      </c>
      <c r="BQ3" s="21" t="s">
        <v>97</v>
      </c>
      <c r="BR3" s="21" t="s">
        <v>97</v>
      </c>
      <c r="BS3" s="21" t="str">
        <f>_xlfn.XLOOKUP(Consolidated[[#This Row],[CODE]],'[7]page 1'!$A:$A,'[7]page 1'!$C:$C,"")</f>
        <v>85KVA</v>
      </c>
      <c r="BT3" s="21" t="str">
        <f>_xlfn.XLOOKUP(Consolidated[[#This Row],[CODE]],[8]Sheet1!$A:$A,[8]Sheet1!$G:$G,"")</f>
        <v/>
      </c>
      <c r="BU3" s="21" t="s">
        <v>92</v>
      </c>
      <c r="BV3" s="21" t="s">
        <v>101</v>
      </c>
      <c r="BW3" s="25" t="s">
        <v>92</v>
      </c>
      <c r="BX3" s="32" t="s">
        <v>102</v>
      </c>
      <c r="BY3" s="21" t="s">
        <v>91</v>
      </c>
      <c r="BZ3" s="21" t="s">
        <v>103</v>
      </c>
      <c r="CA3" s="33" t="s">
        <v>104</v>
      </c>
      <c r="CB3" s="21">
        <v>1</v>
      </c>
      <c r="CC3" s="25" t="s">
        <v>105</v>
      </c>
      <c r="CD3" s="21" t="s">
        <v>97</v>
      </c>
      <c r="CE3" s="21"/>
      <c r="CF3" s="21" t="s">
        <v>106</v>
      </c>
    </row>
    <row r="4" spans="1:101" ht="84.6" x14ac:dyDescent="0.3">
      <c r="A4" s="21">
        <v>10272</v>
      </c>
      <c r="B4" s="22" t="s">
        <v>107</v>
      </c>
      <c r="C4" s="21" t="s">
        <v>91</v>
      </c>
      <c r="D4" s="21" t="s">
        <v>91</v>
      </c>
      <c r="E4" s="21" t="s">
        <v>91</v>
      </c>
      <c r="F4" s="21"/>
      <c r="G4" s="21" t="s">
        <v>108</v>
      </c>
      <c r="H4" s="21" t="s">
        <v>109</v>
      </c>
      <c r="I4" s="21" t="s">
        <v>110</v>
      </c>
      <c r="J4" s="21" t="s">
        <v>92</v>
      </c>
      <c r="K4" s="21" t="s">
        <v>111</v>
      </c>
      <c r="L4" s="24">
        <v>5.3875681489351832</v>
      </c>
      <c r="M4" s="24">
        <v>12.400268856209903</v>
      </c>
      <c r="N4" s="24">
        <v>11.204036452500704</v>
      </c>
      <c r="O4" s="24">
        <v>14.079292188946431</v>
      </c>
      <c r="P4" s="24">
        <v>25.428466682363002</v>
      </c>
      <c r="Q4" s="24">
        <v>20.77025325740005</v>
      </c>
      <c r="R4" s="24">
        <v>21.750564342293021</v>
      </c>
      <c r="S4" s="24">
        <v>27.503084077965429</v>
      </c>
      <c r="T4" s="24">
        <v>34.974054803438833</v>
      </c>
      <c r="U4" s="24">
        <v>29.475543360407038</v>
      </c>
      <c r="V4" s="24" t="s">
        <v>92</v>
      </c>
      <c r="W4" s="24" t="s">
        <v>92</v>
      </c>
      <c r="X4" s="24" t="s">
        <v>92</v>
      </c>
      <c r="Y4" s="24" t="s">
        <v>92</v>
      </c>
      <c r="Z4" s="24" t="s">
        <v>92</v>
      </c>
      <c r="AA4" s="24" t="s">
        <v>92</v>
      </c>
      <c r="AB4" s="23" t="s">
        <v>112</v>
      </c>
      <c r="AC4" s="21">
        <v>18.45702</v>
      </c>
      <c r="AD4" s="21">
        <v>-66.608170000000001</v>
      </c>
      <c r="AE4" s="21" t="str">
        <f>_xlfn.XLOOKUP(Consolidated[[#This Row],[CODE]],[1]updatedschoolpoints!$A:$A,[1]updatedschoolpoints!$O:$O)</f>
        <v>032-000-002-64</v>
      </c>
      <c r="AF4" s="21">
        <f>_xlfn.XLOOKUP(Consolidated[[#This Row],[CODE]],[1]updatedschoolpoints!$A:$A,[1]updatedschoolpoints!$Q:$Q)</f>
        <v>64</v>
      </c>
      <c r="AG4" s="21">
        <f>_xlfn.XLOOKUP(Consolidated[[#This Row],[CODE]],[1]updatedschoolpoints!$A:$A,[1]updatedschoolpoints!$P:$P)</f>
        <v>2</v>
      </c>
      <c r="AH4" s="21">
        <f>_xlfn.XLOOKUP(Consolidated[[#This Row],[CODE]],[1]updatedschoolpoints!$A:$A,[1]updatedschoolpoints!$I:$I)</f>
        <v>2.981796578</v>
      </c>
      <c r="AI4" s="21">
        <f>_xlfn.XLOOKUP(Consolidated[[#This Row],[CODE]],[1]updatedschoolpoints!$A:$A,[1]updatedschoolpoints!$H:$H)</f>
        <v>129887.0589</v>
      </c>
      <c r="AJ4" s="21">
        <v>30617</v>
      </c>
      <c r="AK4" s="21" t="s">
        <v>113</v>
      </c>
      <c r="AL4" s="26">
        <f>_xlfn.XLOOKUP(Consolidated[[#This Row],[CODE]],'[2]FCI updated 220517'!$B:$B,'[2]FCI updated 220517'!$GD:$GD)</f>
        <v>0</v>
      </c>
      <c r="AM4" s="27">
        <f>IF(AND(Consolidated[[#This Row],[DESIGNATION]]="Historic",Consolidated[[#This Row],[DESIGNATION 3/22/2022]]="Historic"),AL4,AL4/1.6)</f>
        <v>0</v>
      </c>
      <c r="AN4" s="21" t="s">
        <v>97</v>
      </c>
      <c r="AO4" s="21" t="s">
        <v>97</v>
      </c>
      <c r="AP4" s="21" t="str">
        <f>_xlfn.XLOOKUP(Consolidated[[#This Row],[CODE]],'[3]PRUEBA PVI'!$D:$D,'[3]PRUEBA PVI'!$I:$I,"NO DATA")</f>
        <v>REGULAR</v>
      </c>
      <c r="AQ4" s="28" t="str">
        <f>IF(_xlfn.XLOOKUP(Consolidated[[#This Row],[CODE]],'[4]PRUEBA PVI'!$D:$D,'[4]PRUEBA PVI'!$I:$I,"NOT FOUND")=Consolidated[[#This Row],[SPECIAL SCHOOL]],"MATCHES","NO")</f>
        <v>MATCHES</v>
      </c>
      <c r="AR4" s="28"/>
      <c r="AS4" s="21">
        <f>_xlfn.XLOOKUP(Consolidated[[#This Row],[CODE]],'[5]WORKING FILE'!$D:$D,'[5]WORKING FILE'!$W:$W,"")</f>
        <v>3</v>
      </c>
      <c r="AT4" s="33" t="str">
        <f>_xlfn.XLOOKUP(Consolidated[[#This Row],[CODE]],'[5]WORKING FILE'!$D:$D,'[5]WORKING FILE'!$V:$V)</f>
        <v>Remote</v>
      </c>
      <c r="AU4" s="21" t="str">
        <f>_xlfn.XLOOKUP(Consolidated[[#This Row],[CODE]],'[6]Karen sort'!$D:$D,'[6]Karen sort'!$O:$O,"NOT COMPLETE")</f>
        <v>PK-8</v>
      </c>
      <c r="AV4" s="21">
        <v>4.9000000000000004</v>
      </c>
      <c r="AW4" s="21">
        <v>3</v>
      </c>
      <c r="AX4" s="21" t="s">
        <v>92</v>
      </c>
      <c r="AY4" s="27" t="s">
        <v>92</v>
      </c>
      <c r="AZ4" s="21"/>
      <c r="BA4" s="21"/>
      <c r="BB4" s="21"/>
      <c r="BC4" s="21"/>
      <c r="BD4" s="21"/>
      <c r="BE4" s="21"/>
      <c r="BF4" s="24" t="s">
        <v>98</v>
      </c>
      <c r="BG4" s="24">
        <v>202.97313217045959</v>
      </c>
      <c r="BH4" s="29" t="str">
        <f>IF(_xlfn.XLOOKUP(Consolidated[[#This Row],[CODE]],'[4]PRUEBA PVI'!$D:$D,'[4]PRUEBA PVI'!$AF:$AF,"NOT FOUND")=BG4,"",_xlfn.XLOOKUP(Consolidated[[#This Row],[CODE]],'[4]PRUEBA PVI'!$D:$D,'[4]PRUEBA PVI'!$AF:$AF,"NOT FOUND"))</f>
        <v/>
      </c>
      <c r="BI4" s="30">
        <v>192.6045333837225</v>
      </c>
      <c r="BJ4" s="21">
        <v>30</v>
      </c>
      <c r="BK4" s="28" t="str">
        <f>IF(_xlfn.XLOOKUP(Consolidated[[#This Row],[CODE]],'[4]PRUEBA PVI'!$D:$D,'[4]PRUEBA PVI'!$AK:$AK,"NO DATA")=Consolidated[[#This Row],[NO OF CLASSROOMS]],"","DOES NOT MATCH")</f>
        <v/>
      </c>
      <c r="BL4" s="31">
        <f>Consolidated[[#This Row],[ENROLLMENT 2021-22]]/Consolidated[[#This Row],[NO OF CLASSROOMS]]</f>
        <v>6.4201511127907498</v>
      </c>
      <c r="BM4" s="21">
        <f>Consolidated[[#This Row],[FLOOR AREA (SF)]]/Consolidated[[#This Row],[ENROLLMENT 2022-23]]</f>
        <v>150.84262469915194</v>
      </c>
      <c r="BN4" s="21" t="s">
        <v>114</v>
      </c>
      <c r="BO4" s="21" t="s">
        <v>115</v>
      </c>
      <c r="BP4" s="21" t="s">
        <v>97</v>
      </c>
      <c r="BQ4" s="21" t="s">
        <v>97</v>
      </c>
      <c r="BR4" s="21" t="s">
        <v>97</v>
      </c>
      <c r="BS4" s="21" t="str">
        <f>_xlfn.XLOOKUP(Consolidated[[#This Row],[CODE]],'[7]page 1'!$A:$A,'[7]page 1'!$C:$C,"")</f>
        <v/>
      </c>
      <c r="BT4" s="21" t="str">
        <f>_xlfn.XLOOKUP(Consolidated[[#This Row],[CODE]],[8]Sheet1!$A:$A,[8]Sheet1!$G:$G,"")</f>
        <v/>
      </c>
      <c r="BU4" s="21" t="s">
        <v>92</v>
      </c>
      <c r="BV4" s="21" t="s">
        <v>101</v>
      </c>
      <c r="BW4" s="25" t="s">
        <v>92</v>
      </c>
      <c r="BX4" s="32" t="s">
        <v>116</v>
      </c>
      <c r="BY4" s="21" t="s">
        <v>91</v>
      </c>
      <c r="BZ4" s="21" t="s">
        <v>103</v>
      </c>
      <c r="CA4" s="33" t="s">
        <v>104</v>
      </c>
      <c r="CB4" s="21">
        <v>1</v>
      </c>
      <c r="CC4" s="25" t="s">
        <v>105</v>
      </c>
      <c r="CD4" s="21" t="s">
        <v>97</v>
      </c>
      <c r="CE4" s="21"/>
      <c r="CF4" s="21" t="s">
        <v>117</v>
      </c>
    </row>
    <row r="5" spans="1:101" ht="41.4" x14ac:dyDescent="0.3">
      <c r="A5" s="21">
        <v>10314</v>
      </c>
      <c r="B5" s="22" t="s">
        <v>118</v>
      </c>
      <c r="C5" s="21" t="s">
        <v>91</v>
      </c>
      <c r="D5" s="21" t="s">
        <v>91</v>
      </c>
      <c r="E5" s="21" t="s">
        <v>91</v>
      </c>
      <c r="F5" s="21"/>
      <c r="G5" s="21" t="s">
        <v>119</v>
      </c>
      <c r="H5" s="21" t="s">
        <v>120</v>
      </c>
      <c r="I5" s="21" t="s">
        <v>110</v>
      </c>
      <c r="J5" s="21" t="s">
        <v>92</v>
      </c>
      <c r="K5" s="21" t="s">
        <v>121</v>
      </c>
      <c r="L5" s="24">
        <v>9.69762266808333</v>
      </c>
      <c r="M5" s="24">
        <v>18.123469866768321</v>
      </c>
      <c r="N5" s="24">
        <v>22.408072905001408</v>
      </c>
      <c r="O5" s="24">
        <v>28.158584377892861</v>
      </c>
      <c r="P5" s="24">
        <v>18.835901246194815</v>
      </c>
      <c r="Q5" s="24">
        <v>16.049741153445492</v>
      </c>
      <c r="R5" s="24">
        <v>33.098684868706769</v>
      </c>
      <c r="S5" s="24" t="s">
        <v>92</v>
      </c>
      <c r="T5" s="24" t="s">
        <v>92</v>
      </c>
      <c r="U5" s="24" t="s">
        <v>92</v>
      </c>
      <c r="V5" s="24" t="s">
        <v>92</v>
      </c>
      <c r="W5" s="24" t="s">
        <v>92</v>
      </c>
      <c r="X5" s="24" t="s">
        <v>92</v>
      </c>
      <c r="Y5" s="24" t="s">
        <v>92</v>
      </c>
      <c r="Z5" s="24" t="s">
        <v>92</v>
      </c>
      <c r="AA5" s="24" t="s">
        <v>92</v>
      </c>
      <c r="AB5" s="23" t="s">
        <v>122</v>
      </c>
      <c r="AC5" s="21">
        <v>18.44455</v>
      </c>
      <c r="AD5" s="21">
        <v>-66.755049999999997</v>
      </c>
      <c r="AE5" s="21" t="str">
        <f>_xlfn.XLOOKUP(Consolidated[[#This Row],[CODE]],[1]updatedschoolpoints!$A:$A,[1]updatedschoolpoints!$O:$O)</f>
        <v>029-080-001-30</v>
      </c>
      <c r="AF5" s="21">
        <f>_xlfn.XLOOKUP(Consolidated[[#This Row],[CODE]],[1]updatedschoolpoints!$A:$A,[1]updatedschoolpoints!$Q:$Q)</f>
        <v>30</v>
      </c>
      <c r="AG5" s="21">
        <f>_xlfn.XLOOKUP(Consolidated[[#This Row],[CODE]],[1]updatedschoolpoints!$A:$A,[1]updatedschoolpoints!$P:$P)</f>
        <v>1</v>
      </c>
      <c r="AH5" s="21">
        <f>_xlfn.XLOOKUP(Consolidated[[#This Row],[CODE]],[1]updatedschoolpoints!$A:$A,[1]updatedschoolpoints!$I:$I)</f>
        <v>2.2371094810000001</v>
      </c>
      <c r="AI5" s="21">
        <f>_xlfn.XLOOKUP(Consolidated[[#This Row],[CODE]],[1]updatedschoolpoints!$A:$A,[1]updatedschoolpoints!$H:$H)</f>
        <v>97448.488970000006</v>
      </c>
      <c r="AJ5" s="21">
        <v>20393</v>
      </c>
      <c r="AK5" s="21" t="s">
        <v>113</v>
      </c>
      <c r="AL5" s="26">
        <f>_xlfn.XLOOKUP(Consolidated[[#This Row],[CODE]],'[2]FCI updated 220517'!$B:$B,'[2]FCI updated 220517'!$GD:$GD)</f>
        <v>1.3168</v>
      </c>
      <c r="AM5" s="27">
        <f>IF(AND(Consolidated[[#This Row],[DESIGNATION]]="Historic",Consolidated[[#This Row],[DESIGNATION 3/22/2022]]="Historic"),AL5,AL5/1.6)</f>
        <v>0.82299999999999995</v>
      </c>
      <c r="AN5" s="21" t="s">
        <v>97</v>
      </c>
      <c r="AO5" s="21" t="s">
        <v>97</v>
      </c>
      <c r="AP5" s="21" t="str">
        <f>_xlfn.XLOOKUP(Consolidated[[#This Row],[CODE]],'[3]PRUEBA PVI'!$D:$D,'[3]PRUEBA PVI'!$I:$I,"NO DATA")</f>
        <v>REGULAR</v>
      </c>
      <c r="AQ5" s="28" t="str">
        <f>IF(_xlfn.XLOOKUP(Consolidated[[#This Row],[CODE]],'[4]PRUEBA PVI'!$D:$D,'[4]PRUEBA PVI'!$I:$I,"NOT FOUND")=Consolidated[[#This Row],[SPECIAL SCHOOL]],"MATCHES","NO")</f>
        <v>MATCHES</v>
      </c>
      <c r="AR5" s="28"/>
      <c r="AS5" s="21">
        <f>_xlfn.XLOOKUP(Consolidated[[#This Row],[CODE]],'[5]WORKING FILE'!$D:$D,'[5]WORKING FILE'!$W:$W,"")</f>
        <v>5</v>
      </c>
      <c r="AT5" s="33" t="str">
        <f>_xlfn.XLOOKUP(Consolidated[[#This Row],[CODE]],'[5]WORKING FILE'!$D:$D,'[5]WORKING FILE'!$V:$V)</f>
        <v>1.5m to  ELBA LUGO CARRION but on opposite side of a freeway, so considered as a remote school, added 1-6,7,8 but did not move population for those grades</v>
      </c>
      <c r="AU5" s="21" t="str">
        <f>_xlfn.XLOOKUP(Consolidated[[#This Row],[CODE]],'[6]Karen sort'!$D:$D,'[6]Karen sort'!$O:$O,"NOT COMPLETE")</f>
        <v>PK-8</v>
      </c>
      <c r="AV5" s="21">
        <v>4.9000000000000004</v>
      </c>
      <c r="AW5" s="21">
        <v>5</v>
      </c>
      <c r="AX5" s="21" t="s">
        <v>92</v>
      </c>
      <c r="AY5" s="27" t="s">
        <v>92</v>
      </c>
      <c r="AZ5" s="21"/>
      <c r="BA5" s="21"/>
      <c r="BB5" s="21"/>
      <c r="BC5" s="21"/>
      <c r="BD5" s="21"/>
      <c r="BE5" s="21"/>
      <c r="BF5" s="24" t="s">
        <v>98</v>
      </c>
      <c r="BG5" s="24">
        <v>146.37207708609299</v>
      </c>
      <c r="BH5" s="29" t="str">
        <f>IF(_xlfn.XLOOKUP(Consolidated[[#This Row],[CODE]],'[4]PRUEBA PVI'!$D:$D,'[4]PRUEBA PVI'!$AF:$AF,"NOT FOUND")=BG5,"",_xlfn.XLOOKUP(Consolidated[[#This Row],[CODE]],'[4]PRUEBA PVI'!$D:$D,'[4]PRUEBA PVI'!$AF:$AF,"NOT FOUND"))</f>
        <v/>
      </c>
      <c r="BI5" s="30">
        <v>139.28144574801311</v>
      </c>
      <c r="BJ5" s="21">
        <v>20</v>
      </c>
      <c r="BK5" s="28" t="str">
        <f>IF(_xlfn.XLOOKUP(Consolidated[[#This Row],[CODE]],'[4]PRUEBA PVI'!$D:$D,'[4]PRUEBA PVI'!$AK:$AK,"NO DATA")=Consolidated[[#This Row],[NO OF CLASSROOMS]],"","DOES NOT MATCH")</f>
        <v/>
      </c>
      <c r="BL5" s="31">
        <f>Consolidated[[#This Row],[ENROLLMENT 2021-22]]/Consolidated[[#This Row],[NO OF CLASSROOMS]]</f>
        <v>6.964072287400656</v>
      </c>
      <c r="BM5" s="21">
        <f>Consolidated[[#This Row],[FLOOR AREA (SF)]]/Consolidated[[#This Row],[ENROLLMENT 2022-23]]</f>
        <v>139.32302120714778</v>
      </c>
      <c r="BN5" s="21" t="s">
        <v>99</v>
      </c>
      <c r="BO5" s="21" t="s">
        <v>100</v>
      </c>
      <c r="BP5" s="21" t="s">
        <v>97</v>
      </c>
      <c r="BQ5" s="21" t="s">
        <v>123</v>
      </c>
      <c r="BR5" s="21" t="s">
        <v>97</v>
      </c>
      <c r="BS5" s="21" t="str">
        <f>_xlfn.XLOOKUP(Consolidated[[#This Row],[CODE]],'[7]page 1'!$A:$A,'[7]page 1'!$C:$C,"")</f>
        <v>85KVA</v>
      </c>
      <c r="BT5" s="21" t="str">
        <f>_xlfn.XLOOKUP(Consolidated[[#This Row],[CODE]],[8]Sheet1!$A:$A,[8]Sheet1!$G:$G,"")</f>
        <v/>
      </c>
      <c r="BU5" s="21" t="s">
        <v>92</v>
      </c>
      <c r="BV5" s="21" t="s">
        <v>124</v>
      </c>
      <c r="BW5" s="25" t="s">
        <v>125</v>
      </c>
      <c r="BX5" s="32" t="s">
        <v>126</v>
      </c>
      <c r="BY5" s="21" t="s">
        <v>91</v>
      </c>
      <c r="BZ5" s="21" t="s">
        <v>103</v>
      </c>
      <c r="CA5" s="33" t="s">
        <v>104</v>
      </c>
      <c r="CB5" s="21">
        <v>1</v>
      </c>
      <c r="CC5" s="25" t="s">
        <v>105</v>
      </c>
      <c r="CD5" s="21" t="s">
        <v>97</v>
      </c>
      <c r="CE5" s="21"/>
      <c r="CF5" s="21" t="s">
        <v>127</v>
      </c>
    </row>
    <row r="6" spans="1:101" ht="84.6" x14ac:dyDescent="0.3">
      <c r="A6" s="21">
        <v>10322</v>
      </c>
      <c r="B6" s="22" t="s">
        <v>128</v>
      </c>
      <c r="C6" s="21" t="s">
        <v>91</v>
      </c>
      <c r="D6" s="21" t="s">
        <v>91</v>
      </c>
      <c r="E6" s="21" t="s">
        <v>91</v>
      </c>
      <c r="F6" s="21"/>
      <c r="G6" s="21" t="s">
        <v>108</v>
      </c>
      <c r="H6" s="21" t="s">
        <v>109</v>
      </c>
      <c r="I6" s="21" t="s">
        <v>92</v>
      </c>
      <c r="J6" s="21" t="s">
        <v>93</v>
      </c>
      <c r="K6" s="21" t="s">
        <v>111</v>
      </c>
      <c r="L6" s="24" t="s">
        <v>92</v>
      </c>
      <c r="M6" s="24">
        <v>16.215736196582181</v>
      </c>
      <c r="N6" s="24">
        <v>22.408072905001408</v>
      </c>
      <c r="O6" s="24">
        <v>16.895150626735717</v>
      </c>
      <c r="P6" s="24">
        <v>11.301540747716889</v>
      </c>
      <c r="Q6" s="24">
        <v>23.602560519772783</v>
      </c>
      <c r="R6" s="24">
        <v>21.750564342293021</v>
      </c>
      <c r="S6" s="24">
        <v>30.348230706720475</v>
      </c>
      <c r="T6" s="24">
        <v>24.576362834848908</v>
      </c>
      <c r="U6" s="24">
        <v>32.328015298510941</v>
      </c>
      <c r="V6" s="24" t="s">
        <v>92</v>
      </c>
      <c r="W6" s="24" t="s">
        <v>92</v>
      </c>
      <c r="X6" s="24" t="s">
        <v>92</v>
      </c>
      <c r="Y6" s="24" t="s">
        <v>92</v>
      </c>
      <c r="Z6" s="24" t="s">
        <v>92</v>
      </c>
      <c r="AA6" s="24" t="s">
        <v>92</v>
      </c>
      <c r="AB6" s="23" t="s">
        <v>129</v>
      </c>
      <c r="AC6" s="21">
        <v>18.40842</v>
      </c>
      <c r="AD6" s="21">
        <v>-66.698909999999998</v>
      </c>
      <c r="AE6" s="21" t="str">
        <f>_xlfn.XLOOKUP(Consolidated[[#This Row],[CODE]],[1]updatedschoolpoints!$A:$A,[1]updatedschoolpoints!$O:$O)</f>
        <v>052-000-010-17</v>
      </c>
      <c r="AF6" s="21">
        <f>_xlfn.XLOOKUP(Consolidated[[#This Row],[CODE]],[1]updatedschoolpoints!$A:$A,[1]updatedschoolpoints!$Q:$Q)</f>
        <v>17</v>
      </c>
      <c r="AG6" s="21">
        <f>_xlfn.XLOOKUP(Consolidated[[#This Row],[CODE]],[1]updatedschoolpoints!$A:$A,[1]updatedschoolpoints!$P:$P)</f>
        <v>10</v>
      </c>
      <c r="AH6" s="21">
        <f>_xlfn.XLOOKUP(Consolidated[[#This Row],[CODE]],[1]updatedschoolpoints!$A:$A,[1]updatedschoolpoints!$I:$I)</f>
        <v>2.8135070799999999</v>
      </c>
      <c r="AI6" s="21">
        <f>_xlfn.XLOOKUP(Consolidated[[#This Row],[CODE]],[1]updatedschoolpoints!$A:$A,[1]updatedschoolpoints!$H:$H)</f>
        <v>122556.36840000001</v>
      </c>
      <c r="AJ6" s="21">
        <v>41731</v>
      </c>
      <c r="AK6" s="21" t="s">
        <v>130</v>
      </c>
      <c r="AL6" s="26">
        <f>_xlfn.XLOOKUP(Consolidated[[#This Row],[CODE]],'[2]FCI updated 220517'!$B:$B,'[2]FCI updated 220517'!$GD:$GD)</f>
        <v>1.38</v>
      </c>
      <c r="AM6" s="27">
        <f>IF(AND(Consolidated[[#This Row],[DESIGNATION]]="Historic",Consolidated[[#This Row],[DESIGNATION 3/22/2022]]="Historic"),AL6,AL6/1.6)</f>
        <v>0.86249999999999993</v>
      </c>
      <c r="AN6" s="21" t="s">
        <v>97</v>
      </c>
      <c r="AO6" s="21" t="s">
        <v>97</v>
      </c>
      <c r="AP6" s="21" t="str">
        <f>_xlfn.XLOOKUP(Consolidated[[#This Row],[CODE]],'[3]PRUEBA PVI'!$D:$D,'[3]PRUEBA PVI'!$I:$I,"NO DATA")</f>
        <v>REGULAR</v>
      </c>
      <c r="AQ6" s="28" t="str">
        <f>IF(_xlfn.XLOOKUP(Consolidated[[#This Row],[CODE]],'[4]PRUEBA PVI'!$D:$D,'[4]PRUEBA PVI'!$I:$I,"NOT FOUND")=Consolidated[[#This Row],[SPECIAL SCHOOL]],"MATCHES","NO")</f>
        <v>MATCHES</v>
      </c>
      <c r="AR6" s="28"/>
      <c r="AS6" s="21">
        <f>_xlfn.XLOOKUP(Consolidated[[#This Row],[CODE]],'[5]WORKING FILE'!$D:$D,'[5]WORKING FILE'!$W:$W,"")</f>
        <v>3</v>
      </c>
      <c r="AT6" s="33" t="str">
        <f>_xlfn.XLOOKUP(Consolidated[[#This Row],[CODE]],'[5]WORKING FILE'!$D:$D,'[5]WORKING FILE'!$V:$V)</f>
        <v>Remote, 1 new PK</v>
      </c>
      <c r="AU6" s="21" t="str">
        <f>_xlfn.XLOOKUP(Consolidated[[#This Row],[CODE]],'[6]Karen sort'!$D:$D,'[6]Karen sort'!$O:$O,"NOT COMPLETE")</f>
        <v>PK-8</v>
      </c>
      <c r="AV6" s="21">
        <v>4.9000000000000004</v>
      </c>
      <c r="AW6" s="21">
        <v>5</v>
      </c>
      <c r="AX6" s="21" t="s">
        <v>92</v>
      </c>
      <c r="AY6" s="27" t="s">
        <v>92</v>
      </c>
      <c r="AZ6" s="21"/>
      <c r="BA6" s="21"/>
      <c r="BB6" s="21"/>
      <c r="BC6" s="21"/>
      <c r="BD6" s="21"/>
      <c r="BE6" s="21"/>
      <c r="BF6" s="24" t="s">
        <v>131</v>
      </c>
      <c r="BG6" s="24">
        <v>209.9973040129872</v>
      </c>
      <c r="BH6" s="29" t="str">
        <f>IF(_xlfn.XLOOKUP(Consolidated[[#This Row],[CODE]],'[4]PRUEBA PVI'!$D:$D,'[4]PRUEBA PVI'!$AF:$AF,"NOT FOUND")=BG6,"",_xlfn.XLOOKUP(Consolidated[[#This Row],[CODE]],'[4]PRUEBA PVI'!$D:$D,'[4]PRUEBA PVI'!$AF:$AF,"NOT FOUND"))</f>
        <v/>
      </c>
      <c r="BI6" s="30">
        <v>198.65576981502585</v>
      </c>
      <c r="BJ6" s="21">
        <v>52</v>
      </c>
      <c r="BK6" s="28" t="str">
        <f>IF(_xlfn.XLOOKUP(Consolidated[[#This Row],[CODE]],'[4]PRUEBA PVI'!$D:$D,'[4]PRUEBA PVI'!$AK:$AK,"NO DATA")=Consolidated[[#This Row],[NO OF CLASSROOMS]],"","DOES NOT MATCH")</f>
        <v/>
      </c>
      <c r="BL6" s="31">
        <f>Consolidated[[#This Row],[ENROLLMENT 2021-22]]/Consolidated[[#This Row],[NO OF CLASSROOMS]]</f>
        <v>3.8203032656735738</v>
      </c>
      <c r="BM6" s="21">
        <f>Consolidated[[#This Row],[FLOOR AREA (SF)]]/Consolidated[[#This Row],[ENROLLMENT 2022-23]]</f>
        <v>198.72159881356936</v>
      </c>
      <c r="BN6" s="21" t="s">
        <v>114</v>
      </c>
      <c r="BO6" s="21" t="s">
        <v>132</v>
      </c>
      <c r="BP6" s="21" t="s">
        <v>97</v>
      </c>
      <c r="BQ6" s="21" t="s">
        <v>97</v>
      </c>
      <c r="BR6" s="21" t="s">
        <v>97</v>
      </c>
      <c r="BS6" s="21" t="str">
        <f>_xlfn.XLOOKUP(Consolidated[[#This Row],[CODE]],'[7]page 1'!$A:$A,'[7]page 1'!$C:$C,"")</f>
        <v/>
      </c>
      <c r="BT6" s="21" t="str">
        <f>_xlfn.XLOOKUP(Consolidated[[#This Row],[CODE]],[8]Sheet1!$A:$A,[8]Sheet1!$G:$G,"")</f>
        <v>ESSER ROOF SEALING PROGRAM</v>
      </c>
      <c r="BU6" s="21" t="s">
        <v>92</v>
      </c>
      <c r="BV6" s="21" t="s">
        <v>124</v>
      </c>
      <c r="BW6" s="25" t="s">
        <v>125</v>
      </c>
      <c r="BX6" s="32" t="s">
        <v>133</v>
      </c>
      <c r="BY6" s="21" t="s">
        <v>91</v>
      </c>
      <c r="BZ6" s="21" t="s">
        <v>103</v>
      </c>
      <c r="CA6" s="33" t="s">
        <v>104</v>
      </c>
      <c r="CB6" s="21">
        <v>1</v>
      </c>
      <c r="CC6" s="25" t="s">
        <v>105</v>
      </c>
      <c r="CD6" s="21" t="s">
        <v>97</v>
      </c>
      <c r="CE6" s="21"/>
      <c r="CF6" s="21" t="s">
        <v>134</v>
      </c>
    </row>
    <row r="7" spans="1:101" ht="70.2" x14ac:dyDescent="0.3">
      <c r="A7" s="21">
        <v>10355</v>
      </c>
      <c r="B7" s="22" t="s">
        <v>135</v>
      </c>
      <c r="C7" s="21" t="s">
        <v>91</v>
      </c>
      <c r="D7" s="21" t="s">
        <v>91</v>
      </c>
      <c r="E7" s="21" t="s">
        <v>91</v>
      </c>
      <c r="F7" s="21"/>
      <c r="G7" s="21" t="s">
        <v>119</v>
      </c>
      <c r="H7" s="21" t="s">
        <v>120</v>
      </c>
      <c r="I7" s="21" t="s">
        <v>110</v>
      </c>
      <c r="J7" s="21" t="s">
        <v>93</v>
      </c>
      <c r="K7" s="21" t="s">
        <v>121</v>
      </c>
      <c r="L7" s="24">
        <v>6.4904917179619224</v>
      </c>
      <c r="M7" s="24">
        <v>37.200806568629709</v>
      </c>
      <c r="N7" s="24">
        <v>22.408072905001408</v>
      </c>
      <c r="O7" s="24">
        <v>34.72892073273453</v>
      </c>
      <c r="P7" s="24">
        <v>23.544876557743518</v>
      </c>
      <c r="Q7" s="24">
        <v>24.546662940563696</v>
      </c>
      <c r="R7" s="24">
        <v>22.696241052827503</v>
      </c>
      <c r="S7" s="24" t="s">
        <v>92</v>
      </c>
      <c r="T7" s="24" t="s">
        <v>92</v>
      </c>
      <c r="U7" s="24" t="s">
        <v>92</v>
      </c>
      <c r="V7" s="24" t="s">
        <v>92</v>
      </c>
      <c r="W7" s="24" t="s">
        <v>92</v>
      </c>
      <c r="X7" s="24" t="s">
        <v>92</v>
      </c>
      <c r="Y7" s="24" t="s">
        <v>92</v>
      </c>
      <c r="Z7" s="24" t="s">
        <v>92</v>
      </c>
      <c r="AA7" s="24" t="s">
        <v>92</v>
      </c>
      <c r="AB7" s="23" t="s">
        <v>136</v>
      </c>
      <c r="AC7" s="34">
        <v>18.463039999999999</v>
      </c>
      <c r="AD7" s="34">
        <v>-66.731290000000001</v>
      </c>
      <c r="AE7" s="34" t="str">
        <f>_xlfn.XLOOKUP(Consolidated[[#This Row],[CODE]],[1]updatedschoolpoints!$A:$A,[1]updatedschoolpoints!$O:$O)</f>
        <v>030-013-011-07</v>
      </c>
      <c r="AF7" s="24">
        <f>_xlfn.XLOOKUP(Consolidated[[#This Row],[CODE]],[1]updatedschoolpoints!$A:$A,[1]updatedschoolpoints!$Q:$Q)</f>
        <v>7</v>
      </c>
      <c r="AG7" s="24">
        <f>_xlfn.XLOOKUP(Consolidated[[#This Row],[CODE]],[1]updatedschoolpoints!$A:$A,[1]updatedschoolpoints!$P:$P)</f>
        <v>11</v>
      </c>
      <c r="AH7" s="34">
        <f>_xlfn.XLOOKUP(Consolidated[[#This Row],[CODE]],[1]updatedschoolpoints!$A:$A,[1]updatedschoolpoints!$I:$I)</f>
        <v>3.5517620299999999</v>
      </c>
      <c r="AI7" s="34">
        <f>_xlfn.XLOOKUP(Consolidated[[#This Row],[CODE]],[1]updatedschoolpoints!$A:$A,[1]updatedschoolpoints!$H:$H)</f>
        <v>154714.75399999999</v>
      </c>
      <c r="AJ7" s="21">
        <v>65455</v>
      </c>
      <c r="AK7" s="21" t="s">
        <v>137</v>
      </c>
      <c r="AL7" s="26">
        <f>_xlfn.XLOOKUP(Consolidated[[#This Row],[CODE]],'[2]FCI updated 220517'!$B:$B,'[2]FCI updated 220517'!$GD:$GD)</f>
        <v>1.0327999999999999</v>
      </c>
      <c r="AM7" s="27">
        <f>IF(AND(Consolidated[[#This Row],[DESIGNATION]]="Historic",Consolidated[[#This Row],[DESIGNATION 3/22/2022]]="Historic"),AL7,AL7/1.6)</f>
        <v>0.64549999999999996</v>
      </c>
      <c r="AN7" s="21" t="s">
        <v>97</v>
      </c>
      <c r="AO7" s="21" t="s">
        <v>97</v>
      </c>
      <c r="AP7" s="21" t="str">
        <f>_xlfn.XLOOKUP(Consolidated[[#This Row],[CODE]],'[3]PRUEBA PVI'!$D:$D,'[3]PRUEBA PVI'!$I:$I,"NO DATA")</f>
        <v>REGULAR</v>
      </c>
      <c r="AQ7" s="28" t="str">
        <f>IF(_xlfn.XLOOKUP(Consolidated[[#This Row],[CODE]],'[4]PRUEBA PVI'!$D:$D,'[4]PRUEBA PVI'!$I:$I,"NOT FOUND")=Consolidated[[#This Row],[SPECIAL SCHOOL]],"MATCHES","NO")</f>
        <v>MATCHES</v>
      </c>
      <c r="AR7" s="28"/>
      <c r="AS7" s="21">
        <f>_xlfn.XLOOKUP(Consolidated[[#This Row],[CODE]],'[5]WORKING FILE'!$D:$D,'[5]WORKING FILE'!$W:$W,"")</f>
        <v>1</v>
      </c>
      <c r="AT7" s="33" t="str">
        <f>_xlfn.XLOOKUP(Consolidated[[#This Row],[CODE]],'[5]WORKING FILE'!$D:$D,'[5]WORKING FILE'!$V:$V)</f>
        <v>1.1m to ELBA LUGO CARRION, PK-8 not in a flood zone, moved these students there</v>
      </c>
      <c r="AU7" s="21" t="str">
        <f>_xlfn.XLOOKUP(Consolidated[[#This Row],[CODE]],'[6]Karen sort'!$D:$D,'[6]Karen sort'!$O:$O,"NOT COMPLETE")</f>
        <v>PK-5</v>
      </c>
      <c r="AV7" s="21">
        <v>4.9000000000000004</v>
      </c>
      <c r="AW7" s="21">
        <v>4</v>
      </c>
      <c r="AX7" s="21" t="s">
        <v>92</v>
      </c>
      <c r="AY7" s="27" t="s">
        <v>92</v>
      </c>
      <c r="AZ7" s="21"/>
      <c r="BA7" s="21"/>
      <c r="BB7" s="21"/>
      <c r="BC7" s="21"/>
      <c r="BD7" s="21"/>
      <c r="BE7" s="21"/>
      <c r="BF7" s="24" t="s">
        <v>98</v>
      </c>
      <c r="BG7" s="24">
        <v>186.93771781875546</v>
      </c>
      <c r="BH7" s="29" t="str">
        <f>IF(_xlfn.XLOOKUP(Consolidated[[#This Row],[CODE]],'[4]PRUEBA PVI'!$D:$D,'[4]PRUEBA PVI'!$AF:$AF,"NOT FOUND")=BG7,"",_xlfn.XLOOKUP(Consolidated[[#This Row],[CODE]],'[4]PRUEBA PVI'!$D:$D,'[4]PRUEBA PVI'!$AF:$AF,"NOT FOUND"))</f>
        <v/>
      </c>
      <c r="BI7" s="30">
        <v>177.51077896251772</v>
      </c>
      <c r="BJ7" s="21">
        <v>21</v>
      </c>
      <c r="BK7" s="28" t="str">
        <f>IF(_xlfn.XLOOKUP(Consolidated[[#This Row],[CODE]],'[4]PRUEBA PVI'!$D:$D,'[4]PRUEBA PVI'!$AK:$AK,"NO DATA")=Consolidated[[#This Row],[NO OF CLASSROOMS]],"","DOES NOT MATCH")</f>
        <v/>
      </c>
      <c r="BL7" s="31">
        <f>Consolidated[[#This Row],[ENROLLMENT 2021-22]]/Consolidated[[#This Row],[NO OF CLASSROOMS]]</f>
        <v>8.4528942363103674</v>
      </c>
      <c r="BM7" s="21">
        <f>Consolidated[[#This Row],[FLOOR AREA (SF)]]/Consolidated[[#This Row],[ENROLLMENT 2022-23]]</f>
        <v>350.14335664171085</v>
      </c>
      <c r="BN7" s="21" t="s">
        <v>99</v>
      </c>
      <c r="BO7" s="21" t="s">
        <v>132</v>
      </c>
      <c r="BP7" s="21" t="s">
        <v>97</v>
      </c>
      <c r="BQ7" s="21" t="s">
        <v>97</v>
      </c>
      <c r="BR7" s="21" t="s">
        <v>97</v>
      </c>
      <c r="BS7" s="21" t="str">
        <f>_xlfn.XLOOKUP(Consolidated[[#This Row],[CODE]],'[7]page 1'!$A:$A,'[7]page 1'!$C:$C,"")</f>
        <v/>
      </c>
      <c r="BT7" s="21" t="str">
        <f>_xlfn.XLOOKUP(Consolidated[[#This Row],[CODE]],[8]Sheet1!$A:$A,[8]Sheet1!$G:$G,"")</f>
        <v/>
      </c>
      <c r="BU7" s="21" t="s">
        <v>92</v>
      </c>
      <c r="BV7" s="21" t="s">
        <v>124</v>
      </c>
      <c r="BW7" s="25" t="s">
        <v>92</v>
      </c>
      <c r="BX7" s="32" t="s">
        <v>138</v>
      </c>
      <c r="BY7" s="21" t="s">
        <v>91</v>
      </c>
      <c r="BZ7" s="21" t="s">
        <v>103</v>
      </c>
      <c r="CA7" s="33" t="s">
        <v>104</v>
      </c>
      <c r="CB7" s="21">
        <v>1</v>
      </c>
      <c r="CC7" s="25" t="s">
        <v>105</v>
      </c>
      <c r="CD7" s="21" t="s">
        <v>97</v>
      </c>
      <c r="CE7" s="21"/>
      <c r="CF7" s="21" t="s">
        <v>139</v>
      </c>
    </row>
    <row r="8" spans="1:101" ht="27.6" x14ac:dyDescent="0.3">
      <c r="A8" s="21">
        <v>10439</v>
      </c>
      <c r="B8" s="22" t="s">
        <v>140</v>
      </c>
      <c r="C8" s="21" t="s">
        <v>91</v>
      </c>
      <c r="D8" s="21" t="s">
        <v>91</v>
      </c>
      <c r="E8" s="21" t="s">
        <v>91</v>
      </c>
      <c r="F8" s="21"/>
      <c r="G8" s="21" t="s">
        <v>108</v>
      </c>
      <c r="H8" s="21" t="s">
        <v>109</v>
      </c>
      <c r="I8" s="21" t="s">
        <v>92</v>
      </c>
      <c r="J8" s="21" t="s">
        <v>93</v>
      </c>
      <c r="K8" s="21" t="s">
        <v>111</v>
      </c>
      <c r="L8" s="24" t="s">
        <v>92</v>
      </c>
      <c r="M8" s="24">
        <v>34.339206063350503</v>
      </c>
      <c r="N8" s="24">
        <v>36.413118470627289</v>
      </c>
      <c r="O8" s="24">
        <v>40.360637608313105</v>
      </c>
      <c r="P8" s="24">
        <v>53.682318551655221</v>
      </c>
      <c r="Q8" s="24">
        <v>49.093325881127392</v>
      </c>
      <c r="R8" s="24">
        <v>57.686279342603235</v>
      </c>
      <c r="S8" s="24">
        <v>67.335136880536055</v>
      </c>
      <c r="T8" s="24">
        <v>57.659928189453211</v>
      </c>
      <c r="U8" s="24">
        <v>79.869214266909395</v>
      </c>
      <c r="V8" s="24" t="s">
        <v>92</v>
      </c>
      <c r="W8" s="24" t="s">
        <v>92</v>
      </c>
      <c r="X8" s="24" t="s">
        <v>92</v>
      </c>
      <c r="Y8" s="24" t="s">
        <v>92</v>
      </c>
      <c r="Z8" s="24" t="s">
        <v>92</v>
      </c>
      <c r="AA8" s="24" t="s">
        <v>92</v>
      </c>
      <c r="AB8" s="23" t="s">
        <v>129</v>
      </c>
      <c r="AC8" s="34">
        <v>18.422509999999999</v>
      </c>
      <c r="AD8" s="34">
        <v>-66.646280000000004</v>
      </c>
      <c r="AE8" s="34" t="str">
        <f>_xlfn.XLOOKUP(Consolidated[[#This Row],[CODE]],[1]updatedschoolpoints!$A:$A,[1]updatedschoolpoints!$O:$O)</f>
        <v>053-047-009-89</v>
      </c>
      <c r="AF8" s="24">
        <f>_xlfn.XLOOKUP(Consolidated[[#This Row],[CODE]],[1]updatedschoolpoints!$A:$A,[1]updatedschoolpoints!$Q:$Q)</f>
        <v>89</v>
      </c>
      <c r="AG8" s="24">
        <f>_xlfn.XLOOKUP(Consolidated[[#This Row],[CODE]],[1]updatedschoolpoints!$A:$A,[1]updatedschoolpoints!$P:$P)</f>
        <v>9</v>
      </c>
      <c r="AH8" s="34">
        <f>_xlfn.XLOOKUP(Consolidated[[#This Row],[CODE]],[1]updatedschoolpoints!$A:$A,[1]updatedschoolpoints!$I:$I)</f>
        <v>1.937451493</v>
      </c>
      <c r="AI8" s="34">
        <f>_xlfn.XLOOKUP(Consolidated[[#This Row],[CODE]],[1]updatedschoolpoints!$A:$A,[1]updatedschoolpoints!$H:$H)</f>
        <v>84395.387040000001</v>
      </c>
      <c r="AJ8" s="21">
        <v>110436</v>
      </c>
      <c r="AK8" s="21" t="s">
        <v>141</v>
      </c>
      <c r="AL8" s="26">
        <f>_xlfn.XLOOKUP(Consolidated[[#This Row],[CODE]],'[2]FCI updated 220517'!$B:$B,'[2]FCI updated 220517'!$GD:$GD)</f>
        <v>0.7</v>
      </c>
      <c r="AM8" s="27">
        <f>IF(AND(Consolidated[[#This Row],[DESIGNATION]]="Historic",Consolidated[[#This Row],[DESIGNATION 3/22/2022]]="Historic"),AL8,AL8/1.6)</f>
        <v>0.43749999999999994</v>
      </c>
      <c r="AN8" s="21" t="s">
        <v>45</v>
      </c>
      <c r="AO8" s="21" t="s">
        <v>46</v>
      </c>
      <c r="AP8" s="21" t="str">
        <f>_xlfn.XLOOKUP(Consolidated[[#This Row],[CODE]],'[3]PRUEBA PVI'!$D:$D,'[3]PRUEBA PVI'!$I:$I,"NO DATA")</f>
        <v>REGULAR</v>
      </c>
      <c r="AQ8" s="28" t="str">
        <f>IF(_xlfn.XLOOKUP(Consolidated[[#This Row],[CODE]],'[4]PRUEBA PVI'!$D:$D,'[4]PRUEBA PVI'!$I:$I,"NOT FOUND")=Consolidated[[#This Row],[SPECIAL SCHOOL]],"MATCHES","NO")</f>
        <v>MATCHES</v>
      </c>
      <c r="AR8" s="28"/>
      <c r="AS8" s="21">
        <f>_xlfn.XLOOKUP(Consolidated[[#This Row],[CODE]],'[5]WORKING FILE'!$D:$D,'[5]WORKING FILE'!$W:$W,"")</f>
        <v>3</v>
      </c>
      <c r="AT8" s="33" t="str">
        <f>_xlfn.XLOOKUP(Consolidated[[#This Row],[CODE]],'[5]WORKING FILE'!$D:$D,'[5]WORKING FILE'!$V:$V)</f>
        <v>2 new PK to match exst number of classrooms per grade</v>
      </c>
      <c r="AU8" s="21" t="str">
        <f>_xlfn.XLOOKUP(Consolidated[[#This Row],[CODE]],'[6]Karen sort'!$D:$D,'[6]Karen sort'!$O:$O,"NOT COMPLETE")</f>
        <v>PK-8</v>
      </c>
      <c r="AV8" s="21">
        <v>4.9000000000000004</v>
      </c>
      <c r="AW8" s="21">
        <v>5</v>
      </c>
      <c r="AX8" s="21" t="s">
        <v>92</v>
      </c>
      <c r="AY8" s="27" t="s">
        <v>92</v>
      </c>
      <c r="AZ8" s="21"/>
      <c r="BA8" s="21"/>
      <c r="BB8" s="21"/>
      <c r="BC8" s="21"/>
      <c r="BD8" s="21"/>
      <c r="BE8" s="21"/>
      <c r="BF8" s="24" t="s">
        <v>98</v>
      </c>
      <c r="BG8" s="24">
        <v>490.63819954264801</v>
      </c>
      <c r="BH8" s="29" t="str">
        <f>IF(_xlfn.XLOOKUP(Consolidated[[#This Row],[CODE]],'[4]PRUEBA PVI'!$D:$D,'[4]PRUEBA PVI'!$AF:$AF,"NOT FOUND")=BG8,"",_xlfn.XLOOKUP(Consolidated[[#This Row],[CODE]],'[4]PRUEBA PVI'!$D:$D,'[4]PRUEBA PVI'!$AF:$AF,"NOT FOUND"))</f>
        <v/>
      </c>
      <c r="BI8" s="30">
        <v>463.84085648228967</v>
      </c>
      <c r="BJ8" s="21">
        <v>40</v>
      </c>
      <c r="BK8" s="28" t="str">
        <f>IF(_xlfn.XLOOKUP(Consolidated[[#This Row],[CODE]],'[4]PRUEBA PVI'!$D:$D,'[4]PRUEBA PVI'!$AK:$AK,"NO DATA")=Consolidated[[#This Row],[NO OF CLASSROOMS]],"","DOES NOT MATCH")</f>
        <v/>
      </c>
      <c r="BL8" s="31">
        <f>Consolidated[[#This Row],[ENROLLMENT 2021-22]]/Consolidated[[#This Row],[NO OF CLASSROOMS]]</f>
        <v>11.596021412057242</v>
      </c>
      <c r="BM8" s="21">
        <f>Consolidated[[#This Row],[FLOOR AREA (SF)]]/Consolidated[[#This Row],[ENROLLMENT 2022-23]]</f>
        <v>225.08642845775915</v>
      </c>
      <c r="BN8" s="21" t="s">
        <v>114</v>
      </c>
      <c r="BO8" s="21" t="s">
        <v>132</v>
      </c>
      <c r="BP8" s="21" t="s">
        <v>97</v>
      </c>
      <c r="BQ8" s="21" t="s">
        <v>97</v>
      </c>
      <c r="BR8" s="21" t="s">
        <v>97</v>
      </c>
      <c r="BS8" s="21" t="str">
        <f>_xlfn.XLOOKUP(Consolidated[[#This Row],[CODE]],'[7]page 1'!$A:$A,'[7]page 1'!$C:$C,"")</f>
        <v/>
      </c>
      <c r="BT8" s="21" t="str">
        <f>_xlfn.XLOOKUP(Consolidated[[#This Row],[CODE]],[8]Sheet1!$A:$A,[8]Sheet1!$G:$G,"")</f>
        <v>ESSER ROOF SEALING PROGRAM</v>
      </c>
      <c r="BU8" s="21" t="s">
        <v>92</v>
      </c>
      <c r="BV8" s="21" t="s">
        <v>124</v>
      </c>
      <c r="BW8" s="25" t="s">
        <v>125</v>
      </c>
      <c r="BX8" s="32" t="s">
        <v>142</v>
      </c>
      <c r="BY8" s="21" t="s">
        <v>91</v>
      </c>
      <c r="BZ8" s="21" t="s">
        <v>103</v>
      </c>
      <c r="CA8" s="33" t="s">
        <v>104</v>
      </c>
      <c r="CB8" s="21">
        <v>1</v>
      </c>
      <c r="CC8" s="25" t="s">
        <v>105</v>
      </c>
      <c r="CD8" s="21" t="s">
        <v>97</v>
      </c>
      <c r="CE8" s="21"/>
      <c r="CF8" s="21" t="s">
        <v>143</v>
      </c>
    </row>
    <row r="9" spans="1:101" ht="56.4" x14ac:dyDescent="0.3">
      <c r="A9" s="21">
        <v>10512</v>
      </c>
      <c r="B9" s="22" t="s">
        <v>144</v>
      </c>
      <c r="C9" s="21" t="s">
        <v>91</v>
      </c>
      <c r="D9" s="21" t="s">
        <v>91</v>
      </c>
      <c r="E9" s="21" t="s">
        <v>91</v>
      </c>
      <c r="F9" s="21"/>
      <c r="G9" s="21" t="s">
        <v>108</v>
      </c>
      <c r="H9" s="21" t="s">
        <v>109</v>
      </c>
      <c r="I9" s="21" t="s">
        <v>92</v>
      </c>
      <c r="J9" s="21" t="s">
        <v>93</v>
      </c>
      <c r="K9" s="21" t="s">
        <v>111</v>
      </c>
      <c r="L9" s="24" t="s">
        <v>92</v>
      </c>
      <c r="M9" s="24">
        <v>40.062407073908915</v>
      </c>
      <c r="N9" s="24">
        <v>34.54577906187717</v>
      </c>
      <c r="O9" s="24">
        <v>36.606159691260721</v>
      </c>
      <c r="P9" s="24">
        <v>34.846417305460406</v>
      </c>
      <c r="Q9" s="24">
        <v>46.261018618754655</v>
      </c>
      <c r="R9" s="24">
        <v>51.066542368861874</v>
      </c>
      <c r="S9" s="24">
        <v>62.593225832610983</v>
      </c>
      <c r="T9" s="24">
        <v>70.89335433129493</v>
      </c>
      <c r="U9" s="24">
        <v>69.410150493861735</v>
      </c>
      <c r="V9" s="24" t="s">
        <v>92</v>
      </c>
      <c r="W9" s="24" t="s">
        <v>92</v>
      </c>
      <c r="X9" s="24" t="s">
        <v>92</v>
      </c>
      <c r="Y9" s="24" t="s">
        <v>92</v>
      </c>
      <c r="Z9" s="24" t="s">
        <v>92</v>
      </c>
      <c r="AA9" s="24" t="s">
        <v>92</v>
      </c>
      <c r="AB9" s="23" t="s">
        <v>112</v>
      </c>
      <c r="AC9" s="35">
        <v>18.422001000000002</v>
      </c>
      <c r="AD9" s="35">
        <v>-66.748553000000001</v>
      </c>
      <c r="AE9" s="35" t="str">
        <f>_xlfn.XLOOKUP(Consolidated[[#This Row],[CODE]],[1]updatedschoolpoints!$A:$A,[1]updatedschoolpoints!$O:$O)</f>
        <v>052-041-014-01</v>
      </c>
      <c r="AF9" s="36">
        <f>_xlfn.XLOOKUP(Consolidated[[#This Row],[CODE]],[1]updatedschoolpoints!$A:$A,[1]updatedschoolpoints!$Q:$Q)</f>
        <v>1</v>
      </c>
      <c r="AG9" s="36">
        <f>_xlfn.XLOOKUP(Consolidated[[#This Row],[CODE]],[1]updatedschoolpoints!$A:$A,[1]updatedschoolpoints!$P:$P)</f>
        <v>14</v>
      </c>
      <c r="AH9" s="35">
        <f>_xlfn.XLOOKUP(Consolidated[[#This Row],[CODE]],[1]updatedschoolpoints!$A:$A,[1]updatedschoolpoints!$I:$I)</f>
        <v>18.797608260000001</v>
      </c>
      <c r="AI9" s="35">
        <f>_xlfn.XLOOKUP(Consolidated[[#This Row],[CODE]],[1]updatedschoolpoints!$A:$A,[1]updatedschoolpoints!$H:$H)</f>
        <v>818823.81579999998</v>
      </c>
      <c r="AJ9" s="21">
        <v>56477</v>
      </c>
      <c r="AK9" s="21" t="s">
        <v>145</v>
      </c>
      <c r="AL9" s="26">
        <f>_xlfn.XLOOKUP(Consolidated[[#This Row],[CODE]],'[2]FCI updated 220517'!$B:$B,'[2]FCI updated 220517'!$GD:$GD)</f>
        <v>1.236</v>
      </c>
      <c r="AM9" s="27">
        <f>IF(AND(Consolidated[[#This Row],[DESIGNATION]]="Historic",Consolidated[[#This Row],[DESIGNATION 3/22/2022]]="Historic"),AL9,AL9/1.6)</f>
        <v>0.77249999999999996</v>
      </c>
      <c r="AN9" s="21" t="s">
        <v>45</v>
      </c>
      <c r="AO9" s="21" t="s">
        <v>46</v>
      </c>
      <c r="AP9" s="21" t="str">
        <f>_xlfn.XLOOKUP(Consolidated[[#This Row],[CODE]],'[3]PRUEBA PVI'!$D:$D,'[3]PRUEBA PVI'!$I:$I,"NO DATA")</f>
        <v>REGULAR</v>
      </c>
      <c r="AQ9" s="28" t="str">
        <f>IF(_xlfn.XLOOKUP(Consolidated[[#This Row],[CODE]],'[4]PRUEBA PVI'!$D:$D,'[4]PRUEBA PVI'!$I:$I,"NOT FOUND")=Consolidated[[#This Row],[SPECIAL SCHOOL]],"MATCHES","NO")</f>
        <v>MATCHES</v>
      </c>
      <c r="AR9" s="28"/>
      <c r="AS9" s="21">
        <f>_xlfn.XLOOKUP(Consolidated[[#This Row],[CODE]],'[5]WORKING FILE'!$D:$D,'[5]WORKING FILE'!$W:$W,"")</f>
        <v>4</v>
      </c>
      <c r="AT9" s="33" t="str">
        <f>_xlfn.XLOOKUP(Consolidated[[#This Row],[CODE]],'[5]WORKING FILE'!$D:$D,'[5]WORKING FILE'!$V:$V)</f>
        <v>2 new PK</v>
      </c>
      <c r="AU9" s="21" t="str">
        <f>_xlfn.XLOOKUP(Consolidated[[#This Row],[CODE]],'[6]Karen sort'!$D:$D,'[6]Karen sort'!$O:$O,"NOT COMPLETE")</f>
        <v>PK-8</v>
      </c>
      <c r="AV9" s="21">
        <v>4.9000000000000004</v>
      </c>
      <c r="AW9" s="21">
        <v>3</v>
      </c>
      <c r="AX9" s="21" t="s">
        <v>92</v>
      </c>
      <c r="AY9" s="27" t="s">
        <v>92</v>
      </c>
      <c r="AZ9" s="21"/>
      <c r="BA9" s="21"/>
      <c r="BB9" s="21"/>
      <c r="BC9" s="21"/>
      <c r="BD9" s="21"/>
      <c r="BE9" s="21"/>
      <c r="BF9" s="24" t="s">
        <v>131</v>
      </c>
      <c r="BG9" s="24">
        <v>449.15855277746266</v>
      </c>
      <c r="BH9" s="29" t="str">
        <f>IF(_xlfn.XLOOKUP(Consolidated[[#This Row],[CODE]],'[4]PRUEBA PVI'!$D:$D,'[4]PRUEBA PVI'!$AF:$AF,"NOT FOUND")=BG9,"",_xlfn.XLOOKUP(Consolidated[[#This Row],[CODE]],'[4]PRUEBA PVI'!$D:$D,'[4]PRUEBA PVI'!$AF:$AF,"NOT FOUND"))</f>
        <v/>
      </c>
      <c r="BI9" s="30">
        <v>424.73660329295251</v>
      </c>
      <c r="BJ9" s="21">
        <v>40</v>
      </c>
      <c r="BK9" s="28" t="str">
        <f>IF(_xlfn.XLOOKUP(Consolidated[[#This Row],[CODE]],'[4]PRUEBA PVI'!$D:$D,'[4]PRUEBA PVI'!$AK:$AK,"NO DATA")=Consolidated[[#This Row],[NO OF CLASSROOMS]],"","DOES NOT MATCH")</f>
        <v/>
      </c>
      <c r="BL9" s="31">
        <f>Consolidated[[#This Row],[ENROLLMENT 2021-22]]/Consolidated[[#This Row],[NO OF CLASSROOMS]]</f>
        <v>10.618415082323812</v>
      </c>
      <c r="BM9" s="21">
        <f>Consolidated[[#This Row],[FLOOR AREA (SF)]]/Consolidated[[#This Row],[ENROLLMENT 2022-23]]</f>
        <v>125.73956267951051</v>
      </c>
      <c r="BN9" s="21" t="s">
        <v>114</v>
      </c>
      <c r="BO9" s="21" t="s">
        <v>132</v>
      </c>
      <c r="BP9" s="21" t="s">
        <v>97</v>
      </c>
      <c r="BQ9" s="21" t="s">
        <v>123</v>
      </c>
      <c r="BR9" s="21" t="s">
        <v>97</v>
      </c>
      <c r="BS9" s="21" t="str">
        <f>_xlfn.XLOOKUP(Consolidated[[#This Row],[CODE]],'[7]page 1'!$A:$A,'[7]page 1'!$C:$C,"")</f>
        <v/>
      </c>
      <c r="BT9" s="21" t="str">
        <f>_xlfn.XLOOKUP(Consolidated[[#This Row],[CODE]],[8]Sheet1!$A:$A,[8]Sheet1!$G:$G,"")</f>
        <v/>
      </c>
      <c r="BU9" s="21" t="s">
        <v>92</v>
      </c>
      <c r="BV9" s="21" t="s">
        <v>124</v>
      </c>
      <c r="BW9" s="25" t="s">
        <v>125</v>
      </c>
      <c r="BX9" s="32" t="s">
        <v>146</v>
      </c>
      <c r="BY9" s="21" t="s">
        <v>91</v>
      </c>
      <c r="BZ9" s="21" t="s">
        <v>103</v>
      </c>
      <c r="CA9" s="33" t="s">
        <v>104</v>
      </c>
      <c r="CB9" s="21">
        <v>1</v>
      </c>
      <c r="CC9" s="25" t="s">
        <v>105</v>
      </c>
      <c r="CD9" s="21" t="s">
        <v>97</v>
      </c>
      <c r="CE9" s="21"/>
      <c r="CF9" s="21" t="s">
        <v>106</v>
      </c>
    </row>
    <row r="10" spans="1:101" ht="27.6" x14ac:dyDescent="0.3">
      <c r="A10" s="21">
        <v>10546</v>
      </c>
      <c r="B10" s="22" t="s">
        <v>147</v>
      </c>
      <c r="C10" s="21" t="s">
        <v>91</v>
      </c>
      <c r="D10" s="21" t="s">
        <v>91</v>
      </c>
      <c r="E10" s="21" t="s">
        <v>91</v>
      </c>
      <c r="F10" s="21"/>
      <c r="G10" s="21" t="s">
        <v>108</v>
      </c>
      <c r="H10" s="21" t="s">
        <v>109</v>
      </c>
      <c r="I10" s="21" t="s">
        <v>92</v>
      </c>
      <c r="J10" s="21" t="s">
        <v>93</v>
      </c>
      <c r="K10" s="21" t="s">
        <v>111</v>
      </c>
      <c r="L10" s="24" t="s">
        <v>92</v>
      </c>
      <c r="M10" s="24">
        <v>21.938937207140597</v>
      </c>
      <c r="N10" s="24">
        <v>16.806054678751057</v>
      </c>
      <c r="O10" s="24">
        <v>22.526867502314289</v>
      </c>
      <c r="P10" s="24">
        <v>31.079237056221444</v>
      </c>
      <c r="Q10" s="24">
        <v>31.155379886100075</v>
      </c>
      <c r="R10" s="24">
        <v>46.338158816189484</v>
      </c>
      <c r="S10" s="24">
        <v>72.077047928461127</v>
      </c>
      <c r="T10" s="24">
        <v>97.360206614978367</v>
      </c>
      <c r="U10" s="24">
        <v>99.836517833636734</v>
      </c>
      <c r="V10" s="24" t="s">
        <v>92</v>
      </c>
      <c r="W10" s="24" t="s">
        <v>92</v>
      </c>
      <c r="X10" s="24" t="s">
        <v>92</v>
      </c>
      <c r="Y10" s="24" t="s">
        <v>92</v>
      </c>
      <c r="Z10" s="24">
        <v>3.4349384007287931</v>
      </c>
      <c r="AA10" s="24" t="s">
        <v>92</v>
      </c>
      <c r="AB10" s="23" t="s">
        <v>148</v>
      </c>
      <c r="AC10" s="21">
        <v>18.44575</v>
      </c>
      <c r="AD10" s="21">
        <v>-66.665000000000006</v>
      </c>
      <c r="AE10" s="21" t="str">
        <f>_xlfn.XLOOKUP(Consolidated[[#This Row],[CODE]],[1]updatedschoolpoints!$A:$A,[1]updatedschoolpoints!$O:$O)</f>
        <v>031-064-012-19</v>
      </c>
      <c r="AF10" s="21">
        <f>_xlfn.XLOOKUP(Consolidated[[#This Row],[CODE]],[1]updatedschoolpoints!$A:$A,[1]updatedschoolpoints!$Q:$Q)</f>
        <v>19</v>
      </c>
      <c r="AG10" s="21">
        <f>_xlfn.XLOOKUP(Consolidated[[#This Row],[CODE]],[1]updatedschoolpoints!$A:$A,[1]updatedschoolpoints!$P:$P)</f>
        <v>12</v>
      </c>
      <c r="AH10" s="21">
        <f>_xlfn.XLOOKUP(Consolidated[[#This Row],[CODE]],[1]updatedschoolpoints!$A:$A,[1]updatedschoolpoints!$I:$I)</f>
        <v>3.984306503</v>
      </c>
      <c r="AI10" s="21">
        <f>_xlfn.XLOOKUP(Consolidated[[#This Row],[CODE]],[1]updatedschoolpoints!$A:$A,[1]updatedschoolpoints!$H:$H)</f>
        <v>173556.39129999999</v>
      </c>
      <c r="AJ10" s="21">
        <v>38503</v>
      </c>
      <c r="AK10" s="21" t="s">
        <v>149</v>
      </c>
      <c r="AL10" s="26">
        <f>_xlfn.XLOOKUP(Consolidated[[#This Row],[CODE]],'[2]FCI updated 220517'!$B:$B,'[2]FCI updated 220517'!$GD:$GD)</f>
        <v>1.0880000000000001</v>
      </c>
      <c r="AM10" s="27">
        <f>IF(AND(Consolidated[[#This Row],[DESIGNATION]]="Historic",Consolidated[[#This Row],[DESIGNATION 3/22/2022]]="Historic"),AL10,AL10/1.6)</f>
        <v>1.0880000000000001</v>
      </c>
      <c r="AN10" s="21" t="s">
        <v>97</v>
      </c>
      <c r="AO10" s="21" t="s">
        <v>97</v>
      </c>
      <c r="AP10" s="21" t="str">
        <f>_xlfn.XLOOKUP(Consolidated[[#This Row],[CODE]],'[3]PRUEBA PVI'!$D:$D,'[3]PRUEBA PVI'!$I:$I,"NO DATA")</f>
        <v>REGULAR</v>
      </c>
      <c r="AQ10" s="28" t="str">
        <f>IF(_xlfn.XLOOKUP(Consolidated[[#This Row],[CODE]],'[4]PRUEBA PVI'!$D:$D,'[4]PRUEBA PVI'!$I:$I,"NOT FOUND")=Consolidated[[#This Row],[SPECIAL SCHOOL]],"MATCHES","NO")</f>
        <v>MATCHES</v>
      </c>
      <c r="AR10" s="28"/>
      <c r="AS10" s="21">
        <f>_xlfn.XLOOKUP(Consolidated[[#This Row],[CODE]],'[5]WORKING FILE'!$D:$D,'[5]WORKING FILE'!$W:$W,"")</f>
        <v>1</v>
      </c>
      <c r="AT10" s="33" t="str">
        <f>_xlfn.XLOOKUP(Consolidated[[#This Row],[CODE]],'[5]WORKING FILE'!$D:$D,'[5]WORKING FILE'!$V:$V)</f>
        <v>1.3m to newer FACTOR 5 PK-8, moved these students there</v>
      </c>
      <c r="AU10" s="21" t="str">
        <f>_xlfn.XLOOKUP(Consolidated[[#This Row],[CODE]],'[6]Karen sort'!$D:$D,'[6]Karen sort'!$O:$O,"NOT COMPLETE")</f>
        <v>K-8</v>
      </c>
      <c r="AV10" s="21">
        <v>4.9000000000000004</v>
      </c>
      <c r="AW10" s="21">
        <v>3</v>
      </c>
      <c r="AX10" s="21" t="s">
        <v>92</v>
      </c>
      <c r="AY10" s="27" t="s">
        <v>92</v>
      </c>
      <c r="AZ10" s="21"/>
      <c r="BA10" s="21"/>
      <c r="BB10" s="21"/>
      <c r="BC10" s="21"/>
      <c r="BD10" s="21"/>
      <c r="BE10" s="21"/>
      <c r="BF10" s="24" t="s">
        <v>98</v>
      </c>
      <c r="BG10" s="24">
        <v>442.55334592452198</v>
      </c>
      <c r="BH10" s="29" t="str">
        <f>IF(_xlfn.XLOOKUP(Consolidated[[#This Row],[CODE]],'[4]PRUEBA PVI'!$D:$D,'[4]PRUEBA PVI'!$AF:$AF,"NOT FOUND")=BG10,"",_xlfn.XLOOKUP(Consolidated[[#This Row],[CODE]],'[4]PRUEBA PVI'!$D:$D,'[4]PRUEBA PVI'!$AF:$AF,"NOT FOUND"))</f>
        <v/>
      </c>
      <c r="BI10" s="30">
        <v>419.51304527719725</v>
      </c>
      <c r="BJ10" s="21">
        <v>42</v>
      </c>
      <c r="BK10" s="28" t="str">
        <f>IF(_xlfn.XLOOKUP(Consolidated[[#This Row],[CODE]],'[4]PRUEBA PVI'!$D:$D,'[4]PRUEBA PVI'!$AK:$AK,"NO DATA")=Consolidated[[#This Row],[NO OF CLASSROOMS]],"","DOES NOT MATCH")</f>
        <v/>
      </c>
      <c r="BL10" s="31">
        <f>Consolidated[[#This Row],[ENROLLMENT 2021-22]]/Consolidated[[#This Row],[NO OF CLASSROOMS]]</f>
        <v>9.988405839933268</v>
      </c>
      <c r="BM10" s="21">
        <f>Consolidated[[#This Row],[FLOOR AREA (SF)]]/Consolidated[[#This Row],[ENROLLMENT 2022-23]]</f>
        <v>87.001940793295304</v>
      </c>
      <c r="BN10" s="21" t="s">
        <v>114</v>
      </c>
      <c r="BO10" s="21" t="s">
        <v>132</v>
      </c>
      <c r="BP10" s="21" t="s">
        <v>97</v>
      </c>
      <c r="BQ10" s="21" t="s">
        <v>97</v>
      </c>
      <c r="BR10" s="21" t="s">
        <v>97</v>
      </c>
      <c r="BS10" s="21" t="str">
        <f>_xlfn.XLOOKUP(Consolidated[[#This Row],[CODE]],'[7]page 1'!$A:$A,'[7]page 1'!$C:$C,"")</f>
        <v>85KVA</v>
      </c>
      <c r="BT10" s="21" t="str">
        <f>_xlfn.XLOOKUP(Consolidated[[#This Row],[CODE]],[8]Sheet1!$A:$A,[8]Sheet1!$G:$G,"")</f>
        <v/>
      </c>
      <c r="BU10" s="21" t="s">
        <v>92</v>
      </c>
      <c r="BV10" s="21" t="s">
        <v>124</v>
      </c>
      <c r="BW10" s="25" t="s">
        <v>92</v>
      </c>
      <c r="BX10" s="32" t="s">
        <v>150</v>
      </c>
      <c r="BY10" s="21" t="s">
        <v>91</v>
      </c>
      <c r="BZ10" s="21" t="s">
        <v>103</v>
      </c>
      <c r="CA10" s="33" t="s">
        <v>104</v>
      </c>
      <c r="CB10" s="21">
        <v>1</v>
      </c>
      <c r="CC10" s="25" t="s">
        <v>105</v>
      </c>
      <c r="CD10" s="21" t="s">
        <v>105</v>
      </c>
      <c r="CE10" s="21"/>
      <c r="CF10" s="21" t="s">
        <v>139</v>
      </c>
    </row>
    <row r="11" spans="1:101" ht="27.6" x14ac:dyDescent="0.3">
      <c r="A11" s="21">
        <v>10611</v>
      </c>
      <c r="B11" s="22" t="s">
        <v>151</v>
      </c>
      <c r="C11" s="21" t="s">
        <v>91</v>
      </c>
      <c r="D11" s="21" t="s">
        <v>91</v>
      </c>
      <c r="E11" s="21" t="s">
        <v>91</v>
      </c>
      <c r="F11" s="21"/>
      <c r="G11" s="21" t="s">
        <v>92</v>
      </c>
      <c r="H11" s="21"/>
      <c r="I11" s="21" t="s">
        <v>92</v>
      </c>
      <c r="J11" s="21" t="s">
        <v>93</v>
      </c>
      <c r="K11" s="21" t="s">
        <v>94</v>
      </c>
      <c r="L11" s="24" t="s">
        <v>92</v>
      </c>
      <c r="M11" s="24" t="s">
        <v>92</v>
      </c>
      <c r="N11" s="24" t="s">
        <v>92</v>
      </c>
      <c r="O11" s="24" t="s">
        <v>92</v>
      </c>
      <c r="P11" s="24" t="s">
        <v>92</v>
      </c>
      <c r="Q11" s="24" t="s">
        <v>92</v>
      </c>
      <c r="R11" s="24" t="s">
        <v>92</v>
      </c>
      <c r="S11" s="24" t="s">
        <v>92</v>
      </c>
      <c r="T11" s="24" t="s">
        <v>92</v>
      </c>
      <c r="U11" s="24" t="s">
        <v>92</v>
      </c>
      <c r="V11" s="24" t="s">
        <v>92</v>
      </c>
      <c r="W11" s="24" t="s">
        <v>92</v>
      </c>
      <c r="X11" s="24" t="s">
        <v>92</v>
      </c>
      <c r="Y11" s="24" t="s">
        <v>92</v>
      </c>
      <c r="Z11" s="24" t="s">
        <v>92</v>
      </c>
      <c r="AA11" s="24" t="s">
        <v>92</v>
      </c>
      <c r="AB11" s="23" t="s">
        <v>95</v>
      </c>
      <c r="AC11" s="21">
        <v>18.458203399999999</v>
      </c>
      <c r="AD11" s="21">
        <v>-66.739296069999995</v>
      </c>
      <c r="AE11" s="21" t="str">
        <f>_xlfn.XLOOKUP(Consolidated[[#This Row],[CODE]],[1]updatedschoolpoints!$A:$A,[1]updatedschoolpoints!$O:$O)</f>
        <v>030-022-459-01</v>
      </c>
      <c r="AF11" s="21">
        <f>_xlfn.XLOOKUP(Consolidated[[#This Row],[CODE]],[1]updatedschoolpoints!$A:$A,[1]updatedschoolpoints!$Q:$Q)</f>
        <v>1</v>
      </c>
      <c r="AG11" s="21">
        <f>_xlfn.XLOOKUP(Consolidated[[#This Row],[CODE]],[1]updatedschoolpoints!$A:$A,[1]updatedschoolpoints!$P:$P)</f>
        <v>459</v>
      </c>
      <c r="AH11" s="21">
        <f>_xlfn.XLOOKUP(Consolidated[[#This Row],[CODE]],[1]updatedschoolpoints!$A:$A,[1]updatedschoolpoints!$I:$I)</f>
        <v>0.66891598100000005</v>
      </c>
      <c r="AI11" s="21">
        <f>_xlfn.XLOOKUP(Consolidated[[#This Row],[CODE]],[1]updatedschoolpoints!$A:$A,[1]updatedschoolpoints!$H:$H)</f>
        <v>29137.98012</v>
      </c>
      <c r="AJ11" s="21">
        <v>9454</v>
      </c>
      <c r="AK11" s="21" t="s">
        <v>152</v>
      </c>
      <c r="AL11" s="26">
        <f>_xlfn.XLOOKUP(Consolidated[[#This Row],[CODE]],'[2]FCI updated 220517'!$B:$B,'[2]FCI updated 220517'!$GD:$GD)</f>
        <v>1.24</v>
      </c>
      <c r="AM11" s="27">
        <f>IF(AND(Consolidated[[#This Row],[DESIGNATION]]="Historic",Consolidated[[#This Row],[DESIGNATION 3/22/2022]]="Historic"),AL11,AL11/1.6)</f>
        <v>0.77499999999999991</v>
      </c>
      <c r="AN11" s="21" t="s">
        <v>97</v>
      </c>
      <c r="AO11" s="21" t="s">
        <v>97</v>
      </c>
      <c r="AP11" s="21" t="str">
        <f>_xlfn.XLOOKUP(Consolidated[[#This Row],[CODE]],'[3]PRUEBA PVI'!$D:$D,'[3]PRUEBA PVI'!$I:$I,"NO DATA")</f>
        <v>REGULAR</v>
      </c>
      <c r="AQ11" s="28" t="str">
        <f>IF(_xlfn.XLOOKUP(Consolidated[[#This Row],[CODE]],'[4]PRUEBA PVI'!$D:$D,'[4]PRUEBA PVI'!$I:$I,"NOT FOUND")=Consolidated[[#This Row],[SPECIAL SCHOOL]],"MATCHES","NO")</f>
        <v>MATCHES</v>
      </c>
      <c r="AR11" s="28"/>
      <c r="AS11" s="21">
        <f>_xlfn.XLOOKUP(Consolidated[[#This Row],[CODE]],'[5]WORKING FILE'!$D:$D,'[5]WORKING FILE'!$W:$W,"")</f>
        <v>2</v>
      </c>
      <c r="AT11" s="33" t="str">
        <f>_xlfn.XLOOKUP(Consolidated[[#This Row],[CODE]],'[5]WORKING FILE'!$D:$D,'[5]WORKING FILE'!$V:$V)</f>
        <v>Not on GIS Map but made a 2 solely based on SF/ student</v>
      </c>
      <c r="AU11" s="21" t="str">
        <f>_xlfn.XLOOKUP(Consolidated[[#This Row],[CODE]],'[6]Karen sort'!$D:$D,'[6]Karen sort'!$O:$O,"NOT COMPLETE")</f>
        <v>SPED</v>
      </c>
      <c r="AV11" s="21">
        <v>4.9000000000000004</v>
      </c>
      <c r="AW11" s="21">
        <v>4</v>
      </c>
      <c r="AX11" s="21" t="s">
        <v>92</v>
      </c>
      <c r="AY11" s="27" t="s">
        <v>92</v>
      </c>
      <c r="AZ11" s="21"/>
      <c r="BA11" s="21"/>
      <c r="BB11" s="21"/>
      <c r="BC11" s="21"/>
      <c r="BD11" s="21"/>
      <c r="BE11" s="21"/>
      <c r="BF11" s="24" t="s">
        <v>98</v>
      </c>
      <c r="BG11" s="24">
        <v>53.698184499463522</v>
      </c>
      <c r="BH11" s="29" t="str">
        <f>IF(_xlfn.XLOOKUP(Consolidated[[#This Row],[CODE]],'[4]PRUEBA PVI'!$D:$D,'[4]PRUEBA PVI'!$AF:$AF,"NOT FOUND")=BG11,"",_xlfn.XLOOKUP(Consolidated[[#This Row],[CODE]],'[4]PRUEBA PVI'!$D:$D,'[4]PRUEBA PVI'!$AF:$AF,"NOT FOUND"))</f>
        <v/>
      </c>
      <c r="BI11" s="30">
        <v>52.442901969246442</v>
      </c>
      <c r="BJ11" s="21">
        <v>7</v>
      </c>
      <c r="BK11" s="28" t="str">
        <f>IF(_xlfn.XLOOKUP(Consolidated[[#This Row],[CODE]],'[4]PRUEBA PVI'!$D:$D,'[4]PRUEBA PVI'!$AK:$AK,"NO DATA")=Consolidated[[#This Row],[NO OF CLASSROOMS]],"","DOES NOT MATCH")</f>
        <v/>
      </c>
      <c r="BL11" s="31">
        <f>Consolidated[[#This Row],[ENROLLMENT 2021-22]]/Consolidated[[#This Row],[NO OF CLASSROOMS]]</f>
        <v>7.4918431384637776</v>
      </c>
      <c r="BM11" s="21">
        <f>Consolidated[[#This Row],[FLOOR AREA (SF)]]/Consolidated[[#This Row],[ENROLLMENT 2022-23]]</f>
        <v>176.05809373489063</v>
      </c>
      <c r="BN11" s="21" t="s">
        <v>99</v>
      </c>
      <c r="BO11" s="21" t="s">
        <v>132</v>
      </c>
      <c r="BP11" s="21" t="s">
        <v>97</v>
      </c>
      <c r="BQ11" s="21" t="s">
        <v>97</v>
      </c>
      <c r="BR11" s="21" t="s">
        <v>97</v>
      </c>
      <c r="BS11" s="21" t="str">
        <f>_xlfn.XLOOKUP(Consolidated[[#This Row],[CODE]],'[7]page 1'!$A:$A,'[7]page 1'!$C:$C,"")</f>
        <v>85KVA</v>
      </c>
      <c r="BT11" s="21" t="str">
        <f>_xlfn.XLOOKUP(Consolidated[[#This Row],[CODE]],[8]Sheet1!$A:$A,[8]Sheet1!$G:$G,"")</f>
        <v/>
      </c>
      <c r="BU11" s="21" t="s">
        <v>92</v>
      </c>
      <c r="BV11" s="21" t="s">
        <v>101</v>
      </c>
      <c r="BW11" s="25" t="s">
        <v>92</v>
      </c>
      <c r="BX11" s="32" t="s">
        <v>153</v>
      </c>
      <c r="BY11" s="21" t="s">
        <v>91</v>
      </c>
      <c r="BZ11" s="21" t="s">
        <v>103</v>
      </c>
      <c r="CA11" s="33" t="s">
        <v>104</v>
      </c>
      <c r="CB11" s="21">
        <v>1</v>
      </c>
      <c r="CC11" s="25" t="s">
        <v>105</v>
      </c>
      <c r="CD11" s="21" t="s">
        <v>97</v>
      </c>
      <c r="CE11" s="21"/>
      <c r="CF11" s="21" t="s">
        <v>154</v>
      </c>
    </row>
    <row r="12" spans="1:101" ht="27.6" x14ac:dyDescent="0.3">
      <c r="A12" s="21">
        <v>10637</v>
      </c>
      <c r="B12" s="22" t="s">
        <v>155</v>
      </c>
      <c r="C12" s="21" t="s">
        <v>91</v>
      </c>
      <c r="D12" s="21" t="s">
        <v>91</v>
      </c>
      <c r="E12" s="21" t="s">
        <v>91</v>
      </c>
      <c r="F12" s="21"/>
      <c r="G12" s="21" t="s">
        <v>108</v>
      </c>
      <c r="H12" s="21" t="s">
        <v>109</v>
      </c>
      <c r="I12" s="21" t="s">
        <v>92</v>
      </c>
      <c r="J12" s="21" t="s">
        <v>93</v>
      </c>
      <c r="K12" s="21" t="s">
        <v>111</v>
      </c>
      <c r="L12" s="24" t="s">
        <v>92</v>
      </c>
      <c r="M12" s="24">
        <v>16.215736196582181</v>
      </c>
      <c r="N12" s="24">
        <v>13.071375861250822</v>
      </c>
      <c r="O12" s="24">
        <v>25.342725940103577</v>
      </c>
      <c r="P12" s="24">
        <v>12.243335810026629</v>
      </c>
      <c r="Q12" s="24">
        <v>18.882048415818225</v>
      </c>
      <c r="R12" s="24">
        <v>21.750564342293021</v>
      </c>
      <c r="S12" s="24">
        <v>14.225733143775223</v>
      </c>
      <c r="T12" s="24">
        <v>14.178670866258985</v>
      </c>
      <c r="U12" s="24">
        <v>21.868951525463284</v>
      </c>
      <c r="V12" s="24" t="s">
        <v>92</v>
      </c>
      <c r="W12" s="24" t="s">
        <v>92</v>
      </c>
      <c r="X12" s="24" t="s">
        <v>92</v>
      </c>
      <c r="Y12" s="24" t="s">
        <v>92</v>
      </c>
      <c r="Z12" s="24">
        <v>4.5799178676383905</v>
      </c>
      <c r="AA12" s="24" t="s">
        <v>92</v>
      </c>
      <c r="AB12" s="23" t="s">
        <v>129</v>
      </c>
      <c r="AC12" s="21">
        <v>18.47885497</v>
      </c>
      <c r="AD12" s="21">
        <v>-66.693614699999998</v>
      </c>
      <c r="AE12" s="21" t="str">
        <f>_xlfn.XLOOKUP(Consolidated[[#This Row],[CODE]],[1]updatedschoolpoints!$A:$A,[1]updatedschoolpoints!$O:$O)</f>
        <v>012-069-677-11</v>
      </c>
      <c r="AF12" s="21">
        <f>_xlfn.XLOOKUP(Consolidated[[#This Row],[CODE]],[1]updatedschoolpoints!$A:$A,[1]updatedschoolpoints!$Q:$Q)</f>
        <v>11</v>
      </c>
      <c r="AG12" s="21">
        <f>_xlfn.XLOOKUP(Consolidated[[#This Row],[CODE]],[1]updatedschoolpoints!$A:$A,[1]updatedschoolpoints!$P:$P)</f>
        <v>677</v>
      </c>
      <c r="AH12" s="21">
        <f>_xlfn.XLOOKUP(Consolidated[[#This Row],[CODE]],[1]updatedschoolpoints!$A:$A,[1]updatedschoolpoints!$I:$I)</f>
        <v>1.0511547889999999</v>
      </c>
      <c r="AI12" s="21">
        <f>_xlfn.XLOOKUP(Consolidated[[#This Row],[CODE]],[1]updatedschoolpoints!$A:$A,[1]updatedschoolpoints!$H:$H)</f>
        <v>45788.302620000002</v>
      </c>
      <c r="AJ12" s="21">
        <v>15662</v>
      </c>
      <c r="AK12" s="21" t="s">
        <v>141</v>
      </c>
      <c r="AL12" s="26">
        <f>_xlfn.XLOOKUP(Consolidated[[#This Row],[CODE]],'[2]FCI updated 220517'!$B:$B,'[2]FCI updated 220517'!$GD:$GD)</f>
        <v>1.276</v>
      </c>
      <c r="AM12" s="27">
        <f>IF(AND(Consolidated[[#This Row],[DESIGNATION]]="Historic",Consolidated[[#This Row],[DESIGNATION 3/22/2022]]="Historic"),AL12,AL12/1.6)</f>
        <v>0.79749999999999999</v>
      </c>
      <c r="AN12" s="21" t="s">
        <v>97</v>
      </c>
      <c r="AO12" s="21" t="s">
        <v>97</v>
      </c>
      <c r="AP12" s="21" t="str">
        <f>_xlfn.XLOOKUP(Consolidated[[#This Row],[CODE]],'[3]PRUEBA PVI'!$D:$D,'[3]PRUEBA PVI'!$I:$I,"NO DATA")</f>
        <v>REGULAR</v>
      </c>
      <c r="AQ12" s="28" t="str">
        <f>IF(_xlfn.XLOOKUP(Consolidated[[#This Row],[CODE]],'[4]PRUEBA PVI'!$D:$D,'[4]PRUEBA PVI'!$I:$I,"NOT FOUND")=Consolidated[[#This Row],[SPECIAL SCHOOL]],"MATCHES","NO")</f>
        <v>MATCHES</v>
      </c>
      <c r="AR12" s="28"/>
      <c r="AS12" s="21">
        <f>_xlfn.XLOOKUP(Consolidated[[#This Row],[CODE]],'[5]WORKING FILE'!$D:$D,'[5]WORKING FILE'!$W:$W,"")</f>
        <v>5</v>
      </c>
      <c r="AT12" s="33" t="str">
        <f>_xlfn.XLOOKUP(Consolidated[[#This Row],[CODE]],'[5]WORKING FILE'!$D:$D,'[5]WORKING FILE'!$V:$V)</f>
        <v>Remote, 1 new PK</v>
      </c>
      <c r="AU12" s="21" t="str">
        <f>_xlfn.XLOOKUP(Consolidated[[#This Row],[CODE]],'[6]Karen sort'!$D:$D,'[6]Karen sort'!$O:$O,"NOT COMPLETE")</f>
        <v>PK-8</v>
      </c>
      <c r="AV12" s="21">
        <v>4.9000000000000004</v>
      </c>
      <c r="AW12" s="21">
        <v>3</v>
      </c>
      <c r="AX12" s="21" t="s">
        <v>92</v>
      </c>
      <c r="AY12" s="27" t="s">
        <v>92</v>
      </c>
      <c r="AZ12" s="21"/>
      <c r="BA12" s="21"/>
      <c r="BB12" s="21"/>
      <c r="BC12" s="21"/>
      <c r="BD12" s="21"/>
      <c r="BE12" s="21"/>
      <c r="BF12" s="24" t="s">
        <v>98</v>
      </c>
      <c r="BG12" s="24">
        <v>165.2172438133467</v>
      </c>
      <c r="BH12" s="29" t="str">
        <f>IF(_xlfn.XLOOKUP(Consolidated[[#This Row],[CODE]],'[4]PRUEBA PVI'!$D:$D,'[4]PRUEBA PVI'!$AF:$AF,"NOT FOUND")=BG12,"",_xlfn.XLOOKUP(Consolidated[[#This Row],[CODE]],'[4]PRUEBA PVI'!$D:$D,'[4]PRUEBA PVI'!$AF:$AF,"NOT FOUND"))</f>
        <v/>
      </c>
      <c r="BI12" s="30">
        <v>157.03988927406135</v>
      </c>
      <c r="BJ12" s="21">
        <v>17</v>
      </c>
      <c r="BK12" s="28" t="str">
        <f>IF(_xlfn.XLOOKUP(Consolidated[[#This Row],[CODE]],'[4]PRUEBA PVI'!$D:$D,'[4]PRUEBA PVI'!$AK:$AK,"NO DATA")=Consolidated[[#This Row],[NO OF CLASSROOMS]],"","DOES NOT MATCH")</f>
        <v/>
      </c>
      <c r="BL12" s="31">
        <f>Consolidated[[#This Row],[ENROLLMENT 2021-22]]/Consolidated[[#This Row],[NO OF CLASSROOMS]]</f>
        <v>9.2376405455330204</v>
      </c>
      <c r="BM12" s="21">
        <f>Consolidated[[#This Row],[FLOOR AREA (SF)]]/Consolidated[[#This Row],[ENROLLMENT 2022-23]]</f>
        <v>94.796400415044218</v>
      </c>
      <c r="BN12" s="21" t="s">
        <v>99</v>
      </c>
      <c r="BO12" s="21" t="s">
        <v>100</v>
      </c>
      <c r="BP12" s="21" t="s">
        <v>97</v>
      </c>
      <c r="BQ12" s="21" t="s">
        <v>97</v>
      </c>
      <c r="BR12" s="21" t="s">
        <v>97</v>
      </c>
      <c r="BS12" s="21" t="str">
        <f>_xlfn.XLOOKUP(Consolidated[[#This Row],[CODE]],'[7]page 1'!$A:$A,'[7]page 1'!$C:$C,"")</f>
        <v>85KVA</v>
      </c>
      <c r="BT12" s="21" t="str">
        <f>_xlfn.XLOOKUP(Consolidated[[#This Row],[CODE]],[8]Sheet1!$A:$A,[8]Sheet1!$G:$G,"")</f>
        <v/>
      </c>
      <c r="BU12" s="21" t="s">
        <v>92</v>
      </c>
      <c r="BV12" s="21" t="s">
        <v>124</v>
      </c>
      <c r="BW12" s="25" t="s">
        <v>92</v>
      </c>
      <c r="BX12" s="32" t="s">
        <v>156</v>
      </c>
      <c r="BY12" s="21" t="s">
        <v>91</v>
      </c>
      <c r="BZ12" s="21" t="s">
        <v>103</v>
      </c>
      <c r="CA12" s="33" t="s">
        <v>104</v>
      </c>
      <c r="CB12" s="21">
        <v>1</v>
      </c>
      <c r="CC12" s="25" t="s">
        <v>105</v>
      </c>
      <c r="CD12" s="21" t="s">
        <v>97</v>
      </c>
      <c r="CE12" s="21"/>
      <c r="CF12" s="21" t="s">
        <v>139</v>
      </c>
    </row>
    <row r="13" spans="1:101" ht="70.2" x14ac:dyDescent="0.3">
      <c r="A13" s="21">
        <v>10702</v>
      </c>
      <c r="B13" s="22" t="s">
        <v>157</v>
      </c>
      <c r="C13" s="21" t="s">
        <v>91</v>
      </c>
      <c r="D13" s="21" t="s">
        <v>158</v>
      </c>
      <c r="E13" s="21" t="s">
        <v>159</v>
      </c>
      <c r="F13" s="21"/>
      <c r="G13" s="21" t="s">
        <v>160</v>
      </c>
      <c r="H13" s="21" t="s">
        <v>161</v>
      </c>
      <c r="I13" s="21" t="s">
        <v>92</v>
      </c>
      <c r="J13" s="21" t="s">
        <v>93</v>
      </c>
      <c r="K13" s="21" t="s">
        <v>162</v>
      </c>
      <c r="L13" s="24" t="s">
        <v>92</v>
      </c>
      <c r="M13" s="24" t="s">
        <v>92</v>
      </c>
      <c r="N13" s="24" t="s">
        <v>92</v>
      </c>
      <c r="O13" s="24" t="s">
        <v>92</v>
      </c>
      <c r="P13" s="24" t="s">
        <v>92</v>
      </c>
      <c r="Q13" s="24" t="s">
        <v>92</v>
      </c>
      <c r="R13" s="24" t="s">
        <v>92</v>
      </c>
      <c r="S13" s="24" t="s">
        <v>92</v>
      </c>
      <c r="T13" s="24" t="s">
        <v>92</v>
      </c>
      <c r="U13" s="24" t="s">
        <v>92</v>
      </c>
      <c r="V13" s="24">
        <v>151.80661435661415</v>
      </c>
      <c r="W13" s="24">
        <v>129.74215379703082</v>
      </c>
      <c r="X13" s="24">
        <v>124.47776474461304</v>
      </c>
      <c r="Y13" s="24">
        <v>127.33405806511698</v>
      </c>
      <c r="Z13" s="24" t="s">
        <v>92</v>
      </c>
      <c r="AA13" s="24" t="s">
        <v>92</v>
      </c>
      <c r="AB13" s="23" t="s">
        <v>163</v>
      </c>
      <c r="AC13" s="21">
        <v>18.45177</v>
      </c>
      <c r="AD13" s="21">
        <v>-66.538300000000007</v>
      </c>
      <c r="AE13" s="21" t="str">
        <f>_xlfn.XLOOKUP(Consolidated[[#This Row],[CODE]],[1]updatedschoolpoints!$A:$A,[1]updatedschoolpoints!$O:$O)</f>
        <v>033-044-017-19</v>
      </c>
      <c r="AF13" s="21">
        <f>_xlfn.XLOOKUP(Consolidated[[#This Row],[CODE]],[1]updatedschoolpoints!$A:$A,[1]updatedschoolpoints!$Q:$Q)</f>
        <v>19</v>
      </c>
      <c r="AG13" s="21">
        <f>_xlfn.XLOOKUP(Consolidated[[#This Row],[CODE]],[1]updatedschoolpoints!$A:$A,[1]updatedschoolpoints!$P:$P)</f>
        <v>17</v>
      </c>
      <c r="AH13" s="21">
        <f>_xlfn.XLOOKUP(Consolidated[[#This Row],[CODE]],[1]updatedschoolpoints!$A:$A,[1]updatedschoolpoints!$I:$I)</f>
        <v>3.8012033760000001</v>
      </c>
      <c r="AI13" s="21">
        <f>_xlfn.XLOOKUP(Consolidated[[#This Row],[CODE]],[1]updatedschoolpoints!$A:$A,[1]updatedschoolpoints!$H:$H)</f>
        <v>165580.4191</v>
      </c>
      <c r="AJ13" s="21">
        <v>52075</v>
      </c>
      <c r="AK13" s="21" t="s">
        <v>164</v>
      </c>
      <c r="AL13" s="26">
        <f>_xlfn.XLOOKUP(Consolidated[[#This Row],[CODE]],'[2]FCI updated 220517'!$B:$B,'[2]FCI updated 220517'!$GD:$GD)</f>
        <v>0.48880000000000001</v>
      </c>
      <c r="AM13" s="27">
        <f>IF(AND(Consolidated[[#This Row],[DESIGNATION]]="Historic",Consolidated[[#This Row],[DESIGNATION 3/22/2022]]="Historic"),AL13,AL13/1.6)</f>
        <v>0.30549999999999999</v>
      </c>
      <c r="AN13" s="21" t="s">
        <v>45</v>
      </c>
      <c r="AO13" s="21" t="s">
        <v>46</v>
      </c>
      <c r="AP13" s="21" t="str">
        <f>_xlfn.XLOOKUP(Consolidated[[#This Row],[CODE]],'[3]PRUEBA PVI'!$D:$D,'[3]PRUEBA PVI'!$I:$I,"NO DATA")</f>
        <v>VOCACIONAL</v>
      </c>
      <c r="AQ13" s="28" t="str">
        <f>IF(_xlfn.XLOOKUP(Consolidated[[#This Row],[CODE]],'[4]PRUEBA PVI'!$D:$D,'[4]PRUEBA PVI'!$I:$I,"NOT FOUND")=Consolidated[[#This Row],[SPECIAL SCHOOL]],"MATCHES","NO")</f>
        <v>MATCHES</v>
      </c>
      <c r="AR13" s="28"/>
      <c r="AS13" s="21">
        <f>_xlfn.XLOOKUP(Consolidated[[#This Row],[CODE]],'[5]WORKING FILE'!$D:$D,'[5]WORKING FILE'!$W:$W,"")</f>
        <v>4</v>
      </c>
      <c r="AT13" s="33">
        <f>_xlfn.XLOOKUP(Consolidated[[#This Row],[CODE]],'[5]WORKING FILE'!$D:$D,'[5]WORKING FILE'!$V:$V)</f>
        <v>0</v>
      </c>
      <c r="AU13" s="21" t="str">
        <f>_xlfn.XLOOKUP(Consolidated[[#This Row],[CODE]],'[6]Karen sort'!$D:$D,'[6]Karen sort'!$O:$O,"NOT COMPLETE")</f>
        <v>9-12</v>
      </c>
      <c r="AV13" s="21">
        <v>9.8000000000000007</v>
      </c>
      <c r="AW13" s="21">
        <v>3</v>
      </c>
      <c r="AX13" s="21" t="s">
        <v>92</v>
      </c>
      <c r="AY13" s="27" t="s">
        <v>92</v>
      </c>
      <c r="AZ13" s="21"/>
      <c r="BA13" s="21"/>
      <c r="BB13" s="21"/>
      <c r="BC13" s="21"/>
      <c r="BD13" s="21"/>
      <c r="BE13" s="21"/>
      <c r="BF13" s="24" t="s">
        <v>98</v>
      </c>
      <c r="BG13" s="24">
        <v>543.20842752644</v>
      </c>
      <c r="BH13" s="29" t="str">
        <f>IF(_xlfn.XLOOKUP(Consolidated[[#This Row],[CODE]],'[4]PRUEBA PVI'!$D:$D,'[4]PRUEBA PVI'!$AF:$AF,"NOT FOUND")=BG13,"",_xlfn.XLOOKUP(Consolidated[[#This Row],[CODE]],'[4]PRUEBA PVI'!$D:$D,'[4]PRUEBA PVI'!$AF:$AF,"NOT FOUND"))</f>
        <v/>
      </c>
      <c r="BI13" s="30">
        <v>521.35601907368653</v>
      </c>
      <c r="BJ13" s="21">
        <v>66</v>
      </c>
      <c r="BK13" s="28" t="str">
        <f>IF(_xlfn.XLOOKUP(Consolidated[[#This Row],[CODE]],'[4]PRUEBA PVI'!$D:$D,'[4]PRUEBA PVI'!$AK:$AK,"NO DATA")=Consolidated[[#This Row],[NO OF CLASSROOMS]],"","DOES NOT MATCH")</f>
        <v/>
      </c>
      <c r="BL13" s="31">
        <f>Consolidated[[#This Row],[ENROLLMENT 2021-22]]/Consolidated[[#This Row],[NO OF CLASSROOMS]]</f>
        <v>7.8993336223285837</v>
      </c>
      <c r="BM13" s="21">
        <f>Consolidated[[#This Row],[FLOOR AREA (SF)]]/Consolidated[[#This Row],[ENROLLMENT 2022-23]]</f>
        <v>95.865596631350698</v>
      </c>
      <c r="BN13" s="21" t="s">
        <v>99</v>
      </c>
      <c r="BO13" s="21" t="s">
        <v>115</v>
      </c>
      <c r="BP13" s="21" t="s">
        <v>97</v>
      </c>
      <c r="BQ13" s="21" t="s">
        <v>123</v>
      </c>
      <c r="BR13" s="21" t="s">
        <v>97</v>
      </c>
      <c r="BS13" s="21" t="str">
        <f>_xlfn.XLOOKUP(Consolidated[[#This Row],[CODE]],'[7]page 1'!$A:$A,'[7]page 1'!$C:$C,"")</f>
        <v/>
      </c>
      <c r="BT13" s="21" t="str">
        <f>_xlfn.XLOOKUP(Consolidated[[#This Row],[CODE]],[8]Sheet1!$A:$A,[8]Sheet1!$G:$G,"")</f>
        <v/>
      </c>
      <c r="BU13" s="21" t="s">
        <v>92</v>
      </c>
      <c r="BV13" s="21" t="s">
        <v>101</v>
      </c>
      <c r="BW13" s="25" t="s">
        <v>125</v>
      </c>
      <c r="BX13" s="32" t="s">
        <v>165</v>
      </c>
      <c r="BY13" s="21" t="s">
        <v>159</v>
      </c>
      <c r="BZ13" s="21" t="s">
        <v>103</v>
      </c>
      <c r="CA13" s="33" t="s">
        <v>166</v>
      </c>
      <c r="CB13" s="21">
        <v>1</v>
      </c>
      <c r="CC13" s="25" t="s">
        <v>105</v>
      </c>
      <c r="CD13" s="21" t="s">
        <v>97</v>
      </c>
      <c r="CE13" s="21"/>
      <c r="CF13" s="21" t="s">
        <v>143</v>
      </c>
    </row>
    <row r="14" spans="1:101" ht="70.2" x14ac:dyDescent="0.3">
      <c r="A14" s="21">
        <v>10710</v>
      </c>
      <c r="B14" s="22" t="s">
        <v>167</v>
      </c>
      <c r="C14" s="21" t="s">
        <v>91</v>
      </c>
      <c r="D14" s="21" t="s">
        <v>158</v>
      </c>
      <c r="E14" s="21" t="s">
        <v>168</v>
      </c>
      <c r="F14" s="21"/>
      <c r="G14" s="21" t="s">
        <v>119</v>
      </c>
      <c r="H14" s="21" t="s">
        <v>120</v>
      </c>
      <c r="I14" s="21" t="s">
        <v>92</v>
      </c>
      <c r="J14" s="21" t="s">
        <v>93</v>
      </c>
      <c r="K14" s="21" t="s">
        <v>121</v>
      </c>
      <c r="L14" s="24" t="s">
        <v>92</v>
      </c>
      <c r="M14" s="24">
        <v>41.016273909001988</v>
      </c>
      <c r="N14" s="24">
        <v>37.346788175002345</v>
      </c>
      <c r="O14" s="24">
        <v>42.23787656683929</v>
      </c>
      <c r="P14" s="24">
        <v>49.91513830241626</v>
      </c>
      <c r="Q14" s="24">
        <v>39.652301673218275</v>
      </c>
      <c r="R14" s="24">
        <v>44.446805395120521</v>
      </c>
      <c r="S14" s="24" t="s">
        <v>92</v>
      </c>
      <c r="T14" s="24" t="s">
        <v>92</v>
      </c>
      <c r="U14" s="24" t="s">
        <v>92</v>
      </c>
      <c r="V14" s="24" t="s">
        <v>92</v>
      </c>
      <c r="W14" s="24" t="s">
        <v>92</v>
      </c>
      <c r="X14" s="24" t="s">
        <v>92</v>
      </c>
      <c r="Y14" s="24" t="s">
        <v>92</v>
      </c>
      <c r="Z14" s="24">
        <v>8.0148562683671827</v>
      </c>
      <c r="AA14" s="24" t="s">
        <v>92</v>
      </c>
      <c r="AB14" s="23" t="s">
        <v>136</v>
      </c>
      <c r="AC14" s="21">
        <v>18.36364</v>
      </c>
      <c r="AD14" s="21">
        <v>-66.550809999999998</v>
      </c>
      <c r="AE14" s="21" t="str">
        <f>_xlfn.XLOOKUP(Consolidated[[#This Row],[CODE]],[1]updatedschoolpoints!$A:$A,[1]updatedschoolpoints!$O:$O)</f>
        <v>107-021-002-31</v>
      </c>
      <c r="AF14" s="21">
        <f>_xlfn.XLOOKUP(Consolidated[[#This Row],[CODE]],[1]updatedschoolpoints!$A:$A,[1]updatedschoolpoints!$Q:$Q)</f>
        <v>31</v>
      </c>
      <c r="AG14" s="21">
        <f>_xlfn.XLOOKUP(Consolidated[[#This Row],[CODE]],[1]updatedschoolpoints!$A:$A,[1]updatedschoolpoints!$P:$P)</f>
        <v>2</v>
      </c>
      <c r="AH14" s="21">
        <f>_xlfn.XLOOKUP(Consolidated[[#This Row],[CODE]],[1]updatedschoolpoints!$A:$A,[1]updatedschoolpoints!$I:$I)</f>
        <v>4.6340448869999999</v>
      </c>
      <c r="AI14" s="21">
        <f>_xlfn.XLOOKUP(Consolidated[[#This Row],[CODE]],[1]updatedschoolpoints!$A:$A,[1]updatedschoolpoints!$H:$H)</f>
        <v>201858.99530000001</v>
      </c>
      <c r="AJ14" s="21">
        <v>49952</v>
      </c>
      <c r="AK14" s="21" t="s">
        <v>169</v>
      </c>
      <c r="AL14" s="26">
        <f>_xlfn.XLOOKUP(Consolidated[[#This Row],[CODE]],'[2]FCI updated 220517'!$B:$B,'[2]FCI updated 220517'!$GD:$GD)</f>
        <v>0.74550000000000005</v>
      </c>
      <c r="AM14" s="27">
        <f>IF(AND(Consolidated[[#This Row],[DESIGNATION]]="Historic",Consolidated[[#This Row],[DESIGNATION 3/22/2022]]="Historic"),AL14,AL14/1.6)</f>
        <v>0.4659375</v>
      </c>
      <c r="AN14" s="21" t="s">
        <v>45</v>
      </c>
      <c r="AO14" s="21" t="s">
        <v>97</v>
      </c>
      <c r="AP14" s="21" t="str">
        <f>_xlfn.XLOOKUP(Consolidated[[#This Row],[CODE]],'[3]PRUEBA PVI'!$D:$D,'[3]PRUEBA PVI'!$I:$I,"NO DATA")</f>
        <v>REGULAR</v>
      </c>
      <c r="AQ14" s="28" t="str">
        <f>IF(_xlfn.XLOOKUP(Consolidated[[#This Row],[CODE]],'[4]PRUEBA PVI'!$D:$D,'[4]PRUEBA PVI'!$I:$I,"NOT FOUND")=Consolidated[[#This Row],[SPECIAL SCHOOL]],"MATCHES","NO")</f>
        <v>MATCHES</v>
      </c>
      <c r="AR14" s="28"/>
      <c r="AS14" s="21">
        <f>_xlfn.XLOOKUP(Consolidated[[#This Row],[CODE]],'[5]WORKING FILE'!$D:$D,'[5]WORKING FILE'!$W:$W,"")</f>
        <v>3</v>
      </c>
      <c r="AT14" s="33" t="str">
        <f>_xlfn.XLOOKUP(Consolidated[[#This Row],[CODE]],'[5]WORKING FILE'!$D:$D,'[5]WORKING FILE'!$V:$V)</f>
        <v>1.6m RICARDO RODRIGUEZ TORRES, 2m to LEONARDO VALENTIN TIRADO,  added PK but maintained PK-5 as all (3) schools are equidistant and have capacity</v>
      </c>
      <c r="AU14" s="21" t="str">
        <f>_xlfn.XLOOKUP(Consolidated[[#This Row],[CODE]],'[6]Karen sort'!$D:$D,'[6]Karen sort'!$O:$O,"NOT COMPLETE")</f>
        <v>PK-5</v>
      </c>
      <c r="AV14" s="21">
        <v>8.4</v>
      </c>
      <c r="AW14" s="21">
        <v>3</v>
      </c>
      <c r="AX14" s="21" t="s">
        <v>92</v>
      </c>
      <c r="AY14" s="27" t="s">
        <v>92</v>
      </c>
      <c r="AZ14" s="21"/>
      <c r="BA14" s="21"/>
      <c r="BB14" s="21"/>
      <c r="BC14" s="21"/>
      <c r="BD14" s="21"/>
      <c r="BE14" s="21"/>
      <c r="BF14" s="24" t="s">
        <v>131</v>
      </c>
      <c r="BG14" s="24">
        <v>270.29270162215596</v>
      </c>
      <c r="BH14" s="29" t="str">
        <f>IF(_xlfn.XLOOKUP(Consolidated[[#This Row],[CODE]],'[4]PRUEBA PVI'!$D:$D,'[4]PRUEBA PVI'!$AF:$AF,"NOT FOUND")=BG14,"",_xlfn.XLOOKUP(Consolidated[[#This Row],[CODE]],'[4]PRUEBA PVI'!$D:$D,'[4]PRUEBA PVI'!$AF:$AF,"NOT FOUND"))</f>
        <v/>
      </c>
      <c r="BI14" s="30">
        <v>256.6332884651045</v>
      </c>
      <c r="BJ14" s="21">
        <v>51</v>
      </c>
      <c r="BK14" s="28" t="str">
        <f>IF(_xlfn.XLOOKUP(Consolidated[[#This Row],[CODE]],'[4]PRUEBA PVI'!$D:$D,'[4]PRUEBA PVI'!$AK:$AK,"NO DATA")=Consolidated[[#This Row],[NO OF CLASSROOMS]],"","DOES NOT MATCH")</f>
        <v/>
      </c>
      <c r="BL14" s="31">
        <f>Consolidated[[#This Row],[ENROLLMENT 2021-22]]/Consolidated[[#This Row],[NO OF CLASSROOMS]]</f>
        <v>5.032025264021657</v>
      </c>
      <c r="BM14" s="21">
        <f>Consolidated[[#This Row],[FLOOR AREA (SF)]]/Consolidated[[#This Row],[ENROLLMENT 2022-23]]</f>
        <v>184.80706175273738</v>
      </c>
      <c r="BN14" s="21" t="s">
        <v>99</v>
      </c>
      <c r="BO14" s="21" t="s">
        <v>115</v>
      </c>
      <c r="BP14" s="21" t="s">
        <v>97</v>
      </c>
      <c r="BQ14" s="21" t="s">
        <v>123</v>
      </c>
      <c r="BR14" s="21" t="s">
        <v>97</v>
      </c>
      <c r="BS14" s="21" t="str">
        <f>_xlfn.XLOOKUP(Consolidated[[#This Row],[CODE]],'[7]page 1'!$A:$A,'[7]page 1'!$C:$C,"")</f>
        <v/>
      </c>
      <c r="BT14" s="21" t="str">
        <f>_xlfn.XLOOKUP(Consolidated[[#This Row],[CODE]],[8]Sheet1!$A:$A,[8]Sheet1!$G:$G,"")</f>
        <v/>
      </c>
      <c r="BU14" s="21" t="s">
        <v>92</v>
      </c>
      <c r="BV14" s="21" t="s">
        <v>124</v>
      </c>
      <c r="BW14" s="25" t="s">
        <v>125</v>
      </c>
      <c r="BX14" s="32" t="s">
        <v>170</v>
      </c>
      <c r="BY14" s="21" t="s">
        <v>168</v>
      </c>
      <c r="BZ14" s="21" t="s">
        <v>103</v>
      </c>
      <c r="CA14" s="33" t="s">
        <v>171</v>
      </c>
      <c r="CB14" s="21">
        <v>2</v>
      </c>
      <c r="CC14" s="25" t="s">
        <v>172</v>
      </c>
      <c r="CD14" s="21" t="s">
        <v>97</v>
      </c>
      <c r="CE14" s="21"/>
      <c r="CF14" s="21" t="s">
        <v>143</v>
      </c>
    </row>
    <row r="15" spans="1:101" ht="41.4" x14ac:dyDescent="0.3">
      <c r="A15" s="21">
        <v>10744</v>
      </c>
      <c r="B15" s="22" t="s">
        <v>173</v>
      </c>
      <c r="C15" s="21" t="s">
        <v>91</v>
      </c>
      <c r="D15" s="21" t="s">
        <v>158</v>
      </c>
      <c r="E15" s="21" t="s">
        <v>159</v>
      </c>
      <c r="F15" s="21"/>
      <c r="G15" s="21" t="s">
        <v>119</v>
      </c>
      <c r="H15" s="21" t="s">
        <v>120</v>
      </c>
      <c r="I15" s="21" t="s">
        <v>92</v>
      </c>
      <c r="J15" s="21" t="s">
        <v>93</v>
      </c>
      <c r="K15" s="21" t="s">
        <v>121</v>
      </c>
      <c r="L15" s="24" t="s">
        <v>92</v>
      </c>
      <c r="M15" s="24">
        <v>42.924007579188128</v>
      </c>
      <c r="N15" s="24">
        <v>41.081466992502584</v>
      </c>
      <c r="O15" s="24">
        <v>45.053735004628578</v>
      </c>
      <c r="P15" s="24">
        <v>59.333088925513664</v>
      </c>
      <c r="Q15" s="24">
        <v>54.757940405872858</v>
      </c>
      <c r="R15" s="24">
        <v>41.609775263517086</v>
      </c>
      <c r="S15" s="24" t="s">
        <v>92</v>
      </c>
      <c r="T15" s="24" t="s">
        <v>92</v>
      </c>
      <c r="U15" s="24" t="s">
        <v>92</v>
      </c>
      <c r="V15" s="24" t="s">
        <v>92</v>
      </c>
      <c r="W15" s="24" t="s">
        <v>92</v>
      </c>
      <c r="X15" s="24" t="s">
        <v>92</v>
      </c>
      <c r="Y15" s="24" t="s">
        <v>92</v>
      </c>
      <c r="Z15" s="24" t="s">
        <v>92</v>
      </c>
      <c r="AA15" s="24" t="s">
        <v>92</v>
      </c>
      <c r="AB15" s="23" t="s">
        <v>136</v>
      </c>
      <c r="AC15" s="21">
        <v>18.437529999999999</v>
      </c>
      <c r="AD15" s="21">
        <v>-66.557640000000006</v>
      </c>
      <c r="AE15" s="21" t="str">
        <f>_xlfn.XLOOKUP(Consolidated[[#This Row],[CODE]],[1]updatedschoolpoints!$A:$A,[1]updatedschoolpoints!$O:$O)</f>
        <v>033-091-589-01</v>
      </c>
      <c r="AF15" s="21">
        <f>_xlfn.XLOOKUP(Consolidated[[#This Row],[CODE]],[1]updatedschoolpoints!$A:$A,[1]updatedschoolpoints!$Q:$Q)</f>
        <v>1</v>
      </c>
      <c r="AG15" s="21">
        <f>_xlfn.XLOOKUP(Consolidated[[#This Row],[CODE]],[1]updatedschoolpoints!$A:$A,[1]updatedschoolpoints!$P:$P)</f>
        <v>589</v>
      </c>
      <c r="AH15" s="21">
        <f>_xlfn.XLOOKUP(Consolidated[[#This Row],[CODE]],[1]updatedschoolpoints!$A:$A,[1]updatedschoolpoints!$I:$I)</f>
        <v>2.811593722</v>
      </c>
      <c r="AI15" s="21">
        <f>_xlfn.XLOOKUP(Consolidated[[#This Row],[CODE]],[1]updatedschoolpoints!$A:$A,[1]updatedschoolpoints!$H:$H)</f>
        <v>122473.02250000001</v>
      </c>
      <c r="AJ15" s="21">
        <v>16068</v>
      </c>
      <c r="AK15" s="21" t="s">
        <v>174</v>
      </c>
      <c r="AL15" s="26">
        <f>_xlfn.XLOOKUP(Consolidated[[#This Row],[CODE]],'[2]FCI updated 220517'!$B:$B,'[2]FCI updated 220517'!$GD:$GD)</f>
        <v>1.6</v>
      </c>
      <c r="AM15" s="27">
        <f>IF(AND(Consolidated[[#This Row],[DESIGNATION]]="Historic",Consolidated[[#This Row],[DESIGNATION 3/22/2022]]="Historic"),AL15,AL15/1.6)</f>
        <v>1</v>
      </c>
      <c r="AN15" s="21" t="s">
        <v>97</v>
      </c>
      <c r="AO15" s="21" t="s">
        <v>97</v>
      </c>
      <c r="AP15" s="21" t="str">
        <f>_xlfn.XLOOKUP(Consolidated[[#This Row],[CODE]],'[3]PRUEBA PVI'!$D:$D,'[3]PRUEBA PVI'!$I:$I,"NO DATA")</f>
        <v>REGULAR</v>
      </c>
      <c r="AQ15" s="28" t="str">
        <f>IF(_xlfn.XLOOKUP(Consolidated[[#This Row],[CODE]],'[4]PRUEBA PVI'!$D:$D,'[4]PRUEBA PVI'!$I:$I,"NOT FOUND")=Consolidated[[#This Row],[SPECIAL SCHOOL]],"MATCHES","NO")</f>
        <v>MATCHES</v>
      </c>
      <c r="AR15" s="28"/>
      <c r="AS15" s="21">
        <f>_xlfn.XLOOKUP(Consolidated[[#This Row],[CODE]],'[5]WORKING FILE'!$D:$D,'[5]WORKING FILE'!$W:$W,"")</f>
        <v>1</v>
      </c>
      <c r="AT15" s="33" t="str">
        <f>_xlfn.XLOOKUP(Consolidated[[#This Row],[CODE]],'[5]WORKING FILE'!$D:$D,'[5]WORKING FILE'!$V:$V)</f>
        <v>school is old and too small- moved 1/2 population to 2.2m NUEVA INTERMEDIA PK-8  and 1/2 to 2.2m ELI RAMOS ROSARIO PK-8, both are new and have with space</v>
      </c>
      <c r="AU15" s="21" t="str">
        <f>_xlfn.XLOOKUP(Consolidated[[#This Row],[CODE]],'[6]Karen sort'!$D:$D,'[6]Karen sort'!$O:$O,"NOT COMPLETE")</f>
        <v>K-5</v>
      </c>
      <c r="AV15" s="21">
        <v>9.8000000000000007</v>
      </c>
      <c r="AW15" s="21">
        <v>4</v>
      </c>
      <c r="AX15" s="21" t="s">
        <v>92</v>
      </c>
      <c r="AY15" s="27" t="s">
        <v>92</v>
      </c>
      <c r="AZ15" s="21"/>
      <c r="BA15" s="21"/>
      <c r="BB15" s="21"/>
      <c r="BC15" s="21"/>
      <c r="BD15" s="21"/>
      <c r="BE15" s="21"/>
      <c r="BF15" s="24" t="s">
        <v>98</v>
      </c>
      <c r="BG15" s="24">
        <v>291.46484283688926</v>
      </c>
      <c r="BH15" s="29" t="str">
        <f>IF(_xlfn.XLOOKUP(Consolidated[[#This Row],[CODE]],'[4]PRUEBA PVI'!$D:$D,'[4]PRUEBA PVI'!$AF:$AF,"NOT FOUND")=BG15,"",_xlfn.XLOOKUP(Consolidated[[#This Row],[CODE]],'[4]PRUEBA PVI'!$D:$D,'[4]PRUEBA PVI'!$AF:$AF,"NOT FOUND"))</f>
        <v/>
      </c>
      <c r="BI15" s="30">
        <v>274.93683528320122</v>
      </c>
      <c r="BJ15" s="21">
        <v>17</v>
      </c>
      <c r="BK15" s="28" t="str">
        <f>IF(_xlfn.XLOOKUP(Consolidated[[#This Row],[CODE]],'[4]PRUEBA PVI'!$D:$D,'[4]PRUEBA PVI'!$AK:$AK,"NO DATA")=Consolidated[[#This Row],[NO OF CLASSROOMS]],"","DOES NOT MATCH")</f>
        <v/>
      </c>
      <c r="BL15" s="31">
        <f>Consolidated[[#This Row],[ENROLLMENT 2021-22]]/Consolidated[[#This Row],[NO OF CLASSROOMS]]</f>
        <v>16.172755016658897</v>
      </c>
      <c r="BM15" s="21">
        <f>Consolidated[[#This Row],[FLOOR AREA (SF)]]/Consolidated[[#This Row],[ENROLLMENT 2022-23]]</f>
        <v>55.128432793494888</v>
      </c>
      <c r="BN15" s="21" t="s">
        <v>114</v>
      </c>
      <c r="BO15" s="21" t="s">
        <v>115</v>
      </c>
      <c r="BP15" s="21" t="s">
        <v>97</v>
      </c>
      <c r="BQ15" s="21" t="s">
        <v>97</v>
      </c>
      <c r="BR15" s="21" t="s">
        <v>97</v>
      </c>
      <c r="BS15" s="21" t="str">
        <f>_xlfn.XLOOKUP(Consolidated[[#This Row],[CODE]],'[7]page 1'!$A:$A,'[7]page 1'!$C:$C,"")</f>
        <v>85KVA</v>
      </c>
      <c r="BT15" s="21" t="str">
        <f>_xlfn.XLOOKUP(Consolidated[[#This Row],[CODE]],[8]Sheet1!$A:$A,[8]Sheet1!$G:$G,"")</f>
        <v/>
      </c>
      <c r="BU15" s="21" t="s">
        <v>92</v>
      </c>
      <c r="BV15" s="21" t="s">
        <v>124</v>
      </c>
      <c r="BW15" s="25" t="s">
        <v>92</v>
      </c>
      <c r="BX15" s="32" t="s">
        <v>175</v>
      </c>
      <c r="BY15" s="21" t="s">
        <v>159</v>
      </c>
      <c r="BZ15" s="21" t="s">
        <v>103</v>
      </c>
      <c r="CA15" s="33" t="s">
        <v>166</v>
      </c>
      <c r="CB15" s="21">
        <v>1</v>
      </c>
      <c r="CC15" s="25" t="s">
        <v>105</v>
      </c>
      <c r="CD15" s="21" t="s">
        <v>97</v>
      </c>
      <c r="CE15" s="21"/>
      <c r="CF15" s="21" t="s">
        <v>176</v>
      </c>
    </row>
    <row r="16" spans="1:101" ht="56.4" x14ac:dyDescent="0.3">
      <c r="A16" s="21">
        <v>10827</v>
      </c>
      <c r="B16" s="22" t="s">
        <v>177</v>
      </c>
      <c r="C16" s="21" t="s">
        <v>91</v>
      </c>
      <c r="D16" s="21" t="s">
        <v>158</v>
      </c>
      <c r="E16" s="21" t="s">
        <v>168</v>
      </c>
      <c r="F16" s="21"/>
      <c r="G16" s="21" t="s">
        <v>160</v>
      </c>
      <c r="H16" s="21" t="s">
        <v>161</v>
      </c>
      <c r="I16" s="21" t="s">
        <v>92</v>
      </c>
      <c r="J16" s="21" t="s">
        <v>93</v>
      </c>
      <c r="K16" s="21" t="s">
        <v>162</v>
      </c>
      <c r="L16" s="24" t="s">
        <v>92</v>
      </c>
      <c r="M16" s="24" t="s">
        <v>92</v>
      </c>
      <c r="N16" s="24" t="s">
        <v>92</v>
      </c>
      <c r="O16" s="24" t="s">
        <v>92</v>
      </c>
      <c r="P16" s="24" t="s">
        <v>92</v>
      </c>
      <c r="Q16" s="24" t="s">
        <v>92</v>
      </c>
      <c r="R16" s="24" t="s">
        <v>92</v>
      </c>
      <c r="S16" s="24" t="s">
        <v>92</v>
      </c>
      <c r="T16" s="24" t="s">
        <v>92</v>
      </c>
      <c r="U16" s="24" t="s">
        <v>92</v>
      </c>
      <c r="V16" s="24">
        <v>140.34951138630365</v>
      </c>
      <c r="W16" s="24">
        <v>126.88019452209632</v>
      </c>
      <c r="X16" s="24">
        <v>112.89843779162578</v>
      </c>
      <c r="Y16" s="24">
        <v>111.89962678449675</v>
      </c>
      <c r="Z16" s="24" t="s">
        <v>92</v>
      </c>
      <c r="AA16" s="24" t="s">
        <v>92</v>
      </c>
      <c r="AB16" s="23" t="s">
        <v>178</v>
      </c>
      <c r="AC16" s="21">
        <v>18.358250000000002</v>
      </c>
      <c r="AD16" s="21">
        <v>-66.567949999999996</v>
      </c>
      <c r="AE16" s="21" t="str">
        <f>_xlfn.XLOOKUP(Consolidated[[#This Row],[CODE]],[1]updatedschoolpoints!$A:$A,[1]updatedschoolpoints!$O:$O)</f>
        <v>106-049-014-62</v>
      </c>
      <c r="AF16" s="21">
        <f>_xlfn.XLOOKUP(Consolidated[[#This Row],[CODE]],[1]updatedschoolpoints!$A:$A,[1]updatedschoolpoints!$Q:$Q)</f>
        <v>62</v>
      </c>
      <c r="AG16" s="21">
        <f>_xlfn.XLOOKUP(Consolidated[[#This Row],[CODE]],[1]updatedschoolpoints!$A:$A,[1]updatedschoolpoints!$P:$P)</f>
        <v>14</v>
      </c>
      <c r="AH16" s="21">
        <f>_xlfn.XLOOKUP(Consolidated[[#This Row],[CODE]],[1]updatedschoolpoints!$A:$A,[1]updatedschoolpoints!$I:$I)</f>
        <v>3.483820696</v>
      </c>
      <c r="AI16" s="21">
        <f>_xlfn.XLOOKUP(Consolidated[[#This Row],[CODE]],[1]updatedschoolpoints!$A:$A,[1]updatedschoolpoints!$H:$H)</f>
        <v>151755.22949999999</v>
      </c>
      <c r="AJ16" s="21">
        <v>33275</v>
      </c>
      <c r="AK16" s="21">
        <v>1981</v>
      </c>
      <c r="AL16" s="26">
        <f>_xlfn.XLOOKUP(Consolidated[[#This Row],[CODE]],'[2]FCI updated 220517'!$B:$B,'[2]FCI updated 220517'!$GD:$GD)</f>
        <v>0.6905</v>
      </c>
      <c r="AM16" s="27">
        <f>IF(AND(Consolidated[[#This Row],[DESIGNATION]]="Historic",Consolidated[[#This Row],[DESIGNATION 3/22/2022]]="Historic"),AL16,AL16/1.6)</f>
        <v>0.43156249999999996</v>
      </c>
      <c r="AN16" s="21" t="s">
        <v>45</v>
      </c>
      <c r="AO16" s="21" t="s">
        <v>46</v>
      </c>
      <c r="AP16" s="21" t="str">
        <f>_xlfn.XLOOKUP(Consolidated[[#This Row],[CODE]],'[3]PRUEBA PVI'!$D:$D,'[3]PRUEBA PVI'!$I:$I,"NO DATA")</f>
        <v>VOCACIONAL</v>
      </c>
      <c r="AQ16" s="28" t="str">
        <f>IF(_xlfn.XLOOKUP(Consolidated[[#This Row],[CODE]],'[4]PRUEBA PVI'!$D:$D,'[4]PRUEBA PVI'!$I:$I,"NOT FOUND")=Consolidated[[#This Row],[SPECIAL SCHOOL]],"MATCHES","NO")</f>
        <v>MATCHES</v>
      </c>
      <c r="AR16" s="28"/>
      <c r="AS16" s="21">
        <f>_xlfn.XLOOKUP(Consolidated[[#This Row],[CODE]],'[5]WORKING FILE'!$D:$D,'[5]WORKING FILE'!$W:$W,"")</f>
        <v>5</v>
      </c>
      <c r="AT16" s="33" t="str">
        <f>_xlfn.XLOOKUP(Consolidated[[#This Row],[CODE]],'[5]WORKING FILE'!$D:$D,'[5]WORKING FILE'!$V:$V)</f>
        <v>needs add sf to accomodate exst enrollment, site might have space</v>
      </c>
      <c r="AU16" s="21" t="str">
        <f>_xlfn.XLOOKUP(Consolidated[[#This Row],[CODE]],'[6]Karen sort'!$D:$D,'[6]Karen sort'!$O:$O,"NOT COMPLETE")</f>
        <v>9-12</v>
      </c>
      <c r="AV16" s="21">
        <v>8.4</v>
      </c>
      <c r="AW16" s="21">
        <v>4</v>
      </c>
      <c r="AX16" s="21" t="s">
        <v>92</v>
      </c>
      <c r="AY16" s="27" t="s">
        <v>92</v>
      </c>
      <c r="AZ16" s="21"/>
      <c r="BA16" s="21"/>
      <c r="BB16" s="21"/>
      <c r="BC16" s="21"/>
      <c r="BD16" s="21"/>
      <c r="BE16" s="21"/>
      <c r="BF16" s="24" t="s">
        <v>179</v>
      </c>
      <c r="BG16" s="24">
        <v>510.73865995434608</v>
      </c>
      <c r="BH16" s="29" t="str">
        <f>IF(_xlfn.XLOOKUP(Consolidated[[#This Row],[CODE]],'[4]PRUEBA PVI'!$D:$D,'[4]PRUEBA PVI'!$AF:$AF,"NOT FOUND")=BG16,"",_xlfn.XLOOKUP(Consolidated[[#This Row],[CODE]],'[4]PRUEBA PVI'!$D:$D,'[4]PRUEBA PVI'!$AF:$AF,"NOT FOUND"))</f>
        <v/>
      </c>
      <c r="BI16" s="30">
        <v>490.35291568464635</v>
      </c>
      <c r="BJ16" s="21">
        <v>26</v>
      </c>
      <c r="BK16" s="28" t="str">
        <f>IF(_xlfn.XLOOKUP(Consolidated[[#This Row],[CODE]],'[4]PRUEBA PVI'!$D:$D,'[4]PRUEBA PVI'!$AK:$AK,"NO DATA")=Consolidated[[#This Row],[NO OF CLASSROOMS]],"","DOES NOT MATCH")</f>
        <v/>
      </c>
      <c r="BL16" s="31">
        <f>Consolidated[[#This Row],[ENROLLMENT 2021-22]]/Consolidated[[#This Row],[NO OF CLASSROOMS]]</f>
        <v>18.859727526332552</v>
      </c>
      <c r="BM16" s="21">
        <f>Consolidated[[#This Row],[FLOOR AREA (SF)]]/Consolidated[[#This Row],[ENROLLMENT 2022-23]]</f>
        <v>65.150736783807176</v>
      </c>
      <c r="BN16" s="21" t="s">
        <v>99</v>
      </c>
      <c r="BO16" s="21" t="s">
        <v>115</v>
      </c>
      <c r="BP16" s="21" t="s">
        <v>97</v>
      </c>
      <c r="BQ16" s="21" t="s">
        <v>97</v>
      </c>
      <c r="BR16" s="21" t="s">
        <v>97</v>
      </c>
      <c r="BS16" s="21" t="str">
        <f>_xlfn.XLOOKUP(Consolidated[[#This Row],[CODE]],'[7]page 1'!$A:$A,'[7]page 1'!$C:$C,"")</f>
        <v/>
      </c>
      <c r="BT16" s="21" t="str">
        <f>_xlfn.XLOOKUP(Consolidated[[#This Row],[CODE]],[8]Sheet1!$A:$A,[8]Sheet1!$G:$G,"")</f>
        <v>ESSER ROOF SEALING PROGRAM</v>
      </c>
      <c r="BU16" s="21" t="s">
        <v>92</v>
      </c>
      <c r="BV16" s="21" t="s">
        <v>124</v>
      </c>
      <c r="BW16" s="25" t="s">
        <v>125</v>
      </c>
      <c r="BX16" s="32" t="s">
        <v>180</v>
      </c>
      <c r="BY16" s="21" t="s">
        <v>168</v>
      </c>
      <c r="BZ16" s="21" t="s">
        <v>103</v>
      </c>
      <c r="CA16" s="33" t="s">
        <v>171</v>
      </c>
      <c r="CB16" s="21">
        <v>2</v>
      </c>
      <c r="CC16" s="25" t="s">
        <v>172</v>
      </c>
      <c r="CD16" s="21" t="s">
        <v>97</v>
      </c>
      <c r="CE16" s="21"/>
      <c r="CF16" s="21" t="s">
        <v>134</v>
      </c>
    </row>
    <row r="17" spans="1:84" ht="56.4" x14ac:dyDescent="0.3">
      <c r="A17" s="21">
        <v>10892</v>
      </c>
      <c r="B17" s="22" t="s">
        <v>181</v>
      </c>
      <c r="C17" s="21" t="s">
        <v>91</v>
      </c>
      <c r="D17" s="21" t="s">
        <v>182</v>
      </c>
      <c r="E17" s="21" t="s">
        <v>182</v>
      </c>
      <c r="F17" s="21"/>
      <c r="G17" s="21" t="s">
        <v>108</v>
      </c>
      <c r="H17" s="21" t="s">
        <v>109</v>
      </c>
      <c r="I17" s="21" t="s">
        <v>92</v>
      </c>
      <c r="J17" s="21" t="s">
        <v>93</v>
      </c>
      <c r="K17" s="21" t="s">
        <v>111</v>
      </c>
      <c r="L17" s="24" t="s">
        <v>92</v>
      </c>
      <c r="M17" s="24">
        <v>35.293072898443569</v>
      </c>
      <c r="N17" s="24">
        <v>23.341742609376467</v>
      </c>
      <c r="O17" s="24">
        <v>16.895150626735717</v>
      </c>
      <c r="P17" s="24">
        <v>27.312056806982483</v>
      </c>
      <c r="Q17" s="24">
        <v>39.652301673218275</v>
      </c>
      <c r="R17" s="24">
        <v>30.261654737103335</v>
      </c>
      <c r="S17" s="24">
        <v>26.554701868380416</v>
      </c>
      <c r="T17" s="24">
        <v>38.755033701107891</v>
      </c>
      <c r="U17" s="24">
        <v>16.164007649255471</v>
      </c>
      <c r="V17" s="24" t="s">
        <v>92</v>
      </c>
      <c r="W17" s="24" t="s">
        <v>92</v>
      </c>
      <c r="X17" s="24" t="s">
        <v>92</v>
      </c>
      <c r="Y17" s="24" t="s">
        <v>92</v>
      </c>
      <c r="Z17" s="24" t="s">
        <v>92</v>
      </c>
      <c r="AA17" s="24" t="s">
        <v>92</v>
      </c>
      <c r="AB17" s="23" t="s">
        <v>129</v>
      </c>
      <c r="AC17" s="21">
        <v>18.375689999999999</v>
      </c>
      <c r="AD17" s="21">
        <v>-66.879540000000006</v>
      </c>
      <c r="AE17" s="21" t="str">
        <f>_xlfn.XLOOKUP(Consolidated[[#This Row],[CODE]],[1]updatedschoolpoints!$A:$A,[1]updatedschoolpoints!$O:$O)</f>
        <v>073-000-010-27</v>
      </c>
      <c r="AF17" s="21">
        <f>_xlfn.XLOOKUP(Consolidated[[#This Row],[CODE]],[1]updatedschoolpoints!$A:$A,[1]updatedschoolpoints!$Q:$Q)</f>
        <v>27</v>
      </c>
      <c r="AG17" s="21">
        <f>_xlfn.XLOOKUP(Consolidated[[#This Row],[CODE]],[1]updatedschoolpoints!$A:$A,[1]updatedschoolpoints!$P:$P)</f>
        <v>10</v>
      </c>
      <c r="AH17" s="21">
        <f>_xlfn.XLOOKUP(Consolidated[[#This Row],[CODE]],[1]updatedschoolpoints!$A:$A,[1]updatedschoolpoints!$I:$I)</f>
        <v>2.7008279549999998</v>
      </c>
      <c r="AI17" s="21">
        <f>_xlfn.XLOOKUP(Consolidated[[#This Row],[CODE]],[1]updatedschoolpoints!$A:$A,[1]updatedschoolpoints!$H:$H)</f>
        <v>117648.06570000001</v>
      </c>
      <c r="AJ17" s="21">
        <v>36559</v>
      </c>
      <c r="AK17" s="21" t="s">
        <v>96</v>
      </c>
      <c r="AL17" s="26">
        <f>_xlfn.XLOOKUP(Consolidated[[#This Row],[CODE]],'[2]FCI updated 220517'!$B:$B,'[2]FCI updated 220517'!$GD:$GD)</f>
        <v>1.032</v>
      </c>
      <c r="AM17" s="27">
        <f>IF(AND(Consolidated[[#This Row],[DESIGNATION]]="Historic",Consolidated[[#This Row],[DESIGNATION 3/22/2022]]="Historic"),AL17,AL17/1.6)</f>
        <v>0.64500000000000002</v>
      </c>
      <c r="AN17" s="21" t="s">
        <v>97</v>
      </c>
      <c r="AO17" s="21" t="s">
        <v>97</v>
      </c>
      <c r="AP17" s="21" t="str">
        <f>_xlfn.XLOOKUP(Consolidated[[#This Row],[CODE]],'[3]PRUEBA PVI'!$D:$D,'[3]PRUEBA PVI'!$I:$I,"NO DATA")</f>
        <v>REGULAR</v>
      </c>
      <c r="AQ17" s="28" t="str">
        <f>IF(_xlfn.XLOOKUP(Consolidated[[#This Row],[CODE]],'[4]PRUEBA PVI'!$D:$D,'[4]PRUEBA PVI'!$I:$I,"NOT FOUND")=Consolidated[[#This Row],[SPECIAL SCHOOL]],"MATCHES","NO")</f>
        <v>MATCHES</v>
      </c>
      <c r="AR17" s="28"/>
      <c r="AS17" s="21">
        <f>_xlfn.XLOOKUP(Consolidated[[#This Row],[CODE]],'[5]WORKING FILE'!$D:$D,'[5]WORKING FILE'!$W:$W,"")</f>
        <v>4</v>
      </c>
      <c r="AT17" s="33" t="str">
        <f>_xlfn.XLOOKUP(Consolidated[[#This Row],[CODE]],'[5]WORKING FILE'!$D:$D,'[5]WORKING FILE'!$V:$V)</f>
        <v>Remote, Added 2-PK to match exst number of classrooms per grade</v>
      </c>
      <c r="AU17" s="21" t="str">
        <f>_xlfn.XLOOKUP(Consolidated[[#This Row],[CODE]],'[6]Karen sort'!$D:$D,'[6]Karen sort'!$O:$O,"NOT COMPLETE")</f>
        <v>PK-8</v>
      </c>
      <c r="AV17" s="21">
        <v>6.3</v>
      </c>
      <c r="AW17" s="21">
        <v>4</v>
      </c>
      <c r="AX17" s="21">
        <v>2</v>
      </c>
      <c r="AY17" s="27">
        <v>1.0269616702602273</v>
      </c>
      <c r="AZ17" s="21"/>
      <c r="BA17" s="21"/>
      <c r="BB17" s="21"/>
      <c r="BC17" s="21"/>
      <c r="BD17" s="21"/>
      <c r="BE17" s="21"/>
      <c r="BF17" s="24" t="s">
        <v>98</v>
      </c>
      <c r="BG17" s="24">
        <v>261.89238390279377</v>
      </c>
      <c r="BH17" s="29" t="str">
        <f>IF(_xlfn.XLOOKUP(Consolidated[[#This Row],[CODE]],'[4]PRUEBA PVI'!$D:$D,'[4]PRUEBA PVI'!$AF:$AF,"NOT FOUND")=BG17,"",_xlfn.XLOOKUP(Consolidated[[#This Row],[CODE]],'[4]PRUEBA PVI'!$D:$D,'[4]PRUEBA PVI'!$AF:$AF,"NOT FOUND"))</f>
        <v/>
      </c>
      <c r="BI17" s="30">
        <v>247.6180948959221</v>
      </c>
      <c r="BJ17" s="21">
        <v>31</v>
      </c>
      <c r="BK17" s="28" t="str">
        <f>IF(_xlfn.XLOOKUP(Consolidated[[#This Row],[CODE]],'[4]PRUEBA PVI'!$D:$D,'[4]PRUEBA PVI'!$AK:$AK,"NO DATA")=Consolidated[[#This Row],[NO OF CLASSROOMS]],"","DOES NOT MATCH")</f>
        <v/>
      </c>
      <c r="BL17" s="31">
        <f>Consolidated[[#This Row],[ENROLLMENT 2021-22]]/Consolidated[[#This Row],[NO OF CLASSROOMS]]</f>
        <v>7.9876804805136157</v>
      </c>
      <c r="BM17" s="21">
        <f>Consolidated[[#This Row],[FLOOR AREA (SF)]]/Consolidated[[#This Row],[ENROLLMENT 2022-23]]</f>
        <v>139.59550657864702</v>
      </c>
      <c r="BN17" s="21" t="s">
        <v>114</v>
      </c>
      <c r="BO17" s="21" t="s">
        <v>132</v>
      </c>
      <c r="BP17" s="21" t="s">
        <v>97</v>
      </c>
      <c r="BQ17" s="21" t="s">
        <v>97</v>
      </c>
      <c r="BR17" s="21" t="s">
        <v>97</v>
      </c>
      <c r="BS17" s="21" t="str">
        <f>_xlfn.XLOOKUP(Consolidated[[#This Row],[CODE]],'[7]page 1'!$A:$A,'[7]page 1'!$C:$C,"")</f>
        <v>85KVA</v>
      </c>
      <c r="BT17" s="21" t="str">
        <f>_xlfn.XLOOKUP(Consolidated[[#This Row],[CODE]],[8]Sheet1!$A:$A,[8]Sheet1!$G:$G,"")</f>
        <v/>
      </c>
      <c r="BU17" s="21" t="s">
        <v>92</v>
      </c>
      <c r="BV17" s="21" t="s">
        <v>124</v>
      </c>
      <c r="BW17" s="25" t="s">
        <v>92</v>
      </c>
      <c r="BX17" s="32" t="s">
        <v>183</v>
      </c>
      <c r="BY17" s="21" t="s">
        <v>182</v>
      </c>
      <c r="BZ17" s="21" t="s">
        <v>103</v>
      </c>
      <c r="CA17" s="33" t="s">
        <v>184</v>
      </c>
      <c r="CB17" s="21">
        <v>1</v>
      </c>
      <c r="CC17" s="25" t="s">
        <v>105</v>
      </c>
      <c r="CD17" s="21" t="s">
        <v>97</v>
      </c>
      <c r="CE17" s="21"/>
      <c r="CF17" s="21" t="s">
        <v>127</v>
      </c>
    </row>
    <row r="18" spans="1:84" ht="70.2" x14ac:dyDescent="0.3">
      <c r="A18" s="21">
        <v>10967</v>
      </c>
      <c r="B18" s="22" t="s">
        <v>185</v>
      </c>
      <c r="C18" s="21" t="s">
        <v>91</v>
      </c>
      <c r="D18" s="21" t="s">
        <v>182</v>
      </c>
      <c r="E18" s="21" t="s">
        <v>182</v>
      </c>
      <c r="F18" s="21"/>
      <c r="G18" s="21" t="s">
        <v>119</v>
      </c>
      <c r="H18" s="21" t="s">
        <v>120</v>
      </c>
      <c r="I18" s="21" t="s">
        <v>92</v>
      </c>
      <c r="J18" s="21" t="s">
        <v>93</v>
      </c>
      <c r="K18" s="21" t="s">
        <v>121</v>
      </c>
      <c r="L18" s="24" t="s">
        <v>92</v>
      </c>
      <c r="M18" s="24">
        <v>63.909077951235652</v>
      </c>
      <c r="N18" s="24">
        <v>56.020182262503525</v>
      </c>
      <c r="O18" s="24">
        <v>63.82612458989049</v>
      </c>
      <c r="P18" s="24">
        <v>61.216679050133152</v>
      </c>
      <c r="Q18" s="24">
        <v>46.261018618754655</v>
      </c>
      <c r="R18" s="24">
        <v>62.414662895275626</v>
      </c>
      <c r="S18" s="24" t="s">
        <v>92</v>
      </c>
      <c r="T18" s="24" t="s">
        <v>92</v>
      </c>
      <c r="U18" s="24" t="s">
        <v>92</v>
      </c>
      <c r="V18" s="24" t="s">
        <v>92</v>
      </c>
      <c r="W18" s="24" t="s">
        <v>92</v>
      </c>
      <c r="X18" s="24" t="s">
        <v>92</v>
      </c>
      <c r="Y18" s="24" t="s">
        <v>92</v>
      </c>
      <c r="Z18" s="24" t="s">
        <v>92</v>
      </c>
      <c r="AA18" s="24" t="s">
        <v>92</v>
      </c>
      <c r="AB18" s="23" t="s">
        <v>136</v>
      </c>
      <c r="AC18" s="21">
        <v>18.472079999999998</v>
      </c>
      <c r="AD18" s="21">
        <v>-66.8733</v>
      </c>
      <c r="AE18" s="21" t="str">
        <f>_xlfn.XLOOKUP(Consolidated[[#This Row],[CODE]],[1]updatedschoolpoints!$A:$A,[1]updatedschoolpoints!$O:$O)</f>
        <v>010-081-478-19</v>
      </c>
      <c r="AF18" s="21">
        <f>_xlfn.XLOOKUP(Consolidated[[#This Row],[CODE]],[1]updatedschoolpoints!$A:$A,[1]updatedschoolpoints!$Q:$Q)</f>
        <v>19</v>
      </c>
      <c r="AG18" s="21">
        <f>_xlfn.XLOOKUP(Consolidated[[#This Row],[CODE]],[1]updatedschoolpoints!$A:$A,[1]updatedschoolpoints!$P:$P)</f>
        <v>478</v>
      </c>
      <c r="AH18" s="21">
        <f>_xlfn.XLOOKUP(Consolidated[[#This Row],[CODE]],[1]updatedschoolpoints!$A:$A,[1]updatedschoolpoints!$I:$I)</f>
        <v>1.7161154700000001</v>
      </c>
      <c r="AI18" s="21">
        <f>_xlfn.XLOOKUP(Consolidated[[#This Row],[CODE]],[1]updatedschoolpoints!$A:$A,[1]updatedschoolpoints!$H:$H)</f>
        <v>74753.989889999997</v>
      </c>
      <c r="AJ18" s="21">
        <v>24054</v>
      </c>
      <c r="AK18" s="21" t="s">
        <v>186</v>
      </c>
      <c r="AL18" s="26">
        <f>_xlfn.XLOOKUP(Consolidated[[#This Row],[CODE]],'[2]FCI updated 220517'!$B:$B,'[2]FCI updated 220517'!$GD:$GD)</f>
        <v>0.92720000000000002</v>
      </c>
      <c r="AM18" s="27">
        <f>IF(AND(Consolidated[[#This Row],[DESIGNATION]]="Historic",Consolidated[[#This Row],[DESIGNATION 3/22/2022]]="Historic"),AL18,AL18/1.6)</f>
        <v>0.57950000000000002</v>
      </c>
      <c r="AN18" s="21" t="s">
        <v>45</v>
      </c>
      <c r="AO18" s="21" t="s">
        <v>46</v>
      </c>
      <c r="AP18" s="21" t="str">
        <f>_xlfn.XLOOKUP(Consolidated[[#This Row],[CODE]],'[3]PRUEBA PVI'!$D:$D,'[3]PRUEBA PVI'!$I:$I,"NO DATA")</f>
        <v>REGULAR</v>
      </c>
      <c r="AQ18" s="28" t="str">
        <f>IF(_xlfn.XLOOKUP(Consolidated[[#This Row],[CODE]],'[4]PRUEBA PVI'!$D:$D,'[4]PRUEBA PVI'!$I:$I,"NOT FOUND")=Consolidated[[#This Row],[SPECIAL SCHOOL]],"MATCHES","NO")</f>
        <v>MATCHES</v>
      </c>
      <c r="AR18" s="28"/>
      <c r="AS18" s="21">
        <f>_xlfn.XLOOKUP(Consolidated[[#This Row],[CODE]],'[5]WORKING FILE'!$D:$D,'[5]WORKING FILE'!$W:$W,"")</f>
        <v>5</v>
      </c>
      <c r="AT18" s="33" t="str">
        <f>_xlfn.XLOOKUP(Consolidated[[#This Row],[CODE]],'[5]WORKING FILE'!$D:$D,'[5]WORKING FILE'!$V:$V)</f>
        <v>2.3m to PEDRO AMADOR, moved these students here since Shelter designation and serving more students</v>
      </c>
      <c r="AU18" s="21" t="str">
        <f>_xlfn.XLOOKUP(Consolidated[[#This Row],[CODE]],'[6]Karen sort'!$D:$D,'[6]Karen sort'!$O:$O,"NOT COMPLETE")</f>
        <v>PK-8</v>
      </c>
      <c r="AV18" s="21">
        <v>6.3</v>
      </c>
      <c r="AW18" s="21">
        <v>4</v>
      </c>
      <c r="AX18" s="21">
        <v>1</v>
      </c>
      <c r="AY18" s="27">
        <v>0.75064010268360026</v>
      </c>
      <c r="AZ18" s="21"/>
      <c r="BA18" s="21"/>
      <c r="BB18" s="21"/>
      <c r="BC18" s="21"/>
      <c r="BD18" s="21"/>
      <c r="BE18" s="21"/>
      <c r="BF18" s="24" t="s">
        <v>98</v>
      </c>
      <c r="BG18" s="24">
        <v>357.47907603388819</v>
      </c>
      <c r="BH18" s="29" t="str">
        <f>IF(_xlfn.XLOOKUP(Consolidated[[#This Row],[CODE]],'[4]PRUEBA PVI'!$D:$D,'[4]PRUEBA PVI'!$AF:$AF,"NOT FOUND")=BG18,"",_xlfn.XLOOKUP(Consolidated[[#This Row],[CODE]],'[4]PRUEBA PVI'!$D:$D,'[4]PRUEBA PVI'!$AF:$AF,"NOT FOUND"))</f>
        <v/>
      </c>
      <c r="BI18" s="30">
        <v>337.19611324787246</v>
      </c>
      <c r="BJ18" s="21">
        <v>24</v>
      </c>
      <c r="BK18" s="28" t="str">
        <f>IF(_xlfn.XLOOKUP(Consolidated[[#This Row],[CODE]],'[4]PRUEBA PVI'!$D:$D,'[4]PRUEBA PVI'!$AK:$AK,"NO DATA")=Consolidated[[#This Row],[NO OF CLASSROOMS]],"","DOES NOT MATCH")</f>
        <v/>
      </c>
      <c r="BL18" s="31">
        <f>Consolidated[[#This Row],[ENROLLMENT 2021-22]]/Consolidated[[#This Row],[NO OF CLASSROOMS]]</f>
        <v>14.049838051994685</v>
      </c>
      <c r="BM18" s="21">
        <f>Consolidated[[#This Row],[FLOOR AREA (SF)]]/Consolidated[[#This Row],[ENROLLMENT 2022-23]]</f>
        <v>67.287854346249162</v>
      </c>
      <c r="BN18" s="21" t="s">
        <v>114</v>
      </c>
      <c r="BO18" s="21" t="s">
        <v>132</v>
      </c>
      <c r="BP18" s="21" t="s">
        <v>97</v>
      </c>
      <c r="BQ18" s="21" t="s">
        <v>123</v>
      </c>
      <c r="BR18" s="21" t="s">
        <v>97</v>
      </c>
      <c r="BS18" s="21" t="str">
        <f>_xlfn.XLOOKUP(Consolidated[[#This Row],[CODE]],'[7]page 1'!$A:$A,'[7]page 1'!$C:$C,"")</f>
        <v/>
      </c>
      <c r="BT18" s="21" t="str">
        <f>_xlfn.XLOOKUP(Consolidated[[#This Row],[CODE]],[8]Sheet1!$A:$A,[8]Sheet1!$G:$G,"")</f>
        <v/>
      </c>
      <c r="BU18" s="21" t="s">
        <v>92</v>
      </c>
      <c r="BV18" s="21" t="s">
        <v>124</v>
      </c>
      <c r="BW18" s="25" t="s">
        <v>92</v>
      </c>
      <c r="BX18" s="32" t="s">
        <v>187</v>
      </c>
      <c r="BY18" s="21" t="s">
        <v>182</v>
      </c>
      <c r="BZ18" s="21" t="s">
        <v>103</v>
      </c>
      <c r="CA18" s="33" t="s">
        <v>184</v>
      </c>
      <c r="CB18" s="21">
        <v>1</v>
      </c>
      <c r="CC18" s="25" t="s">
        <v>105</v>
      </c>
      <c r="CD18" s="21" t="s">
        <v>97</v>
      </c>
      <c r="CE18" s="21"/>
      <c r="CF18" s="21" t="s">
        <v>106</v>
      </c>
    </row>
    <row r="19" spans="1:84" ht="56.4" x14ac:dyDescent="0.3">
      <c r="A19" s="21">
        <v>11023</v>
      </c>
      <c r="B19" s="22" t="s">
        <v>188</v>
      </c>
      <c r="C19" s="21" t="s">
        <v>91</v>
      </c>
      <c r="D19" s="21" t="s">
        <v>182</v>
      </c>
      <c r="E19" s="21" t="s">
        <v>182</v>
      </c>
      <c r="F19" s="21"/>
      <c r="G19" s="21" t="s">
        <v>189</v>
      </c>
      <c r="H19" s="21" t="s">
        <v>190</v>
      </c>
      <c r="I19" s="21" t="s">
        <v>92</v>
      </c>
      <c r="J19" s="21" t="s">
        <v>93</v>
      </c>
      <c r="K19" s="21" t="s">
        <v>191</v>
      </c>
      <c r="L19" s="24" t="s">
        <v>92</v>
      </c>
      <c r="M19" s="24" t="s">
        <v>92</v>
      </c>
      <c r="N19" s="24" t="s">
        <v>92</v>
      </c>
      <c r="O19" s="24" t="s">
        <v>92</v>
      </c>
      <c r="P19" s="24" t="s">
        <v>92</v>
      </c>
      <c r="Q19" s="24" t="s">
        <v>92</v>
      </c>
      <c r="R19" s="24" t="s">
        <v>92</v>
      </c>
      <c r="S19" s="24">
        <v>95.786603168086501</v>
      </c>
      <c r="T19" s="24">
        <v>87.907759370805707</v>
      </c>
      <c r="U19" s="24">
        <v>105.54146170984455</v>
      </c>
      <c r="V19" s="24" t="s">
        <v>92</v>
      </c>
      <c r="W19" s="24" t="s">
        <v>92</v>
      </c>
      <c r="X19" s="24" t="s">
        <v>92</v>
      </c>
      <c r="Y19" s="24" t="s">
        <v>92</v>
      </c>
      <c r="Z19" s="24" t="s">
        <v>92</v>
      </c>
      <c r="AA19" s="24" t="s">
        <v>92</v>
      </c>
      <c r="AB19" s="23" t="s">
        <v>192</v>
      </c>
      <c r="AC19" s="21">
        <v>18.451429999999998</v>
      </c>
      <c r="AD19" s="21">
        <v>-66.854060000000004</v>
      </c>
      <c r="AE19" s="21" t="str">
        <f>_xlfn.XLOOKUP(Consolidated[[#This Row],[CODE]],[1]updatedschoolpoints!$A:$A,[1]updatedschoolpoints!$O:$O)</f>
        <v>028-054-009-01</v>
      </c>
      <c r="AF19" s="21">
        <f>_xlfn.XLOOKUP(Consolidated[[#This Row],[CODE]],[1]updatedschoolpoints!$A:$A,[1]updatedschoolpoints!$Q:$Q)</f>
        <v>1</v>
      </c>
      <c r="AG19" s="21">
        <f>_xlfn.XLOOKUP(Consolidated[[#This Row],[CODE]],[1]updatedschoolpoints!$A:$A,[1]updatedschoolpoints!$P:$P)</f>
        <v>9</v>
      </c>
      <c r="AH19" s="21">
        <f>_xlfn.XLOOKUP(Consolidated[[#This Row],[CODE]],[1]updatedschoolpoints!$A:$A,[1]updatedschoolpoints!$I:$I)</f>
        <v>2.6433958689999999</v>
      </c>
      <c r="AI19" s="21">
        <f>_xlfn.XLOOKUP(Consolidated[[#This Row],[CODE]],[1]updatedschoolpoints!$A:$A,[1]updatedschoolpoints!$H:$H)</f>
        <v>115146.3241</v>
      </c>
      <c r="AJ19" s="21">
        <v>36000</v>
      </c>
      <c r="AK19" s="21" t="s">
        <v>96</v>
      </c>
      <c r="AL19" s="26">
        <f>_xlfn.XLOOKUP(Consolidated[[#This Row],[CODE]],'[2]FCI updated 220517'!$B:$B,'[2]FCI updated 220517'!$GD:$GD)</f>
        <v>1.32</v>
      </c>
      <c r="AM19" s="27">
        <f>IF(AND(Consolidated[[#This Row],[DESIGNATION]]="Historic",Consolidated[[#This Row],[DESIGNATION 3/22/2022]]="Historic"),AL19,AL19/1.6)</f>
        <v>0.82499999999999996</v>
      </c>
      <c r="AN19" s="21" t="s">
        <v>97</v>
      </c>
      <c r="AO19" s="21" t="s">
        <v>97</v>
      </c>
      <c r="AP19" s="21" t="str">
        <f>_xlfn.XLOOKUP(Consolidated[[#This Row],[CODE]],'[3]PRUEBA PVI'!$D:$D,'[3]PRUEBA PVI'!$I:$I,"NO DATA")</f>
        <v>REGULAR</v>
      </c>
      <c r="AQ19" s="28" t="str">
        <f>IF(_xlfn.XLOOKUP(Consolidated[[#This Row],[CODE]],'[4]PRUEBA PVI'!$D:$D,'[4]PRUEBA PVI'!$I:$I,"NOT FOUND")=Consolidated[[#This Row],[SPECIAL SCHOOL]],"MATCHES","NO")</f>
        <v>MATCHES</v>
      </c>
      <c r="AR19" s="28">
        <v>1</v>
      </c>
      <c r="AS19" s="21">
        <f>_xlfn.XLOOKUP(Consolidated[[#This Row],[CODE]],'[5]WORKING FILE'!$D:$D,'[5]WORKING FILE'!$W:$W,"")</f>
        <v>4</v>
      </c>
      <c r="AT19" s="33" t="str">
        <f>_xlfn.XLOOKUP(Consolidated[[#This Row],[CODE]],'[5]WORKING FILE'!$D:$D,'[5]WORKING FILE'!$V:$V)</f>
        <v>1.6m to AMALIA LOPEZ DE AVILA (NUEVA) K-5 changed to PK-5</v>
      </c>
      <c r="AU19" s="21" t="str">
        <f>_xlfn.XLOOKUP(Consolidated[[#This Row],[CODE]],'[6]Karen sort'!$D:$D,'[6]Karen sort'!$O:$O,"NOT COMPLETE")</f>
        <v>6-8</v>
      </c>
      <c r="AV19" s="21">
        <v>6.3</v>
      </c>
      <c r="AW19" s="21">
        <v>3</v>
      </c>
      <c r="AX19" s="21">
        <v>1</v>
      </c>
      <c r="AY19" s="27">
        <v>0.9653558360675174</v>
      </c>
      <c r="AZ19" s="21"/>
      <c r="BA19" s="21"/>
      <c r="BB19" s="21"/>
      <c r="BC19" s="21"/>
      <c r="BD19" s="21"/>
      <c r="BE19" s="21"/>
      <c r="BF19" s="24" t="s">
        <v>98</v>
      </c>
      <c r="BG19" s="24">
        <v>292.06337978200338</v>
      </c>
      <c r="BH19" s="29" t="str">
        <f>IF(_xlfn.XLOOKUP(Consolidated[[#This Row],[CODE]],'[4]PRUEBA PVI'!$D:$D,'[4]PRUEBA PVI'!$AF:$AF,"NOT FOUND")=BG19,"",_xlfn.XLOOKUP(Consolidated[[#This Row],[CODE]],'[4]PRUEBA PVI'!$D:$D,'[4]PRUEBA PVI'!$AF:$AF,"NOT FOUND"))</f>
        <v/>
      </c>
      <c r="BI19" s="30">
        <v>276.95303218429143</v>
      </c>
      <c r="BJ19" s="21">
        <v>37</v>
      </c>
      <c r="BK19" s="28" t="str">
        <f>IF(_xlfn.XLOOKUP(Consolidated[[#This Row],[CODE]],'[4]PRUEBA PVI'!$D:$D,'[4]PRUEBA PVI'!$AK:$AK,"NO DATA")=Consolidated[[#This Row],[NO OF CLASSROOMS]],"","DOES NOT MATCH")</f>
        <v/>
      </c>
      <c r="BL19" s="31">
        <f>Consolidated[[#This Row],[ENROLLMENT 2021-22]]/Consolidated[[#This Row],[NO OF CLASSROOMS]]</f>
        <v>7.4852170860619305</v>
      </c>
      <c r="BM19" s="21">
        <f>Consolidated[[#This Row],[FLOOR AREA (SF)]]/Consolidated[[#This Row],[ENROLLMENT 2022-23]]</f>
        <v>123.26091695189744</v>
      </c>
      <c r="BN19" s="21" t="s">
        <v>114</v>
      </c>
      <c r="BO19" s="21" t="s">
        <v>132</v>
      </c>
      <c r="BP19" s="21" t="s">
        <v>97</v>
      </c>
      <c r="BQ19" s="21" t="s">
        <v>123</v>
      </c>
      <c r="BR19" s="21" t="s">
        <v>97</v>
      </c>
      <c r="BS19" s="21" t="str">
        <f>_xlfn.XLOOKUP(Consolidated[[#This Row],[CODE]],'[7]page 1'!$A:$A,'[7]page 1'!$C:$C,"")</f>
        <v/>
      </c>
      <c r="BT19" s="21" t="str">
        <f>_xlfn.XLOOKUP(Consolidated[[#This Row],[CODE]],[8]Sheet1!$A:$A,[8]Sheet1!$G:$G,"")</f>
        <v/>
      </c>
      <c r="BU19" s="21" t="s">
        <v>92</v>
      </c>
      <c r="BV19" s="21" t="s">
        <v>124</v>
      </c>
      <c r="BW19" s="25" t="s">
        <v>125</v>
      </c>
      <c r="BX19" s="32" t="s">
        <v>193</v>
      </c>
      <c r="BY19" s="21" t="s">
        <v>182</v>
      </c>
      <c r="BZ19" s="21" t="s">
        <v>103</v>
      </c>
      <c r="CA19" s="33" t="s">
        <v>184</v>
      </c>
      <c r="CB19" s="21">
        <v>1</v>
      </c>
      <c r="CC19" s="25" t="s">
        <v>105</v>
      </c>
      <c r="CD19" s="21" t="s">
        <v>97</v>
      </c>
      <c r="CE19" s="21"/>
      <c r="CF19" s="21" t="s">
        <v>106</v>
      </c>
    </row>
    <row r="20" spans="1:84" ht="70.2" x14ac:dyDescent="0.3">
      <c r="A20" s="21">
        <v>11031</v>
      </c>
      <c r="B20" s="22" t="s">
        <v>194</v>
      </c>
      <c r="C20" s="21" t="s">
        <v>91</v>
      </c>
      <c r="D20" s="21" t="s">
        <v>182</v>
      </c>
      <c r="E20" s="21" t="s">
        <v>182</v>
      </c>
      <c r="F20" s="21"/>
      <c r="G20" s="21" t="s">
        <v>108</v>
      </c>
      <c r="H20" s="21" t="s">
        <v>109</v>
      </c>
      <c r="I20" s="21" t="s">
        <v>92</v>
      </c>
      <c r="J20" s="21" t="s">
        <v>92</v>
      </c>
      <c r="K20" s="21" t="s">
        <v>111</v>
      </c>
      <c r="L20" s="24" t="s">
        <v>92</v>
      </c>
      <c r="M20" s="24">
        <v>13.354135691302972</v>
      </c>
      <c r="N20" s="24">
        <v>23.341742609376467</v>
      </c>
      <c r="O20" s="24">
        <v>17.833770105998813</v>
      </c>
      <c r="P20" s="24">
        <v>23.544876557743518</v>
      </c>
      <c r="Q20" s="24">
        <v>19.826150836609138</v>
      </c>
      <c r="R20" s="24">
        <v>21.750564342293021</v>
      </c>
      <c r="S20" s="24">
        <v>32.244995125890505</v>
      </c>
      <c r="T20" s="24">
        <v>37.809788976690626</v>
      </c>
      <c r="U20" s="24">
        <v>48.492022947766415</v>
      </c>
      <c r="V20" s="24" t="s">
        <v>92</v>
      </c>
      <c r="W20" s="24" t="s">
        <v>92</v>
      </c>
      <c r="X20" s="24" t="s">
        <v>92</v>
      </c>
      <c r="Y20" s="24" t="s">
        <v>92</v>
      </c>
      <c r="Z20" s="24" t="s">
        <v>92</v>
      </c>
      <c r="AA20" s="24" t="s">
        <v>92</v>
      </c>
      <c r="AB20" s="23" t="s">
        <v>112</v>
      </c>
      <c r="AC20" s="21">
        <v>18.367943629999999</v>
      </c>
      <c r="AD20" s="21">
        <v>-66.833948160000006</v>
      </c>
      <c r="AE20" s="21" t="str">
        <f>_xlfn.XLOOKUP(Consolidated[[#This Row],[CODE]],[1]updatedschoolpoints!$A:$A,[1]updatedschoolpoints!$O:$O)</f>
        <v>102-000-004-26</v>
      </c>
      <c r="AF20" s="21">
        <f>_xlfn.XLOOKUP(Consolidated[[#This Row],[CODE]],[1]updatedschoolpoints!$A:$A,[1]updatedschoolpoints!$Q:$Q)</f>
        <v>26</v>
      </c>
      <c r="AG20" s="21">
        <f>_xlfn.XLOOKUP(Consolidated[[#This Row],[CODE]],[1]updatedschoolpoints!$A:$A,[1]updatedschoolpoints!$P:$P)</f>
        <v>4</v>
      </c>
      <c r="AH20" s="21">
        <f>_xlfn.XLOOKUP(Consolidated[[#This Row],[CODE]],[1]updatedschoolpoints!$A:$A,[1]updatedschoolpoints!$I:$I)</f>
        <v>3.5145961899999998</v>
      </c>
      <c r="AI20" s="21">
        <f>_xlfn.XLOOKUP(Consolidated[[#This Row],[CODE]],[1]updatedschoolpoints!$A:$A,[1]updatedschoolpoints!$H:$H)</f>
        <v>153095.8101</v>
      </c>
      <c r="AJ20" s="21">
        <v>44804</v>
      </c>
      <c r="AK20" s="21" t="s">
        <v>195</v>
      </c>
      <c r="AL20" s="26">
        <f>_xlfn.XLOOKUP(Consolidated[[#This Row],[CODE]],'[2]FCI updated 220517'!$B:$B,'[2]FCI updated 220517'!$GD:$GD)</f>
        <v>1.4128000000000001</v>
      </c>
      <c r="AM20" s="27">
        <f>IF(AND(Consolidated[[#This Row],[DESIGNATION]]="Historic",Consolidated[[#This Row],[DESIGNATION 3/22/2022]]="Historic"),AL20,AL20/1.6)</f>
        <v>0.88300000000000001</v>
      </c>
      <c r="AN20" s="21" t="s">
        <v>97</v>
      </c>
      <c r="AO20" s="21" t="s">
        <v>97</v>
      </c>
      <c r="AP20" s="21" t="str">
        <f>_xlfn.XLOOKUP(Consolidated[[#This Row],[CODE]],'[3]PRUEBA PVI'!$D:$D,'[3]PRUEBA PVI'!$I:$I,"NO DATA")</f>
        <v>REGULAR</v>
      </c>
      <c r="AQ20" s="28" t="str">
        <f>IF(_xlfn.XLOOKUP(Consolidated[[#This Row],[CODE]],'[4]PRUEBA PVI'!$D:$D,'[4]PRUEBA PVI'!$I:$I,"NOT FOUND")=Consolidated[[#This Row],[SPECIAL SCHOOL]],"MATCHES","NO")</f>
        <v>MATCHES</v>
      </c>
      <c r="AR20" s="28"/>
      <c r="AS20" s="21">
        <f>_xlfn.XLOOKUP(Consolidated[[#This Row],[CODE]],'[5]WORKING FILE'!$D:$D,'[5]WORKING FILE'!$W:$W,"")</f>
        <v>3</v>
      </c>
      <c r="AT20" s="33" t="str">
        <f>_xlfn.XLOOKUP(Consolidated[[#This Row],[CODE]],'[5]WORKING FILE'!$D:$D,'[5]WORKING FILE'!$V:$V)</f>
        <v>Remote, Added 2-PK to match exst number of classrooms per grade</v>
      </c>
      <c r="AU20" s="21" t="str">
        <f>_xlfn.XLOOKUP(Consolidated[[#This Row],[CODE]],'[6]Karen sort'!$D:$D,'[6]Karen sort'!$O:$O,"NOT COMPLETE")</f>
        <v>PK-8</v>
      </c>
      <c r="AV20" s="21">
        <v>6.3</v>
      </c>
      <c r="AW20" s="21">
        <v>5</v>
      </c>
      <c r="AX20" s="21">
        <v>2</v>
      </c>
      <c r="AY20" s="27">
        <v>1.1028332073598195</v>
      </c>
      <c r="AZ20" s="21"/>
      <c r="BA20" s="21"/>
      <c r="BB20" s="21"/>
      <c r="BC20" s="21"/>
      <c r="BD20" s="21"/>
      <c r="BE20" s="21"/>
      <c r="BF20" s="24" t="s">
        <v>179</v>
      </c>
      <c r="BG20" s="24">
        <v>238.19804719367147</v>
      </c>
      <c r="BH20" s="29" t="str">
        <f>IF(_xlfn.XLOOKUP(Consolidated[[#This Row],[CODE]],'[4]PRUEBA PVI'!$D:$D,'[4]PRUEBA PVI'!$AF:$AF,"NOT FOUND")=BG20,"",_xlfn.XLOOKUP(Consolidated[[#This Row],[CODE]],'[4]PRUEBA PVI'!$D:$D,'[4]PRUEBA PVI'!$AF:$AF,"NOT FOUND"))</f>
        <v/>
      </c>
      <c r="BI20" s="30">
        <v>225.15949821711914</v>
      </c>
      <c r="BJ20" s="21">
        <v>35</v>
      </c>
      <c r="BK20" s="28" t="str">
        <f>IF(_xlfn.XLOOKUP(Consolidated[[#This Row],[CODE]],'[4]PRUEBA PVI'!$D:$D,'[4]PRUEBA PVI'!$AK:$AK,"NO DATA")=Consolidated[[#This Row],[NO OF CLASSROOMS]],"","DOES NOT MATCH")</f>
        <v/>
      </c>
      <c r="BL20" s="31">
        <f>Consolidated[[#This Row],[ENROLLMENT 2021-22]]/Consolidated[[#This Row],[NO OF CLASSROOMS]]</f>
        <v>6.4331285204891184</v>
      </c>
      <c r="BM20" s="21">
        <f>Consolidated[[#This Row],[FLOOR AREA (SF)]]/Consolidated[[#This Row],[ENROLLMENT 2022-23]]</f>
        <v>188.09558066431691</v>
      </c>
      <c r="BN20" s="21" t="s">
        <v>114</v>
      </c>
      <c r="BO20" s="21" t="s">
        <v>132</v>
      </c>
      <c r="BP20" s="21" t="s">
        <v>97</v>
      </c>
      <c r="BQ20" s="21" t="s">
        <v>123</v>
      </c>
      <c r="BR20" s="21" t="s">
        <v>97</v>
      </c>
      <c r="BS20" s="21" t="str">
        <f>_xlfn.XLOOKUP(Consolidated[[#This Row],[CODE]],'[7]page 1'!$A:$A,'[7]page 1'!$C:$C,"")</f>
        <v/>
      </c>
      <c r="BT20" s="21" t="str">
        <f>_xlfn.XLOOKUP(Consolidated[[#This Row],[CODE]],[8]Sheet1!$A:$A,[8]Sheet1!$G:$G,"")</f>
        <v/>
      </c>
      <c r="BU20" s="21" t="s">
        <v>92</v>
      </c>
      <c r="BV20" s="21" t="s">
        <v>124</v>
      </c>
      <c r="BW20" s="25" t="s">
        <v>125</v>
      </c>
      <c r="BX20" s="32" t="s">
        <v>196</v>
      </c>
      <c r="BY20" s="21" t="s">
        <v>182</v>
      </c>
      <c r="BZ20" s="21" t="s">
        <v>103</v>
      </c>
      <c r="CA20" s="33" t="s">
        <v>184</v>
      </c>
      <c r="CB20" s="21">
        <v>1</v>
      </c>
      <c r="CC20" s="25" t="s">
        <v>105</v>
      </c>
      <c r="CD20" s="21" t="s">
        <v>97</v>
      </c>
      <c r="CE20" s="21"/>
      <c r="CF20" s="21" t="s">
        <v>143</v>
      </c>
    </row>
    <row r="21" spans="1:84" ht="84" x14ac:dyDescent="0.3">
      <c r="A21" s="21">
        <v>11080</v>
      </c>
      <c r="B21" s="22" t="s">
        <v>197</v>
      </c>
      <c r="C21" s="21" t="s">
        <v>91</v>
      </c>
      <c r="D21" s="21" t="s">
        <v>182</v>
      </c>
      <c r="E21" s="21" t="s">
        <v>182</v>
      </c>
      <c r="F21" s="21"/>
      <c r="G21" s="21" t="s">
        <v>119</v>
      </c>
      <c r="H21" s="21" t="s">
        <v>120</v>
      </c>
      <c r="I21" s="21" t="s">
        <v>92</v>
      </c>
      <c r="J21" s="21" t="s">
        <v>93</v>
      </c>
      <c r="K21" s="21" t="s">
        <v>121</v>
      </c>
      <c r="L21" s="24" t="s">
        <v>92</v>
      </c>
      <c r="M21" s="24">
        <v>22.892804042233667</v>
      </c>
      <c r="N21" s="24">
        <v>15.872384974375997</v>
      </c>
      <c r="O21" s="24">
        <v>17.833770105998813</v>
      </c>
      <c r="P21" s="24">
        <v>23.544876557743518</v>
      </c>
      <c r="Q21" s="24">
        <v>28.323072623727342</v>
      </c>
      <c r="R21" s="24">
        <v>32.153008158172291</v>
      </c>
      <c r="S21" s="24" t="s">
        <v>92</v>
      </c>
      <c r="T21" s="24" t="s">
        <v>92</v>
      </c>
      <c r="U21" s="24" t="s">
        <v>92</v>
      </c>
      <c r="V21" s="24" t="s">
        <v>92</v>
      </c>
      <c r="W21" s="24" t="s">
        <v>92</v>
      </c>
      <c r="X21" s="24" t="s">
        <v>92</v>
      </c>
      <c r="Y21" s="24" t="s">
        <v>92</v>
      </c>
      <c r="Z21" s="24" t="s">
        <v>92</v>
      </c>
      <c r="AA21" s="24" t="s">
        <v>92</v>
      </c>
      <c r="AB21" s="23" t="s">
        <v>198</v>
      </c>
      <c r="AC21" s="21">
        <v>18.48358</v>
      </c>
      <c r="AD21" s="21">
        <v>-66.884990000000002</v>
      </c>
      <c r="AE21" s="21" t="str">
        <f>_xlfn.XLOOKUP(Consolidated[[#This Row],[CODE]],[1]updatedschoolpoints!$A:$A,[1]updatedschoolpoints!$O:$O)</f>
        <v>009-049-498-62</v>
      </c>
      <c r="AF21" s="21">
        <f>_xlfn.XLOOKUP(Consolidated[[#This Row],[CODE]],[1]updatedschoolpoints!$A:$A,[1]updatedschoolpoints!$Q:$Q)</f>
        <v>62</v>
      </c>
      <c r="AG21" s="21">
        <f>_xlfn.XLOOKUP(Consolidated[[#This Row],[CODE]],[1]updatedschoolpoints!$A:$A,[1]updatedschoolpoints!$P:$P)</f>
        <v>498</v>
      </c>
      <c r="AH21" s="21">
        <f>_xlfn.XLOOKUP(Consolidated[[#This Row],[CODE]],[1]updatedschoolpoints!$A:$A,[1]updatedschoolpoints!$I:$I)</f>
        <v>1.0691521770000001</v>
      </c>
      <c r="AI21" s="21">
        <f>_xlfn.XLOOKUP(Consolidated[[#This Row],[CODE]],[1]updatedschoolpoints!$A:$A,[1]updatedschoolpoints!$H:$H)</f>
        <v>46572.268830000001</v>
      </c>
      <c r="AJ21" s="21">
        <v>4140</v>
      </c>
      <c r="AK21" s="21" t="s">
        <v>130</v>
      </c>
      <c r="AL21" s="26">
        <f>_xlfn.XLOOKUP(Consolidated[[#This Row],[CODE]],'[2]FCI updated 220517'!$B:$B,'[2]FCI updated 220517'!$GD:$GD)</f>
        <v>1.2112000000000001</v>
      </c>
      <c r="AM21" s="27">
        <f>IF(AND(Consolidated[[#This Row],[DESIGNATION]]="Historic",Consolidated[[#This Row],[DESIGNATION 3/22/2022]]="Historic"),AL21,AL21/1.6)</f>
        <v>0.75700000000000001</v>
      </c>
      <c r="AN21" s="21" t="s">
        <v>45</v>
      </c>
      <c r="AO21" s="21" t="s">
        <v>46</v>
      </c>
      <c r="AP21" s="21" t="str">
        <f>_xlfn.XLOOKUP(Consolidated[[#This Row],[CODE]],'[3]PRUEBA PVI'!$D:$D,'[3]PRUEBA PVI'!$I:$I,"NO DATA")</f>
        <v>REGULAR</v>
      </c>
      <c r="AQ21" s="28" t="str">
        <f>IF(_xlfn.XLOOKUP(Consolidated[[#This Row],[CODE]],'[4]PRUEBA PVI'!$D:$D,'[4]PRUEBA PVI'!$I:$I,"NOT FOUND")=Consolidated[[#This Row],[SPECIAL SCHOOL]],"MATCHES","NO")</f>
        <v>MATCHES</v>
      </c>
      <c r="AR21" s="28"/>
      <c r="AS21" s="21">
        <f>_xlfn.XLOOKUP(Consolidated[[#This Row],[CODE]],'[5]WORKING FILE'!$D:$D,'[5]WORKING FILE'!$W:$W,"")</f>
        <v>1</v>
      </c>
      <c r="AT21" s="33" t="str">
        <f>_xlfn.XLOOKUP(Consolidated[[#This Row],[CODE]],'[5]WORKING FILE'!$D:$D,'[5]WORKING FILE'!$V:$V)</f>
        <v>2.3m to RALPH W EMERSON, moved these students there since that school has shelter designation and serving more students</v>
      </c>
      <c r="AU21" s="21" t="str">
        <f>_xlfn.XLOOKUP(Consolidated[[#This Row],[CODE]],'[6]Karen sort'!$D:$D,'[6]Karen sort'!$O:$O,"NOT COMPLETE")</f>
        <v>K-5</v>
      </c>
      <c r="AV21" s="21">
        <v>6.3</v>
      </c>
      <c r="AW21" s="21">
        <v>4</v>
      </c>
      <c r="AX21" s="21">
        <v>1</v>
      </c>
      <c r="AY21" s="27">
        <v>0.8272250150893361</v>
      </c>
      <c r="AZ21" s="21"/>
      <c r="BA21" s="21"/>
      <c r="BB21" s="21"/>
      <c r="BC21" s="21"/>
      <c r="BD21" s="21"/>
      <c r="BE21" s="21"/>
      <c r="BF21" s="24" t="s">
        <v>98</v>
      </c>
      <c r="BG21" s="24">
        <v>143.49341446182294</v>
      </c>
      <c r="BH21" s="29" t="str">
        <f>IF(_xlfn.XLOOKUP(Consolidated[[#This Row],[CODE]],'[4]PRUEBA PVI'!$D:$D,'[4]PRUEBA PVI'!$AF:$AF,"NOT FOUND")=BG21,"",_xlfn.XLOOKUP(Consolidated[[#This Row],[CODE]],'[4]PRUEBA PVI'!$D:$D,'[4]PRUEBA PVI'!$AF:$AF,"NOT FOUND"))</f>
        <v/>
      </c>
      <c r="BI21" s="30">
        <v>135.46838668817608</v>
      </c>
      <c r="BJ21" s="21">
        <v>12</v>
      </c>
      <c r="BK21" s="28" t="str">
        <f>IF(_xlfn.XLOOKUP(Consolidated[[#This Row],[CODE]],'[4]PRUEBA PVI'!$D:$D,'[4]PRUEBA PVI'!$AK:$AK,"NO DATA")=Consolidated[[#This Row],[NO OF CLASSROOMS]],"","DOES NOT MATCH")</f>
        <v/>
      </c>
      <c r="BL21" s="31">
        <f>Consolidated[[#This Row],[ENROLLMENT 2021-22]]/Consolidated[[#This Row],[NO OF CLASSROOMS]]</f>
        <v>11.289032224014674</v>
      </c>
      <c r="BM21" s="21">
        <f>Consolidated[[#This Row],[FLOOR AREA (SF)]]/Consolidated[[#This Row],[ENROLLMENT 2022-23]]</f>
        <v>28.851498276260376</v>
      </c>
      <c r="BN21" s="21" t="s">
        <v>114</v>
      </c>
      <c r="BO21" s="21" t="s">
        <v>132</v>
      </c>
      <c r="BP21" s="21" t="s">
        <v>97</v>
      </c>
      <c r="BQ21" s="21" t="s">
        <v>97</v>
      </c>
      <c r="BR21" s="21" t="s">
        <v>97</v>
      </c>
      <c r="BS21" s="21" t="str">
        <f>_xlfn.XLOOKUP(Consolidated[[#This Row],[CODE]],'[7]page 1'!$A:$A,'[7]page 1'!$C:$C,"")</f>
        <v/>
      </c>
      <c r="BT21" s="21" t="str">
        <f>_xlfn.XLOOKUP(Consolidated[[#This Row],[CODE]],[8]Sheet1!$A:$A,[8]Sheet1!$G:$G,"")</f>
        <v/>
      </c>
      <c r="BU21" s="21" t="s">
        <v>92</v>
      </c>
      <c r="BV21" s="21" t="s">
        <v>124</v>
      </c>
      <c r="BW21" s="25" t="s">
        <v>92</v>
      </c>
      <c r="BX21" s="32" t="s">
        <v>199</v>
      </c>
      <c r="BY21" s="21" t="s">
        <v>182</v>
      </c>
      <c r="BZ21" s="21" t="s">
        <v>103</v>
      </c>
      <c r="CA21" s="33" t="s">
        <v>184</v>
      </c>
      <c r="CB21" s="21">
        <v>1</v>
      </c>
      <c r="CC21" s="25" t="s">
        <v>105</v>
      </c>
      <c r="CD21" s="21" t="s">
        <v>97</v>
      </c>
      <c r="CE21" s="21"/>
      <c r="CF21" s="21" t="s">
        <v>127</v>
      </c>
    </row>
    <row r="22" spans="1:84" ht="70.8" x14ac:dyDescent="0.3">
      <c r="A22" s="21">
        <v>11239</v>
      </c>
      <c r="B22" s="22" t="s">
        <v>200</v>
      </c>
      <c r="C22" s="21" t="s">
        <v>91</v>
      </c>
      <c r="D22" s="21" t="s">
        <v>158</v>
      </c>
      <c r="E22" s="21" t="s">
        <v>201</v>
      </c>
      <c r="F22" s="21"/>
      <c r="G22" s="21" t="s">
        <v>119</v>
      </c>
      <c r="H22" s="21" t="s">
        <v>120</v>
      </c>
      <c r="I22" s="21" t="s">
        <v>92</v>
      </c>
      <c r="J22" s="21" t="s">
        <v>92</v>
      </c>
      <c r="K22" s="21" t="s">
        <v>121</v>
      </c>
      <c r="L22" s="24" t="s">
        <v>92</v>
      </c>
      <c r="M22" s="24">
        <v>10.492535186023764</v>
      </c>
      <c r="N22" s="24">
        <v>13.071375861250822</v>
      </c>
      <c r="O22" s="24">
        <v>14.079292188946431</v>
      </c>
      <c r="P22" s="24">
        <v>8.4761555607876673</v>
      </c>
      <c r="Q22" s="24">
        <v>16.993843574236404</v>
      </c>
      <c r="R22" s="24">
        <v>13.239473947482709</v>
      </c>
      <c r="S22" s="24" t="s">
        <v>92</v>
      </c>
      <c r="T22" s="24" t="s">
        <v>92</v>
      </c>
      <c r="U22" s="24" t="s">
        <v>92</v>
      </c>
      <c r="V22" s="24" t="s">
        <v>92</v>
      </c>
      <c r="W22" s="24" t="s">
        <v>92</v>
      </c>
      <c r="X22" s="24" t="s">
        <v>92</v>
      </c>
      <c r="Y22" s="24" t="s">
        <v>92</v>
      </c>
      <c r="Z22" s="24" t="s">
        <v>92</v>
      </c>
      <c r="AA22" s="24" t="s">
        <v>92</v>
      </c>
      <c r="AB22" s="23" t="s">
        <v>202</v>
      </c>
      <c r="AC22" s="21">
        <v>18.36056</v>
      </c>
      <c r="AD22" s="21">
        <v>-66.492720000000006</v>
      </c>
      <c r="AE22" s="21" t="str">
        <f>_xlfn.XLOOKUP(Consolidated[[#This Row],[CODE]],[1]updatedschoolpoints!$A:$A,[1]updatedschoolpoints!$O:$O)</f>
        <v>108-000-001-42</v>
      </c>
      <c r="AF22" s="21">
        <f>_xlfn.XLOOKUP(Consolidated[[#This Row],[CODE]],[1]updatedschoolpoints!$A:$A,[1]updatedschoolpoints!$Q:$Q)</f>
        <v>42</v>
      </c>
      <c r="AG22" s="21">
        <f>_xlfn.XLOOKUP(Consolidated[[#This Row],[CODE]],[1]updatedschoolpoints!$A:$A,[1]updatedschoolpoints!$P:$P)</f>
        <v>1</v>
      </c>
      <c r="AH22" s="21">
        <f>_xlfn.XLOOKUP(Consolidated[[#This Row],[CODE]],[1]updatedschoolpoints!$A:$A,[1]updatedschoolpoints!$I:$I)</f>
        <v>1.174297903</v>
      </c>
      <c r="AI22" s="21">
        <f>_xlfn.XLOOKUP(Consolidated[[#This Row],[CODE]],[1]updatedschoolpoints!$A:$A,[1]updatedschoolpoints!$H:$H)</f>
        <v>51152.416669999999</v>
      </c>
      <c r="AJ22" s="21">
        <v>7828</v>
      </c>
      <c r="AK22" s="21" t="s">
        <v>137</v>
      </c>
      <c r="AL22" s="26">
        <f>_xlfn.XLOOKUP(Consolidated[[#This Row],[CODE]],'[2]FCI updated 220517'!$B:$B,'[2]FCI updated 220517'!$GD:$GD)</f>
        <v>0.96799999999999997</v>
      </c>
      <c r="AM22" s="27">
        <f>IF(AND(Consolidated[[#This Row],[DESIGNATION]]="Historic",Consolidated[[#This Row],[DESIGNATION 3/22/2022]]="Historic"),AL22,AL22/1.6)</f>
        <v>0.60499999999999998</v>
      </c>
      <c r="AN22" s="21" t="s">
        <v>97</v>
      </c>
      <c r="AO22" s="21" t="s">
        <v>97</v>
      </c>
      <c r="AP22" s="21" t="str">
        <f>_xlfn.XLOOKUP(Consolidated[[#This Row],[CODE]],'[3]PRUEBA PVI'!$D:$D,'[3]PRUEBA PVI'!$I:$I,"NO DATA")</f>
        <v>REGULAR</v>
      </c>
      <c r="AQ22" s="28" t="str">
        <f>IF(_xlfn.XLOOKUP(Consolidated[[#This Row],[CODE]],'[4]PRUEBA PVI'!$D:$D,'[4]PRUEBA PVI'!$I:$I,"NOT FOUND")=Consolidated[[#This Row],[SPECIAL SCHOOL]],"MATCHES","NO")</f>
        <v>MATCHES</v>
      </c>
      <c r="AR22" s="28"/>
      <c r="AS22" s="21">
        <f>_xlfn.XLOOKUP(Consolidated[[#This Row],[CODE]],'[5]WORKING FILE'!$D:$D,'[5]WORKING FILE'!$W:$W,"")</f>
        <v>1</v>
      </c>
      <c r="AT22" s="33" t="str">
        <f>_xlfn.XLOOKUP(Consolidated[[#This Row],[CODE]],'[5]WORKING FILE'!$D:$D,'[5]WORKING FILE'!$V:$V)</f>
        <v>Only has 76 students and is 2.9 miles to NUEVA URBANA DE CIALES PK-8, newer and has space, so moved the students there</v>
      </c>
      <c r="AU22" s="21" t="str">
        <f>_xlfn.XLOOKUP(Consolidated[[#This Row],[CODE]],'[6]Karen sort'!$D:$D,'[6]Karen sort'!$O:$O,"NOT COMPLETE")</f>
        <v>K-5</v>
      </c>
      <c r="AV22" s="21">
        <v>2.7</v>
      </c>
      <c r="AW22" s="21">
        <v>5</v>
      </c>
      <c r="AX22" s="21" t="s">
        <v>92</v>
      </c>
      <c r="AY22" s="27" t="s">
        <v>92</v>
      </c>
      <c r="AZ22" s="21"/>
      <c r="BA22" s="21"/>
      <c r="BB22" s="21"/>
      <c r="BC22" s="21"/>
      <c r="BD22" s="21"/>
      <c r="BE22" s="21"/>
      <c r="BF22" s="24" t="s">
        <v>98</v>
      </c>
      <c r="BG22" s="24">
        <v>76.352676318727802</v>
      </c>
      <c r="BH22" s="29" t="str">
        <f>IF(_xlfn.XLOOKUP(Consolidated[[#This Row],[CODE]],'[4]PRUEBA PVI'!$D:$D,'[4]PRUEBA PVI'!$AF:$AF,"NOT FOUND")=BG22,"",_xlfn.XLOOKUP(Consolidated[[#This Row],[CODE]],'[4]PRUEBA PVI'!$D:$D,'[4]PRUEBA PVI'!$AF:$AF,"NOT FOUND"))</f>
        <v/>
      </c>
      <c r="BI22" s="30">
        <v>71.974919352286477</v>
      </c>
      <c r="BJ22" s="21">
        <v>9</v>
      </c>
      <c r="BK22" s="28" t="str">
        <f>IF(_xlfn.XLOOKUP(Consolidated[[#This Row],[CODE]],'[4]PRUEBA PVI'!$D:$D,'[4]PRUEBA PVI'!$AK:$AK,"NO DATA")=Consolidated[[#This Row],[NO OF CLASSROOMS]],"","DOES NOT MATCH")</f>
        <v/>
      </c>
      <c r="BL22" s="31">
        <f>Consolidated[[#This Row],[ENROLLMENT 2021-22]]/Consolidated[[#This Row],[NO OF CLASSROOMS]]</f>
        <v>7.9972132613651645</v>
      </c>
      <c r="BM22" s="21">
        <f>Consolidated[[#This Row],[FLOOR AREA (SF)]]/Consolidated[[#This Row],[ENROLLMENT 2022-23]]</f>
        <v>102.52423853910078</v>
      </c>
      <c r="BN22" s="21" t="s">
        <v>114</v>
      </c>
      <c r="BO22" s="21" t="s">
        <v>115</v>
      </c>
      <c r="BP22" s="21" t="s">
        <v>97</v>
      </c>
      <c r="BQ22" s="21" t="s">
        <v>97</v>
      </c>
      <c r="BR22" s="21" t="s">
        <v>97</v>
      </c>
      <c r="BS22" s="21" t="str">
        <f>_xlfn.XLOOKUP(Consolidated[[#This Row],[CODE]],'[7]page 1'!$A:$A,'[7]page 1'!$C:$C,"")</f>
        <v>150KVA</v>
      </c>
      <c r="BT22" s="21" t="str">
        <f>_xlfn.XLOOKUP(Consolidated[[#This Row],[CODE]],[8]Sheet1!$A:$A,[8]Sheet1!$G:$G,"")</f>
        <v/>
      </c>
      <c r="BU22" s="21" t="s">
        <v>92</v>
      </c>
      <c r="BV22" s="21" t="s">
        <v>124</v>
      </c>
      <c r="BW22" s="25" t="s">
        <v>92</v>
      </c>
      <c r="BX22" s="32" t="s">
        <v>203</v>
      </c>
      <c r="BY22" s="21" t="s">
        <v>201</v>
      </c>
      <c r="BZ22" s="21" t="s">
        <v>103</v>
      </c>
      <c r="CA22" s="33" t="s">
        <v>204</v>
      </c>
      <c r="CB22" s="21">
        <v>2</v>
      </c>
      <c r="CC22" s="25" t="s">
        <v>105</v>
      </c>
      <c r="CD22" s="21" t="s">
        <v>97</v>
      </c>
      <c r="CE22" s="21"/>
      <c r="CF22" s="21" t="s">
        <v>127</v>
      </c>
    </row>
    <row r="23" spans="1:84" ht="70.2" x14ac:dyDescent="0.3">
      <c r="A23" s="21">
        <v>11312</v>
      </c>
      <c r="B23" s="22" t="s">
        <v>205</v>
      </c>
      <c r="C23" s="21" t="s">
        <v>91</v>
      </c>
      <c r="D23" s="21" t="s">
        <v>158</v>
      </c>
      <c r="E23" s="21" t="s">
        <v>201</v>
      </c>
      <c r="F23" s="21"/>
      <c r="G23" s="21" t="s">
        <v>108</v>
      </c>
      <c r="H23" s="21" t="s">
        <v>109</v>
      </c>
      <c r="I23" s="21" t="s">
        <v>92</v>
      </c>
      <c r="J23" s="21" t="s">
        <v>92</v>
      </c>
      <c r="K23" s="21" t="s">
        <v>111</v>
      </c>
      <c r="L23" s="24" t="s">
        <v>92</v>
      </c>
      <c r="M23" s="24">
        <v>13.354135691302972</v>
      </c>
      <c r="N23" s="24">
        <v>15.872384974375997</v>
      </c>
      <c r="O23" s="24">
        <v>22.526867502314289</v>
      </c>
      <c r="P23" s="24">
        <v>13.185130872336371</v>
      </c>
      <c r="Q23" s="24">
        <v>22.658458098981871</v>
      </c>
      <c r="R23" s="24">
        <v>17.967857500155105</v>
      </c>
      <c r="S23" s="24">
        <v>18.967644191700298</v>
      </c>
      <c r="T23" s="24">
        <v>23.631118110431643</v>
      </c>
      <c r="U23" s="24">
        <v>26.623071422303131</v>
      </c>
      <c r="V23" s="24" t="s">
        <v>92</v>
      </c>
      <c r="W23" s="24" t="s">
        <v>92</v>
      </c>
      <c r="X23" s="24" t="s">
        <v>92</v>
      </c>
      <c r="Y23" s="24" t="s">
        <v>92</v>
      </c>
      <c r="Z23" s="24" t="s">
        <v>92</v>
      </c>
      <c r="AA23" s="24" t="s">
        <v>92</v>
      </c>
      <c r="AB23" s="23" t="s">
        <v>112</v>
      </c>
      <c r="AC23" s="21">
        <v>18.303850000000001</v>
      </c>
      <c r="AD23" s="21">
        <v>-66.555199999999999</v>
      </c>
      <c r="AE23" s="21" t="str">
        <f>_xlfn.XLOOKUP(Consolidated[[#This Row],[CODE]],[1]updatedschoolpoints!$A:$A,[1]updatedschoolpoints!$O:$O)</f>
        <v>164-000-001-24</v>
      </c>
      <c r="AF23" s="21">
        <f>_xlfn.XLOOKUP(Consolidated[[#This Row],[CODE]],[1]updatedschoolpoints!$A:$A,[1]updatedschoolpoints!$Q:$Q)</f>
        <v>24</v>
      </c>
      <c r="AG23" s="21">
        <f>_xlfn.XLOOKUP(Consolidated[[#This Row],[CODE]],[1]updatedschoolpoints!$A:$A,[1]updatedschoolpoints!$P:$P)</f>
        <v>1</v>
      </c>
      <c r="AH23" s="21">
        <f>_xlfn.XLOOKUP(Consolidated[[#This Row],[CODE]],[1]updatedschoolpoints!$A:$A,[1]updatedschoolpoints!$I:$I)</f>
        <v>6.8204716320000003</v>
      </c>
      <c r="AI23" s="21">
        <f>_xlfn.XLOOKUP(Consolidated[[#This Row],[CODE]],[1]updatedschoolpoints!$A:$A,[1]updatedschoolpoints!$H:$H)</f>
        <v>297099.74430000002</v>
      </c>
      <c r="AJ23" s="21">
        <v>30065</v>
      </c>
      <c r="AK23" s="21" t="s">
        <v>186</v>
      </c>
      <c r="AL23" s="26">
        <f>_xlfn.XLOOKUP(Consolidated[[#This Row],[CODE]],'[2]FCI updated 220517'!$B:$B,'[2]FCI updated 220517'!$GD:$GD)</f>
        <v>1.216</v>
      </c>
      <c r="AM23" s="27">
        <f>IF(AND(Consolidated[[#This Row],[DESIGNATION]]="Historic",Consolidated[[#This Row],[DESIGNATION 3/22/2022]]="Historic"),AL23,AL23/1.6)</f>
        <v>0.7599999999999999</v>
      </c>
      <c r="AN23" s="21" t="s">
        <v>97</v>
      </c>
      <c r="AO23" s="21" t="s">
        <v>97</v>
      </c>
      <c r="AP23" s="21" t="str">
        <f>_xlfn.XLOOKUP(Consolidated[[#This Row],[CODE]],'[3]PRUEBA PVI'!$D:$D,'[3]PRUEBA PVI'!$I:$I,"NO DATA")</f>
        <v>REGULAR</v>
      </c>
      <c r="AQ23" s="28" t="str">
        <f>IF(_xlfn.XLOOKUP(Consolidated[[#This Row],[CODE]],'[4]PRUEBA PVI'!$D:$D,'[4]PRUEBA PVI'!$I:$I,"NOT FOUND")=Consolidated[[#This Row],[SPECIAL SCHOOL]],"MATCHES","NO")</f>
        <v>MATCHES</v>
      </c>
      <c r="AR23" s="28"/>
      <c r="AS23" s="21">
        <f>_xlfn.XLOOKUP(Consolidated[[#This Row],[CODE]],'[5]WORKING FILE'!$D:$D,'[5]WORKING FILE'!$W:$W,"")</f>
        <v>3</v>
      </c>
      <c r="AT23" s="33" t="str">
        <f>_xlfn.XLOOKUP(Consolidated[[#This Row],[CODE]],'[5]WORKING FILE'!$D:$D,'[5]WORKING FILE'!$V:$V)</f>
        <v>1 new PK, 10.9m to SU FRANCISCO SERRANO</v>
      </c>
      <c r="AU23" s="21" t="str">
        <f>_xlfn.XLOOKUP(Consolidated[[#This Row],[CODE]],'[6]Karen sort'!$D:$D,'[6]Karen sort'!$O:$O,"NOT COMPLETE")</f>
        <v>PK-8</v>
      </c>
      <c r="AV23" s="21">
        <v>2.7</v>
      </c>
      <c r="AW23" s="21">
        <v>3</v>
      </c>
      <c r="AX23" s="21" t="s">
        <v>92</v>
      </c>
      <c r="AY23" s="27" t="s">
        <v>92</v>
      </c>
      <c r="AZ23" s="21"/>
      <c r="BA23" s="21"/>
      <c r="BB23" s="21"/>
      <c r="BC23" s="21"/>
      <c r="BD23" s="21"/>
      <c r="BE23" s="21"/>
      <c r="BF23" s="24" t="s">
        <v>98</v>
      </c>
      <c r="BG23" s="24">
        <v>174.78666836390167</v>
      </c>
      <c r="BH23" s="29" t="str">
        <f>IF(_xlfn.XLOOKUP(Consolidated[[#This Row],[CODE]],'[4]PRUEBA PVI'!$D:$D,'[4]PRUEBA PVI'!$AF:$AF,"NOT FOUND")=BG23,"",_xlfn.XLOOKUP(Consolidated[[#This Row],[CODE]],'[4]PRUEBA PVI'!$D:$D,'[4]PRUEBA PVI'!$AF:$AF,"NOT FOUND"))</f>
        <v/>
      </c>
      <c r="BI23" s="30">
        <v>165.14279019654742</v>
      </c>
      <c r="BJ23" s="21">
        <v>25</v>
      </c>
      <c r="BK23" s="28" t="str">
        <f>IF(_xlfn.XLOOKUP(Consolidated[[#This Row],[CODE]],'[4]PRUEBA PVI'!$D:$D,'[4]PRUEBA PVI'!$AK:$AK,"NO DATA")=Consolidated[[#This Row],[NO OF CLASSROOMS]],"","DOES NOT MATCH")</f>
        <v/>
      </c>
      <c r="BL23" s="31">
        <f>Consolidated[[#This Row],[ENROLLMENT 2021-22]]/Consolidated[[#This Row],[NO OF CLASSROOMS]]</f>
        <v>6.6057116078618971</v>
      </c>
      <c r="BM23" s="21">
        <f>Consolidated[[#This Row],[FLOOR AREA (SF)]]/Consolidated[[#This Row],[ENROLLMENT 2022-23]]</f>
        <v>172.00968633034063</v>
      </c>
      <c r="BN23" s="21" t="s">
        <v>114</v>
      </c>
      <c r="BO23" s="21" t="s">
        <v>115</v>
      </c>
      <c r="BP23" s="21" t="s">
        <v>97</v>
      </c>
      <c r="BQ23" s="21" t="s">
        <v>123</v>
      </c>
      <c r="BR23" s="21" t="s">
        <v>97</v>
      </c>
      <c r="BS23" s="21" t="str">
        <f>_xlfn.XLOOKUP(Consolidated[[#This Row],[CODE]],'[7]page 1'!$A:$A,'[7]page 1'!$C:$C,"")</f>
        <v/>
      </c>
      <c r="BT23" s="21" t="str">
        <f>_xlfn.XLOOKUP(Consolidated[[#This Row],[CODE]],[8]Sheet1!$A:$A,[8]Sheet1!$G:$G,"")</f>
        <v/>
      </c>
      <c r="BU23" s="21" t="s">
        <v>92</v>
      </c>
      <c r="BV23" s="21" t="s">
        <v>124</v>
      </c>
      <c r="BW23" s="25" t="s">
        <v>125</v>
      </c>
      <c r="BX23" s="32" t="s">
        <v>206</v>
      </c>
      <c r="BY23" s="21" t="s">
        <v>201</v>
      </c>
      <c r="BZ23" s="21" t="s">
        <v>103</v>
      </c>
      <c r="CA23" s="33" t="s">
        <v>204</v>
      </c>
      <c r="CB23" s="21">
        <v>2</v>
      </c>
      <c r="CC23" s="25" t="s">
        <v>105</v>
      </c>
      <c r="CD23" s="21" t="s">
        <v>97</v>
      </c>
      <c r="CE23" s="21"/>
      <c r="CF23" s="21" t="s">
        <v>134</v>
      </c>
    </row>
    <row r="24" spans="1:84" ht="56.4" x14ac:dyDescent="0.3">
      <c r="A24" s="21">
        <v>11320</v>
      </c>
      <c r="B24" s="22" t="s">
        <v>207</v>
      </c>
      <c r="C24" s="21" t="s">
        <v>91</v>
      </c>
      <c r="D24" s="21" t="s">
        <v>158</v>
      </c>
      <c r="E24" s="21" t="s">
        <v>201</v>
      </c>
      <c r="F24" s="21"/>
      <c r="G24" s="21" t="s">
        <v>108</v>
      </c>
      <c r="H24" s="21" t="s">
        <v>109</v>
      </c>
      <c r="I24" s="21" t="s">
        <v>110</v>
      </c>
      <c r="J24" s="21" t="s">
        <v>92</v>
      </c>
      <c r="K24" s="21" t="s">
        <v>111</v>
      </c>
      <c r="L24" s="24">
        <v>7.542595408509257</v>
      </c>
      <c r="M24" s="24">
        <v>21.938937207140597</v>
      </c>
      <c r="N24" s="24">
        <v>19.607063791876232</v>
      </c>
      <c r="O24" s="24">
        <v>22.526867502314289</v>
      </c>
      <c r="P24" s="24">
        <v>26.370261744672742</v>
      </c>
      <c r="Q24" s="24">
        <v>44.37281377717283</v>
      </c>
      <c r="R24" s="24">
        <v>38.772745131913645</v>
      </c>
      <c r="S24" s="24">
        <v>32.244995125890505</v>
      </c>
      <c r="T24" s="24">
        <v>33.083565354604296</v>
      </c>
      <c r="U24" s="24">
        <v>37.082135195350787</v>
      </c>
      <c r="V24" s="24" t="s">
        <v>92</v>
      </c>
      <c r="W24" s="24" t="s">
        <v>92</v>
      </c>
      <c r="X24" s="24" t="s">
        <v>92</v>
      </c>
      <c r="Y24" s="24" t="s">
        <v>92</v>
      </c>
      <c r="Z24" s="24" t="s">
        <v>92</v>
      </c>
      <c r="AA24" s="24" t="s">
        <v>92</v>
      </c>
      <c r="AB24" s="23" t="s">
        <v>208</v>
      </c>
      <c r="AC24" s="21">
        <v>18.2958</v>
      </c>
      <c r="AD24" s="21">
        <v>-66.492639999999994</v>
      </c>
      <c r="AE24" s="21" t="str">
        <f>_xlfn.XLOOKUP(Consolidated[[#This Row],[CODE]],[1]updatedschoolpoints!$A:$A,[1]updatedschoolpoints!$O:$O)</f>
        <v>165-000-006-02</v>
      </c>
      <c r="AF24" s="21">
        <f>_xlfn.XLOOKUP(Consolidated[[#This Row],[CODE]],[1]updatedschoolpoints!$A:$A,[1]updatedschoolpoints!$Q:$Q)</f>
        <v>2</v>
      </c>
      <c r="AG24" s="21">
        <f>_xlfn.XLOOKUP(Consolidated[[#This Row],[CODE]],[1]updatedschoolpoints!$A:$A,[1]updatedschoolpoints!$P:$P)</f>
        <v>6</v>
      </c>
      <c r="AH24" s="21">
        <f>_xlfn.XLOOKUP(Consolidated[[#This Row],[CODE]],[1]updatedschoolpoints!$A:$A,[1]updatedschoolpoints!$I:$I)</f>
        <v>2.9690140679999999</v>
      </c>
      <c r="AI24" s="21">
        <f>_xlfn.XLOOKUP(Consolidated[[#This Row],[CODE]],[1]updatedschoolpoints!$A:$A,[1]updatedschoolpoints!$H:$H)</f>
        <v>129330.2528</v>
      </c>
      <c r="AJ24" s="21">
        <v>30227</v>
      </c>
      <c r="AK24" s="21" t="s">
        <v>209</v>
      </c>
      <c r="AL24" s="26">
        <f>_xlfn.XLOOKUP(Consolidated[[#This Row],[CODE]],'[2]FCI updated 220517'!$B:$B,'[2]FCI updated 220517'!$GD:$GD)</f>
        <v>1.3120000000000001</v>
      </c>
      <c r="AM24" s="27">
        <f>IF(AND(Consolidated[[#This Row],[DESIGNATION]]="Historic",Consolidated[[#This Row],[DESIGNATION 3/22/2022]]="Historic"),AL24,AL24/1.6)</f>
        <v>0.82</v>
      </c>
      <c r="AN24" s="21" t="s">
        <v>97</v>
      </c>
      <c r="AO24" s="21" t="s">
        <v>97</v>
      </c>
      <c r="AP24" s="21" t="str">
        <f>_xlfn.XLOOKUP(Consolidated[[#This Row],[CODE]],'[3]PRUEBA PVI'!$D:$D,'[3]PRUEBA PVI'!$I:$I,"NO DATA")</f>
        <v>REGULAR</v>
      </c>
      <c r="AQ24" s="28" t="str">
        <f>IF(_xlfn.XLOOKUP(Consolidated[[#This Row],[CODE]],'[4]PRUEBA PVI'!$D:$D,'[4]PRUEBA PVI'!$I:$I,"NOT FOUND")=Consolidated[[#This Row],[SPECIAL SCHOOL]],"MATCHES","NO")</f>
        <v>MATCHES</v>
      </c>
      <c r="AR24" s="28"/>
      <c r="AS24" s="21">
        <f>_xlfn.XLOOKUP(Consolidated[[#This Row],[CODE]],'[5]WORKING FILE'!$D:$D,'[5]WORKING FILE'!$W:$W,"")</f>
        <v>4</v>
      </c>
      <c r="AT24" s="33" t="str">
        <f>_xlfn.XLOOKUP(Consolidated[[#This Row],[CODE]],'[5]WORKING FILE'!$D:$D,'[5]WORKING FILE'!$V:$V)</f>
        <v>needs add sf to accomodate exst enrollment, 6.2m to JAIME COIRA ORTIZ</v>
      </c>
      <c r="AU24" s="21" t="str">
        <f>_xlfn.XLOOKUP(Consolidated[[#This Row],[CODE]],'[6]Karen sort'!$D:$D,'[6]Karen sort'!$O:$O,"NOT COMPLETE")</f>
        <v>PK-8</v>
      </c>
      <c r="AV24" s="21">
        <v>2.7</v>
      </c>
      <c r="AW24" s="21">
        <v>2</v>
      </c>
      <c r="AX24" s="21" t="s">
        <v>92</v>
      </c>
      <c r="AY24" s="27" t="s">
        <v>92</v>
      </c>
      <c r="AZ24" s="21"/>
      <c r="BA24" s="21"/>
      <c r="BB24" s="21"/>
      <c r="BC24" s="21"/>
      <c r="BD24" s="21"/>
      <c r="BE24" s="21"/>
      <c r="BF24" s="24" t="s">
        <v>98</v>
      </c>
      <c r="BG24" s="24">
        <v>283.54198023944519</v>
      </c>
      <c r="BH24" s="29" t="str">
        <f>IF(_xlfn.XLOOKUP(Consolidated[[#This Row],[CODE]],'[4]PRUEBA PVI'!$D:$D,'[4]PRUEBA PVI'!$AF:$AF,"NOT FOUND")=BG24,"",_xlfn.XLOOKUP(Consolidated[[#This Row],[CODE]],'[4]PRUEBA PVI'!$D:$D,'[4]PRUEBA PVI'!$AF:$AF,"NOT FOUND"))</f>
        <v/>
      </c>
      <c r="BI24" s="30">
        <v>269.01032602822295</v>
      </c>
      <c r="BJ24" s="21">
        <v>27</v>
      </c>
      <c r="BK24" s="28" t="str">
        <f>IF(_xlfn.XLOOKUP(Consolidated[[#This Row],[CODE]],'[4]PRUEBA PVI'!$D:$D,'[4]PRUEBA PVI'!$AK:$AK,"NO DATA")=Consolidated[[#This Row],[NO OF CLASSROOMS]],"","DOES NOT MATCH")</f>
        <v/>
      </c>
      <c r="BL24" s="31">
        <f>Consolidated[[#This Row],[ENROLLMENT 2021-22]]/Consolidated[[#This Row],[NO OF CLASSROOMS]]</f>
        <v>9.9633454084527013</v>
      </c>
      <c r="BM24" s="21">
        <f>Consolidated[[#This Row],[FLOOR AREA (SF)]]/Consolidated[[#This Row],[ENROLLMENT 2022-23]]</f>
        <v>106.60502538098217</v>
      </c>
      <c r="BN24" s="21" t="s">
        <v>114</v>
      </c>
      <c r="BO24" s="21" t="s">
        <v>115</v>
      </c>
      <c r="BP24" s="21" t="s">
        <v>97</v>
      </c>
      <c r="BQ24" s="21" t="s">
        <v>123</v>
      </c>
      <c r="BR24" s="21" t="s">
        <v>97</v>
      </c>
      <c r="BS24" s="21" t="str">
        <f>_xlfn.XLOOKUP(Consolidated[[#This Row],[CODE]],'[7]page 1'!$A:$A,'[7]page 1'!$C:$C,"")</f>
        <v>85KVA</v>
      </c>
      <c r="BT24" s="21" t="str">
        <f>_xlfn.XLOOKUP(Consolidated[[#This Row],[CODE]],[8]Sheet1!$A:$A,[8]Sheet1!$G:$G,"")</f>
        <v/>
      </c>
      <c r="BU24" s="21" t="s">
        <v>92</v>
      </c>
      <c r="BV24" s="21" t="s">
        <v>124</v>
      </c>
      <c r="BW24" s="25" t="s">
        <v>125</v>
      </c>
      <c r="BX24" s="32" t="s">
        <v>210</v>
      </c>
      <c r="BY24" s="21" t="s">
        <v>201</v>
      </c>
      <c r="BZ24" s="21" t="s">
        <v>103</v>
      </c>
      <c r="CA24" s="33" t="s">
        <v>204</v>
      </c>
      <c r="CB24" s="21">
        <v>2</v>
      </c>
      <c r="CC24" s="25" t="s">
        <v>105</v>
      </c>
      <c r="CD24" s="21" t="s">
        <v>97</v>
      </c>
      <c r="CE24" s="21"/>
      <c r="CF24" s="21" t="s">
        <v>106</v>
      </c>
    </row>
    <row r="25" spans="1:84" ht="84.6" x14ac:dyDescent="0.3">
      <c r="A25" s="21">
        <v>11387</v>
      </c>
      <c r="B25" s="32" t="s">
        <v>211</v>
      </c>
      <c r="C25" s="21" t="s">
        <v>91</v>
      </c>
      <c r="D25" s="21" t="s">
        <v>91</v>
      </c>
      <c r="E25" s="21" t="s">
        <v>212</v>
      </c>
      <c r="F25" s="21"/>
      <c r="G25" s="21" t="s">
        <v>108</v>
      </c>
      <c r="H25" s="21" t="s">
        <v>109</v>
      </c>
      <c r="I25" s="21" t="s">
        <v>92</v>
      </c>
      <c r="J25" s="21" t="s">
        <v>93</v>
      </c>
      <c r="K25" s="21" t="s">
        <v>111</v>
      </c>
      <c r="L25" s="24" t="s">
        <v>92</v>
      </c>
      <c r="M25" s="24">
        <v>37.200806568629709</v>
      </c>
      <c r="N25" s="24">
        <v>24.275412313751527</v>
      </c>
      <c r="O25" s="24">
        <v>39.422018129050009</v>
      </c>
      <c r="P25" s="24">
        <v>42.380777803938336</v>
      </c>
      <c r="Q25" s="24">
        <v>50.981530722709209</v>
      </c>
      <c r="R25" s="24">
        <v>55.794925921534272</v>
      </c>
      <c r="S25" s="24">
        <v>73.025430138046147</v>
      </c>
      <c r="T25" s="24">
        <v>71.838599055712194</v>
      </c>
      <c r="U25" s="24">
        <v>54.196966823974229</v>
      </c>
      <c r="V25" s="24" t="s">
        <v>92</v>
      </c>
      <c r="W25" s="24" t="s">
        <v>92</v>
      </c>
      <c r="X25" s="24" t="s">
        <v>92</v>
      </c>
      <c r="Y25" s="24" t="s">
        <v>92</v>
      </c>
      <c r="Z25" s="24" t="s">
        <v>92</v>
      </c>
      <c r="AA25" s="24" t="s">
        <v>92</v>
      </c>
      <c r="AB25" s="23" t="s">
        <v>213</v>
      </c>
      <c r="AC25" s="37">
        <v>18.406396999999998</v>
      </c>
      <c r="AD25" s="37">
        <v>-66.781008999999997</v>
      </c>
      <c r="AE25" s="37" t="str">
        <f>_xlfn.XLOOKUP(Consolidated[[#This Row],[CODE]],[1]updatedschoolpoints!$A:$A,[1]updatedschoolpoints!$O:$O)</f>
        <v>051-095-009-01</v>
      </c>
      <c r="AF25" s="37">
        <f>_xlfn.XLOOKUP(Consolidated[[#This Row],[CODE]],[1]updatedschoolpoints!$A:$A,[1]updatedschoolpoints!$Q:$Q)</f>
        <v>1</v>
      </c>
      <c r="AG25" s="37">
        <f>_xlfn.XLOOKUP(Consolidated[[#This Row],[CODE]],[1]updatedschoolpoints!$A:$A,[1]updatedschoolpoints!$P:$P)</f>
        <v>9</v>
      </c>
      <c r="AH25" s="37">
        <f>_xlfn.XLOOKUP(Consolidated[[#This Row],[CODE]],[1]updatedschoolpoints!$A:$A,[1]updatedschoolpoints!$I:$I)</f>
        <v>2.9300104469999999</v>
      </c>
      <c r="AI25" s="37">
        <f>_xlfn.XLOOKUP(Consolidated[[#This Row],[CODE]],[1]updatedschoolpoints!$A:$A,[1]updatedschoolpoints!$H:$H)</f>
        <v>127631.25509999999</v>
      </c>
      <c r="AJ25" s="21">
        <v>54306</v>
      </c>
      <c r="AK25" s="21" t="s">
        <v>214</v>
      </c>
      <c r="AL25" s="26">
        <f>_xlfn.XLOOKUP(Consolidated[[#This Row],[CODE]],'[2]FCI updated 220517'!$B:$B,'[2]FCI updated 220517'!$GD:$GD)</f>
        <v>1.1888000000000001</v>
      </c>
      <c r="AM25" s="27">
        <f>IF(AND(Consolidated[[#This Row],[DESIGNATION]]="Historic",Consolidated[[#This Row],[DESIGNATION 3/22/2022]]="Historic"),AL25,AL25/1.6)</f>
        <v>0.74299999999999999</v>
      </c>
      <c r="AN25" s="21" t="s">
        <v>97</v>
      </c>
      <c r="AO25" s="21" t="s">
        <v>97</v>
      </c>
      <c r="AP25" s="21" t="str">
        <f>_xlfn.XLOOKUP(Consolidated[[#This Row],[CODE]],'[3]PRUEBA PVI'!$D:$D,'[3]PRUEBA PVI'!$I:$I,"NO DATA")</f>
        <v>REGULAR</v>
      </c>
      <c r="AQ25" s="28" t="str">
        <f>IF(_xlfn.XLOOKUP(Consolidated[[#This Row],[CODE]],'[4]PRUEBA PVI'!$D:$D,'[4]PRUEBA PVI'!$I:$I,"NOT FOUND")=Consolidated[[#This Row],[SPECIAL SCHOOL]],"MATCHES","NO")</f>
        <v>MATCHES</v>
      </c>
      <c r="AR25" s="28"/>
      <c r="AS25" s="21">
        <f>_xlfn.XLOOKUP(Consolidated[[#This Row],[CODE]],'[5]WORKING FILE'!$D:$D,'[5]WORKING FILE'!$W:$W,"")</f>
        <v>3</v>
      </c>
      <c r="AT25" s="33" t="str">
        <f>_xlfn.XLOOKUP(Consolidated[[#This Row],[CODE]],'[5]WORKING FILE'!$D:$D,'[5]WORKING FILE'!$V:$V)</f>
        <v>2 new PK, 1.8m miles to TIMOTEO DELGADO- 6-8, Moved 6,7,8 graders to that school</v>
      </c>
      <c r="AU25" s="21" t="str">
        <f>_xlfn.XLOOKUP(Consolidated[[#This Row],[CODE]],'[6]Karen sort'!$D:$D,'[6]Karen sort'!$O:$O,"NOT COMPLETE")</f>
        <v>PK-5</v>
      </c>
      <c r="AV25" s="21">
        <v>7</v>
      </c>
      <c r="AW25" s="21">
        <v>3</v>
      </c>
      <c r="AX25" s="21" t="s">
        <v>92</v>
      </c>
      <c r="AY25" s="27" t="s">
        <v>92</v>
      </c>
      <c r="AZ25" s="21"/>
      <c r="BA25" s="21"/>
      <c r="BB25" s="21"/>
      <c r="BC25" s="21"/>
      <c r="BD25" s="21"/>
      <c r="BE25" s="21"/>
      <c r="BF25" s="24" t="s">
        <v>98</v>
      </c>
      <c r="BG25" s="24">
        <v>469.00124114282113</v>
      </c>
      <c r="BH25" s="29" t="str">
        <f>IF(_xlfn.XLOOKUP(Consolidated[[#This Row],[CODE]],'[4]PRUEBA PVI'!$D:$D,'[4]PRUEBA PVI'!$AF:$AF,"NOT FOUND")=BG25,"",_xlfn.XLOOKUP(Consolidated[[#This Row],[CODE]],'[4]PRUEBA PVI'!$D:$D,'[4]PRUEBA PVI'!$AF:$AF,"NOT FOUND"))</f>
        <v/>
      </c>
      <c r="BI25" s="30">
        <v>443.48449152534147</v>
      </c>
      <c r="BJ25" s="21">
        <v>39</v>
      </c>
      <c r="BK25" s="28" t="str">
        <f>IF(_xlfn.XLOOKUP(Consolidated[[#This Row],[CODE]],'[4]PRUEBA PVI'!$D:$D,'[4]PRUEBA PVI'!$AK:$AK,"NO DATA")=Consolidated[[#This Row],[NO OF CLASSROOMS]],"","DOES NOT MATCH")</f>
        <v/>
      </c>
      <c r="BL25" s="31">
        <f>Consolidated[[#This Row],[ENROLLMENT 2021-22]]/Consolidated[[#This Row],[NO OF CLASSROOMS]]</f>
        <v>11.371397218598499</v>
      </c>
      <c r="BM25" s="21">
        <f>Consolidated[[#This Row],[FLOOR AREA (SF)]]/Consolidated[[#This Row],[ENROLLMENT 2022-23]]</f>
        <v>115.79073835214572</v>
      </c>
      <c r="BN25" s="21" t="s">
        <v>114</v>
      </c>
      <c r="BO25" s="21" t="s">
        <v>100</v>
      </c>
      <c r="BP25" s="21" t="s">
        <v>97</v>
      </c>
      <c r="BQ25" s="21" t="s">
        <v>97</v>
      </c>
      <c r="BR25" s="21" t="s">
        <v>97</v>
      </c>
      <c r="BS25" s="21" t="str">
        <f>_xlfn.XLOOKUP(Consolidated[[#This Row],[CODE]],'[7]page 1'!$A:$A,'[7]page 1'!$C:$C,"")</f>
        <v/>
      </c>
      <c r="BT25" s="21" t="str">
        <f>_xlfn.XLOOKUP(Consolidated[[#This Row],[CODE]],[8]Sheet1!$A:$A,[8]Sheet1!$G:$G,"")</f>
        <v/>
      </c>
      <c r="BU25" s="21" t="s">
        <v>92</v>
      </c>
      <c r="BV25" s="21" t="s">
        <v>124</v>
      </c>
      <c r="BW25" s="25" t="s">
        <v>92</v>
      </c>
      <c r="BX25" s="32" t="s">
        <v>215</v>
      </c>
      <c r="BY25" s="21" t="s">
        <v>212</v>
      </c>
      <c r="BZ25" s="21" t="s">
        <v>103</v>
      </c>
      <c r="CA25" s="33" t="s">
        <v>216</v>
      </c>
      <c r="CB25" s="21">
        <v>1</v>
      </c>
      <c r="CC25" s="25" t="s">
        <v>105</v>
      </c>
      <c r="CD25" s="21" t="s">
        <v>97</v>
      </c>
      <c r="CE25" s="21"/>
      <c r="CF25" s="21" t="s">
        <v>134</v>
      </c>
    </row>
    <row r="26" spans="1:84" ht="56.4" x14ac:dyDescent="0.3">
      <c r="A26" s="21">
        <v>11395</v>
      </c>
      <c r="B26" s="22" t="s">
        <v>217</v>
      </c>
      <c r="C26" s="21" t="s">
        <v>91</v>
      </c>
      <c r="D26" s="21" t="s">
        <v>91</v>
      </c>
      <c r="E26" s="21" t="s">
        <v>212</v>
      </c>
      <c r="F26" s="21"/>
      <c r="G26" s="21" t="s">
        <v>119</v>
      </c>
      <c r="H26" s="21" t="s">
        <v>120</v>
      </c>
      <c r="I26" s="21" t="s">
        <v>92</v>
      </c>
      <c r="J26" s="21" t="s">
        <v>92</v>
      </c>
      <c r="K26" s="21" t="s">
        <v>121</v>
      </c>
      <c r="L26" s="24" t="s">
        <v>92</v>
      </c>
      <c r="M26" s="24">
        <v>41.016273909001988</v>
      </c>
      <c r="N26" s="24">
        <v>37.346788175002345</v>
      </c>
      <c r="O26" s="24">
        <v>39.422018129050009</v>
      </c>
      <c r="P26" s="24">
        <v>53.682318551655221</v>
      </c>
      <c r="Q26" s="24">
        <v>45.316916197963742</v>
      </c>
      <c r="R26" s="24">
        <v>60.52330947420667</v>
      </c>
      <c r="S26" s="24" t="s">
        <v>92</v>
      </c>
      <c r="T26" s="24" t="s">
        <v>92</v>
      </c>
      <c r="U26" s="24" t="s">
        <v>92</v>
      </c>
      <c r="V26" s="24" t="s">
        <v>92</v>
      </c>
      <c r="W26" s="24" t="s">
        <v>92</v>
      </c>
      <c r="X26" s="24" t="s">
        <v>92</v>
      </c>
      <c r="Y26" s="24" t="s">
        <v>92</v>
      </c>
      <c r="Z26" s="24" t="s">
        <v>92</v>
      </c>
      <c r="AA26" s="24" t="s">
        <v>92</v>
      </c>
      <c r="AB26" s="23" t="s">
        <v>198</v>
      </c>
      <c r="AC26" s="21">
        <v>18.459369930000001</v>
      </c>
      <c r="AD26" s="21">
        <v>-66.808698559999996</v>
      </c>
      <c r="AE26" s="21" t="str">
        <f>_xlfn.XLOOKUP(Consolidated[[#This Row],[CODE]],[1]updatedschoolpoints!$A:$A,[1]updatedschoolpoints!$O:$O)</f>
        <v>029-000-001-41</v>
      </c>
      <c r="AF26" s="21">
        <f>_xlfn.XLOOKUP(Consolidated[[#This Row],[CODE]],[1]updatedschoolpoints!$A:$A,[1]updatedschoolpoints!$Q:$Q)</f>
        <v>41</v>
      </c>
      <c r="AG26" s="21">
        <f>_xlfn.XLOOKUP(Consolidated[[#This Row],[CODE]],[1]updatedschoolpoints!$A:$A,[1]updatedschoolpoints!$P:$P)</f>
        <v>1</v>
      </c>
      <c r="AH26" s="21">
        <f>_xlfn.XLOOKUP(Consolidated[[#This Row],[CODE]],[1]updatedschoolpoints!$A:$A,[1]updatedschoolpoints!$I:$I)</f>
        <v>1.5389801320000001</v>
      </c>
      <c r="AI26" s="21">
        <f>_xlfn.XLOOKUP(Consolidated[[#This Row],[CODE]],[1]updatedschoolpoints!$A:$A,[1]updatedschoolpoints!$H:$H)</f>
        <v>67037.974570000006</v>
      </c>
      <c r="AJ26" s="21">
        <v>20946</v>
      </c>
      <c r="AK26" s="21" t="s">
        <v>218</v>
      </c>
      <c r="AL26" s="26">
        <f>_xlfn.XLOOKUP(Consolidated[[#This Row],[CODE]],'[2]FCI updated 220517'!$B:$B,'[2]FCI updated 220517'!$GD:$GD)</f>
        <v>1.1759999999999999</v>
      </c>
      <c r="AM26" s="27">
        <f>IF(AND(Consolidated[[#This Row],[DESIGNATION]]="Historic",Consolidated[[#This Row],[DESIGNATION 3/22/2022]]="Historic"),AL26,AL26/1.6)</f>
        <v>0.73499999999999988</v>
      </c>
      <c r="AN26" s="21" t="s">
        <v>97</v>
      </c>
      <c r="AO26" s="21" t="s">
        <v>97</v>
      </c>
      <c r="AP26" s="21" t="str">
        <f>_xlfn.XLOOKUP(Consolidated[[#This Row],[CODE]],'[3]PRUEBA PVI'!$D:$D,'[3]PRUEBA PVI'!$I:$I,"NO DATA")</f>
        <v>REGULAR</v>
      </c>
      <c r="AQ26" s="28" t="str">
        <f>IF(_xlfn.XLOOKUP(Consolidated[[#This Row],[CODE]],'[4]PRUEBA PVI'!$D:$D,'[4]PRUEBA PVI'!$I:$I,"NOT FOUND")=Consolidated[[#This Row],[SPECIAL SCHOOL]],"MATCHES","NO")</f>
        <v>MATCHES</v>
      </c>
      <c r="AR26" s="28"/>
      <c r="AS26" s="21">
        <f>_xlfn.XLOOKUP(Consolidated[[#This Row],[CODE]],'[5]WORKING FILE'!$D:$D,'[5]WORKING FILE'!$W:$W,"")</f>
        <v>5</v>
      </c>
      <c r="AT26" s="33" t="str">
        <f>_xlfn.XLOOKUP(Consolidated[[#This Row],[CODE]],'[5]WORKING FILE'!$D:$D,'[5]WORKING FILE'!$V:$V)</f>
        <v xml:space="preserve">2.6m to CARMEN NOELIA PERAZA TOLEDO, 1.9m to LORENZO COBALLES GANDIA, moved 6-8 from Gandia here but this school is old and not enough SF but room on site </v>
      </c>
      <c r="AU26" s="21" t="str">
        <f>_xlfn.XLOOKUP(Consolidated[[#This Row],[CODE]],'[6]Karen sort'!$D:$D,'[6]Karen sort'!$O:$O,"NOT COMPLETE")</f>
        <v>PK-8</v>
      </c>
      <c r="AV26" s="21">
        <v>7</v>
      </c>
      <c r="AW26" s="21">
        <v>4</v>
      </c>
      <c r="AX26" s="21" t="s">
        <v>92</v>
      </c>
      <c r="AY26" s="27" t="s">
        <v>92</v>
      </c>
      <c r="AZ26" s="21"/>
      <c r="BA26" s="21"/>
      <c r="BB26" s="21"/>
      <c r="BC26" s="21"/>
      <c r="BD26" s="21"/>
      <c r="BE26" s="21"/>
      <c r="BF26" s="24" t="s">
        <v>98</v>
      </c>
      <c r="BG26" s="24">
        <v>277.30762443687996</v>
      </c>
      <c r="BH26" s="29" t="str">
        <f>IF(_xlfn.XLOOKUP(Consolidated[[#This Row],[CODE]],'[4]PRUEBA PVI'!$D:$D,'[4]PRUEBA PVI'!$AF:$AF,"NOT FOUND")=BG26,"",_xlfn.XLOOKUP(Consolidated[[#This Row],[CODE]],'[4]PRUEBA PVI'!$D:$D,'[4]PRUEBA PVI'!$AF:$AF,"NOT FOUND"))</f>
        <v/>
      </c>
      <c r="BI26" s="30">
        <v>261.57293922818377</v>
      </c>
      <c r="BJ26" s="21">
        <v>18</v>
      </c>
      <c r="BK26" s="28" t="str">
        <f>IF(_xlfn.XLOOKUP(Consolidated[[#This Row],[CODE]],'[4]PRUEBA PVI'!$D:$D,'[4]PRUEBA PVI'!$AK:$AK,"NO DATA")=Consolidated[[#This Row],[NO OF CLASSROOMS]],"","DOES NOT MATCH")</f>
        <v/>
      </c>
      <c r="BL26" s="31">
        <f>Consolidated[[#This Row],[ENROLLMENT 2021-22]]/Consolidated[[#This Row],[NO OF CLASSROOMS]]</f>
        <v>14.531829957121321</v>
      </c>
      <c r="BM26" s="21">
        <f>Consolidated[[#This Row],[FLOOR AREA (SF)]]/Consolidated[[#This Row],[ENROLLMENT 2022-23]]</f>
        <v>75.533444284247125</v>
      </c>
      <c r="BN26" s="21" t="s">
        <v>114</v>
      </c>
      <c r="BO26" s="21" t="s">
        <v>132</v>
      </c>
      <c r="BP26" s="21" t="s">
        <v>97</v>
      </c>
      <c r="BQ26" s="21" t="s">
        <v>97</v>
      </c>
      <c r="BR26" s="21" t="s">
        <v>97</v>
      </c>
      <c r="BS26" s="21" t="str">
        <f>_xlfn.XLOOKUP(Consolidated[[#This Row],[CODE]],'[7]page 1'!$A:$A,'[7]page 1'!$C:$C,"")</f>
        <v>85KVA</v>
      </c>
      <c r="BT26" s="21" t="str">
        <f>_xlfn.XLOOKUP(Consolidated[[#This Row],[CODE]],[8]Sheet1!$A:$A,[8]Sheet1!$G:$G,"")</f>
        <v/>
      </c>
      <c r="BU26" s="21" t="s">
        <v>92</v>
      </c>
      <c r="BV26" s="21" t="s">
        <v>124</v>
      </c>
      <c r="BW26" s="25" t="s">
        <v>92</v>
      </c>
      <c r="BX26" s="32" t="s">
        <v>219</v>
      </c>
      <c r="BY26" s="21" t="s">
        <v>212</v>
      </c>
      <c r="BZ26" s="21" t="s">
        <v>103</v>
      </c>
      <c r="CA26" s="33" t="s">
        <v>216</v>
      </c>
      <c r="CB26" s="21">
        <v>1</v>
      </c>
      <c r="CC26" s="25" t="s">
        <v>105</v>
      </c>
      <c r="CD26" s="21" t="s">
        <v>97</v>
      </c>
      <c r="CE26" s="21"/>
      <c r="CF26" s="21" t="s">
        <v>127</v>
      </c>
    </row>
    <row r="27" spans="1:84" ht="99" x14ac:dyDescent="0.3">
      <c r="A27" s="21">
        <v>11403</v>
      </c>
      <c r="B27" s="22" t="s">
        <v>107</v>
      </c>
      <c r="C27" s="21" t="s">
        <v>91</v>
      </c>
      <c r="D27" s="21" t="s">
        <v>91</v>
      </c>
      <c r="E27" s="21" t="s">
        <v>212</v>
      </c>
      <c r="F27" s="21"/>
      <c r="G27" s="21" t="s">
        <v>119</v>
      </c>
      <c r="H27" s="21" t="s">
        <v>120</v>
      </c>
      <c r="I27" s="21" t="s">
        <v>110</v>
      </c>
      <c r="J27" s="21" t="s">
        <v>93</v>
      </c>
      <c r="K27" s="21" t="s">
        <v>121</v>
      </c>
      <c r="L27" s="24">
        <v>8.6201090382962935</v>
      </c>
      <c r="M27" s="24">
        <v>41.970140744095055</v>
      </c>
      <c r="N27" s="24">
        <v>28.943760835626819</v>
      </c>
      <c r="O27" s="24">
        <v>30.974442815682149</v>
      </c>
      <c r="P27" s="24">
        <v>35.78821236777015</v>
      </c>
      <c r="Q27" s="24">
        <v>39.652301673218275</v>
      </c>
      <c r="R27" s="24">
        <v>31.207331447637813</v>
      </c>
      <c r="S27" s="24" t="s">
        <v>92</v>
      </c>
      <c r="T27" s="24" t="s">
        <v>92</v>
      </c>
      <c r="U27" s="24" t="s">
        <v>92</v>
      </c>
      <c r="V27" s="24" t="s">
        <v>92</v>
      </c>
      <c r="W27" s="24" t="s">
        <v>92</v>
      </c>
      <c r="X27" s="24" t="s">
        <v>92</v>
      </c>
      <c r="Y27" s="24" t="s">
        <v>92</v>
      </c>
      <c r="Z27" s="24">
        <v>3.4349384007287931</v>
      </c>
      <c r="AA27" s="24" t="s">
        <v>92</v>
      </c>
      <c r="AB27" s="23" t="s">
        <v>198</v>
      </c>
      <c r="AC27" s="37">
        <v>18.4560757</v>
      </c>
      <c r="AD27" s="37">
        <v>-66.810105879999995</v>
      </c>
      <c r="AE27" s="37" t="str">
        <f>_xlfn.XLOOKUP(Consolidated[[#This Row],[CODE]],[1]updatedschoolpoints!$A:$A,[1]updatedschoolpoints!$O:$O)</f>
        <v>029-000-001-51</v>
      </c>
      <c r="AF27" s="37">
        <f>_xlfn.XLOOKUP(Consolidated[[#This Row],[CODE]],[1]updatedschoolpoints!$A:$A,[1]updatedschoolpoints!$Q:$Q)</f>
        <v>51</v>
      </c>
      <c r="AG27" s="37">
        <f>_xlfn.XLOOKUP(Consolidated[[#This Row],[CODE]],[1]updatedschoolpoints!$A:$A,[1]updatedschoolpoints!$P:$P)</f>
        <v>1</v>
      </c>
      <c r="AH27" s="37">
        <f>_xlfn.XLOOKUP(Consolidated[[#This Row],[CODE]],[1]updatedschoolpoints!$A:$A,[1]updatedschoolpoints!$I:$I)</f>
        <v>0.74905911800000002</v>
      </c>
      <c r="AI27" s="37">
        <f>_xlfn.XLOOKUP(Consolidated[[#This Row],[CODE]],[1]updatedschoolpoints!$A:$A,[1]updatedschoolpoints!$H:$H)</f>
        <v>32629.015169999999</v>
      </c>
      <c r="AJ27" s="21">
        <v>24717</v>
      </c>
      <c r="AK27" s="21" t="s">
        <v>220</v>
      </c>
      <c r="AL27" s="26">
        <f>_xlfn.XLOOKUP(Consolidated[[#This Row],[CODE]],'[2]FCI updated 220517'!$B:$B,'[2]FCI updated 220517'!$GD:$GD)</f>
        <v>1.1759999999999999</v>
      </c>
      <c r="AM27" s="27">
        <f>IF(AND(Consolidated[[#This Row],[DESIGNATION]]="Historic",Consolidated[[#This Row],[DESIGNATION 3/22/2022]]="Historic"),AL27,AL27/1.6)</f>
        <v>0.73499999999999988</v>
      </c>
      <c r="AN27" s="21" t="s">
        <v>97</v>
      </c>
      <c r="AO27" s="21" t="s">
        <v>97</v>
      </c>
      <c r="AP27" s="21" t="str">
        <f>_xlfn.XLOOKUP(Consolidated[[#This Row],[CODE]],'[3]PRUEBA PVI'!$D:$D,'[3]PRUEBA PVI'!$I:$I,"NO DATA")</f>
        <v>REGULAR</v>
      </c>
      <c r="AQ27" s="28" t="str">
        <f>IF(_xlfn.XLOOKUP(Consolidated[[#This Row],[CODE]],'[4]PRUEBA PVI'!$D:$D,'[4]PRUEBA PVI'!$I:$I,"NOT FOUND")=Consolidated[[#This Row],[SPECIAL SCHOOL]],"MATCHES","NO")</f>
        <v>MATCHES</v>
      </c>
      <c r="AR27" s="28"/>
      <c r="AS27" s="21">
        <f>_xlfn.XLOOKUP(Consolidated[[#This Row],[CODE]],'[5]WORKING FILE'!$D:$D,'[5]WORKING FILE'!$W:$W,"")</f>
        <v>5</v>
      </c>
      <c r="AT27" s="33" t="str">
        <f>_xlfn.XLOOKUP(Consolidated[[#This Row],[CODE]],'[5]WORKING FILE'!$D:$D,'[5]WORKING FILE'!$V:$V)</f>
        <v>&lt;1 to EUGENIO MARIA DE HOSTOS in Arecibo municipality, otherwise far from other schools, added 1-6, 7, 8 to match exst number of classrooms per grade but no population from other schools moved here- is this school part of Arecibo municipality?</v>
      </c>
      <c r="AU27" s="21" t="str">
        <f>_xlfn.XLOOKUP(Consolidated[[#This Row],[CODE]],'[6]Karen sort'!$D:$D,'[6]Karen sort'!$O:$O,"NOT COMPLETE")</f>
        <v>PK-8</v>
      </c>
      <c r="AV27" s="21">
        <v>7</v>
      </c>
      <c r="AW27" s="21">
        <v>3</v>
      </c>
      <c r="AX27" s="21" t="s">
        <v>92</v>
      </c>
      <c r="AY27" s="27" t="s">
        <v>92</v>
      </c>
      <c r="AZ27" s="21"/>
      <c r="BA27" s="21"/>
      <c r="BB27" s="21"/>
      <c r="BC27" s="21"/>
      <c r="BD27" s="21"/>
      <c r="BE27" s="21"/>
      <c r="BF27" s="24" t="s">
        <v>98</v>
      </c>
      <c r="BG27" s="24">
        <v>233.04306198786429</v>
      </c>
      <c r="BH27" s="29" t="str">
        <f>IF(_xlfn.XLOOKUP(Consolidated[[#This Row],[CODE]],'[4]PRUEBA PVI'!$D:$D,'[4]PRUEBA PVI'!$AF:$AF,"NOT FOUND")=BG27,"",_xlfn.XLOOKUP(Consolidated[[#This Row],[CODE]],'[4]PRUEBA PVI'!$D:$D,'[4]PRUEBA PVI'!$AF:$AF,"NOT FOUND"))</f>
        <v/>
      </c>
      <c r="BI27" s="30">
        <v>221.93207891316814</v>
      </c>
      <c r="BJ27" s="21">
        <v>22</v>
      </c>
      <c r="BK27" s="28" t="str">
        <f>IF(_xlfn.XLOOKUP(Consolidated[[#This Row],[CODE]],'[4]PRUEBA PVI'!$D:$D,'[4]PRUEBA PVI'!$AK:$AK,"NO DATA")=Consolidated[[#This Row],[NO OF CLASSROOMS]],"","DOES NOT MATCH")</f>
        <v/>
      </c>
      <c r="BL27" s="31">
        <f>Consolidated[[#This Row],[ENROLLMENT 2021-22]]/Consolidated[[#This Row],[NO OF CLASSROOMS]]</f>
        <v>10.087821768780371</v>
      </c>
      <c r="BM27" s="21">
        <f>Consolidated[[#This Row],[FLOOR AREA (SF)]]/Consolidated[[#This Row],[ENROLLMENT 2022-23]]</f>
        <v>106.06194318407616</v>
      </c>
      <c r="BN27" s="21" t="s">
        <v>114</v>
      </c>
      <c r="BO27" s="21" t="s">
        <v>132</v>
      </c>
      <c r="BP27" s="21" t="s">
        <v>97</v>
      </c>
      <c r="BQ27" s="21" t="s">
        <v>123</v>
      </c>
      <c r="BR27" s="21" t="s">
        <v>97</v>
      </c>
      <c r="BS27" s="21" t="str">
        <f>_xlfn.XLOOKUP(Consolidated[[#This Row],[CODE]],'[7]page 1'!$A:$A,'[7]page 1'!$C:$C,"")</f>
        <v>85KVA</v>
      </c>
      <c r="BT27" s="21" t="str">
        <f>_xlfn.XLOOKUP(Consolidated[[#This Row],[CODE]],[8]Sheet1!$A:$A,[8]Sheet1!$G:$G,"")</f>
        <v/>
      </c>
      <c r="BU27" s="21" t="s">
        <v>92</v>
      </c>
      <c r="BV27" s="21" t="s">
        <v>101</v>
      </c>
      <c r="BW27" s="25" t="s">
        <v>125</v>
      </c>
      <c r="BX27" s="32" t="s">
        <v>221</v>
      </c>
      <c r="BY27" s="21" t="s">
        <v>212</v>
      </c>
      <c r="BZ27" s="21" t="s">
        <v>103</v>
      </c>
      <c r="CA27" s="33" t="s">
        <v>216</v>
      </c>
      <c r="CB27" s="21">
        <v>1</v>
      </c>
      <c r="CC27" s="25" t="s">
        <v>105</v>
      </c>
      <c r="CD27" s="21" t="s">
        <v>97</v>
      </c>
      <c r="CE27" s="21"/>
      <c r="CF27" s="21" t="s">
        <v>127</v>
      </c>
    </row>
    <row r="28" spans="1:84" ht="70.2" x14ac:dyDescent="0.3">
      <c r="A28" s="21">
        <v>11411</v>
      </c>
      <c r="B28" s="22" t="s">
        <v>222</v>
      </c>
      <c r="C28" s="21" t="s">
        <v>91</v>
      </c>
      <c r="D28" s="21" t="s">
        <v>91</v>
      </c>
      <c r="E28" s="21" t="s">
        <v>212</v>
      </c>
      <c r="F28" s="21"/>
      <c r="G28" s="21" t="s">
        <v>119</v>
      </c>
      <c r="H28" s="21" t="s">
        <v>120</v>
      </c>
      <c r="I28" s="21" t="s">
        <v>110</v>
      </c>
      <c r="J28" s="21" t="s">
        <v>92</v>
      </c>
      <c r="K28" s="21" t="s">
        <v>121</v>
      </c>
      <c r="L28" s="24">
        <v>14.007677187231478</v>
      </c>
      <c r="M28" s="24">
        <v>40.062407073908915</v>
      </c>
      <c r="N28" s="24">
        <v>36.413118470627289</v>
      </c>
      <c r="O28" s="24">
        <v>55.378549276522627</v>
      </c>
      <c r="P28" s="24">
        <v>43.322572866248073</v>
      </c>
      <c r="Q28" s="24">
        <v>44.37281377717283</v>
      </c>
      <c r="R28" s="24">
        <v>44.446805395120521</v>
      </c>
      <c r="S28" s="24" t="s">
        <v>92</v>
      </c>
      <c r="T28" s="24" t="s">
        <v>92</v>
      </c>
      <c r="U28" s="24" t="s">
        <v>92</v>
      </c>
      <c r="V28" s="24" t="s">
        <v>92</v>
      </c>
      <c r="W28" s="24" t="s">
        <v>92</v>
      </c>
      <c r="X28" s="24" t="s">
        <v>92</v>
      </c>
      <c r="Y28" s="24" t="s">
        <v>92</v>
      </c>
      <c r="Z28" s="24" t="s">
        <v>92</v>
      </c>
      <c r="AA28" s="24" t="s">
        <v>92</v>
      </c>
      <c r="AB28" s="23" t="s">
        <v>223</v>
      </c>
      <c r="AC28" s="21">
        <v>18.456669999999999</v>
      </c>
      <c r="AD28" s="21">
        <v>-66.775909999999996</v>
      </c>
      <c r="AE28" s="21" t="str">
        <f>_xlfn.XLOOKUP(Consolidated[[#This Row],[CODE]],[1]updatedschoolpoints!$A:$A,[1]updatedschoolpoints!$O:$O)</f>
        <v>029-000-003-18</v>
      </c>
      <c r="AF28" s="21">
        <f>_xlfn.XLOOKUP(Consolidated[[#This Row],[CODE]],[1]updatedschoolpoints!$A:$A,[1]updatedschoolpoints!$Q:$Q)</f>
        <v>18</v>
      </c>
      <c r="AG28" s="21">
        <f>_xlfn.XLOOKUP(Consolidated[[#This Row],[CODE]],[1]updatedschoolpoints!$A:$A,[1]updatedschoolpoints!$P:$P)</f>
        <v>3</v>
      </c>
      <c r="AH28" s="21">
        <f>_xlfn.XLOOKUP(Consolidated[[#This Row],[CODE]],[1]updatedschoolpoints!$A:$A,[1]updatedschoolpoints!$I:$I)</f>
        <v>1.045264132</v>
      </c>
      <c r="AI28" s="21">
        <f>_xlfn.XLOOKUP(Consolidated[[#This Row],[CODE]],[1]updatedschoolpoints!$A:$A,[1]updatedschoolpoints!$H:$H)</f>
        <v>45531.705569999998</v>
      </c>
      <c r="AJ28" s="21">
        <v>14608</v>
      </c>
      <c r="AK28" s="21" t="s">
        <v>141</v>
      </c>
      <c r="AL28" s="26">
        <f>_xlfn.XLOOKUP(Consolidated[[#This Row],[CODE]],'[2]FCI updated 220517'!$B:$B,'[2]FCI updated 220517'!$GD:$GD)</f>
        <v>1.224</v>
      </c>
      <c r="AM28" s="27">
        <f>IF(AND(Consolidated[[#This Row],[DESIGNATION]]="Historic",Consolidated[[#This Row],[DESIGNATION 3/22/2022]]="Historic"),AL28,AL28/1.6)</f>
        <v>0.7649999999999999</v>
      </c>
      <c r="AN28" s="21" t="s">
        <v>97</v>
      </c>
      <c r="AO28" s="21" t="s">
        <v>97</v>
      </c>
      <c r="AP28" s="21" t="str">
        <f>_xlfn.XLOOKUP(Consolidated[[#This Row],[CODE]],'[3]PRUEBA PVI'!$D:$D,'[3]PRUEBA PVI'!$I:$I,"NO DATA")</f>
        <v>REGULAR</v>
      </c>
      <c r="AQ28" s="28" t="str">
        <f>IF(_xlfn.XLOOKUP(Consolidated[[#This Row],[CODE]],'[4]PRUEBA PVI'!$D:$D,'[4]PRUEBA PVI'!$I:$I,"NOT FOUND")=Consolidated[[#This Row],[SPECIAL SCHOOL]],"MATCHES","NO")</f>
        <v>MATCHES</v>
      </c>
      <c r="AR28" s="28"/>
      <c r="AS28" s="21">
        <f>_xlfn.XLOOKUP(Consolidated[[#This Row],[CODE]],'[5]WORKING FILE'!$D:$D,'[5]WORKING FILE'!$W:$W,"")</f>
        <v>5</v>
      </c>
      <c r="AT28" s="33" t="str">
        <f>_xlfn.XLOOKUP(Consolidated[[#This Row],[CODE]],'[5]WORKING FILE'!$D:$D,'[5]WORKING FILE'!$V:$V)</f>
        <v>2.6m to LUIS MUÑOZ RIVERA, added 1-6, 7, 8 to match exst number of classrooms per grade but no population from other schools moved here</v>
      </c>
      <c r="AU28" s="21" t="str">
        <f>_xlfn.XLOOKUP(Consolidated[[#This Row],[CODE]],'[6]Karen sort'!$D:$D,'[6]Karen sort'!$O:$O,"NOT COMPLETE")</f>
        <v>PK-8</v>
      </c>
      <c r="AV28" s="21">
        <v>7</v>
      </c>
      <c r="AW28" s="21">
        <v>5</v>
      </c>
      <c r="AX28" s="21" t="s">
        <v>92</v>
      </c>
      <c r="AY28" s="27" t="s">
        <v>92</v>
      </c>
      <c r="AZ28" s="21"/>
      <c r="BA28" s="21"/>
      <c r="BB28" s="21"/>
      <c r="BC28" s="21"/>
      <c r="BD28" s="21"/>
      <c r="BE28" s="21"/>
      <c r="BF28" s="24" t="s">
        <v>98</v>
      </c>
      <c r="BG28" s="24">
        <v>278.00394404683175</v>
      </c>
      <c r="BH28" s="29" t="str">
        <f>IF(_xlfn.XLOOKUP(Consolidated[[#This Row],[CODE]],'[4]PRUEBA PVI'!$D:$D,'[4]PRUEBA PVI'!$AF:$AF,"NOT FOUND")=BG28,"",_xlfn.XLOOKUP(Consolidated[[#This Row],[CODE]],'[4]PRUEBA PVI'!$D:$D,'[4]PRUEBA PVI'!$AF:$AF,"NOT FOUND"))</f>
        <v/>
      </c>
      <c r="BI28" s="30">
        <v>264.01065001096174</v>
      </c>
      <c r="BJ28" s="21">
        <v>18</v>
      </c>
      <c r="BK28" s="28" t="str">
        <f>IF(_xlfn.XLOOKUP(Consolidated[[#This Row],[CODE]],'[4]PRUEBA PVI'!$D:$D,'[4]PRUEBA PVI'!$AK:$AK,"NO DATA")=Consolidated[[#This Row],[NO OF CLASSROOMS]],"","DOES NOT MATCH")</f>
        <v/>
      </c>
      <c r="BL28" s="31">
        <f>Consolidated[[#This Row],[ENROLLMENT 2021-22]]/Consolidated[[#This Row],[NO OF CLASSROOMS]]</f>
        <v>14.667258333942319</v>
      </c>
      <c r="BM28" s="21">
        <f>Consolidated[[#This Row],[FLOOR AREA (SF)]]/Consolidated[[#This Row],[ENROLLMENT 2022-23]]</f>
        <v>52.546017108085266</v>
      </c>
      <c r="BN28" s="21" t="s">
        <v>114</v>
      </c>
      <c r="BO28" s="21" t="s">
        <v>132</v>
      </c>
      <c r="BP28" s="21" t="s">
        <v>97</v>
      </c>
      <c r="BQ28" s="21" t="s">
        <v>97</v>
      </c>
      <c r="BR28" s="21" t="s">
        <v>97</v>
      </c>
      <c r="BS28" s="21" t="str">
        <f>_xlfn.XLOOKUP(Consolidated[[#This Row],[CODE]],'[7]page 1'!$A:$A,'[7]page 1'!$C:$C,"")</f>
        <v/>
      </c>
      <c r="BT28" s="21" t="str">
        <f>_xlfn.XLOOKUP(Consolidated[[#This Row],[CODE]],[8]Sheet1!$A:$A,[8]Sheet1!$G:$G,"")</f>
        <v>ESSER ROOF SEALING PROGRAM</v>
      </c>
      <c r="BU28" s="21" t="s">
        <v>92</v>
      </c>
      <c r="BV28" s="21" t="s">
        <v>124</v>
      </c>
      <c r="BW28" s="25" t="s">
        <v>92</v>
      </c>
      <c r="BX28" s="32" t="s">
        <v>224</v>
      </c>
      <c r="BY28" s="21" t="s">
        <v>212</v>
      </c>
      <c r="BZ28" s="21" t="s">
        <v>103</v>
      </c>
      <c r="CA28" s="33" t="s">
        <v>216</v>
      </c>
      <c r="CB28" s="21">
        <v>1</v>
      </c>
      <c r="CC28" s="25" t="s">
        <v>105</v>
      </c>
      <c r="CD28" s="21" t="s">
        <v>97</v>
      </c>
      <c r="CE28" s="21"/>
      <c r="CF28" s="21" t="s">
        <v>176</v>
      </c>
    </row>
    <row r="29" spans="1:84" ht="41.4" x14ac:dyDescent="0.3">
      <c r="A29" s="21">
        <v>11494</v>
      </c>
      <c r="B29" s="22" t="s">
        <v>225</v>
      </c>
      <c r="C29" s="21" t="s">
        <v>91</v>
      </c>
      <c r="D29" s="21" t="s">
        <v>91</v>
      </c>
      <c r="E29" s="21" t="s">
        <v>212</v>
      </c>
      <c r="F29" s="21"/>
      <c r="G29" s="21" t="s">
        <v>108</v>
      </c>
      <c r="H29" s="21" t="s">
        <v>109</v>
      </c>
      <c r="I29" s="21" t="s">
        <v>92</v>
      </c>
      <c r="J29" s="21" t="s">
        <v>93</v>
      </c>
      <c r="K29" s="21" t="s">
        <v>111</v>
      </c>
      <c r="L29" s="24" t="s">
        <v>92</v>
      </c>
      <c r="M29" s="24">
        <v>17.169603031675251</v>
      </c>
      <c r="N29" s="24">
        <v>17.739724383126116</v>
      </c>
      <c r="O29" s="24">
        <v>9.3861947926309544</v>
      </c>
      <c r="P29" s="24">
        <v>21.661286433124037</v>
      </c>
      <c r="Q29" s="24">
        <v>16.049741153445492</v>
      </c>
      <c r="R29" s="24">
        <v>23.641917763361981</v>
      </c>
      <c r="S29" s="24">
        <v>18.967644191700298</v>
      </c>
      <c r="T29" s="24">
        <v>28.35734173251797</v>
      </c>
      <c r="U29" s="24">
        <v>34.229663257246884</v>
      </c>
      <c r="V29" s="24" t="s">
        <v>92</v>
      </c>
      <c r="W29" s="24" t="s">
        <v>92</v>
      </c>
      <c r="X29" s="24" t="s">
        <v>92</v>
      </c>
      <c r="Y29" s="24" t="s">
        <v>92</v>
      </c>
      <c r="Z29" s="24" t="s">
        <v>92</v>
      </c>
      <c r="AA29" s="24" t="s">
        <v>92</v>
      </c>
      <c r="AB29" s="23" t="s">
        <v>129</v>
      </c>
      <c r="AC29" s="37">
        <v>18.364612999999999</v>
      </c>
      <c r="AD29" s="37">
        <v>-66.800897000000006</v>
      </c>
      <c r="AE29" s="37" t="str">
        <f>_xlfn.XLOOKUP(Consolidated[[#This Row],[CODE]],[1]updatedschoolpoints!$A:$A,[1]updatedschoolpoints!$O:$O)</f>
        <v>103-022-344-19</v>
      </c>
      <c r="AF29" s="37">
        <f>_xlfn.XLOOKUP(Consolidated[[#This Row],[CODE]],[1]updatedschoolpoints!$A:$A,[1]updatedschoolpoints!$Q:$Q)</f>
        <v>19</v>
      </c>
      <c r="AG29" s="37">
        <f>_xlfn.XLOOKUP(Consolidated[[#This Row],[CODE]],[1]updatedschoolpoints!$A:$A,[1]updatedschoolpoints!$P:$P)</f>
        <v>344</v>
      </c>
      <c r="AH29" s="37">
        <f>_xlfn.XLOOKUP(Consolidated[[#This Row],[CODE]],[1]updatedschoolpoints!$A:$A,[1]updatedschoolpoints!$I:$I)</f>
        <v>4.6364361550000002</v>
      </c>
      <c r="AI29" s="37">
        <f>_xlfn.XLOOKUP(Consolidated[[#This Row],[CODE]],[1]updatedschoolpoints!$A:$A,[1]updatedschoolpoints!$H:$H)</f>
        <v>201963.15890000001</v>
      </c>
      <c r="AJ29" s="21">
        <v>56516</v>
      </c>
      <c r="AK29" s="21" t="s">
        <v>226</v>
      </c>
      <c r="AL29" s="26">
        <f>_xlfn.XLOOKUP(Consolidated[[#This Row],[CODE]],'[2]FCI updated 220517'!$B:$B,'[2]FCI updated 220517'!$GD:$GD)</f>
        <v>0.80500000000000005</v>
      </c>
      <c r="AM29" s="27">
        <f>IF(AND(Consolidated[[#This Row],[DESIGNATION]]="Historic",Consolidated[[#This Row],[DESIGNATION 3/22/2022]]="Historic"),AL29,AL29/1.6)</f>
        <v>0.50312500000000004</v>
      </c>
      <c r="AN29" s="21" t="s">
        <v>45</v>
      </c>
      <c r="AO29" s="21" t="s">
        <v>97</v>
      </c>
      <c r="AP29" s="21" t="str">
        <f>_xlfn.XLOOKUP(Consolidated[[#This Row],[CODE]],'[3]PRUEBA PVI'!$D:$D,'[3]PRUEBA PVI'!$I:$I,"NO DATA")</f>
        <v>REGULAR</v>
      </c>
      <c r="AQ29" s="28" t="str">
        <f>IF(_xlfn.XLOOKUP(Consolidated[[#This Row],[CODE]],'[4]PRUEBA PVI'!$D:$D,'[4]PRUEBA PVI'!$I:$I,"NOT FOUND")=Consolidated[[#This Row],[SPECIAL SCHOOL]],"MATCHES","NO")</f>
        <v>MATCHES</v>
      </c>
      <c r="AR29" s="28"/>
      <c r="AS29" s="21">
        <f>_xlfn.XLOOKUP(Consolidated[[#This Row],[CODE]],'[5]WORKING FILE'!$D:$D,'[5]WORKING FILE'!$W:$W,"")</f>
        <v>3</v>
      </c>
      <c r="AT29" s="33" t="str">
        <f>_xlfn.XLOOKUP(Consolidated[[#This Row],[CODE]],'[5]WORKING FILE'!$D:$D,'[5]WORKING FILE'!$V:$V)</f>
        <v xml:space="preserve">4.5m to LUIS MELENDEZ RODRIGUEZ </v>
      </c>
      <c r="AU29" s="21" t="str">
        <f>_xlfn.XLOOKUP(Consolidated[[#This Row],[CODE]],'[6]Karen sort'!$D:$D,'[6]Karen sort'!$O:$O,"NOT COMPLETE")</f>
        <v>PK-8</v>
      </c>
      <c r="AV29" s="21">
        <v>7</v>
      </c>
      <c r="AW29" s="21">
        <v>4</v>
      </c>
      <c r="AX29" s="21" t="s">
        <v>92</v>
      </c>
      <c r="AY29" s="27" t="s">
        <v>92</v>
      </c>
      <c r="AZ29" s="21"/>
      <c r="BA29" s="21"/>
      <c r="BB29" s="21"/>
      <c r="BC29" s="21"/>
      <c r="BD29" s="21"/>
      <c r="BE29" s="21"/>
      <c r="BF29" s="24" t="s">
        <v>179</v>
      </c>
      <c r="BG29" s="24">
        <v>198.85513735472355</v>
      </c>
      <c r="BH29" s="29" t="str">
        <f>IF(_xlfn.XLOOKUP(Consolidated[[#This Row],[CODE]],'[4]PRUEBA PVI'!$D:$D,'[4]PRUEBA PVI'!$AF:$AF,"NOT FOUND")=BG29,"",_xlfn.XLOOKUP(Consolidated[[#This Row],[CODE]],'[4]PRUEBA PVI'!$D:$D,'[4]PRUEBA PVI'!$AF:$AF,"NOT FOUND"))</f>
        <v/>
      </c>
      <c r="BI29" s="30">
        <v>188.31851959360699</v>
      </c>
      <c r="BJ29" s="21">
        <v>32</v>
      </c>
      <c r="BK29" s="28" t="str">
        <f>IF(_xlfn.XLOOKUP(Consolidated[[#This Row],[CODE]],'[4]PRUEBA PVI'!$D:$D,'[4]PRUEBA PVI'!$AK:$AK,"NO DATA")=Consolidated[[#This Row],[NO OF CLASSROOMS]],"","DOES NOT MATCH")</f>
        <v/>
      </c>
      <c r="BL29" s="31">
        <f>Consolidated[[#This Row],[ENROLLMENT 2021-22]]/Consolidated[[#This Row],[NO OF CLASSROOMS]]</f>
        <v>5.8849537373002185</v>
      </c>
      <c r="BM29" s="21">
        <f>Consolidated[[#This Row],[FLOOR AREA (SF)]]/Consolidated[[#This Row],[ENROLLMENT 2022-23]]</f>
        <v>284.20688925519244</v>
      </c>
      <c r="BN29" s="21" t="s">
        <v>114</v>
      </c>
      <c r="BO29" s="21" t="s">
        <v>132</v>
      </c>
      <c r="BP29" s="21" t="s">
        <v>97</v>
      </c>
      <c r="BQ29" s="21" t="s">
        <v>123</v>
      </c>
      <c r="BR29" s="21" t="s">
        <v>97</v>
      </c>
      <c r="BS29" s="21" t="str">
        <f>_xlfn.XLOOKUP(Consolidated[[#This Row],[CODE]],'[7]page 1'!$A:$A,'[7]page 1'!$C:$C,"")</f>
        <v/>
      </c>
      <c r="BT29" s="21" t="str">
        <f>_xlfn.XLOOKUP(Consolidated[[#This Row],[CODE]],[8]Sheet1!$A:$A,[8]Sheet1!$G:$G,"")</f>
        <v/>
      </c>
      <c r="BU29" s="21" t="s">
        <v>92</v>
      </c>
      <c r="BV29" s="21" t="s">
        <v>124</v>
      </c>
      <c r="BW29" s="25" t="s">
        <v>227</v>
      </c>
      <c r="BX29" s="32" t="s">
        <v>228</v>
      </c>
      <c r="BY29" s="21" t="s">
        <v>212</v>
      </c>
      <c r="BZ29" s="21" t="s">
        <v>103</v>
      </c>
      <c r="CA29" s="33" t="s">
        <v>216</v>
      </c>
      <c r="CB29" s="21">
        <v>1</v>
      </c>
      <c r="CC29" s="25" t="s">
        <v>172</v>
      </c>
      <c r="CD29" s="21" t="s">
        <v>97</v>
      </c>
      <c r="CE29" s="21"/>
      <c r="CF29" s="21" t="s">
        <v>143</v>
      </c>
    </row>
    <row r="30" spans="1:84" ht="70.8" x14ac:dyDescent="0.3">
      <c r="A30" s="21">
        <v>11502</v>
      </c>
      <c r="B30" s="22" t="s">
        <v>229</v>
      </c>
      <c r="C30" s="21" t="s">
        <v>91</v>
      </c>
      <c r="D30" s="21" t="s">
        <v>91</v>
      </c>
      <c r="E30" s="21" t="s">
        <v>212</v>
      </c>
      <c r="F30" s="21"/>
      <c r="G30" s="21" t="s">
        <v>189</v>
      </c>
      <c r="H30" s="21" t="s">
        <v>190</v>
      </c>
      <c r="I30" s="21" t="s">
        <v>92</v>
      </c>
      <c r="J30" s="21" t="s">
        <v>93</v>
      </c>
      <c r="K30" s="21" t="s">
        <v>191</v>
      </c>
      <c r="L30" s="24" t="s">
        <v>92</v>
      </c>
      <c r="M30" s="24" t="s">
        <v>92</v>
      </c>
      <c r="N30" s="24" t="s">
        <v>92</v>
      </c>
      <c r="O30" s="24" t="s">
        <v>92</v>
      </c>
      <c r="P30" s="24" t="s">
        <v>92</v>
      </c>
      <c r="Q30" s="24" t="s">
        <v>92</v>
      </c>
      <c r="R30" s="24" t="s">
        <v>92</v>
      </c>
      <c r="S30" s="24">
        <v>110.96071852144674</v>
      </c>
      <c r="T30" s="24">
        <v>157.85586897768337</v>
      </c>
      <c r="U30" s="24">
        <v>141.67277292582736</v>
      </c>
      <c r="V30" s="24" t="s">
        <v>92</v>
      </c>
      <c r="W30" s="24" t="s">
        <v>92</v>
      </c>
      <c r="X30" s="24" t="s">
        <v>92</v>
      </c>
      <c r="Y30" s="24" t="s">
        <v>92</v>
      </c>
      <c r="Z30" s="24" t="s">
        <v>92</v>
      </c>
      <c r="AA30" s="24" t="s">
        <v>92</v>
      </c>
      <c r="AB30" s="23" t="s">
        <v>230</v>
      </c>
      <c r="AC30" s="21">
        <v>18.428180000000001</v>
      </c>
      <c r="AD30" s="21">
        <v>-66.789919999999995</v>
      </c>
      <c r="AE30" s="21" t="str">
        <f>_xlfn.XLOOKUP(Consolidated[[#This Row],[CODE]],[1]updatedschoolpoints!$A:$A,[1]updatedschoolpoints!$O:$O)</f>
        <v>051-024-001-01</v>
      </c>
      <c r="AF30" s="21">
        <f>_xlfn.XLOOKUP(Consolidated[[#This Row],[CODE]],[1]updatedschoolpoints!$A:$A,[1]updatedschoolpoints!$Q:$Q)</f>
        <v>1</v>
      </c>
      <c r="AG30" s="21">
        <f>_xlfn.XLOOKUP(Consolidated[[#This Row],[CODE]],[1]updatedschoolpoints!$A:$A,[1]updatedschoolpoints!$P:$P)</f>
        <v>1</v>
      </c>
      <c r="AH30" s="21">
        <f>_xlfn.XLOOKUP(Consolidated[[#This Row],[CODE]],[1]updatedschoolpoints!$A:$A,[1]updatedschoolpoints!$I:$I)</f>
        <v>2.5465400040000001</v>
      </c>
      <c r="AI30" s="21">
        <f>_xlfn.XLOOKUP(Consolidated[[#This Row],[CODE]],[1]updatedschoolpoints!$A:$A,[1]updatedschoolpoints!$H:$H)</f>
        <v>110927.28260000001</v>
      </c>
      <c r="AJ30" s="21">
        <v>38693</v>
      </c>
      <c r="AK30" s="21" t="s">
        <v>231</v>
      </c>
      <c r="AL30" s="26">
        <f>_xlfn.XLOOKUP(Consolidated[[#This Row],[CODE]],'[2]FCI updated 220517'!$B:$B,'[2]FCI updated 220517'!$GD:$GD)</f>
        <v>1.32</v>
      </c>
      <c r="AM30" s="27">
        <f>IF(AND(Consolidated[[#This Row],[DESIGNATION]]="Historic",Consolidated[[#This Row],[DESIGNATION 3/22/2022]]="Historic"),AL30,AL30/1.6)</f>
        <v>0.82499999999999996</v>
      </c>
      <c r="AN30" s="21" t="s">
        <v>45</v>
      </c>
      <c r="AO30" s="21" t="s">
        <v>46</v>
      </c>
      <c r="AP30" s="21" t="str">
        <f>_xlfn.XLOOKUP(Consolidated[[#This Row],[CODE]],'[3]PRUEBA PVI'!$D:$D,'[3]PRUEBA PVI'!$I:$I,"NO DATA")</f>
        <v>REGULAR</v>
      </c>
      <c r="AQ30" s="28" t="str">
        <f>IF(_xlfn.XLOOKUP(Consolidated[[#This Row],[CODE]],'[4]PRUEBA PVI'!$D:$D,'[4]PRUEBA PVI'!$I:$I,"NOT FOUND")=Consolidated[[#This Row],[SPECIAL SCHOOL]],"MATCHES","NO")</f>
        <v>MATCHES</v>
      </c>
      <c r="AR30" s="28"/>
      <c r="AS30" s="21">
        <f>_xlfn.XLOOKUP(Consolidated[[#This Row],[CODE]],'[5]WORKING FILE'!$D:$D,'[5]WORKING FILE'!$W:$W,"")</f>
        <v>5</v>
      </c>
      <c r="AT30" s="33" t="str">
        <f>_xlfn.XLOOKUP(Consolidated[[#This Row],[CODE]],'[5]WORKING FILE'!$D:$D,'[5]WORKING FILE'!$V:$V)</f>
        <v>1.8m miles to LUIS MELENDEZ RODRIGUEZ K-8 changed to PK-5, Moved those 6,7,8 graders  here</v>
      </c>
      <c r="AU30" s="21" t="str">
        <f>_xlfn.XLOOKUP(Consolidated[[#This Row],[CODE]],'[6]Karen sort'!$D:$D,'[6]Karen sort'!$O:$O,"NOT COMPLETE")</f>
        <v>6-8</v>
      </c>
      <c r="AV30" s="21">
        <v>7</v>
      </c>
      <c r="AW30" s="21">
        <v>3</v>
      </c>
      <c r="AX30" s="21" t="s">
        <v>92</v>
      </c>
      <c r="AY30" s="27" t="s">
        <v>92</v>
      </c>
      <c r="AZ30" s="21"/>
      <c r="BA30" s="21"/>
      <c r="BB30" s="21"/>
      <c r="BC30" s="21"/>
      <c r="BD30" s="21"/>
      <c r="BE30" s="21"/>
      <c r="BF30" s="24" t="s">
        <v>98</v>
      </c>
      <c r="BG30" s="24">
        <v>417.08699000257945</v>
      </c>
      <c r="BH30" s="29" t="str">
        <f>IF(_xlfn.XLOOKUP(Consolidated[[#This Row],[CODE]],'[4]PRUEBA PVI'!$D:$D,'[4]PRUEBA PVI'!$AF:$AF,"NOT FOUND")=BG30,"",_xlfn.XLOOKUP(Consolidated[[#This Row],[CODE]],'[4]PRUEBA PVI'!$D:$D,'[4]PRUEBA PVI'!$AF:$AF,"NOT FOUND"))</f>
        <v/>
      </c>
      <c r="BI30" s="30">
        <v>395.36985650561479</v>
      </c>
      <c r="BJ30" s="21">
        <v>33</v>
      </c>
      <c r="BK30" s="28" t="str">
        <f>IF(_xlfn.XLOOKUP(Consolidated[[#This Row],[CODE]],'[4]PRUEBA PVI'!$D:$D,'[4]PRUEBA PVI'!$AK:$AK,"NO DATA")=Consolidated[[#This Row],[NO OF CLASSROOMS]],"","DOES NOT MATCH")</f>
        <v/>
      </c>
      <c r="BL30" s="31">
        <f>Consolidated[[#This Row],[ENROLLMENT 2021-22]]/Consolidated[[#This Row],[NO OF CLASSROOMS]]</f>
        <v>11.980904742594388</v>
      </c>
      <c r="BM30" s="21">
        <f>Consolidated[[#This Row],[FLOOR AREA (SF)]]/Consolidated[[#This Row],[ENROLLMENT 2022-23]]</f>
        <v>92.769616237036558</v>
      </c>
      <c r="BN30" s="21" t="s">
        <v>114</v>
      </c>
      <c r="BO30" s="21" t="s">
        <v>132</v>
      </c>
      <c r="BP30" s="21" t="s">
        <v>97</v>
      </c>
      <c r="BQ30" s="21" t="s">
        <v>97</v>
      </c>
      <c r="BR30" s="21" t="s">
        <v>97</v>
      </c>
      <c r="BS30" s="21" t="str">
        <f>_xlfn.XLOOKUP(Consolidated[[#This Row],[CODE]],'[7]page 1'!$A:$A,'[7]page 1'!$C:$C,"")</f>
        <v/>
      </c>
      <c r="BT30" s="21" t="str">
        <f>_xlfn.XLOOKUP(Consolidated[[#This Row],[CODE]],[8]Sheet1!$A:$A,[8]Sheet1!$G:$G,"")</f>
        <v/>
      </c>
      <c r="BU30" s="21" t="s">
        <v>92</v>
      </c>
      <c r="BV30" s="21" t="s">
        <v>124</v>
      </c>
      <c r="BW30" s="25" t="s">
        <v>92</v>
      </c>
      <c r="BX30" s="32" t="s">
        <v>232</v>
      </c>
      <c r="BY30" s="21" t="s">
        <v>212</v>
      </c>
      <c r="BZ30" s="21" t="s">
        <v>103</v>
      </c>
      <c r="CA30" s="33" t="s">
        <v>216</v>
      </c>
      <c r="CB30" s="21">
        <v>1</v>
      </c>
      <c r="CC30" s="25" t="s">
        <v>105</v>
      </c>
      <c r="CD30" s="21" t="s">
        <v>97</v>
      </c>
      <c r="CE30" s="21"/>
      <c r="CF30" s="21" t="s">
        <v>106</v>
      </c>
    </row>
    <row r="31" spans="1:84" ht="70.2" x14ac:dyDescent="0.3">
      <c r="A31" s="21">
        <v>11528</v>
      </c>
      <c r="B31" s="22" t="s">
        <v>233</v>
      </c>
      <c r="C31" s="21" t="s">
        <v>91</v>
      </c>
      <c r="D31" s="21" t="s">
        <v>91</v>
      </c>
      <c r="E31" s="21" t="s">
        <v>212</v>
      </c>
      <c r="F31" s="21"/>
      <c r="G31" s="21" t="s">
        <v>234</v>
      </c>
      <c r="H31" s="21" t="s">
        <v>235</v>
      </c>
      <c r="I31" s="21" t="s">
        <v>92</v>
      </c>
      <c r="J31" s="21" t="s">
        <v>93</v>
      </c>
      <c r="K31" s="21" t="s">
        <v>236</v>
      </c>
      <c r="L31" s="24" t="s">
        <v>92</v>
      </c>
      <c r="M31" s="24" t="s">
        <v>92</v>
      </c>
      <c r="N31" s="24" t="s">
        <v>92</v>
      </c>
      <c r="O31" s="24" t="s">
        <v>92</v>
      </c>
      <c r="P31" s="24" t="s">
        <v>92</v>
      </c>
      <c r="Q31" s="24" t="s">
        <v>92</v>
      </c>
      <c r="R31" s="24" t="s">
        <v>92</v>
      </c>
      <c r="S31" s="24">
        <v>44.573963850495694</v>
      </c>
      <c r="T31" s="24">
        <v>49.152725669697816</v>
      </c>
      <c r="U31" s="24">
        <v>60.852734679550011</v>
      </c>
      <c r="V31" s="24">
        <v>63.96882491756697</v>
      </c>
      <c r="W31" s="24">
        <v>41.021416274061217</v>
      </c>
      <c r="X31" s="24">
        <v>37.632812597208591</v>
      </c>
      <c r="Y31" s="24">
        <v>30.86886256124048</v>
      </c>
      <c r="Z31" s="24" t="s">
        <v>92</v>
      </c>
      <c r="AA31" s="24" t="s">
        <v>92</v>
      </c>
      <c r="AB31" s="23" t="s">
        <v>237</v>
      </c>
      <c r="AC31" s="21">
        <v>18.481549999999999</v>
      </c>
      <c r="AD31" s="21">
        <v>-66.820679999999996</v>
      </c>
      <c r="AE31" s="21" t="str">
        <f>_xlfn.XLOOKUP(Consolidated[[#This Row],[CODE]],[1]updatedschoolpoints!$A:$A,[1]updatedschoolpoints!$O:$O)</f>
        <v>010-059-048-75</v>
      </c>
      <c r="AF31" s="21">
        <f>_xlfn.XLOOKUP(Consolidated[[#This Row],[CODE]],[1]updatedschoolpoints!$A:$A,[1]updatedschoolpoints!$Q:$Q)</f>
        <v>75</v>
      </c>
      <c r="AG31" s="21">
        <f>_xlfn.XLOOKUP(Consolidated[[#This Row],[CODE]],[1]updatedschoolpoints!$A:$A,[1]updatedschoolpoints!$P:$P)</f>
        <v>48</v>
      </c>
      <c r="AH31" s="21">
        <f>_xlfn.XLOOKUP(Consolidated[[#This Row],[CODE]],[1]updatedschoolpoints!$A:$A,[1]updatedschoolpoints!$I:$I)</f>
        <v>4.5742924379999996</v>
      </c>
      <c r="AI31" s="21">
        <f>_xlfn.XLOOKUP(Consolidated[[#This Row],[CODE]],[1]updatedschoolpoints!$A:$A,[1]updatedschoolpoints!$H:$H)</f>
        <v>199256.17860000001</v>
      </c>
      <c r="AJ31" s="21">
        <v>58080</v>
      </c>
      <c r="AK31" s="21" t="s">
        <v>238</v>
      </c>
      <c r="AL31" s="26">
        <f>_xlfn.XLOOKUP(Consolidated[[#This Row],[CODE]],'[2]FCI updated 220517'!$B:$B,'[2]FCI updated 220517'!$GD:$GD)</f>
        <v>0.83499999999999996</v>
      </c>
      <c r="AM31" s="27">
        <f>IF(AND(Consolidated[[#This Row],[DESIGNATION]]="Historic",Consolidated[[#This Row],[DESIGNATION 3/22/2022]]="Historic"),AL31,AL31/1.6)</f>
        <v>0.52187499999999998</v>
      </c>
      <c r="AN31" s="21" t="s">
        <v>97</v>
      </c>
      <c r="AO31" s="21" t="s">
        <v>97</v>
      </c>
      <c r="AP31" s="21" t="str">
        <f>_xlfn.XLOOKUP(Consolidated[[#This Row],[CODE]],'[3]PRUEBA PVI'!$D:$D,'[3]PRUEBA PVI'!$I:$I,"NO DATA")</f>
        <v>VOCACIONAL</v>
      </c>
      <c r="AQ31" s="28" t="str">
        <f>IF(_xlfn.XLOOKUP(Consolidated[[#This Row],[CODE]],'[4]PRUEBA PVI'!$D:$D,'[4]PRUEBA PVI'!$I:$I,"NOT FOUND")=Consolidated[[#This Row],[SPECIAL SCHOOL]],"MATCHES","NO")</f>
        <v>MATCHES</v>
      </c>
      <c r="AR31" s="28"/>
      <c r="AS31" s="21">
        <f>_xlfn.XLOOKUP(Consolidated[[#This Row],[CODE]],'[5]WORKING FILE'!$D:$D,'[5]WORKING FILE'!$W:$W,"")</f>
        <v>3</v>
      </c>
      <c r="AT31" s="33" t="str">
        <f>_xlfn.XLOOKUP(Consolidated[[#This Row],[CODE]],'[5]WORKING FILE'!$D:$D,'[5]WORKING FILE'!$V:$V)</f>
        <v>1.9m to LUIS MUÑOZ RIVERA PK-8, moved 6-8 to LUIS MUÑOZ RIVERA</v>
      </c>
      <c r="AU31" s="21" t="str">
        <f>_xlfn.XLOOKUP(Consolidated[[#This Row],[CODE]],'[6]Karen sort'!$D:$D,'[6]Karen sort'!$O:$O,"NOT COMPLETE")</f>
        <v>9-12</v>
      </c>
      <c r="AV31" s="21">
        <v>7</v>
      </c>
      <c r="AW31" s="21">
        <v>1</v>
      </c>
      <c r="AX31" s="21" t="s">
        <v>92</v>
      </c>
      <c r="AY31" s="27" t="s">
        <v>92</v>
      </c>
      <c r="AZ31" s="21"/>
      <c r="BA31" s="21"/>
      <c r="BB31" s="21"/>
      <c r="BC31" s="21"/>
      <c r="BD31" s="21"/>
      <c r="BE31" s="21"/>
      <c r="BF31" s="24" t="s">
        <v>179</v>
      </c>
      <c r="BG31" s="24">
        <v>338.90396076919228</v>
      </c>
      <c r="BH31" s="29" t="str">
        <f>IF(_xlfn.XLOOKUP(Consolidated[[#This Row],[CODE]],'[4]PRUEBA PVI'!$D:$D,'[4]PRUEBA PVI'!$AF:$AF,"NOT FOUND")=BG31,"",_xlfn.XLOOKUP(Consolidated[[#This Row],[CODE]],'[4]PRUEBA PVI'!$D:$D,'[4]PRUEBA PVI'!$AF:$AF,"NOT FOUND"))</f>
        <v/>
      </c>
      <c r="BI31" s="30">
        <v>323.56245645813385</v>
      </c>
      <c r="BJ31" s="21">
        <v>35</v>
      </c>
      <c r="BK31" s="28" t="str">
        <f>IF(_xlfn.XLOOKUP(Consolidated[[#This Row],[CODE]],'[4]PRUEBA PVI'!$D:$D,'[4]PRUEBA PVI'!$AK:$AK,"NO DATA")=Consolidated[[#This Row],[NO OF CLASSROOMS]],"","DOES NOT MATCH")</f>
        <v/>
      </c>
      <c r="BL31" s="31">
        <f>Consolidated[[#This Row],[ENROLLMENT 2021-22]]/Consolidated[[#This Row],[NO OF CLASSROOMS]]</f>
        <v>9.2446416130895379</v>
      </c>
      <c r="BM31" s="21">
        <f>Consolidated[[#This Row],[FLOOR AREA (SF)]]/Consolidated[[#This Row],[ENROLLMENT 2022-23]]</f>
        <v>171.3759847131291</v>
      </c>
      <c r="BN31" s="21" t="s">
        <v>99</v>
      </c>
      <c r="BO31" s="21" t="s">
        <v>132</v>
      </c>
      <c r="BP31" s="21" t="s">
        <v>97</v>
      </c>
      <c r="BQ31" s="21" t="s">
        <v>123</v>
      </c>
      <c r="BR31" s="21" t="s">
        <v>97</v>
      </c>
      <c r="BS31" s="21" t="str">
        <f>_xlfn.XLOOKUP(Consolidated[[#This Row],[CODE]],'[7]page 1'!$A:$A,'[7]page 1'!$C:$C,"")</f>
        <v/>
      </c>
      <c r="BT31" s="21" t="str">
        <f>_xlfn.XLOOKUP(Consolidated[[#This Row],[CODE]],[8]Sheet1!$A:$A,[8]Sheet1!$G:$G,"")</f>
        <v/>
      </c>
      <c r="BU31" s="21" t="s">
        <v>92</v>
      </c>
      <c r="BV31" s="21" t="s">
        <v>101</v>
      </c>
      <c r="BW31" s="25" t="s">
        <v>227</v>
      </c>
      <c r="BX31" s="32" t="s">
        <v>239</v>
      </c>
      <c r="BY31" s="21" t="s">
        <v>212</v>
      </c>
      <c r="BZ31" s="21" t="s">
        <v>103</v>
      </c>
      <c r="CA31" s="33" t="s">
        <v>216</v>
      </c>
      <c r="CB31" s="21">
        <v>1</v>
      </c>
      <c r="CC31" s="25" t="s">
        <v>172</v>
      </c>
      <c r="CD31" s="21" t="s">
        <v>97</v>
      </c>
      <c r="CE31" s="21"/>
      <c r="CF31" s="21" t="s">
        <v>143</v>
      </c>
    </row>
    <row r="32" spans="1:84" ht="42.6" x14ac:dyDescent="0.3">
      <c r="A32" s="21">
        <v>11593</v>
      </c>
      <c r="B32" s="22" t="s">
        <v>240</v>
      </c>
      <c r="C32" s="21" t="s">
        <v>91</v>
      </c>
      <c r="D32" s="21" t="s">
        <v>182</v>
      </c>
      <c r="E32" s="21" t="s">
        <v>241</v>
      </c>
      <c r="F32" s="21"/>
      <c r="G32" s="21" t="s">
        <v>242</v>
      </c>
      <c r="H32" s="21" t="s">
        <v>243</v>
      </c>
      <c r="I32" s="21" t="s">
        <v>92</v>
      </c>
      <c r="J32" s="21" t="s">
        <v>92</v>
      </c>
      <c r="K32" s="21" t="s">
        <v>236</v>
      </c>
      <c r="L32" s="24" t="s">
        <v>92</v>
      </c>
      <c r="M32" s="24" t="s">
        <v>92</v>
      </c>
      <c r="N32" s="24" t="s">
        <v>92</v>
      </c>
      <c r="O32" s="24" t="s">
        <v>92</v>
      </c>
      <c r="P32" s="24" t="s">
        <v>92</v>
      </c>
      <c r="Q32" s="24" t="s">
        <v>92</v>
      </c>
      <c r="R32" s="24" t="s">
        <v>92</v>
      </c>
      <c r="S32" s="24" t="s">
        <v>92</v>
      </c>
      <c r="T32" s="24">
        <v>30.247831181352502</v>
      </c>
      <c r="U32" s="24">
        <v>42.787079071558601</v>
      </c>
      <c r="V32" s="24">
        <v>32.461791749213091</v>
      </c>
      <c r="W32" s="24">
        <v>23.849660624454195</v>
      </c>
      <c r="X32" s="24">
        <v>25.088541731472397</v>
      </c>
      <c r="Y32" s="24">
        <v>13.505127370542709</v>
      </c>
      <c r="Z32" s="24" t="s">
        <v>92</v>
      </c>
      <c r="AA32" s="24" t="s">
        <v>92</v>
      </c>
      <c r="AB32" s="23" t="s">
        <v>244</v>
      </c>
      <c r="AC32" s="21">
        <v>18.17848</v>
      </c>
      <c r="AD32" s="21">
        <v>-66.830359999999999</v>
      </c>
      <c r="AE32" s="21" t="str">
        <f>_xlfn.XLOOKUP(Consolidated[[#This Row],[CODE]],[1]updatedschoolpoints!$A:$A,[1]updatedschoolpoints!$O:$O)</f>
        <v>264-028-030-01</v>
      </c>
      <c r="AF32" s="21">
        <f>_xlfn.XLOOKUP(Consolidated[[#This Row],[CODE]],[1]updatedschoolpoints!$A:$A,[1]updatedschoolpoints!$Q:$Q)</f>
        <v>1</v>
      </c>
      <c r="AG32" s="21">
        <f>_xlfn.XLOOKUP(Consolidated[[#This Row],[CODE]],[1]updatedschoolpoints!$A:$A,[1]updatedschoolpoints!$P:$P)</f>
        <v>30</v>
      </c>
      <c r="AH32" s="21">
        <f>_xlfn.XLOOKUP(Consolidated[[#This Row],[CODE]],[1]updatedschoolpoints!$A:$A,[1]updatedschoolpoints!$I:$I)</f>
        <v>2.3821258570000001</v>
      </c>
      <c r="AI32" s="21">
        <f>_xlfn.XLOOKUP(Consolidated[[#This Row],[CODE]],[1]updatedschoolpoints!$A:$A,[1]updatedschoolpoints!$H:$H)</f>
        <v>103765.4023</v>
      </c>
      <c r="AJ32" s="21">
        <v>21844</v>
      </c>
      <c r="AK32" s="21" t="s">
        <v>186</v>
      </c>
      <c r="AL32" s="26">
        <f>_xlfn.XLOOKUP(Consolidated[[#This Row],[CODE]],'[2]FCI updated 220517'!$B:$B,'[2]FCI updated 220517'!$GD:$GD)</f>
        <v>1.208</v>
      </c>
      <c r="AM32" s="27">
        <f>IF(AND(Consolidated[[#This Row],[DESIGNATION]]="Historic",Consolidated[[#This Row],[DESIGNATION 3/22/2022]]="Historic"),AL32,AL32/1.6)</f>
        <v>0.75499999999999989</v>
      </c>
      <c r="AN32" s="21" t="s">
        <v>97</v>
      </c>
      <c r="AO32" s="21" t="s">
        <v>97</v>
      </c>
      <c r="AP32" s="21" t="str">
        <f>_xlfn.XLOOKUP(Consolidated[[#This Row],[CODE]],'[3]PRUEBA PVI'!$D:$D,'[3]PRUEBA PVI'!$I:$I,"NO DATA")</f>
        <v>VOCACIONAL</v>
      </c>
      <c r="AQ32" s="28" t="str">
        <f>IF(_xlfn.XLOOKUP(Consolidated[[#This Row],[CODE]],'[4]PRUEBA PVI'!$D:$D,'[4]PRUEBA PVI'!$I:$I,"NOT FOUND")=Consolidated[[#This Row],[SPECIAL SCHOOL]],"MATCHES","NO")</f>
        <v>MATCHES</v>
      </c>
      <c r="AR32" s="28"/>
      <c r="AS32" s="21">
        <f>_xlfn.XLOOKUP(Consolidated[[#This Row],[CODE]],'[5]WORKING FILE'!$D:$D,'[5]WORKING FILE'!$W:$W,"")</f>
        <v>3</v>
      </c>
      <c r="AT32" s="33" t="str">
        <f>_xlfn.XLOOKUP(Consolidated[[#This Row],[CODE]],'[5]WORKING FILE'!$D:$D,'[5]WORKING FILE'!$V:$V)</f>
        <v>next to JULIO LEBRON SOTO PK-8. moved 7,8 there</v>
      </c>
      <c r="AU32" s="21" t="str">
        <f>_xlfn.XLOOKUP(Consolidated[[#This Row],[CODE]],'[6]Karen sort'!$D:$D,'[6]Karen sort'!$O:$O,"NOT COMPLETE")</f>
        <v>9-12</v>
      </c>
      <c r="AV32" s="21">
        <v>4.7</v>
      </c>
      <c r="AW32" s="21">
        <v>2</v>
      </c>
      <c r="AX32" s="21" t="s">
        <v>92</v>
      </c>
      <c r="AY32" s="27" t="s">
        <v>92</v>
      </c>
      <c r="AZ32" s="21"/>
      <c r="BA32" s="21"/>
      <c r="BB32" s="21"/>
      <c r="BC32" s="21"/>
      <c r="BD32" s="21"/>
      <c r="BE32" s="21"/>
      <c r="BF32" s="24" t="s">
        <v>98</v>
      </c>
      <c r="BG32" s="24">
        <v>167.94003172859348</v>
      </c>
      <c r="BH32" s="29" t="str">
        <f>IF(_xlfn.XLOOKUP(Consolidated[[#This Row],[CODE]],'[4]PRUEBA PVI'!$D:$D,'[4]PRUEBA PVI'!$AF:$AF,"NOT FOUND")=BG32,"",_xlfn.XLOOKUP(Consolidated[[#This Row],[CODE]],'[4]PRUEBA PVI'!$D:$D,'[4]PRUEBA PVI'!$AF:$AF,"NOT FOUND"))</f>
        <v/>
      </c>
      <c r="BI32" s="30">
        <v>160.25679348085384</v>
      </c>
      <c r="BJ32" s="21">
        <v>24</v>
      </c>
      <c r="BK32" s="28" t="str">
        <f>IF(_xlfn.XLOOKUP(Consolidated[[#This Row],[CODE]],'[4]PRUEBA PVI'!$D:$D,'[4]PRUEBA PVI'!$AK:$AK,"NO DATA")=Consolidated[[#This Row],[NO OF CLASSROOMS]],"","DOES NOT MATCH")</f>
        <v/>
      </c>
      <c r="BL32" s="31">
        <f>Consolidated[[#This Row],[ENROLLMENT 2021-22]]/Consolidated[[#This Row],[NO OF CLASSROOMS]]</f>
        <v>6.6773663950355768</v>
      </c>
      <c r="BM32" s="21">
        <f>Consolidated[[#This Row],[FLOOR AREA (SF)]]/Consolidated[[#This Row],[ENROLLMENT 2022-23]]</f>
        <v>130.07023861530473</v>
      </c>
      <c r="BN32" s="21" t="s">
        <v>114</v>
      </c>
      <c r="BO32" s="21" t="s">
        <v>132</v>
      </c>
      <c r="BP32" s="21" t="s">
        <v>97</v>
      </c>
      <c r="BQ32" s="21" t="s">
        <v>123</v>
      </c>
      <c r="BR32" s="21" t="s">
        <v>97</v>
      </c>
      <c r="BS32" s="21" t="str">
        <f>_xlfn.XLOOKUP(Consolidated[[#This Row],[CODE]],'[7]page 1'!$A:$A,'[7]page 1'!$C:$C,"")</f>
        <v/>
      </c>
      <c r="BT32" s="21" t="str">
        <f>_xlfn.XLOOKUP(Consolidated[[#This Row],[CODE]],[8]Sheet1!$A:$A,[8]Sheet1!$G:$G,"")</f>
        <v/>
      </c>
      <c r="BU32" s="21" t="s">
        <v>92</v>
      </c>
      <c r="BV32" s="21" t="s">
        <v>124</v>
      </c>
      <c r="BW32" s="25" t="s">
        <v>125</v>
      </c>
      <c r="BX32" s="32" t="s">
        <v>245</v>
      </c>
      <c r="BY32" s="21" t="s">
        <v>241</v>
      </c>
      <c r="BZ32" s="21" t="s">
        <v>103</v>
      </c>
      <c r="CA32" s="33" t="s">
        <v>246</v>
      </c>
      <c r="CB32" s="21">
        <v>2</v>
      </c>
      <c r="CC32" s="25" t="s">
        <v>105</v>
      </c>
      <c r="CD32" s="21" t="s">
        <v>97</v>
      </c>
      <c r="CE32" s="21"/>
      <c r="CF32" s="21" t="s">
        <v>106</v>
      </c>
    </row>
    <row r="33" spans="1:84" ht="70.2" x14ac:dyDescent="0.3">
      <c r="A33" s="21">
        <v>11643</v>
      </c>
      <c r="B33" s="22" t="s">
        <v>247</v>
      </c>
      <c r="C33" s="21" t="s">
        <v>91</v>
      </c>
      <c r="D33" s="21" t="s">
        <v>182</v>
      </c>
      <c r="E33" s="21" t="s">
        <v>241</v>
      </c>
      <c r="F33" s="21"/>
      <c r="G33" s="21" t="s">
        <v>160</v>
      </c>
      <c r="H33" s="21" t="s">
        <v>161</v>
      </c>
      <c r="I33" s="21" t="s">
        <v>92</v>
      </c>
      <c r="J33" s="21" t="s">
        <v>93</v>
      </c>
      <c r="K33" s="21" t="s">
        <v>162</v>
      </c>
      <c r="L33" s="24" t="s">
        <v>92</v>
      </c>
      <c r="M33" s="24" t="s">
        <v>92</v>
      </c>
      <c r="N33" s="24" t="s">
        <v>92</v>
      </c>
      <c r="O33" s="24" t="s">
        <v>92</v>
      </c>
      <c r="P33" s="24" t="s">
        <v>92</v>
      </c>
      <c r="Q33" s="24" t="s">
        <v>92</v>
      </c>
      <c r="R33" s="24" t="s">
        <v>92</v>
      </c>
      <c r="S33" s="24" t="s">
        <v>92</v>
      </c>
      <c r="T33" s="24" t="s">
        <v>92</v>
      </c>
      <c r="U33" s="24" t="s">
        <v>92</v>
      </c>
      <c r="V33" s="24">
        <v>214.82068069332192</v>
      </c>
      <c r="W33" s="24">
        <v>221.32485059493493</v>
      </c>
      <c r="X33" s="24">
        <v>179.47956777130253</v>
      </c>
      <c r="Y33" s="24">
        <v>190.03643514263669</v>
      </c>
      <c r="Z33" s="24" t="s">
        <v>92</v>
      </c>
      <c r="AA33" s="24" t="s">
        <v>92</v>
      </c>
      <c r="AB33" s="23" t="s">
        <v>178</v>
      </c>
      <c r="AC33" s="21">
        <v>18.296659999999999</v>
      </c>
      <c r="AD33" s="21">
        <v>-66.879769999999994</v>
      </c>
      <c r="AE33" s="21" t="str">
        <f>_xlfn.XLOOKUP(Consolidated[[#This Row],[CODE]],[1]updatedschoolpoints!$A:$A,[1]updatedschoolpoints!$O:$O)</f>
        <v>158-050-100-17</v>
      </c>
      <c r="AF33" s="21">
        <f>_xlfn.XLOOKUP(Consolidated[[#This Row],[CODE]],[1]updatedschoolpoints!$A:$A,[1]updatedschoolpoints!$Q:$Q)</f>
        <v>17</v>
      </c>
      <c r="AG33" s="21">
        <f>_xlfn.XLOOKUP(Consolidated[[#This Row],[CODE]],[1]updatedschoolpoints!$A:$A,[1]updatedschoolpoints!$P:$P)</f>
        <v>100</v>
      </c>
      <c r="AH33" s="21">
        <f>_xlfn.XLOOKUP(Consolidated[[#This Row],[CODE]],[1]updatedschoolpoints!$A:$A,[1]updatedschoolpoints!$I:$I)</f>
        <v>8.2953893569999995</v>
      </c>
      <c r="AI33" s="21">
        <f>_xlfn.XLOOKUP(Consolidated[[#This Row],[CODE]],[1]updatedschoolpoints!$A:$A,[1]updatedschoolpoints!$H:$H)</f>
        <v>361347.16039999999</v>
      </c>
      <c r="AJ33" s="21">
        <v>128664</v>
      </c>
      <c r="AK33" s="21" t="s">
        <v>248</v>
      </c>
      <c r="AL33" s="26">
        <f>_xlfn.XLOOKUP(Consolidated[[#This Row],[CODE]],'[2]FCI updated 220517'!$B:$B,'[2]FCI updated 220517'!$GD:$GD)</f>
        <v>0.95279999999999998</v>
      </c>
      <c r="AM33" s="27">
        <f>IF(AND(Consolidated[[#This Row],[DESIGNATION]]="Historic",Consolidated[[#This Row],[DESIGNATION 3/22/2022]]="Historic"),AL33,AL33/1.6)</f>
        <v>0.59549999999999992</v>
      </c>
      <c r="AN33" s="21" t="s">
        <v>45</v>
      </c>
      <c r="AO33" s="21" t="s">
        <v>46</v>
      </c>
      <c r="AP33" s="21" t="str">
        <f>_xlfn.XLOOKUP(Consolidated[[#This Row],[CODE]],'[3]PRUEBA PVI'!$D:$D,'[3]PRUEBA PVI'!$I:$I,"NO DATA")</f>
        <v>VOCACIONAL</v>
      </c>
      <c r="AQ33" s="28" t="str">
        <f>IF(_xlfn.XLOOKUP(Consolidated[[#This Row],[CODE]],'[4]PRUEBA PVI'!$D:$D,'[4]PRUEBA PVI'!$I:$I,"NOT FOUND")=Consolidated[[#This Row],[SPECIAL SCHOOL]],"MATCHES","NO")</f>
        <v>MATCHES</v>
      </c>
      <c r="AR33" s="28"/>
      <c r="AS33" s="21">
        <f>_xlfn.XLOOKUP(Consolidated[[#This Row],[CODE]],'[5]WORKING FILE'!$D:$D,'[5]WORKING FILE'!$W:$W,"")</f>
        <v>3</v>
      </c>
      <c r="AT33" s="33" t="str">
        <f>_xlfn.XLOOKUP(Consolidated[[#This Row],[CODE]],'[5]WORKING FILE'!$D:$D,'[5]WORKING FILE'!$V:$V)</f>
        <v>3.7M TO JOSEFINA LINARES, moved 9-12 from there here</v>
      </c>
      <c r="AU33" s="21" t="str">
        <f>_xlfn.XLOOKUP(Consolidated[[#This Row],[CODE]],'[6]Karen sort'!$D:$D,'[6]Karen sort'!$O:$O,"NOT COMPLETE")</f>
        <v>9-12</v>
      </c>
      <c r="AV33" s="21">
        <v>4.7</v>
      </c>
      <c r="AW33" s="21">
        <v>3</v>
      </c>
      <c r="AX33" s="21" t="s">
        <v>92</v>
      </c>
      <c r="AY33" s="27" t="s">
        <v>92</v>
      </c>
      <c r="AZ33" s="21"/>
      <c r="BA33" s="21"/>
      <c r="BB33" s="21"/>
      <c r="BC33" s="21"/>
      <c r="BD33" s="21"/>
      <c r="BE33" s="21"/>
      <c r="BF33" s="24" t="s">
        <v>98</v>
      </c>
      <c r="BG33" s="24">
        <v>813.53980345264813</v>
      </c>
      <c r="BH33" s="29" t="str">
        <f>IF(_xlfn.XLOOKUP(Consolidated[[#This Row],[CODE]],'[4]PRUEBA PVI'!$D:$D,'[4]PRUEBA PVI'!$AF:$AF,"NOT FOUND")=BG33,"",_xlfn.XLOOKUP(Consolidated[[#This Row],[CODE]],'[4]PRUEBA PVI'!$D:$D,'[4]PRUEBA PVI'!$AF:$AF,"NOT FOUND"))</f>
        <v/>
      </c>
      <c r="BI33" s="30">
        <v>780.50791708635234</v>
      </c>
      <c r="BJ33" s="21">
        <v>53</v>
      </c>
      <c r="BK33" s="28" t="str">
        <f>IF(_xlfn.XLOOKUP(Consolidated[[#This Row],[CODE]],'[4]PRUEBA PVI'!$D:$D,'[4]PRUEBA PVI'!$AK:$AK,"NO DATA")=Consolidated[[#This Row],[NO OF CLASSROOMS]],"","DOES NOT MATCH")</f>
        <v/>
      </c>
      <c r="BL33" s="31">
        <f>Consolidated[[#This Row],[ENROLLMENT 2021-22]]/Consolidated[[#This Row],[NO OF CLASSROOMS]]</f>
        <v>14.726564473327402</v>
      </c>
      <c r="BM33" s="21">
        <f>Consolidated[[#This Row],[FLOOR AREA (SF)]]/Consolidated[[#This Row],[ENROLLMENT 2022-23]]</f>
        <v>158.1532943489087</v>
      </c>
      <c r="BN33" s="21" t="s">
        <v>99</v>
      </c>
      <c r="BO33" s="21" t="s">
        <v>132</v>
      </c>
      <c r="BP33" s="21" t="s">
        <v>97</v>
      </c>
      <c r="BQ33" s="21" t="s">
        <v>123</v>
      </c>
      <c r="BR33" s="21" t="s">
        <v>97</v>
      </c>
      <c r="BS33" s="21" t="str">
        <f>_xlfn.XLOOKUP(Consolidated[[#This Row],[CODE]],'[7]page 1'!$A:$A,'[7]page 1'!$C:$C,"")</f>
        <v/>
      </c>
      <c r="BT33" s="21" t="str">
        <f>_xlfn.XLOOKUP(Consolidated[[#This Row],[CODE]],[8]Sheet1!$A:$A,[8]Sheet1!$G:$G,"")</f>
        <v/>
      </c>
      <c r="BU33" s="21" t="s">
        <v>92</v>
      </c>
      <c r="BV33" s="21" t="s">
        <v>101</v>
      </c>
      <c r="BW33" s="25" t="s">
        <v>227</v>
      </c>
      <c r="BX33" s="32" t="s">
        <v>249</v>
      </c>
      <c r="BY33" s="21" t="s">
        <v>241</v>
      </c>
      <c r="BZ33" s="21" t="s">
        <v>103</v>
      </c>
      <c r="CA33" s="33" t="s">
        <v>246</v>
      </c>
      <c r="CB33" s="21">
        <v>2</v>
      </c>
      <c r="CC33" s="25" t="s">
        <v>105</v>
      </c>
      <c r="CD33" s="21" t="s">
        <v>97</v>
      </c>
      <c r="CE33" s="21"/>
      <c r="CF33" s="21" t="s">
        <v>143</v>
      </c>
    </row>
    <row r="34" spans="1:84" ht="98.4" x14ac:dyDescent="0.3">
      <c r="A34" s="21">
        <v>11756</v>
      </c>
      <c r="B34" s="22" t="s">
        <v>250</v>
      </c>
      <c r="C34" s="21" t="s">
        <v>91</v>
      </c>
      <c r="D34" s="21" t="s">
        <v>182</v>
      </c>
      <c r="E34" s="33" t="s">
        <v>182</v>
      </c>
      <c r="F34" s="33"/>
      <c r="G34" s="21" t="s">
        <v>108</v>
      </c>
      <c r="H34" s="21" t="s">
        <v>109</v>
      </c>
      <c r="I34" s="21" t="s">
        <v>92</v>
      </c>
      <c r="J34" s="21" t="s">
        <v>93</v>
      </c>
      <c r="K34" s="21" t="s">
        <v>111</v>
      </c>
      <c r="L34" s="24" t="s">
        <v>92</v>
      </c>
      <c r="M34" s="24">
        <v>41.016273909001988</v>
      </c>
      <c r="N34" s="24">
        <v>30.811100244376938</v>
      </c>
      <c r="O34" s="24">
        <v>39.422018129050009</v>
      </c>
      <c r="P34" s="24">
        <v>33.904622243150669</v>
      </c>
      <c r="Q34" s="24">
        <v>52.869735564291034</v>
      </c>
      <c r="R34" s="24">
        <v>57.686279342603235</v>
      </c>
      <c r="S34" s="24">
        <v>68.283519090121075</v>
      </c>
      <c r="T34" s="24">
        <v>83.181535748719384</v>
      </c>
      <c r="U34" s="24">
        <v>70.360974473229703</v>
      </c>
      <c r="V34" s="24" t="s">
        <v>92</v>
      </c>
      <c r="W34" s="24" t="s">
        <v>92</v>
      </c>
      <c r="X34" s="24" t="s">
        <v>92</v>
      </c>
      <c r="Y34" s="24" t="s">
        <v>92</v>
      </c>
      <c r="Z34" s="24" t="s">
        <v>92</v>
      </c>
      <c r="AA34" s="24" t="s">
        <v>92</v>
      </c>
      <c r="AB34" s="23" t="s">
        <v>129</v>
      </c>
      <c r="AC34" s="21">
        <v>18.432539999999999</v>
      </c>
      <c r="AD34" s="21">
        <v>-66.891580000000005</v>
      </c>
      <c r="AE34" s="21" t="str">
        <f>_xlfn.XLOOKUP(Consolidated[[#This Row],[CODE]],[1]updatedschoolpoints!$A:$A,[1]updatedschoolpoints!$O:$O)</f>
        <v>049-018-477-17</v>
      </c>
      <c r="AF34" s="21">
        <f>_xlfn.XLOOKUP(Consolidated[[#This Row],[CODE]],[1]updatedschoolpoints!$A:$A,[1]updatedschoolpoints!$Q:$Q)</f>
        <v>17</v>
      </c>
      <c r="AG34" s="21">
        <f>_xlfn.XLOOKUP(Consolidated[[#This Row],[CODE]],[1]updatedschoolpoints!$A:$A,[1]updatedschoolpoints!$P:$P)</f>
        <v>477</v>
      </c>
      <c r="AH34" s="21">
        <f>_xlfn.XLOOKUP(Consolidated[[#This Row],[CODE]],[1]updatedschoolpoints!$A:$A,[1]updatedschoolpoints!$I:$I)</f>
        <v>8.1836361289999999</v>
      </c>
      <c r="AI34" s="21">
        <f>_xlfn.XLOOKUP(Consolidated[[#This Row],[CODE]],[1]updatedschoolpoints!$A:$A,[1]updatedschoolpoints!$H:$H)</f>
        <v>356479.18979999999</v>
      </c>
      <c r="AJ34" s="21">
        <v>95128</v>
      </c>
      <c r="AK34" s="21" t="s">
        <v>251</v>
      </c>
      <c r="AL34" s="26">
        <f>_xlfn.XLOOKUP(Consolidated[[#This Row],[CODE]],'[2]FCI updated 220517'!$B:$B,'[2]FCI updated 220517'!$GD:$GD)</f>
        <v>0.56200000000000006</v>
      </c>
      <c r="AM34" s="27">
        <f>IF(AND(Consolidated[[#This Row],[DESIGNATION]]="Historic",Consolidated[[#This Row],[DESIGNATION 3/22/2022]]="Historic"),AL34,AL34/1.6)</f>
        <v>0.35125000000000001</v>
      </c>
      <c r="AN34" s="21" t="s">
        <v>45</v>
      </c>
      <c r="AO34" s="21" t="s">
        <v>97</v>
      </c>
      <c r="AP34" s="21" t="str">
        <f>_xlfn.XLOOKUP(Consolidated[[#This Row],[CODE]],'[3]PRUEBA PVI'!$D:$D,'[3]PRUEBA PVI'!$I:$I,"NO DATA")</f>
        <v>REGULAR</v>
      </c>
      <c r="AQ34" s="28" t="str">
        <f>IF(_xlfn.XLOOKUP(Consolidated[[#This Row],[CODE]],'[4]PRUEBA PVI'!$D:$D,'[4]PRUEBA PVI'!$I:$I,"NOT FOUND")=Consolidated[[#This Row],[SPECIAL SCHOOL]],"MATCHES","NO")</f>
        <v>MATCHES</v>
      </c>
      <c r="AR34" s="28"/>
      <c r="AS34" s="21">
        <f>_xlfn.XLOOKUP(Consolidated[[#This Row],[CODE]],'[5]WORKING FILE'!$D:$D,'[5]WORKING FILE'!$W:$W,"")</f>
        <v>3</v>
      </c>
      <c r="AT34" s="33" t="str">
        <f>_xlfn.XLOOKUP(Consolidated[[#This Row],[CODE]],'[5]WORKING FILE'!$D:$D,'[5]WORKING FILE'!$V:$V)</f>
        <v>Remote, Added 2-PK to match exst number of classrooms per grade</v>
      </c>
      <c r="AU34" s="21" t="str">
        <f>_xlfn.XLOOKUP(Consolidated[[#This Row],[CODE]],'[6]Karen sort'!$D:$D,'[6]Karen sort'!$O:$O,"NOT COMPLETE")</f>
        <v>PK-8</v>
      </c>
      <c r="AV34" s="21">
        <v>6.3</v>
      </c>
      <c r="AW34" s="21">
        <v>4</v>
      </c>
      <c r="AX34" s="21">
        <v>5</v>
      </c>
      <c r="AY34" s="27">
        <v>1.9431928876147815</v>
      </c>
      <c r="AZ34" s="21"/>
      <c r="BA34" s="21"/>
      <c r="BB34" s="21"/>
      <c r="BC34" s="21"/>
      <c r="BD34" s="21"/>
      <c r="BE34" s="21"/>
      <c r="BF34" s="24" t="s">
        <v>179</v>
      </c>
      <c r="BG34" s="24">
        <v>482.27927961085817</v>
      </c>
      <c r="BH34" s="29" t="str">
        <f>IF(_xlfn.XLOOKUP(Consolidated[[#This Row],[CODE]],'[4]PRUEBA PVI'!$D:$D,'[4]PRUEBA PVI'!$AF:$AF,"NOT FOUND")=BG34,"",_xlfn.XLOOKUP(Consolidated[[#This Row],[CODE]],'[4]PRUEBA PVI'!$D:$D,'[4]PRUEBA PVI'!$AF:$AF,"NOT FOUND"))</f>
        <v/>
      </c>
      <c r="BI34" s="30">
        <v>456.07854496243471</v>
      </c>
      <c r="BJ34" s="21">
        <v>34</v>
      </c>
      <c r="BK34" s="28" t="str">
        <f>IF(_xlfn.XLOOKUP(Consolidated[[#This Row],[CODE]],'[4]PRUEBA PVI'!$D:$D,'[4]PRUEBA PVI'!$AK:$AK,"NO DATA")=Consolidated[[#This Row],[NO OF CLASSROOMS]],"","DOES NOT MATCH")</f>
        <v/>
      </c>
      <c r="BL34" s="31">
        <f>Consolidated[[#This Row],[ENROLLMENT 2021-22]]/Consolidated[[#This Row],[NO OF CLASSROOMS]]</f>
        <v>13.414074851836315</v>
      </c>
      <c r="BM34" s="21">
        <f>Consolidated[[#This Row],[FLOOR AREA (SF)]]/Consolidated[[#This Row],[ENROLLMENT 2022-23]]</f>
        <v>197.24670750266722</v>
      </c>
      <c r="BN34" s="21" t="s">
        <v>114</v>
      </c>
      <c r="BO34" s="21" t="s">
        <v>132</v>
      </c>
      <c r="BP34" s="21" t="s">
        <v>97</v>
      </c>
      <c r="BQ34" s="21" t="s">
        <v>123</v>
      </c>
      <c r="BR34" s="21" t="s">
        <v>97</v>
      </c>
      <c r="BS34" s="21" t="str">
        <f>_xlfn.XLOOKUP(Consolidated[[#This Row],[CODE]],'[7]page 1'!$A:$A,'[7]page 1'!$C:$C,"")</f>
        <v/>
      </c>
      <c r="BT34" s="21" t="str">
        <f>_xlfn.XLOOKUP(Consolidated[[#This Row],[CODE]],[8]Sheet1!$A:$A,[8]Sheet1!$G:$G,"")</f>
        <v/>
      </c>
      <c r="BU34" s="21" t="s">
        <v>92</v>
      </c>
      <c r="BV34" s="21" t="s">
        <v>124</v>
      </c>
      <c r="BW34" s="25" t="s">
        <v>125</v>
      </c>
      <c r="BX34" s="32" t="s">
        <v>252</v>
      </c>
      <c r="BY34" s="21" t="s">
        <v>91</v>
      </c>
      <c r="BZ34" s="21" t="s">
        <v>103</v>
      </c>
      <c r="CA34" s="33" t="s">
        <v>184</v>
      </c>
      <c r="CB34" s="21">
        <v>1</v>
      </c>
      <c r="CC34" s="25" t="s">
        <v>253</v>
      </c>
      <c r="CD34" s="21" t="s">
        <v>97</v>
      </c>
      <c r="CE34" s="21"/>
      <c r="CF34" s="21" t="s">
        <v>143</v>
      </c>
    </row>
    <row r="35" spans="1:84" ht="56.4" x14ac:dyDescent="0.3">
      <c r="A35" s="21">
        <v>11908</v>
      </c>
      <c r="B35" s="22" t="s">
        <v>254</v>
      </c>
      <c r="C35" s="21" t="s">
        <v>91</v>
      </c>
      <c r="D35" s="21" t="s">
        <v>182</v>
      </c>
      <c r="E35" s="21" t="s">
        <v>241</v>
      </c>
      <c r="F35" s="21"/>
      <c r="G35" s="21" t="s">
        <v>255</v>
      </c>
      <c r="H35" s="21" t="s">
        <v>256</v>
      </c>
      <c r="I35" s="21" t="s">
        <v>110</v>
      </c>
      <c r="J35" s="21" t="s">
        <v>93</v>
      </c>
      <c r="K35" s="21" t="s">
        <v>111</v>
      </c>
      <c r="L35" s="24">
        <v>6.4650817787222206</v>
      </c>
      <c r="M35" s="24">
        <v>22.892804042233667</v>
      </c>
      <c r="N35" s="24">
        <v>25.209082018126583</v>
      </c>
      <c r="O35" s="24">
        <v>23.465486981577385</v>
      </c>
      <c r="P35" s="24">
        <v>32.962827180840925</v>
      </c>
      <c r="Q35" s="24">
        <v>33.043584727681896</v>
      </c>
      <c r="R35" s="24">
        <v>30.261654737103335</v>
      </c>
      <c r="S35" s="24">
        <v>21.812790820455341</v>
      </c>
      <c r="T35" s="24" t="s">
        <v>92</v>
      </c>
      <c r="U35" s="24" t="s">
        <v>92</v>
      </c>
      <c r="V35" s="24" t="s">
        <v>92</v>
      </c>
      <c r="W35" s="24" t="s">
        <v>92</v>
      </c>
      <c r="X35" s="24" t="s">
        <v>92</v>
      </c>
      <c r="Y35" s="24" t="s">
        <v>92</v>
      </c>
      <c r="Z35" s="24" t="s">
        <v>92</v>
      </c>
      <c r="AA35" s="24" t="s">
        <v>92</v>
      </c>
      <c r="AB35" s="23" t="s">
        <v>257</v>
      </c>
      <c r="AC35" s="21">
        <v>18.18159</v>
      </c>
      <c r="AD35" s="21">
        <v>-66.833789999999993</v>
      </c>
      <c r="AE35" s="21" t="str">
        <f>_xlfn.XLOOKUP(Consolidated[[#This Row],[CODE]],[1]updatedschoolpoints!$A:$A,[1]updatedschoolpoints!$O:$O)</f>
        <v>264-000-004-31</v>
      </c>
      <c r="AF35" s="21">
        <f>_xlfn.XLOOKUP(Consolidated[[#This Row],[CODE]],[1]updatedschoolpoints!$A:$A,[1]updatedschoolpoints!$Q:$Q)</f>
        <v>31</v>
      </c>
      <c r="AG35" s="21">
        <f>_xlfn.XLOOKUP(Consolidated[[#This Row],[CODE]],[1]updatedschoolpoints!$A:$A,[1]updatedschoolpoints!$P:$P)</f>
        <v>4</v>
      </c>
      <c r="AH35" s="21">
        <f>_xlfn.XLOOKUP(Consolidated[[#This Row],[CODE]],[1]updatedschoolpoints!$A:$A,[1]updatedschoolpoints!$I:$I)</f>
        <v>1.835449796</v>
      </c>
      <c r="AI35" s="21">
        <f>_xlfn.XLOOKUP(Consolidated[[#This Row],[CODE]],[1]updatedschoolpoints!$A:$A,[1]updatedschoolpoints!$H:$H)</f>
        <v>79952.193119999996</v>
      </c>
      <c r="AJ35" s="21">
        <v>16674</v>
      </c>
      <c r="AK35" s="21" t="s">
        <v>258</v>
      </c>
      <c r="AL35" s="26">
        <f>_xlfn.XLOOKUP(Consolidated[[#This Row],[CODE]],'[2]FCI updated 220517'!$B:$B,'[2]FCI updated 220517'!$GD:$GD)</f>
        <v>1.208</v>
      </c>
      <c r="AM35" s="27">
        <f>IF(AND(Consolidated[[#This Row],[DESIGNATION]]="Historic",Consolidated[[#This Row],[DESIGNATION 3/22/2022]]="Historic"),AL35,AL35/1.6)</f>
        <v>0.75499999999999989</v>
      </c>
      <c r="AN35" s="21" t="s">
        <v>45</v>
      </c>
      <c r="AO35" s="21" t="s">
        <v>97</v>
      </c>
      <c r="AP35" s="21" t="str">
        <f>_xlfn.XLOOKUP(Consolidated[[#This Row],[CODE]],'[3]PRUEBA PVI'!$D:$D,'[3]PRUEBA PVI'!$I:$I,"NO DATA")</f>
        <v>REGULAR</v>
      </c>
      <c r="AQ35" s="28" t="str">
        <f>IF(_xlfn.XLOOKUP(Consolidated[[#This Row],[CODE]],'[4]PRUEBA PVI'!$D:$D,'[4]PRUEBA PVI'!$I:$I,"NOT FOUND")=Consolidated[[#This Row],[SPECIAL SCHOOL]],"MATCHES","NO")</f>
        <v>MATCHES</v>
      </c>
      <c r="AR35" s="28"/>
      <c r="AS35" s="21">
        <f>_xlfn.XLOOKUP(Consolidated[[#This Row],[CODE]],'[5]WORKING FILE'!$D:$D,'[5]WORKING FILE'!$W:$W,"")</f>
        <v>5</v>
      </c>
      <c r="AT35" s="33" t="str">
        <f>_xlfn.XLOOKUP(Consolidated[[#This Row],[CODE]],'[5]WORKING FILE'!$D:$D,'[5]WORKING FILE'!$V:$V)</f>
        <v>next to GABRIELA MISTRAL 7-12,. moved 7,8 here</v>
      </c>
      <c r="AU35" s="21" t="str">
        <f>_xlfn.XLOOKUP(Consolidated[[#This Row],[CODE]],'[6]Karen sort'!$D:$D,'[6]Karen sort'!$O:$O,"NOT COMPLETE")</f>
        <v>PK-8</v>
      </c>
      <c r="AV35" s="21">
        <v>4.7</v>
      </c>
      <c r="AW35" s="21">
        <v>3</v>
      </c>
      <c r="AX35" s="21" t="s">
        <v>92</v>
      </c>
      <c r="AY35" s="27" t="s">
        <v>92</v>
      </c>
      <c r="AZ35" s="21"/>
      <c r="BA35" s="21"/>
      <c r="BB35" s="21"/>
      <c r="BC35" s="21"/>
      <c r="BD35" s="21"/>
      <c r="BE35" s="21"/>
      <c r="BF35" s="24" t="s">
        <v>98</v>
      </c>
      <c r="BG35" s="24">
        <v>198.02897761978889</v>
      </c>
      <c r="BH35" s="29" t="str">
        <f>IF(_xlfn.XLOOKUP(Consolidated[[#This Row],[CODE]],'[4]PRUEBA PVI'!$D:$D,'[4]PRUEBA PVI'!$AF:$AF,"NOT FOUND")=BG35,"",_xlfn.XLOOKUP(Consolidated[[#This Row],[CODE]],'[4]PRUEBA PVI'!$D:$D,'[4]PRUEBA PVI'!$AF:$AF,"NOT FOUND"))</f>
        <v/>
      </c>
      <c r="BI35" s="30">
        <v>187.74526750761885</v>
      </c>
      <c r="BJ35" s="21">
        <v>18</v>
      </c>
      <c r="BK35" s="28" t="str">
        <f>IF(_xlfn.XLOOKUP(Consolidated[[#This Row],[CODE]],'[4]PRUEBA PVI'!$D:$D,'[4]PRUEBA PVI'!$AK:$AK,"NO DATA")=Consolidated[[#This Row],[NO OF CLASSROOMS]],"","DOES NOT MATCH")</f>
        <v/>
      </c>
      <c r="BL35" s="31">
        <f>Consolidated[[#This Row],[ENROLLMENT 2021-22]]/Consolidated[[#This Row],[NO OF CLASSROOMS]]</f>
        <v>10.430292639312158</v>
      </c>
      <c r="BM35" s="21">
        <f>Consolidated[[#This Row],[FLOOR AREA (SF)]]/Consolidated[[#This Row],[ENROLLMENT 2022-23]]</f>
        <v>84.199798435629447</v>
      </c>
      <c r="BN35" s="21" t="s">
        <v>114</v>
      </c>
      <c r="BO35" s="21" t="s">
        <v>132</v>
      </c>
      <c r="BP35" s="21" t="s">
        <v>97</v>
      </c>
      <c r="BQ35" s="21" t="s">
        <v>97</v>
      </c>
      <c r="BR35" s="21" t="s">
        <v>97</v>
      </c>
      <c r="BS35" s="21" t="str">
        <f>_xlfn.XLOOKUP(Consolidated[[#This Row],[CODE]],'[7]page 1'!$A:$A,'[7]page 1'!$C:$C,"")</f>
        <v/>
      </c>
      <c r="BT35" s="21" t="str">
        <f>_xlfn.XLOOKUP(Consolidated[[#This Row],[CODE]],[8]Sheet1!$A:$A,[8]Sheet1!$G:$G,"")</f>
        <v/>
      </c>
      <c r="BU35" s="21" t="s">
        <v>92</v>
      </c>
      <c r="BV35" s="21" t="s">
        <v>124</v>
      </c>
      <c r="BW35" s="25" t="s">
        <v>92</v>
      </c>
      <c r="BX35" s="32" t="s">
        <v>259</v>
      </c>
      <c r="BY35" s="21" t="s">
        <v>241</v>
      </c>
      <c r="BZ35" s="21" t="s">
        <v>103</v>
      </c>
      <c r="CA35" s="33" t="s">
        <v>246</v>
      </c>
      <c r="CB35" s="21">
        <v>2</v>
      </c>
      <c r="CC35" s="25" t="s">
        <v>105</v>
      </c>
      <c r="CD35" s="21" t="s">
        <v>97</v>
      </c>
      <c r="CE35" s="21"/>
      <c r="CF35" s="21" t="s">
        <v>127</v>
      </c>
    </row>
    <row r="36" spans="1:84" ht="84" x14ac:dyDescent="0.3">
      <c r="A36" s="21">
        <v>11932</v>
      </c>
      <c r="B36" s="22" t="s">
        <v>260</v>
      </c>
      <c r="C36" s="21" t="s">
        <v>91</v>
      </c>
      <c r="D36" s="21" t="s">
        <v>182</v>
      </c>
      <c r="E36" s="21" t="s">
        <v>241</v>
      </c>
      <c r="F36" s="21"/>
      <c r="G36" s="21" t="s">
        <v>108</v>
      </c>
      <c r="H36" s="21" t="s">
        <v>109</v>
      </c>
      <c r="I36" s="21" t="s">
        <v>110</v>
      </c>
      <c r="J36" s="21" t="s">
        <v>93</v>
      </c>
      <c r="K36" s="21" t="s">
        <v>111</v>
      </c>
      <c r="L36" s="24">
        <v>15.085190817018514</v>
      </c>
      <c r="M36" s="24">
        <v>37.200806568629709</v>
      </c>
      <c r="N36" s="24">
        <v>29.877430540001878</v>
      </c>
      <c r="O36" s="24">
        <v>22.526867502314289</v>
      </c>
      <c r="P36" s="24">
        <v>41.438982741628593</v>
      </c>
      <c r="Q36" s="24">
        <v>37.764096831636451</v>
      </c>
      <c r="R36" s="24">
        <v>36.881391710844689</v>
      </c>
      <c r="S36" s="24">
        <v>34.141759545060538</v>
      </c>
      <c r="T36" s="24">
        <v>38.755033701107891</v>
      </c>
      <c r="U36" s="24">
        <v>41.836255092190633</v>
      </c>
      <c r="V36" s="24" t="s">
        <v>92</v>
      </c>
      <c r="W36" s="24" t="s">
        <v>92</v>
      </c>
      <c r="X36" s="24" t="s">
        <v>92</v>
      </c>
      <c r="Y36" s="24" t="s">
        <v>92</v>
      </c>
      <c r="Z36" s="24" t="s">
        <v>92</v>
      </c>
      <c r="AA36" s="24" t="s">
        <v>92</v>
      </c>
      <c r="AB36" s="23" t="s">
        <v>261</v>
      </c>
      <c r="AC36" s="21">
        <v>18.26961</v>
      </c>
      <c r="AD36" s="21">
        <v>-66.852410000000006</v>
      </c>
      <c r="AE36" s="21" t="str">
        <f>_xlfn.XLOOKUP(Consolidated[[#This Row],[CODE]],[1]updatedschoolpoints!$A:$A,[1]updatedschoolpoints!$O:$O)</f>
        <v>186-034-132-01</v>
      </c>
      <c r="AF36" s="21">
        <f>_xlfn.XLOOKUP(Consolidated[[#This Row],[CODE]],[1]updatedschoolpoints!$A:$A,[1]updatedschoolpoints!$Q:$Q)</f>
        <v>1</v>
      </c>
      <c r="AG36" s="21">
        <f>_xlfn.XLOOKUP(Consolidated[[#This Row],[CODE]],[1]updatedschoolpoints!$A:$A,[1]updatedschoolpoints!$P:$P)</f>
        <v>132</v>
      </c>
      <c r="AH36" s="21">
        <f>_xlfn.XLOOKUP(Consolidated[[#This Row],[CODE]],[1]updatedschoolpoints!$A:$A,[1]updatedschoolpoints!$I:$I)</f>
        <v>23.26011325</v>
      </c>
      <c r="AI36" s="21">
        <f>_xlfn.XLOOKUP(Consolidated[[#This Row],[CODE]],[1]updatedschoolpoints!$A:$A,[1]updatedschoolpoints!$H:$H)</f>
        <v>1013210.5330000001</v>
      </c>
      <c r="AJ36" s="21">
        <v>78872</v>
      </c>
      <c r="AK36" s="21" t="s">
        <v>262</v>
      </c>
      <c r="AL36" s="26">
        <f>_xlfn.XLOOKUP(Consolidated[[#This Row],[CODE]],'[2]FCI updated 220517'!$B:$B,'[2]FCI updated 220517'!$GD:$GD)</f>
        <v>0.5655</v>
      </c>
      <c r="AM36" s="27">
        <f>IF(AND(Consolidated[[#This Row],[DESIGNATION]]="Historic",Consolidated[[#This Row],[DESIGNATION 3/22/2022]]="Historic"),AL36,AL36/1.6)</f>
        <v>0.35343749999999996</v>
      </c>
      <c r="AN36" s="21" t="s">
        <v>45</v>
      </c>
      <c r="AO36" s="21" t="s">
        <v>46</v>
      </c>
      <c r="AP36" s="21" t="str">
        <f>_xlfn.XLOOKUP(Consolidated[[#This Row],[CODE]],'[3]PRUEBA PVI'!$D:$D,'[3]PRUEBA PVI'!$I:$I,"NO DATA")</f>
        <v>REGULAR</v>
      </c>
      <c r="AQ36" s="28" t="str">
        <f>IF(_xlfn.XLOOKUP(Consolidated[[#This Row],[CODE]],'[4]PRUEBA PVI'!$D:$D,'[4]PRUEBA PVI'!$I:$I,"NOT FOUND")=Consolidated[[#This Row],[SPECIAL SCHOOL]],"MATCHES","NO")</f>
        <v>MATCHES</v>
      </c>
      <c r="AR36" s="28"/>
      <c r="AS36" s="21">
        <f>_xlfn.XLOOKUP(Consolidated[[#This Row],[CODE]],'[5]WORKING FILE'!$D:$D,'[5]WORKING FILE'!$W:$W,"")</f>
        <v>3</v>
      </c>
      <c r="AT36" s="33">
        <f>_xlfn.XLOOKUP(Consolidated[[#This Row],[CODE]],'[5]WORKING FILE'!$D:$D,'[5]WORKING FILE'!$V:$V)</f>
        <v>0</v>
      </c>
      <c r="AU36" s="21" t="str">
        <f>_xlfn.XLOOKUP(Consolidated[[#This Row],[CODE]],'[6]Karen sort'!$D:$D,'[6]Karen sort'!$O:$O,"NOT COMPLETE")</f>
        <v>PK-8</v>
      </c>
      <c r="AV36" s="21">
        <v>4.7</v>
      </c>
      <c r="AW36" s="21">
        <v>4</v>
      </c>
      <c r="AX36" s="21" t="s">
        <v>92</v>
      </c>
      <c r="AY36" s="27" t="s">
        <v>92</v>
      </c>
      <c r="AZ36" s="21"/>
      <c r="BA36" s="21"/>
      <c r="BB36" s="21"/>
      <c r="BC36" s="21"/>
      <c r="BD36" s="21"/>
      <c r="BE36" s="21"/>
      <c r="BF36" s="24" t="s">
        <v>179</v>
      </c>
      <c r="BG36" s="24">
        <v>363.99776855918765</v>
      </c>
      <c r="BH36" s="29" t="str">
        <f>IF(_xlfn.XLOOKUP(Consolidated[[#This Row],[CODE]],'[4]PRUEBA PVI'!$D:$D,'[4]PRUEBA PVI'!$AF:$AF,"NOT FOUND")=BG36,"",_xlfn.XLOOKUP(Consolidated[[#This Row],[CODE]],'[4]PRUEBA PVI'!$D:$D,'[4]PRUEBA PVI'!$AF:$AF,"NOT FOUND"))</f>
        <v/>
      </c>
      <c r="BI36" s="30">
        <v>346.1860096804283</v>
      </c>
      <c r="BJ36" s="21">
        <v>41</v>
      </c>
      <c r="BK36" s="28" t="str">
        <f>IF(_xlfn.XLOOKUP(Consolidated[[#This Row],[CODE]],'[4]PRUEBA PVI'!$D:$D,'[4]PRUEBA PVI'!$AK:$AK,"NO DATA")=Consolidated[[#This Row],[NO OF CLASSROOMS]],"","DOES NOT MATCH")</f>
        <v/>
      </c>
      <c r="BL36" s="31">
        <f>Consolidated[[#This Row],[ENROLLMENT 2021-22]]/Consolidated[[#This Row],[NO OF CLASSROOMS]]</f>
        <v>8.4435612117177641</v>
      </c>
      <c r="BM36" s="21">
        <f>Consolidated[[#This Row],[FLOOR AREA (SF)]]/Consolidated[[#This Row],[ENROLLMENT 2022-23]]</f>
        <v>216.68264701786231</v>
      </c>
      <c r="BN36" s="21" t="s">
        <v>114</v>
      </c>
      <c r="BO36" s="21" t="s">
        <v>132</v>
      </c>
      <c r="BP36" s="21" t="s">
        <v>97</v>
      </c>
      <c r="BQ36" s="21" t="s">
        <v>123</v>
      </c>
      <c r="BR36" s="21" t="s">
        <v>97</v>
      </c>
      <c r="BS36" s="21" t="str">
        <f>_xlfn.XLOOKUP(Consolidated[[#This Row],[CODE]],'[7]page 1'!$A:$A,'[7]page 1'!$C:$C,"")</f>
        <v/>
      </c>
      <c r="BT36" s="21" t="str">
        <f>_xlfn.XLOOKUP(Consolidated[[#This Row],[CODE]],[8]Sheet1!$A:$A,[8]Sheet1!$G:$G,"")</f>
        <v/>
      </c>
      <c r="BU36" s="21" t="s">
        <v>92</v>
      </c>
      <c r="BV36" s="21" t="s">
        <v>124</v>
      </c>
      <c r="BW36" s="25" t="s">
        <v>263</v>
      </c>
      <c r="BX36" s="32" t="s">
        <v>264</v>
      </c>
      <c r="BY36" s="21" t="s">
        <v>241</v>
      </c>
      <c r="BZ36" s="21" t="s">
        <v>103</v>
      </c>
      <c r="CA36" s="33" t="s">
        <v>246</v>
      </c>
      <c r="CB36" s="21">
        <v>2</v>
      </c>
      <c r="CC36" s="25" t="s">
        <v>172</v>
      </c>
      <c r="CD36" s="21" t="s">
        <v>97</v>
      </c>
      <c r="CE36" s="21"/>
      <c r="CF36" s="21" t="s">
        <v>117</v>
      </c>
    </row>
    <row r="37" spans="1:84" ht="56.4" x14ac:dyDescent="0.3">
      <c r="A37" s="21">
        <v>11940</v>
      </c>
      <c r="B37" s="22" t="s">
        <v>265</v>
      </c>
      <c r="C37" s="21" t="s">
        <v>91</v>
      </c>
      <c r="D37" s="21" t="s">
        <v>182</v>
      </c>
      <c r="E37" s="21" t="s">
        <v>241</v>
      </c>
      <c r="F37" s="21"/>
      <c r="G37" s="21" t="s">
        <v>266</v>
      </c>
      <c r="H37" s="21" t="s">
        <v>267</v>
      </c>
      <c r="I37" s="21" t="s">
        <v>92</v>
      </c>
      <c r="J37" s="21" t="s">
        <v>93</v>
      </c>
      <c r="K37" s="21" t="s">
        <v>268</v>
      </c>
      <c r="L37" s="24" t="s">
        <v>92</v>
      </c>
      <c r="M37" s="24" t="s">
        <v>92</v>
      </c>
      <c r="N37" s="24" t="s">
        <v>92</v>
      </c>
      <c r="O37" s="24" t="s">
        <v>92</v>
      </c>
      <c r="P37" s="24" t="s">
        <v>92</v>
      </c>
      <c r="Q37" s="24">
        <v>15.105638732654581</v>
      </c>
      <c r="R37" s="24">
        <v>12.29379723694823</v>
      </c>
      <c r="S37" s="24">
        <v>21.812790820455341</v>
      </c>
      <c r="T37" s="24">
        <v>17.014405039510784</v>
      </c>
      <c r="U37" s="24">
        <v>20.918127546095317</v>
      </c>
      <c r="V37" s="24">
        <v>12.411861551169711</v>
      </c>
      <c r="W37" s="24">
        <v>18.125742074585187</v>
      </c>
      <c r="X37" s="24">
        <v>14.474158691234075</v>
      </c>
      <c r="Y37" s="24">
        <v>19.293039100775299</v>
      </c>
      <c r="Z37" s="24" t="s">
        <v>92</v>
      </c>
      <c r="AA37" s="24" t="s">
        <v>92</v>
      </c>
      <c r="AB37" s="23" t="s">
        <v>269</v>
      </c>
      <c r="AC37" s="21">
        <v>18.290839999999999</v>
      </c>
      <c r="AD37" s="21">
        <v>-66.838160000000002</v>
      </c>
      <c r="AE37" s="21" t="str">
        <f>_xlfn.XLOOKUP(Consolidated[[#This Row],[CODE]],[1]updatedschoolpoints!$A:$A,[1]updatedschoolpoints!$O:$O)</f>
        <v>159-000-008-22</v>
      </c>
      <c r="AF37" s="21">
        <f>_xlfn.XLOOKUP(Consolidated[[#This Row],[CODE]],[1]updatedschoolpoints!$A:$A,[1]updatedschoolpoints!$Q:$Q)</f>
        <v>22</v>
      </c>
      <c r="AG37" s="21">
        <f>_xlfn.XLOOKUP(Consolidated[[#This Row],[CODE]],[1]updatedschoolpoints!$A:$A,[1]updatedschoolpoints!$P:$P)</f>
        <v>8</v>
      </c>
      <c r="AH37" s="21">
        <f>_xlfn.XLOOKUP(Consolidated[[#This Row],[CODE]],[1]updatedschoolpoints!$A:$A,[1]updatedschoolpoints!$I:$I)</f>
        <v>6.1829054149999996</v>
      </c>
      <c r="AI37" s="21">
        <f>_xlfn.XLOOKUP(Consolidated[[#This Row],[CODE]],[1]updatedschoolpoints!$A:$A,[1]updatedschoolpoints!$H:$H)</f>
        <v>269327.35989999998</v>
      </c>
      <c r="AJ37" s="21">
        <v>90889</v>
      </c>
      <c r="AK37" s="21" t="s">
        <v>270</v>
      </c>
      <c r="AL37" s="26">
        <f>_xlfn.XLOOKUP(Consolidated[[#This Row],[CODE]],'[2]FCI updated 220517'!$B:$B,'[2]FCI updated 220517'!$GD:$GD)</f>
        <v>0.51549999999999996</v>
      </c>
      <c r="AM37" s="27">
        <f>IF(AND(Consolidated[[#This Row],[DESIGNATION]]="Historic",Consolidated[[#This Row],[DESIGNATION 3/22/2022]]="Historic"),AL37,AL37/1.6)</f>
        <v>0.32218749999999996</v>
      </c>
      <c r="AN37" s="21" t="s">
        <v>45</v>
      </c>
      <c r="AO37" s="21" t="s">
        <v>97</v>
      </c>
      <c r="AP37" s="21" t="str">
        <f>_xlfn.XLOOKUP(Consolidated[[#This Row],[CODE]],'[3]PRUEBA PVI'!$D:$D,'[3]PRUEBA PVI'!$I:$I,"NO DATA")</f>
        <v>REGULAR</v>
      </c>
      <c r="AQ37" s="28" t="str">
        <f>IF(_xlfn.XLOOKUP(Consolidated[[#This Row],[CODE]],'[4]PRUEBA PVI'!$D:$D,'[4]PRUEBA PVI'!$I:$I,"NOT FOUND")=Consolidated[[#This Row],[SPECIAL SCHOOL]],"MATCHES","NO")</f>
        <v>MATCHES</v>
      </c>
      <c r="AR37" s="28"/>
      <c r="AS37" s="21">
        <f>_xlfn.XLOOKUP(Consolidated[[#This Row],[CODE]],'[5]WORKING FILE'!$D:$D,'[5]WORKING FILE'!$W:$W,"")</f>
        <v>3</v>
      </c>
      <c r="AT37" s="33" t="str">
        <f>_xlfn.XLOOKUP(Consolidated[[#This Row],[CODE]],'[5]WORKING FILE'!$D:$D,'[5]WORKING FILE'!$V:$V)</f>
        <v>3.7M TO DOMINGO APONTE COLLAZO, moved 9-12 there, added 1-PK, K, 1,2,3 but did not move population for those grades</v>
      </c>
      <c r="AU37" s="21" t="str">
        <f>_xlfn.XLOOKUP(Consolidated[[#This Row],[CODE]],'[6]Karen sort'!$D:$D,'[6]Karen sort'!$O:$O,"NOT COMPLETE")</f>
        <v>PK-8</v>
      </c>
      <c r="AV37" s="21">
        <v>4.7</v>
      </c>
      <c r="AW37" s="21">
        <v>3</v>
      </c>
      <c r="AX37" s="21" t="s">
        <v>92</v>
      </c>
      <c r="AY37" s="27" t="s">
        <v>92</v>
      </c>
      <c r="AZ37" s="21"/>
      <c r="BA37" s="21"/>
      <c r="BB37" s="21"/>
      <c r="BC37" s="21"/>
      <c r="BD37" s="21"/>
      <c r="BE37" s="21"/>
      <c r="BF37" s="24" t="s">
        <v>179</v>
      </c>
      <c r="BG37" s="24">
        <v>171.06070362912328</v>
      </c>
      <c r="BH37" s="29" t="str">
        <f>IF(_xlfn.XLOOKUP(Consolidated[[#This Row],[CODE]],'[4]PRUEBA PVI'!$D:$D,'[4]PRUEBA PVI'!$AF:$AF,"NOT FOUND")=BG37,"",_xlfn.XLOOKUP(Consolidated[[#This Row],[CODE]],'[4]PRUEBA PVI'!$D:$D,'[4]PRUEBA PVI'!$AF:$AF,"NOT FOUND"))</f>
        <v/>
      </c>
      <c r="BI37" s="30">
        <v>163.49924845192544</v>
      </c>
      <c r="BJ37" s="21">
        <v>48</v>
      </c>
      <c r="BK37" s="28" t="str">
        <f>IF(_xlfn.XLOOKUP(Consolidated[[#This Row],[CODE]],'[4]PRUEBA PVI'!$D:$D,'[4]PRUEBA PVI'!$AK:$AK,"NO DATA")=Consolidated[[#This Row],[NO OF CLASSROOMS]],"","DOES NOT MATCH")</f>
        <v/>
      </c>
      <c r="BL37" s="31">
        <f>Consolidated[[#This Row],[ENROLLMENT 2021-22]]/Consolidated[[#This Row],[NO OF CLASSROOMS]]</f>
        <v>3.4062343427484465</v>
      </c>
      <c r="BM37" s="21">
        <f>Consolidated[[#This Row],[FLOOR AREA (SF)]]/Consolidated[[#This Row],[ENROLLMENT 2022-23]]</f>
        <v>531.3260034113764</v>
      </c>
      <c r="BN37" s="21" t="s">
        <v>114</v>
      </c>
      <c r="BO37" s="21" t="s">
        <v>132</v>
      </c>
      <c r="BP37" s="21" t="s">
        <v>97</v>
      </c>
      <c r="BQ37" s="21" t="s">
        <v>97</v>
      </c>
      <c r="BR37" s="21" t="s">
        <v>97</v>
      </c>
      <c r="BS37" s="21" t="str">
        <f>_xlfn.XLOOKUP(Consolidated[[#This Row],[CODE]],'[7]page 1'!$A:$A,'[7]page 1'!$C:$C,"")</f>
        <v/>
      </c>
      <c r="BT37" s="21" t="str">
        <f>_xlfn.XLOOKUP(Consolidated[[#This Row],[CODE]],[8]Sheet1!$A:$A,[8]Sheet1!$G:$G,"")</f>
        <v/>
      </c>
      <c r="BU37" s="21" t="s">
        <v>92</v>
      </c>
      <c r="BV37" s="21" t="s">
        <v>101</v>
      </c>
      <c r="BW37" s="25" t="s">
        <v>92</v>
      </c>
      <c r="BX37" s="32" t="s">
        <v>271</v>
      </c>
      <c r="BY37" s="21" t="s">
        <v>241</v>
      </c>
      <c r="BZ37" s="21" t="s">
        <v>103</v>
      </c>
      <c r="CA37" s="33" t="s">
        <v>246</v>
      </c>
      <c r="CB37" s="21">
        <v>2</v>
      </c>
      <c r="CC37" s="25" t="s">
        <v>253</v>
      </c>
      <c r="CD37" s="21" t="s">
        <v>97</v>
      </c>
      <c r="CE37" s="21"/>
      <c r="CF37" s="21" t="s">
        <v>154</v>
      </c>
    </row>
    <row r="38" spans="1:84" ht="72" x14ac:dyDescent="0.3">
      <c r="A38" s="21">
        <v>12005</v>
      </c>
      <c r="B38" s="22" t="s">
        <v>272</v>
      </c>
      <c r="C38" s="21" t="s">
        <v>91</v>
      </c>
      <c r="D38" s="21" t="s">
        <v>182</v>
      </c>
      <c r="E38" s="21" t="s">
        <v>241</v>
      </c>
      <c r="F38" s="21"/>
      <c r="G38" s="21" t="s">
        <v>119</v>
      </c>
      <c r="H38" s="21" t="s">
        <v>120</v>
      </c>
      <c r="I38" s="21" t="s">
        <v>92</v>
      </c>
      <c r="J38" s="21" t="s">
        <v>92</v>
      </c>
      <c r="K38" s="21" t="s">
        <v>121</v>
      </c>
      <c r="L38" s="24" t="s">
        <v>92</v>
      </c>
      <c r="M38" s="24">
        <v>16.215736196582181</v>
      </c>
      <c r="N38" s="24">
        <v>28.010091131251762</v>
      </c>
      <c r="O38" s="24">
        <v>27.219964898629765</v>
      </c>
      <c r="P38" s="24">
        <v>28.253851869292223</v>
      </c>
      <c r="Q38" s="24">
        <v>25.490765361354605</v>
      </c>
      <c r="R38" s="24">
        <v>30.261654737103335</v>
      </c>
      <c r="S38" s="24" t="s">
        <v>92</v>
      </c>
      <c r="T38" s="24" t="s">
        <v>92</v>
      </c>
      <c r="U38" s="24" t="s">
        <v>92</v>
      </c>
      <c r="V38" s="24" t="s">
        <v>92</v>
      </c>
      <c r="W38" s="24" t="s">
        <v>92</v>
      </c>
      <c r="X38" s="24" t="s">
        <v>92</v>
      </c>
      <c r="Y38" s="24" t="s">
        <v>92</v>
      </c>
      <c r="Z38" s="24" t="s">
        <v>92</v>
      </c>
      <c r="AA38" s="24" t="s">
        <v>92</v>
      </c>
      <c r="AB38" s="23" t="s">
        <v>198</v>
      </c>
      <c r="AC38" s="37">
        <v>18.302125</v>
      </c>
      <c r="AD38" s="37">
        <v>-66.899893000000006</v>
      </c>
      <c r="AE38" s="37" t="str">
        <f>_xlfn.XLOOKUP(Consolidated[[#This Row],[CODE]],[1]updatedschoolpoints!$A:$A,[1]updatedschoolpoints!$O:$O)</f>
        <v>158-026-247-23</v>
      </c>
      <c r="AF38" s="37">
        <f>_xlfn.XLOOKUP(Consolidated[[#This Row],[CODE]],[1]updatedschoolpoints!$A:$A,[1]updatedschoolpoints!$Q:$Q)</f>
        <v>23</v>
      </c>
      <c r="AG38" s="37">
        <f>_xlfn.XLOOKUP(Consolidated[[#This Row],[CODE]],[1]updatedschoolpoints!$A:$A,[1]updatedschoolpoints!$P:$P)</f>
        <v>247</v>
      </c>
      <c r="AH38" s="37">
        <f>_xlfn.XLOOKUP(Consolidated[[#This Row],[CODE]],[1]updatedschoolpoints!$A:$A,[1]updatedschoolpoints!$I:$I)</f>
        <v>1.4349345060000001</v>
      </c>
      <c r="AI38" s="37">
        <f>_xlfn.XLOOKUP(Consolidated[[#This Row],[CODE]],[1]updatedschoolpoints!$A:$A,[1]updatedschoolpoints!$H:$H)</f>
        <v>62505.747100000001</v>
      </c>
      <c r="AJ38" s="21">
        <v>7503</v>
      </c>
      <c r="AK38" s="38" t="s">
        <v>186</v>
      </c>
      <c r="AL38" s="26">
        <f>_xlfn.XLOOKUP(Consolidated[[#This Row],[CODE]],'[2]FCI updated 220517'!$B:$B,'[2]FCI updated 220517'!$GD:$GD)</f>
        <v>1.32</v>
      </c>
      <c r="AM38" s="27">
        <f>IF(AND(Consolidated[[#This Row],[DESIGNATION]]="Historic",Consolidated[[#This Row],[DESIGNATION 3/22/2022]]="Historic"),AL38,AL38/1.6)</f>
        <v>0.82499999999999996</v>
      </c>
      <c r="AN38" s="21" t="s">
        <v>97</v>
      </c>
      <c r="AO38" s="21" t="s">
        <v>97</v>
      </c>
      <c r="AP38" s="21" t="str">
        <f>_xlfn.XLOOKUP(Consolidated[[#This Row],[CODE]],'[3]PRUEBA PVI'!$D:$D,'[3]PRUEBA PVI'!$I:$I,"NO DATA")</f>
        <v>REGULAR</v>
      </c>
      <c r="AQ38" s="28" t="str">
        <f>IF(_xlfn.XLOOKUP(Consolidated[[#This Row],[CODE]],'[4]PRUEBA PVI'!$D:$D,'[4]PRUEBA PVI'!$I:$I,"NOT FOUND")=Consolidated[[#This Row],[SPECIAL SCHOOL]],"MATCHES","NO")</f>
        <v>MATCHES</v>
      </c>
      <c r="AR38" s="28"/>
      <c r="AS38" s="21">
        <f>_xlfn.XLOOKUP(Consolidated[[#This Row],[CODE]],'[5]WORKING FILE'!$D:$D,'[5]WORKING FILE'!$W:$W,"")</f>
        <v>1</v>
      </c>
      <c r="AT38" s="33" t="str">
        <f>_xlfn.XLOOKUP(Consolidated[[#This Row],[CODE]],'[5]WORKING FILE'!$D:$D,'[5]WORKING FILE'!$V:$V)</f>
        <v>2.1 to DANIEL VELEZ SOTO, moved these students there</v>
      </c>
      <c r="AU38" s="21" t="str">
        <f>_xlfn.XLOOKUP(Consolidated[[#This Row],[CODE]],'[6]Karen sort'!$D:$D,'[6]Karen sort'!$O:$O,"NOT COMPLETE")</f>
        <v>K-5</v>
      </c>
      <c r="AV38" s="21">
        <v>4.7</v>
      </c>
      <c r="AW38" s="21">
        <v>5</v>
      </c>
      <c r="AX38" s="21" t="s">
        <v>92</v>
      </c>
      <c r="AY38" s="27" t="s">
        <v>92</v>
      </c>
      <c r="AZ38" s="21"/>
      <c r="BA38" s="21"/>
      <c r="BB38" s="21"/>
      <c r="BC38" s="21"/>
      <c r="BD38" s="21"/>
      <c r="BE38" s="21"/>
      <c r="BF38" s="39" t="s">
        <v>98</v>
      </c>
      <c r="BG38" s="24">
        <v>155.45206419421388</v>
      </c>
      <c r="BH38" s="29" t="str">
        <f>IF(_xlfn.XLOOKUP(Consolidated[[#This Row],[CODE]],'[4]PRUEBA PVI'!$D:$D,'[4]PRUEBA PVI'!$AF:$AF,"NOT FOUND")=BG38,"",_xlfn.XLOOKUP(Consolidated[[#This Row],[CODE]],'[4]PRUEBA PVI'!$D:$D,'[4]PRUEBA PVI'!$AF:$AF,"NOT FOUND"))</f>
        <v/>
      </c>
      <c r="BI38" s="30">
        <v>146.46198932359613</v>
      </c>
      <c r="BJ38" s="21">
        <v>9</v>
      </c>
      <c r="BK38" s="28" t="str">
        <f>IF(_xlfn.XLOOKUP(Consolidated[[#This Row],[CODE]],'[4]PRUEBA PVI'!$D:$D,'[4]PRUEBA PVI'!$AK:$AK,"NO DATA")=Consolidated[[#This Row],[NO OF CLASSROOMS]],"","DOES NOT MATCH")</f>
        <v/>
      </c>
      <c r="BL38" s="31">
        <f>Consolidated[[#This Row],[ENROLLMENT 2021-22]]/Consolidated[[#This Row],[NO OF CLASSROOMS]]</f>
        <v>16.273554369288458</v>
      </c>
      <c r="BM38" s="21">
        <f>Consolidated[[#This Row],[FLOOR AREA (SF)]]/Consolidated[[#This Row],[ENROLLMENT 2022-23]]</f>
        <v>48.265682664889766</v>
      </c>
      <c r="BN38" s="38" t="s">
        <v>114</v>
      </c>
      <c r="BO38" s="38" t="s">
        <v>132</v>
      </c>
      <c r="BP38" s="21" t="s">
        <v>97</v>
      </c>
      <c r="BQ38" s="38" t="s">
        <v>97</v>
      </c>
      <c r="BR38" s="38" t="s">
        <v>97</v>
      </c>
      <c r="BS38" s="21" t="str">
        <f>_xlfn.XLOOKUP(Consolidated[[#This Row],[CODE]],'[7]page 1'!$A:$A,'[7]page 1'!$C:$C,"")</f>
        <v>85KVA</v>
      </c>
      <c r="BT38" s="21" t="str">
        <f>_xlfn.XLOOKUP(Consolidated[[#This Row],[CODE]],[8]Sheet1!$A:$A,[8]Sheet1!$G:$G,"")</f>
        <v/>
      </c>
      <c r="BU38" s="21" t="s">
        <v>92</v>
      </c>
      <c r="BV38" s="21" t="s">
        <v>124</v>
      </c>
      <c r="BW38" s="25" t="s">
        <v>92</v>
      </c>
      <c r="BX38" s="32" t="s">
        <v>273</v>
      </c>
      <c r="BY38" s="21" t="s">
        <v>241</v>
      </c>
      <c r="BZ38" s="21" t="s">
        <v>103</v>
      </c>
      <c r="CA38" s="33" t="s">
        <v>246</v>
      </c>
      <c r="CB38" s="21">
        <v>2</v>
      </c>
      <c r="CC38" s="25" t="s">
        <v>105</v>
      </c>
      <c r="CD38" s="21" t="s">
        <v>97</v>
      </c>
      <c r="CE38" s="21"/>
      <c r="CF38" s="21" t="s">
        <v>127</v>
      </c>
    </row>
    <row r="39" spans="1:84" ht="55.2" x14ac:dyDescent="0.3">
      <c r="A39" s="21">
        <v>12062</v>
      </c>
      <c r="B39" s="22" t="s">
        <v>274</v>
      </c>
      <c r="C39" s="21" t="s">
        <v>91</v>
      </c>
      <c r="D39" s="21" t="s">
        <v>158</v>
      </c>
      <c r="E39" s="21" t="s">
        <v>158</v>
      </c>
      <c r="F39" s="21"/>
      <c r="G39" s="21" t="s">
        <v>119</v>
      </c>
      <c r="H39" s="21" t="s">
        <v>120</v>
      </c>
      <c r="I39" s="21" t="s">
        <v>92</v>
      </c>
      <c r="J39" s="21" t="s">
        <v>92</v>
      </c>
      <c r="K39" s="21" t="s">
        <v>121</v>
      </c>
      <c r="L39" s="24" t="s">
        <v>92</v>
      </c>
      <c r="M39" s="24">
        <v>18.123469866768321</v>
      </c>
      <c r="N39" s="24">
        <v>13.071375861250822</v>
      </c>
      <c r="O39" s="24">
        <v>11.263433751157145</v>
      </c>
      <c r="P39" s="24">
        <v>18.835901246194815</v>
      </c>
      <c r="Q39" s="24">
        <v>13.217433891072758</v>
      </c>
      <c r="R39" s="24">
        <v>11.348120526413751</v>
      </c>
      <c r="S39" s="24" t="s">
        <v>92</v>
      </c>
      <c r="T39" s="24" t="s">
        <v>92</v>
      </c>
      <c r="U39" s="24" t="s">
        <v>92</v>
      </c>
      <c r="V39" s="24" t="s">
        <v>92</v>
      </c>
      <c r="W39" s="24" t="s">
        <v>92</v>
      </c>
      <c r="X39" s="24" t="s">
        <v>92</v>
      </c>
      <c r="Y39" s="24" t="s">
        <v>92</v>
      </c>
      <c r="Z39" s="24" t="s">
        <v>92</v>
      </c>
      <c r="AA39" s="24" t="s">
        <v>92</v>
      </c>
      <c r="AB39" s="23" t="s">
        <v>202</v>
      </c>
      <c r="AC39" s="21">
        <v>18.413</v>
      </c>
      <c r="AD39" s="21">
        <v>-66.530190000000005</v>
      </c>
      <c r="AE39" s="21" t="str">
        <f>_xlfn.XLOOKUP(Consolidated[[#This Row],[CODE]],[1]updatedschoolpoints!$A:$A,[1]updatedschoolpoints!$O:$O)</f>
        <v>055-000-008-14</v>
      </c>
      <c r="AF39" s="21">
        <f>_xlfn.XLOOKUP(Consolidated[[#This Row],[CODE]],[1]updatedschoolpoints!$A:$A,[1]updatedschoolpoints!$Q:$Q)</f>
        <v>14</v>
      </c>
      <c r="AG39" s="21">
        <f>_xlfn.XLOOKUP(Consolidated[[#This Row],[CODE]],[1]updatedschoolpoints!$A:$A,[1]updatedschoolpoints!$P:$P)</f>
        <v>8</v>
      </c>
      <c r="AH39" s="21">
        <f>_xlfn.XLOOKUP(Consolidated[[#This Row],[CODE]],[1]updatedschoolpoints!$A:$A,[1]updatedschoolpoints!$I:$I)</f>
        <v>1.6280732739999999</v>
      </c>
      <c r="AI39" s="21">
        <f>_xlfn.XLOOKUP(Consolidated[[#This Row],[CODE]],[1]updatedschoolpoints!$A:$A,[1]updatedschoolpoints!$H:$H)</f>
        <v>70918.871799999994</v>
      </c>
      <c r="AJ39" s="21">
        <v>15716</v>
      </c>
      <c r="AK39" s="21" t="s">
        <v>186</v>
      </c>
      <c r="AL39" s="26">
        <f>_xlfn.XLOOKUP(Consolidated[[#This Row],[CODE]],'[2]FCI updated 220517'!$B:$B,'[2]FCI updated 220517'!$GD:$GD)</f>
        <v>1.232</v>
      </c>
      <c r="AM39" s="27">
        <f>IF(AND(Consolidated[[#This Row],[DESIGNATION]]="Historic",Consolidated[[#This Row],[DESIGNATION 3/22/2022]]="Historic"),AL39,AL39/1.6)</f>
        <v>0.76999999999999991</v>
      </c>
      <c r="AN39" s="21" t="s">
        <v>97</v>
      </c>
      <c r="AO39" s="21" t="s">
        <v>97</v>
      </c>
      <c r="AP39" s="21" t="str">
        <f>_xlfn.XLOOKUP(Consolidated[[#This Row],[CODE]],'[3]PRUEBA PVI'!$D:$D,'[3]PRUEBA PVI'!$I:$I,"NO DATA")</f>
        <v>REGULAR</v>
      </c>
      <c r="AQ39" s="28" t="str">
        <f>IF(_xlfn.XLOOKUP(Consolidated[[#This Row],[CODE]],'[4]PRUEBA PVI'!$D:$D,'[4]PRUEBA PVI'!$I:$I,"NOT FOUND")=Consolidated[[#This Row],[SPECIAL SCHOOL]],"MATCHES","NO")</f>
        <v>MATCHES</v>
      </c>
      <c r="AR39" s="28"/>
      <c r="AS39" s="21">
        <f>_xlfn.XLOOKUP(Consolidated[[#This Row],[CODE]],'[5]WORKING FILE'!$D:$D,'[5]WORKING FILE'!$W:$W,"")</f>
        <v>5</v>
      </c>
      <c r="AT39" s="33" t="str">
        <f>_xlfn.XLOOKUP(Consolidated[[#This Row],[CODE]],'[5]WORKING FILE'!$D:$D,'[5]WORKING FILE'!$V:$V)</f>
        <v>Remote, Added 1-PK, 6, 7, 8 to match exst number of classrooms per grade but no population from other schools moved here</v>
      </c>
      <c r="AU39" s="21" t="str">
        <f>_xlfn.XLOOKUP(Consolidated[[#This Row],[CODE]],'[6]Karen sort'!$D:$D,'[6]Karen sort'!$O:$O,"NOT COMPLETE")</f>
        <v>PK-8</v>
      </c>
      <c r="AV39" s="21">
        <v>4.8</v>
      </c>
      <c r="AW39" s="21">
        <v>5</v>
      </c>
      <c r="AX39" s="21" t="s">
        <v>92</v>
      </c>
      <c r="AY39" s="27" t="s">
        <v>92</v>
      </c>
      <c r="AZ39" s="21"/>
      <c r="BA39" s="21"/>
      <c r="BB39" s="21"/>
      <c r="BC39" s="21"/>
      <c r="BD39" s="21"/>
      <c r="BE39" s="21"/>
      <c r="BF39" s="24" t="s">
        <v>98</v>
      </c>
      <c r="BG39" s="24">
        <v>85.859735142857616</v>
      </c>
      <c r="BH39" s="29" t="str">
        <f>IF(_xlfn.XLOOKUP(Consolidated[[#This Row],[CODE]],'[4]PRUEBA PVI'!$D:$D,'[4]PRUEBA PVI'!$AF:$AF,"NOT FOUND")=BG39,"",_xlfn.XLOOKUP(Consolidated[[#This Row],[CODE]],'[4]PRUEBA PVI'!$D:$D,'[4]PRUEBA PVI'!$AF:$AF,"NOT FOUND"))</f>
        <v/>
      </c>
      <c r="BI39" s="30">
        <v>81.013626212287278</v>
      </c>
      <c r="BJ39" s="21">
        <v>17</v>
      </c>
      <c r="BK39" s="28" t="str">
        <f>IF(_xlfn.XLOOKUP(Consolidated[[#This Row],[CODE]],'[4]PRUEBA PVI'!$D:$D,'[4]PRUEBA PVI'!$AK:$AK,"NO DATA")=Consolidated[[#This Row],[NO OF CLASSROOMS]],"","DOES NOT MATCH")</f>
        <v/>
      </c>
      <c r="BL39" s="31">
        <f>Consolidated[[#This Row],[ENROLLMENT 2021-22]]/Consolidated[[#This Row],[NO OF CLASSROOMS]]</f>
        <v>4.7655074242521929</v>
      </c>
      <c r="BM39" s="21">
        <f>Consolidated[[#This Row],[FLOOR AREA (SF)]]/Consolidated[[#This Row],[ENROLLMENT 2022-23]]</f>
        <v>183.04272630064548</v>
      </c>
      <c r="BN39" s="21" t="s">
        <v>114</v>
      </c>
      <c r="BO39" s="21" t="s">
        <v>115</v>
      </c>
      <c r="BP39" s="21" t="s">
        <v>97</v>
      </c>
      <c r="BQ39" s="21" t="s">
        <v>123</v>
      </c>
      <c r="BR39" s="21" t="s">
        <v>97</v>
      </c>
      <c r="BS39" s="21" t="str">
        <f>_xlfn.XLOOKUP(Consolidated[[#This Row],[CODE]],'[7]page 1'!$A:$A,'[7]page 1'!$C:$C,"")</f>
        <v/>
      </c>
      <c r="BT39" s="21" t="str">
        <f>_xlfn.XLOOKUP(Consolidated[[#This Row],[CODE]],[8]Sheet1!$A:$A,[8]Sheet1!$G:$G,"")</f>
        <v>ESSER ROOF SEALING PROGRAM</v>
      </c>
      <c r="BU39" s="21" t="s">
        <v>92</v>
      </c>
      <c r="BV39" s="21" t="s">
        <v>124</v>
      </c>
      <c r="BW39" s="25" t="s">
        <v>125</v>
      </c>
      <c r="BX39" s="32" t="s">
        <v>275</v>
      </c>
      <c r="BY39" s="21" t="s">
        <v>158</v>
      </c>
      <c r="BZ39" s="21" t="s">
        <v>103</v>
      </c>
      <c r="CA39" s="33" t="s">
        <v>276</v>
      </c>
      <c r="CB39" s="21">
        <v>1</v>
      </c>
      <c r="CC39" s="25" t="s">
        <v>105</v>
      </c>
      <c r="CD39" s="21" t="s">
        <v>97</v>
      </c>
      <c r="CE39" s="21"/>
      <c r="CF39" s="21" t="s">
        <v>117</v>
      </c>
    </row>
    <row r="40" spans="1:84" ht="41.4" x14ac:dyDescent="0.3">
      <c r="A40" s="21">
        <v>12070</v>
      </c>
      <c r="B40" s="22" t="s">
        <v>277</v>
      </c>
      <c r="C40" s="21" t="s">
        <v>91</v>
      </c>
      <c r="D40" s="21" t="s">
        <v>158</v>
      </c>
      <c r="E40" s="21" t="s">
        <v>158</v>
      </c>
      <c r="F40" s="21"/>
      <c r="G40" s="21" t="s">
        <v>119</v>
      </c>
      <c r="H40" s="21" t="s">
        <v>120</v>
      </c>
      <c r="I40" s="21" t="s">
        <v>92</v>
      </c>
      <c r="J40" s="21" t="s">
        <v>93</v>
      </c>
      <c r="K40" s="21" t="s">
        <v>121</v>
      </c>
      <c r="L40" s="24" t="s">
        <v>92</v>
      </c>
      <c r="M40" s="24">
        <v>42.924007579188128</v>
      </c>
      <c r="N40" s="24">
        <v>34.54577906187717</v>
      </c>
      <c r="O40" s="24">
        <v>44.115115525365482</v>
      </c>
      <c r="P40" s="24">
        <v>47.089753115487035</v>
      </c>
      <c r="Q40" s="24">
        <v>42.484608935591012</v>
      </c>
      <c r="R40" s="24">
        <v>51.066542368861874</v>
      </c>
      <c r="S40" s="24" t="s">
        <v>92</v>
      </c>
      <c r="T40" s="24" t="s">
        <v>92</v>
      </c>
      <c r="U40" s="24" t="s">
        <v>92</v>
      </c>
      <c r="V40" s="24" t="s">
        <v>92</v>
      </c>
      <c r="W40" s="24" t="s">
        <v>92</v>
      </c>
      <c r="X40" s="24" t="s">
        <v>92</v>
      </c>
      <c r="Y40" s="24" t="s">
        <v>92</v>
      </c>
      <c r="Z40" s="24" t="s">
        <v>92</v>
      </c>
      <c r="AA40" s="24" t="s">
        <v>92</v>
      </c>
      <c r="AB40" s="23" t="s">
        <v>278</v>
      </c>
      <c r="AC40" s="21">
        <v>18.435510000000001</v>
      </c>
      <c r="AD40" s="21">
        <v>-66.483800000000002</v>
      </c>
      <c r="AE40" s="21" t="str">
        <f>_xlfn.XLOOKUP(Consolidated[[#This Row],[CODE]],[1]updatedschoolpoints!$A:$A,[1]updatedschoolpoints!$O:$O)</f>
        <v>056-003-102-03</v>
      </c>
      <c r="AF40" s="21">
        <f>_xlfn.XLOOKUP(Consolidated[[#This Row],[CODE]],[1]updatedschoolpoints!$A:$A,[1]updatedschoolpoints!$Q:$Q)</f>
        <v>3</v>
      </c>
      <c r="AG40" s="21">
        <f>_xlfn.XLOOKUP(Consolidated[[#This Row],[CODE]],[1]updatedschoolpoints!$A:$A,[1]updatedschoolpoints!$P:$P)</f>
        <v>102</v>
      </c>
      <c r="AH40" s="21">
        <f>_xlfn.XLOOKUP(Consolidated[[#This Row],[CODE]],[1]updatedschoolpoints!$A:$A,[1]updatedschoolpoints!$I:$I)</f>
        <v>1.070522561</v>
      </c>
      <c r="AI40" s="21">
        <f>_xlfn.XLOOKUP(Consolidated[[#This Row],[CODE]],[1]updatedschoolpoints!$A:$A,[1]updatedschoolpoints!$H:$H)</f>
        <v>46631.962769999998</v>
      </c>
      <c r="AJ40" s="21">
        <v>13226</v>
      </c>
      <c r="AK40" s="21" t="s">
        <v>96</v>
      </c>
      <c r="AL40" s="26">
        <f>_xlfn.XLOOKUP(Consolidated[[#This Row],[CODE]],'[2]FCI updated 220517'!$B:$B,'[2]FCI updated 220517'!$GD:$GD)</f>
        <v>1.2831999999999999</v>
      </c>
      <c r="AM40" s="27">
        <f>IF(AND(Consolidated[[#This Row],[DESIGNATION]]="Historic",Consolidated[[#This Row],[DESIGNATION 3/22/2022]]="Historic"),AL40,AL40/1.6)</f>
        <v>0.80199999999999994</v>
      </c>
      <c r="AN40" s="21" t="s">
        <v>97</v>
      </c>
      <c r="AO40" s="21" t="s">
        <v>97</v>
      </c>
      <c r="AP40" s="21" t="str">
        <f>_xlfn.XLOOKUP(Consolidated[[#This Row],[CODE]],'[3]PRUEBA PVI'!$D:$D,'[3]PRUEBA PVI'!$I:$I,"NO DATA")</f>
        <v>REGULAR</v>
      </c>
      <c r="AQ40" s="28" t="str">
        <f>IF(_xlfn.XLOOKUP(Consolidated[[#This Row],[CODE]],'[4]PRUEBA PVI'!$D:$D,'[4]PRUEBA PVI'!$I:$I,"NOT FOUND")=Consolidated[[#This Row],[SPECIAL SCHOOL]],"MATCHES","NO")</f>
        <v>MATCHES</v>
      </c>
      <c r="AR40" s="28"/>
      <c r="AS40" s="21">
        <f>_xlfn.XLOOKUP(Consolidated[[#This Row],[CODE]],'[5]WORKING FILE'!$D:$D,'[5]WORKING FILE'!$W:$W,"")</f>
        <v>5</v>
      </c>
      <c r="AT40" s="33" t="str">
        <f>_xlfn.XLOOKUP(Consolidated[[#This Row],[CODE]],'[5]WORKING FILE'!$D:$D,'[5]WORKING FILE'!$V:$V)</f>
        <v>1.6m to ANTONIO VELEZ  ALVARADO PK-5, moved these stiudents here since more centrally located</v>
      </c>
      <c r="AU40" s="21" t="str">
        <f>_xlfn.XLOOKUP(Consolidated[[#This Row],[CODE]],'[6]Karen sort'!$D:$D,'[6]Karen sort'!$O:$O,"NOT COMPLETE")</f>
        <v>PK-8</v>
      </c>
      <c r="AV40" s="21">
        <v>4.8</v>
      </c>
      <c r="AW40" s="21">
        <v>5</v>
      </c>
      <c r="AX40" s="21" t="s">
        <v>92</v>
      </c>
      <c r="AY40" s="27" t="s">
        <v>92</v>
      </c>
      <c r="AZ40" s="21"/>
      <c r="BA40" s="21"/>
      <c r="BB40" s="21"/>
      <c r="BC40" s="21"/>
      <c r="BD40" s="21"/>
      <c r="BE40" s="21"/>
      <c r="BF40" s="24" t="s">
        <v>98</v>
      </c>
      <c r="BG40" s="24">
        <v>268.93063525203706</v>
      </c>
      <c r="BH40" s="29" t="str">
        <f>IF(_xlfn.XLOOKUP(Consolidated[[#This Row],[CODE]],'[4]PRUEBA PVI'!$D:$D,'[4]PRUEBA PVI'!$AF:$AF,"NOT FOUND")=BG40,"",_xlfn.XLOOKUP(Consolidated[[#This Row],[CODE]],'[4]PRUEBA PVI'!$D:$D,'[4]PRUEBA PVI'!$AF:$AF,"NOT FOUND"))</f>
        <v/>
      </c>
      <c r="BI40" s="30">
        <v>253.77870418240207</v>
      </c>
      <c r="BJ40" s="21">
        <v>16</v>
      </c>
      <c r="BK40" s="28" t="str">
        <f>IF(_xlfn.XLOOKUP(Consolidated[[#This Row],[CODE]],'[4]PRUEBA PVI'!$D:$D,'[4]PRUEBA PVI'!$AK:$AK,"NO DATA")=Consolidated[[#This Row],[NO OF CLASSROOMS]],"","DOES NOT MATCH")</f>
        <v/>
      </c>
      <c r="BL40" s="31">
        <f>Consolidated[[#This Row],[ENROLLMENT 2021-22]]/Consolidated[[#This Row],[NO OF CLASSROOMS]]</f>
        <v>15.861169011400129</v>
      </c>
      <c r="BM40" s="21">
        <f>Consolidated[[#This Row],[FLOOR AREA (SF)]]/Consolidated[[#This Row],[ENROLLMENT 2022-23]]</f>
        <v>49.17996786645309</v>
      </c>
      <c r="BN40" s="21" t="s">
        <v>114</v>
      </c>
      <c r="BO40" s="21" t="s">
        <v>115</v>
      </c>
      <c r="BP40" s="21" t="s">
        <v>97</v>
      </c>
      <c r="BQ40" s="21" t="s">
        <v>123</v>
      </c>
      <c r="BR40" s="21" t="s">
        <v>97</v>
      </c>
      <c r="BS40" s="21" t="str">
        <f>_xlfn.XLOOKUP(Consolidated[[#This Row],[CODE]],'[7]page 1'!$A:$A,'[7]page 1'!$C:$C,"")</f>
        <v>150KVA</v>
      </c>
      <c r="BT40" s="21" t="str">
        <f>_xlfn.XLOOKUP(Consolidated[[#This Row],[CODE]],[8]Sheet1!$A:$A,[8]Sheet1!$G:$G,"")</f>
        <v>ESSER ROOF SEALING PROGRAM</v>
      </c>
      <c r="BU40" s="21" t="s">
        <v>92</v>
      </c>
      <c r="BV40" s="21" t="s">
        <v>101</v>
      </c>
      <c r="BW40" s="25" t="s">
        <v>279</v>
      </c>
      <c r="BX40" s="32" t="s">
        <v>280</v>
      </c>
      <c r="BY40" s="21" t="s">
        <v>158</v>
      </c>
      <c r="BZ40" s="21" t="s">
        <v>103</v>
      </c>
      <c r="CA40" s="33" t="s">
        <v>276</v>
      </c>
      <c r="CB40" s="21">
        <v>1</v>
      </c>
      <c r="CC40" s="25" t="s">
        <v>105</v>
      </c>
      <c r="CD40" s="21" t="s">
        <v>97</v>
      </c>
      <c r="CE40" s="21"/>
      <c r="CF40" s="21" t="s">
        <v>117</v>
      </c>
    </row>
    <row r="41" spans="1:84" ht="56.4" x14ac:dyDescent="0.3">
      <c r="A41" s="21">
        <v>12088</v>
      </c>
      <c r="B41" s="22" t="s">
        <v>281</v>
      </c>
      <c r="C41" s="21" t="s">
        <v>91</v>
      </c>
      <c r="D41" s="21" t="s">
        <v>158</v>
      </c>
      <c r="E41" s="21" t="s">
        <v>158</v>
      </c>
      <c r="F41" s="21"/>
      <c r="G41" s="21" t="s">
        <v>160</v>
      </c>
      <c r="H41" s="21" t="s">
        <v>161</v>
      </c>
      <c r="I41" s="21" t="s">
        <v>92</v>
      </c>
      <c r="J41" s="21" t="s">
        <v>93</v>
      </c>
      <c r="K41" s="21" t="s">
        <v>162</v>
      </c>
      <c r="L41" s="24" t="s">
        <v>92</v>
      </c>
      <c r="M41" s="24" t="s">
        <v>92</v>
      </c>
      <c r="N41" s="24" t="s">
        <v>92</v>
      </c>
      <c r="O41" s="24" t="s">
        <v>92</v>
      </c>
      <c r="P41" s="24" t="s">
        <v>92</v>
      </c>
      <c r="Q41" s="24" t="s">
        <v>92</v>
      </c>
      <c r="R41" s="24" t="s">
        <v>92</v>
      </c>
      <c r="S41" s="24" t="s">
        <v>92</v>
      </c>
      <c r="T41" s="24" t="s">
        <v>92</v>
      </c>
      <c r="U41" s="24" t="s">
        <v>92</v>
      </c>
      <c r="V41" s="24">
        <v>79.244962211314302</v>
      </c>
      <c r="W41" s="24">
        <v>78.226886848209759</v>
      </c>
      <c r="X41" s="24">
        <v>73.335737368919311</v>
      </c>
      <c r="Y41" s="24">
        <v>66.560984897674786</v>
      </c>
      <c r="Z41" s="24" t="s">
        <v>92</v>
      </c>
      <c r="AA41" s="24" t="s">
        <v>92</v>
      </c>
      <c r="AB41" s="23" t="s">
        <v>178</v>
      </c>
      <c r="AC41" s="21">
        <v>18.42736</v>
      </c>
      <c r="AD41" s="21">
        <v>-66.487229999999997</v>
      </c>
      <c r="AE41" s="21" t="str">
        <f>_xlfn.XLOOKUP(Consolidated[[#This Row],[CODE]],[1]updatedschoolpoints!$A:$A,[1]updatedschoolpoints!$O:$O)</f>
        <v>056-023-027-53</v>
      </c>
      <c r="AF41" s="21">
        <f>_xlfn.XLOOKUP(Consolidated[[#This Row],[CODE]],[1]updatedschoolpoints!$A:$A,[1]updatedschoolpoints!$Q:$Q)</f>
        <v>53</v>
      </c>
      <c r="AG41" s="21">
        <f>_xlfn.XLOOKUP(Consolidated[[#This Row],[CODE]],[1]updatedschoolpoints!$A:$A,[1]updatedschoolpoints!$P:$P)</f>
        <v>27</v>
      </c>
      <c r="AH41" s="21">
        <f>_xlfn.XLOOKUP(Consolidated[[#This Row],[CODE]],[1]updatedschoolpoints!$A:$A,[1]updatedschoolpoints!$I:$I)</f>
        <v>3.7169627599999999</v>
      </c>
      <c r="AI41" s="21">
        <f>_xlfn.XLOOKUP(Consolidated[[#This Row],[CODE]],[1]updatedschoolpoints!$A:$A,[1]updatedschoolpoints!$H:$H)</f>
        <v>161910.89780000001</v>
      </c>
      <c r="AJ41" s="21">
        <v>62151</v>
      </c>
      <c r="AK41" s="21" t="s">
        <v>282</v>
      </c>
      <c r="AL41" s="26">
        <f>_xlfn.XLOOKUP(Consolidated[[#This Row],[CODE]],'[9]Added completed QCQA items 2206'!$J:$J,'[9]Added completed QCQA items 2206'!$GB:$GB,"MISSING")</f>
        <v>1.1040000000000001</v>
      </c>
      <c r="AM41" s="27">
        <f>IF(AND(Consolidated[[#This Row],[DESIGNATION]]="Historic",Consolidated[[#This Row],[DESIGNATION 3/22/2022]]="Historic"),AL41,AL41/1.6)</f>
        <v>0.69000000000000006</v>
      </c>
      <c r="AN41" s="21" t="s">
        <v>45</v>
      </c>
      <c r="AO41" s="21" t="s">
        <v>46</v>
      </c>
      <c r="AP41" s="21" t="str">
        <f>_xlfn.XLOOKUP(Consolidated[[#This Row],[CODE]],'[3]PRUEBA PVI'!$D:$D,'[3]PRUEBA PVI'!$I:$I,"NO DATA")</f>
        <v>VOCACIONAL</v>
      </c>
      <c r="AQ41" s="28" t="str">
        <f>IF(_xlfn.XLOOKUP(Consolidated[[#This Row],[CODE]],'[4]PRUEBA PVI'!$D:$D,'[4]PRUEBA PVI'!$I:$I,"NOT FOUND")=Consolidated[[#This Row],[SPECIAL SCHOOL]],"MATCHES","NO")</f>
        <v>MATCHES</v>
      </c>
      <c r="AR41" s="28"/>
      <c r="AS41" s="21">
        <f>_xlfn.XLOOKUP(Consolidated[[#This Row],[CODE]],'[5]WORKING FILE'!$D:$D,'[5]WORKING FILE'!$W:$W,"")</f>
        <v>3</v>
      </c>
      <c r="AT41" s="33" t="str">
        <f>_xlfn.XLOOKUP(Consolidated[[#This Row],[CODE]],'[5]WORKING FILE'!$D:$D,'[5]WORKING FILE'!$V:$V)</f>
        <v>1.5m to PETRA CORRETJER DE O'NEILL</v>
      </c>
      <c r="AU41" s="21" t="str">
        <f>_xlfn.XLOOKUP(Consolidated[[#This Row],[CODE]],'[6]Karen sort'!$D:$D,'[6]Karen sort'!$O:$O,"NOT COMPLETE")</f>
        <v>9-12</v>
      </c>
      <c r="AV41" s="21">
        <v>4.8</v>
      </c>
      <c r="AW41" s="21">
        <v>1</v>
      </c>
      <c r="AX41" s="21" t="s">
        <v>92</v>
      </c>
      <c r="AY41" s="27" t="s">
        <v>92</v>
      </c>
      <c r="AZ41" s="21"/>
      <c r="BA41" s="21"/>
      <c r="BB41" s="21"/>
      <c r="BC41" s="21"/>
      <c r="BD41" s="21"/>
      <c r="BE41" s="21"/>
      <c r="BF41" s="24" t="s">
        <v>98</v>
      </c>
      <c r="BG41" s="24">
        <v>328.8816483279262</v>
      </c>
      <c r="BH41" s="29" t="str">
        <f>IF(_xlfn.XLOOKUP(Consolidated[[#This Row],[CODE]],'[4]PRUEBA PVI'!$D:$D,'[4]PRUEBA PVI'!$AF:$AF,"NOT FOUND")=BG41,"",_xlfn.XLOOKUP(Consolidated[[#This Row],[CODE]],'[4]PRUEBA PVI'!$D:$D,'[4]PRUEBA PVI'!$AF:$AF,"NOT FOUND"))</f>
        <v/>
      </c>
      <c r="BI41" s="30">
        <v>316.29381654586143</v>
      </c>
      <c r="BJ41" s="21">
        <v>41</v>
      </c>
      <c r="BK41" s="28" t="str">
        <f>IF(_xlfn.XLOOKUP(Consolidated[[#This Row],[CODE]],'[4]PRUEBA PVI'!$D:$D,'[4]PRUEBA PVI'!$AK:$AK,"NO DATA")=Consolidated[[#This Row],[NO OF CLASSROOMS]],"","DOES NOT MATCH")</f>
        <v/>
      </c>
      <c r="BL41" s="31">
        <f>Consolidated[[#This Row],[ENROLLMENT 2021-22]]/Consolidated[[#This Row],[NO OF CLASSROOMS]]</f>
        <v>7.7144833303868641</v>
      </c>
      <c r="BM41" s="21">
        <f>Consolidated[[#This Row],[FLOOR AREA (SF)]]/Consolidated[[#This Row],[ENROLLMENT 2022-23]]</f>
        <v>188.97679550070109</v>
      </c>
      <c r="BN41" s="21" t="s">
        <v>99</v>
      </c>
      <c r="BO41" s="21" t="s">
        <v>115</v>
      </c>
      <c r="BP41" s="21" t="s">
        <v>97</v>
      </c>
      <c r="BQ41" s="21" t="s">
        <v>97</v>
      </c>
      <c r="BR41" s="21" t="s">
        <v>97</v>
      </c>
      <c r="BS41" s="21" t="str">
        <f>_xlfn.XLOOKUP(Consolidated[[#This Row],[CODE]],'[7]page 1'!$A:$A,'[7]page 1'!$C:$C,"")</f>
        <v/>
      </c>
      <c r="BT41" s="21" t="str">
        <f>_xlfn.XLOOKUP(Consolidated[[#This Row],[CODE]],[8]Sheet1!$A:$A,[8]Sheet1!$G:$G,"")</f>
        <v/>
      </c>
      <c r="BU41" s="21" t="s">
        <v>92</v>
      </c>
      <c r="BV41" s="21" t="s">
        <v>101</v>
      </c>
      <c r="BW41" s="25" t="s">
        <v>125</v>
      </c>
      <c r="BX41" s="32" t="s">
        <v>283</v>
      </c>
      <c r="BY41" s="21" t="s">
        <v>158</v>
      </c>
      <c r="BZ41" s="21" t="s">
        <v>103</v>
      </c>
      <c r="CA41" s="33" t="s">
        <v>276</v>
      </c>
      <c r="CB41" s="21">
        <v>1</v>
      </c>
      <c r="CC41" s="25" t="s">
        <v>105</v>
      </c>
      <c r="CD41" s="21" t="s">
        <v>97</v>
      </c>
      <c r="CE41" s="21"/>
      <c r="CF41" s="21" t="s">
        <v>106</v>
      </c>
    </row>
    <row r="42" spans="1:84" ht="56.4" x14ac:dyDescent="0.3">
      <c r="A42" s="21">
        <v>12096</v>
      </c>
      <c r="B42" s="22" t="s">
        <v>284</v>
      </c>
      <c r="C42" s="21" t="s">
        <v>91</v>
      </c>
      <c r="D42" s="21" t="s">
        <v>158</v>
      </c>
      <c r="E42" s="21" t="s">
        <v>158</v>
      </c>
      <c r="F42" s="21"/>
      <c r="G42" s="21" t="s">
        <v>189</v>
      </c>
      <c r="H42" s="21" t="s">
        <v>190</v>
      </c>
      <c r="I42" s="21" t="s">
        <v>92</v>
      </c>
      <c r="J42" s="21" t="s">
        <v>93</v>
      </c>
      <c r="K42" s="21" t="s">
        <v>191</v>
      </c>
      <c r="L42" s="24" t="s">
        <v>92</v>
      </c>
      <c r="M42" s="24" t="s">
        <v>92</v>
      </c>
      <c r="N42" s="24" t="s">
        <v>92</v>
      </c>
      <c r="O42" s="24" t="s">
        <v>92</v>
      </c>
      <c r="P42" s="24" t="s">
        <v>92</v>
      </c>
      <c r="Q42" s="24" t="s">
        <v>92</v>
      </c>
      <c r="R42" s="24" t="s">
        <v>92</v>
      </c>
      <c r="S42" s="24">
        <v>63.541608042195996</v>
      </c>
      <c r="T42" s="24">
        <v>79.400556851050325</v>
      </c>
      <c r="U42" s="24">
        <v>58.000262741446107</v>
      </c>
      <c r="V42" s="24" t="s">
        <v>92</v>
      </c>
      <c r="W42" s="24" t="s">
        <v>92</v>
      </c>
      <c r="X42" s="24" t="s">
        <v>92</v>
      </c>
      <c r="Y42" s="24" t="s">
        <v>92</v>
      </c>
      <c r="Z42" s="24" t="s">
        <v>92</v>
      </c>
      <c r="AA42" s="24" t="s">
        <v>92</v>
      </c>
      <c r="AB42" s="23" t="s">
        <v>192</v>
      </c>
      <c r="AC42" s="37">
        <v>18.425998</v>
      </c>
      <c r="AD42" s="37">
        <v>-66.491540000000001</v>
      </c>
      <c r="AE42" s="37" t="str">
        <f>_xlfn.XLOOKUP(Consolidated[[#This Row],[CODE]],[1]updatedschoolpoints!$A:$A,[1]updatedschoolpoints!$O:$O)</f>
        <v>056-032-087-03</v>
      </c>
      <c r="AF42" s="37">
        <f>_xlfn.XLOOKUP(Consolidated[[#This Row],[CODE]],[1]updatedschoolpoints!$A:$A,[1]updatedschoolpoints!$Q:$Q)</f>
        <v>3</v>
      </c>
      <c r="AG42" s="37">
        <f>_xlfn.XLOOKUP(Consolidated[[#This Row],[CODE]],[1]updatedschoolpoints!$A:$A,[1]updatedschoolpoints!$P:$P)</f>
        <v>87</v>
      </c>
      <c r="AH42" s="37">
        <f>_xlfn.XLOOKUP(Consolidated[[#This Row],[CODE]],[1]updatedschoolpoints!$A:$A,[1]updatedschoolpoints!$I:$I)</f>
        <v>5.6358475300000004</v>
      </c>
      <c r="AI42" s="37">
        <f>_xlfn.XLOOKUP(Consolidated[[#This Row],[CODE]],[1]updatedschoolpoints!$A:$A,[1]updatedschoolpoints!$H:$H)</f>
        <v>245497.5184</v>
      </c>
      <c r="AJ42" s="21">
        <v>82516</v>
      </c>
      <c r="AK42" s="21" t="s">
        <v>209</v>
      </c>
      <c r="AL42" s="26">
        <f>_xlfn.XLOOKUP(Consolidated[[#This Row],[CODE]],'[2]FCI updated 220517'!$B:$B,'[2]FCI updated 220517'!$GD:$GD)</f>
        <v>1.268</v>
      </c>
      <c r="AM42" s="27">
        <f>IF(AND(Consolidated[[#This Row],[DESIGNATION]]="Historic",Consolidated[[#This Row],[DESIGNATION 3/22/2022]]="Historic"),AL42,AL42/1.6)</f>
        <v>0.79249999999999998</v>
      </c>
      <c r="AN42" s="21" t="s">
        <v>97</v>
      </c>
      <c r="AO42" s="21" t="s">
        <v>97</v>
      </c>
      <c r="AP42" s="21" t="str">
        <f>_xlfn.XLOOKUP(Consolidated[[#This Row],[CODE]],'[3]PRUEBA PVI'!$D:$D,'[3]PRUEBA PVI'!$I:$I,"NO DATA")</f>
        <v>REGULAR</v>
      </c>
      <c r="AQ42" s="28" t="str">
        <f>IF(_xlfn.XLOOKUP(Consolidated[[#This Row],[CODE]],'[4]PRUEBA PVI'!$D:$D,'[4]PRUEBA PVI'!$I:$I,"NOT FOUND")=Consolidated[[#This Row],[SPECIAL SCHOOL]],"MATCHES","NO")</f>
        <v>MATCHES</v>
      </c>
      <c r="AR42" s="28"/>
      <c r="AS42" s="21">
        <f>_xlfn.XLOOKUP(Consolidated[[#This Row],[CODE]],'[5]WORKING FILE'!$D:$D,'[5]WORKING FILE'!$W:$W,"")</f>
        <v>2</v>
      </c>
      <c r="AT42" s="33" t="str">
        <f>_xlfn.XLOOKUP(Consolidated[[#This Row],[CODE]],'[5]WORKING FILE'!$D:$D,'[5]WORKING FILE'!$V:$V)</f>
        <v>Is this a middle school? There seems to be a shortage of middle schools.</v>
      </c>
      <c r="AU42" s="21">
        <f>_xlfn.XLOOKUP(Consolidated[[#This Row],[CODE]],'[6]Karen sort'!$D:$D,'[6]Karen sort'!$O:$O,"NOT COMPLETE")</f>
        <v>0</v>
      </c>
      <c r="AV42" s="21">
        <v>4.8</v>
      </c>
      <c r="AW42" s="21">
        <v>2</v>
      </c>
      <c r="AX42" s="21" t="s">
        <v>92</v>
      </c>
      <c r="AY42" s="27" t="s">
        <v>92</v>
      </c>
      <c r="AZ42" s="21"/>
      <c r="BA42" s="21"/>
      <c r="BB42" s="21"/>
      <c r="BC42" s="21"/>
      <c r="BD42" s="21"/>
      <c r="BE42" s="21"/>
      <c r="BF42" s="24" t="s">
        <v>98</v>
      </c>
      <c r="BG42" s="24">
        <v>214.13768678993645</v>
      </c>
      <c r="BH42" s="29" t="str">
        <f>IF(_xlfn.XLOOKUP(Consolidated[[#This Row],[CODE]],'[4]PRUEBA PVI'!$D:$D,'[4]PRUEBA PVI'!$AF:$AF,"NOT FOUND")=BG42,"",_xlfn.XLOOKUP(Consolidated[[#This Row],[CODE]],'[4]PRUEBA PVI'!$D:$D,'[4]PRUEBA PVI'!$AF:$AF,"NOT FOUND"))</f>
        <v/>
      </c>
      <c r="BI42" s="30">
        <v>202.89950475153307</v>
      </c>
      <c r="BJ42" s="21">
        <v>57</v>
      </c>
      <c r="BK42" s="28" t="str">
        <f>IF(_xlfn.XLOOKUP(Consolidated[[#This Row],[CODE]],'[4]PRUEBA PVI'!$D:$D,'[4]PRUEBA PVI'!$AK:$AK,"NO DATA")=Consolidated[[#This Row],[NO OF CLASSROOMS]],"","DOES NOT MATCH")</f>
        <v/>
      </c>
      <c r="BL42" s="31">
        <f>Consolidated[[#This Row],[ENROLLMENT 2021-22]]/Consolidated[[#This Row],[NO OF CLASSROOMS]]</f>
        <v>3.5596404342374224</v>
      </c>
      <c r="BM42" s="21">
        <f>Consolidated[[#This Row],[FLOOR AREA (SF)]]/Consolidated[[#This Row],[ENROLLMENT 2022-23]]</f>
        <v>385.34085819721247</v>
      </c>
      <c r="BN42" s="21" t="s">
        <v>99</v>
      </c>
      <c r="BO42" s="21" t="s">
        <v>115</v>
      </c>
      <c r="BP42" s="21" t="s">
        <v>97</v>
      </c>
      <c r="BQ42" s="21" t="s">
        <v>97</v>
      </c>
      <c r="BR42" s="21" t="s">
        <v>97</v>
      </c>
      <c r="BS42" s="21" t="str">
        <f>_xlfn.XLOOKUP(Consolidated[[#This Row],[CODE]],'[7]page 1'!$A:$A,'[7]page 1'!$C:$C,"")</f>
        <v/>
      </c>
      <c r="BT42" s="21" t="str">
        <f>_xlfn.XLOOKUP(Consolidated[[#This Row],[CODE]],[8]Sheet1!$A:$A,[8]Sheet1!$G:$G,"")</f>
        <v>ESSER ROOF SEALING PROGRAM</v>
      </c>
      <c r="BU42" s="21" t="s">
        <v>285</v>
      </c>
      <c r="BV42" s="21" t="s">
        <v>101</v>
      </c>
      <c r="BW42" s="25" t="s">
        <v>92</v>
      </c>
      <c r="BX42" s="32" t="s">
        <v>286</v>
      </c>
      <c r="BY42" s="21" t="s">
        <v>158</v>
      </c>
      <c r="BZ42" s="21" t="s">
        <v>103</v>
      </c>
      <c r="CA42" s="33" t="s">
        <v>276</v>
      </c>
      <c r="CB42" s="21">
        <v>1</v>
      </c>
      <c r="CC42" s="25" t="s">
        <v>105</v>
      </c>
      <c r="CD42" s="21" t="s">
        <v>97</v>
      </c>
      <c r="CE42" s="21"/>
      <c r="CF42" s="21" t="s">
        <v>176</v>
      </c>
    </row>
    <row r="43" spans="1:84" ht="41.4" x14ac:dyDescent="0.3">
      <c r="A43" s="21">
        <v>12138</v>
      </c>
      <c r="B43" s="22" t="s">
        <v>287</v>
      </c>
      <c r="C43" s="21" t="s">
        <v>91</v>
      </c>
      <c r="D43" s="21" t="s">
        <v>158</v>
      </c>
      <c r="E43" s="21" t="s">
        <v>158</v>
      </c>
      <c r="F43" s="21"/>
      <c r="G43" s="21" t="s">
        <v>119</v>
      </c>
      <c r="H43" s="21" t="s">
        <v>120</v>
      </c>
      <c r="I43" s="21" t="s">
        <v>92</v>
      </c>
      <c r="J43" s="21" t="s">
        <v>92</v>
      </c>
      <c r="K43" s="21" t="s">
        <v>121</v>
      </c>
      <c r="L43" s="24" t="s">
        <v>92</v>
      </c>
      <c r="M43" s="24">
        <v>10.492535186023764</v>
      </c>
      <c r="N43" s="24">
        <v>16.806054678751057</v>
      </c>
      <c r="O43" s="24">
        <v>15.017911668209527</v>
      </c>
      <c r="P43" s="24">
        <v>16.010516059265594</v>
      </c>
      <c r="Q43" s="24">
        <v>17.937945995027317</v>
      </c>
      <c r="R43" s="24">
        <v>7.5654136842758337</v>
      </c>
      <c r="S43" s="24" t="s">
        <v>92</v>
      </c>
      <c r="T43" s="24" t="s">
        <v>92</v>
      </c>
      <c r="U43" s="24" t="s">
        <v>92</v>
      </c>
      <c r="V43" s="24" t="s">
        <v>92</v>
      </c>
      <c r="W43" s="24" t="s">
        <v>92</v>
      </c>
      <c r="X43" s="24" t="s">
        <v>92</v>
      </c>
      <c r="Y43" s="24" t="s">
        <v>92</v>
      </c>
      <c r="Z43" s="24" t="s">
        <v>92</v>
      </c>
      <c r="AA43" s="24" t="s">
        <v>92</v>
      </c>
      <c r="AB43" s="23" t="s">
        <v>202</v>
      </c>
      <c r="AC43" s="21">
        <v>18.38165</v>
      </c>
      <c r="AD43" s="21">
        <v>-66.468260000000001</v>
      </c>
      <c r="AE43" s="21" t="str">
        <f>_xlfn.XLOOKUP(Consolidated[[#This Row],[CODE]],[1]updatedschoolpoints!$A:$A,[1]updatedschoolpoints!$O:$O)</f>
        <v>080-075-002-05</v>
      </c>
      <c r="AF43" s="21">
        <f>_xlfn.XLOOKUP(Consolidated[[#This Row],[CODE]],[1]updatedschoolpoints!$A:$A,[1]updatedschoolpoints!$Q:$Q)</f>
        <v>5</v>
      </c>
      <c r="AG43" s="21">
        <f>_xlfn.XLOOKUP(Consolidated[[#This Row],[CODE]],[1]updatedschoolpoints!$A:$A,[1]updatedschoolpoints!$P:$P)</f>
        <v>2</v>
      </c>
      <c r="AH43" s="21">
        <f>_xlfn.XLOOKUP(Consolidated[[#This Row],[CODE]],[1]updatedschoolpoints!$A:$A,[1]updatedschoolpoints!$I:$I)</f>
        <v>1.462215751</v>
      </c>
      <c r="AI43" s="21">
        <f>_xlfn.XLOOKUP(Consolidated[[#This Row],[CODE]],[1]updatedschoolpoints!$A:$A,[1]updatedschoolpoints!$H:$H)</f>
        <v>63694.118119999999</v>
      </c>
      <c r="AJ43" s="21">
        <v>13571</v>
      </c>
      <c r="AK43" s="21" t="s">
        <v>145</v>
      </c>
      <c r="AL43" s="26">
        <f>_xlfn.XLOOKUP(Consolidated[[#This Row],[CODE]],'[2]FCI updated 220517'!$B:$B,'[2]FCI updated 220517'!$GD:$GD)</f>
        <v>1.1000000000000001</v>
      </c>
      <c r="AM43" s="27">
        <f>IF(AND(Consolidated[[#This Row],[DESIGNATION]]="Historic",Consolidated[[#This Row],[DESIGNATION 3/22/2022]]="Historic"),AL43,AL43/1.6)</f>
        <v>0.6875</v>
      </c>
      <c r="AN43" s="21" t="s">
        <v>97</v>
      </c>
      <c r="AO43" s="21" t="s">
        <v>97</v>
      </c>
      <c r="AP43" s="21" t="str">
        <f>_xlfn.XLOOKUP(Consolidated[[#This Row],[CODE]],'[3]PRUEBA PVI'!$D:$D,'[3]PRUEBA PVI'!$I:$I,"NO DATA")</f>
        <v>REGULAR</v>
      </c>
      <c r="AQ43" s="28" t="str">
        <f>IF(_xlfn.XLOOKUP(Consolidated[[#This Row],[CODE]],'[4]PRUEBA PVI'!$D:$D,'[4]PRUEBA PVI'!$I:$I,"NOT FOUND")=Consolidated[[#This Row],[SPECIAL SCHOOL]],"MATCHES","NO")</f>
        <v>MATCHES</v>
      </c>
      <c r="AR43" s="28"/>
      <c r="AS43" s="21">
        <f>_xlfn.XLOOKUP(Consolidated[[#This Row],[CODE]],'[5]WORKING FILE'!$D:$D,'[5]WORKING FILE'!$W:$W,"")</f>
        <v>5</v>
      </c>
      <c r="AT43" s="33" t="str">
        <f>_xlfn.XLOOKUP(Consolidated[[#This Row],[CODE]],'[5]WORKING FILE'!$D:$D,'[5]WORKING FILE'!$V:$V)</f>
        <v>Remote, Added 1-PK, 6, 7, 8 to match exst number of classrooms per grade but no population from other schools moved here</v>
      </c>
      <c r="AU43" s="21" t="str">
        <f>_xlfn.XLOOKUP(Consolidated[[#This Row],[CODE]],'[6]Karen sort'!$D:$D,'[6]Karen sort'!$O:$O,"NOT COMPLETE")</f>
        <v>PK-8</v>
      </c>
      <c r="AV43" s="21">
        <v>4.8</v>
      </c>
      <c r="AW43" s="21">
        <v>5</v>
      </c>
      <c r="AX43" s="21" t="s">
        <v>92</v>
      </c>
      <c r="AY43" s="27" t="s">
        <v>92</v>
      </c>
      <c r="AZ43" s="21"/>
      <c r="BA43" s="21"/>
      <c r="BB43" s="21"/>
      <c r="BC43" s="21"/>
      <c r="BD43" s="21"/>
      <c r="BE43" s="21"/>
      <c r="BF43" s="24" t="s">
        <v>98</v>
      </c>
      <c r="BG43" s="24">
        <v>83.830377271553104</v>
      </c>
      <c r="BH43" s="29" t="str">
        <f>IF(_xlfn.XLOOKUP(Consolidated[[#This Row],[CODE]],'[4]PRUEBA PVI'!$D:$D,'[4]PRUEBA PVI'!$AF:$AF,"NOT FOUND")=BG43,"",_xlfn.XLOOKUP(Consolidated[[#This Row],[CODE]],'[4]PRUEBA PVI'!$D:$D,'[4]PRUEBA PVI'!$AF:$AF,"NOT FOUND"))</f>
        <v/>
      </c>
      <c r="BI43" s="30">
        <v>78.964208597597278</v>
      </c>
      <c r="BJ43" s="21">
        <v>9</v>
      </c>
      <c r="BK43" s="28" t="str">
        <f>IF(_xlfn.XLOOKUP(Consolidated[[#This Row],[CODE]],'[4]PRUEBA PVI'!$D:$D,'[4]PRUEBA PVI'!$AK:$AK,"NO DATA")=Consolidated[[#This Row],[NO OF CLASSROOMS]],"","DOES NOT MATCH")</f>
        <v/>
      </c>
      <c r="BL43" s="31">
        <f>Consolidated[[#This Row],[ENROLLMENT 2021-22]]/Consolidated[[#This Row],[NO OF CLASSROOMS]]</f>
        <v>8.7738009552885856</v>
      </c>
      <c r="BM43" s="21">
        <f>Consolidated[[#This Row],[FLOOR AREA (SF)]]/Consolidated[[#This Row],[ENROLLMENT 2022-23]]</f>
        <v>161.88642401118199</v>
      </c>
      <c r="BN43" s="21" t="s">
        <v>114</v>
      </c>
      <c r="BO43" s="21" t="s">
        <v>115</v>
      </c>
      <c r="BP43" s="21" t="s">
        <v>97</v>
      </c>
      <c r="BQ43" s="21" t="s">
        <v>97</v>
      </c>
      <c r="BR43" s="21" t="s">
        <v>97</v>
      </c>
      <c r="BS43" s="21" t="str">
        <f>_xlfn.XLOOKUP(Consolidated[[#This Row],[CODE]],'[7]page 1'!$A:$A,'[7]page 1'!$C:$C,"")</f>
        <v>85KVA</v>
      </c>
      <c r="BT43" s="21" t="str">
        <f>_xlfn.XLOOKUP(Consolidated[[#This Row],[CODE]],[8]Sheet1!$A:$A,[8]Sheet1!$G:$G,"")</f>
        <v/>
      </c>
      <c r="BU43" s="21" t="s">
        <v>92</v>
      </c>
      <c r="BV43" s="21" t="s">
        <v>124</v>
      </c>
      <c r="BW43" s="25" t="s">
        <v>92</v>
      </c>
      <c r="BX43" s="32" t="s">
        <v>288</v>
      </c>
      <c r="BY43" s="21" t="s">
        <v>158</v>
      </c>
      <c r="BZ43" s="21" t="s">
        <v>103</v>
      </c>
      <c r="CA43" s="33" t="s">
        <v>276</v>
      </c>
      <c r="CB43" s="21">
        <v>1</v>
      </c>
      <c r="CC43" s="25" t="s">
        <v>105</v>
      </c>
      <c r="CD43" s="21" t="s">
        <v>97</v>
      </c>
      <c r="CE43" s="21"/>
      <c r="CF43" s="21" t="s">
        <v>127</v>
      </c>
    </row>
    <row r="44" spans="1:84" ht="70.2" x14ac:dyDescent="0.3">
      <c r="A44" s="21">
        <v>12187</v>
      </c>
      <c r="B44" s="22" t="s">
        <v>289</v>
      </c>
      <c r="C44" s="21" t="s">
        <v>91</v>
      </c>
      <c r="D44" s="21" t="s">
        <v>158</v>
      </c>
      <c r="E44" s="21" t="s">
        <v>158</v>
      </c>
      <c r="F44" s="21"/>
      <c r="G44" s="21" t="s">
        <v>119</v>
      </c>
      <c r="H44" s="21" t="s">
        <v>120</v>
      </c>
      <c r="I44" s="21" t="s">
        <v>110</v>
      </c>
      <c r="J44" s="21" t="s">
        <v>93</v>
      </c>
      <c r="K44" s="21" t="s">
        <v>121</v>
      </c>
      <c r="L44" s="24">
        <v>19.39524533616666</v>
      </c>
      <c r="M44" s="24">
        <v>35.293072898443569</v>
      </c>
      <c r="N44" s="24">
        <v>28.010091131251762</v>
      </c>
      <c r="O44" s="24">
        <v>26.281345419366673</v>
      </c>
      <c r="P44" s="24">
        <v>21.661286433124037</v>
      </c>
      <c r="Q44" s="24">
        <v>32.099482306890984</v>
      </c>
      <c r="R44" s="24">
        <v>26.478947894965419</v>
      </c>
      <c r="S44" s="24" t="s">
        <v>92</v>
      </c>
      <c r="T44" s="24" t="s">
        <v>92</v>
      </c>
      <c r="U44" s="24" t="s">
        <v>92</v>
      </c>
      <c r="V44" s="24" t="s">
        <v>92</v>
      </c>
      <c r="W44" s="24" t="s">
        <v>92</v>
      </c>
      <c r="X44" s="24" t="s">
        <v>92</v>
      </c>
      <c r="Y44" s="24" t="s">
        <v>92</v>
      </c>
      <c r="Z44" s="24">
        <v>5.7248973345479879</v>
      </c>
      <c r="AA44" s="24" t="s">
        <v>92</v>
      </c>
      <c r="AB44" s="23" t="s">
        <v>290</v>
      </c>
      <c r="AC44" s="21">
        <v>18.434999999999999</v>
      </c>
      <c r="AD44" s="21">
        <v>-66.466130000000007</v>
      </c>
      <c r="AE44" s="21" t="str">
        <f>_xlfn.XLOOKUP(Consolidated[[#This Row],[CODE]],[1]updatedschoolpoints!$A:$A,[1]updatedschoolpoints!$O:$O)</f>
        <v>056-006-005-02</v>
      </c>
      <c r="AF44" s="21">
        <f>_xlfn.XLOOKUP(Consolidated[[#This Row],[CODE]],[1]updatedschoolpoints!$A:$A,[1]updatedschoolpoints!$Q:$Q)</f>
        <v>2</v>
      </c>
      <c r="AG44" s="21">
        <f>_xlfn.XLOOKUP(Consolidated[[#This Row],[CODE]],[1]updatedschoolpoints!$A:$A,[1]updatedschoolpoints!$P:$P)</f>
        <v>5</v>
      </c>
      <c r="AH44" s="21">
        <f>_xlfn.XLOOKUP(Consolidated[[#This Row],[CODE]],[1]updatedschoolpoints!$A:$A,[1]updatedschoolpoints!$I:$I)</f>
        <v>0.94599382300000001</v>
      </c>
      <c r="AI44" s="21">
        <f>_xlfn.XLOOKUP(Consolidated[[#This Row],[CODE]],[1]updatedschoolpoints!$A:$A,[1]updatedschoolpoints!$H:$H)</f>
        <v>41207.49091</v>
      </c>
      <c r="AJ44" s="21">
        <v>22305</v>
      </c>
      <c r="AK44" s="21" t="s">
        <v>258</v>
      </c>
      <c r="AL44" s="26">
        <f>_xlfn.XLOOKUP(Consolidated[[#This Row],[CODE]],'[2]FCI updated 220517'!$B:$B,'[2]FCI updated 220517'!$GD:$GD)</f>
        <v>1.1175999999999999</v>
      </c>
      <c r="AM44" s="27">
        <f>IF(AND(Consolidated[[#This Row],[DESIGNATION]]="Historic",Consolidated[[#This Row],[DESIGNATION 3/22/2022]]="Historic"),AL44,AL44/1.6)</f>
        <v>0.6984999999999999</v>
      </c>
      <c r="AN44" s="21" t="s">
        <v>97</v>
      </c>
      <c r="AO44" s="21" t="s">
        <v>97</v>
      </c>
      <c r="AP44" s="21" t="str">
        <f>_xlfn.XLOOKUP(Consolidated[[#This Row],[CODE]],'[3]PRUEBA PVI'!$D:$D,'[3]PRUEBA PVI'!$I:$I,"NO DATA")</f>
        <v>REGULAR</v>
      </c>
      <c r="AQ44" s="28" t="str">
        <f>IF(_xlfn.XLOOKUP(Consolidated[[#This Row],[CODE]],'[4]PRUEBA PVI'!$D:$D,'[4]PRUEBA PVI'!$I:$I,"NOT FOUND")=Consolidated[[#This Row],[SPECIAL SCHOOL]],"MATCHES","NO")</f>
        <v>MATCHES</v>
      </c>
      <c r="AR44" s="28"/>
      <c r="AS44" s="21">
        <f>_xlfn.XLOOKUP(Consolidated[[#This Row],[CODE]],'[5]WORKING FILE'!$D:$D,'[5]WORKING FILE'!$W:$W,"")</f>
        <v>1</v>
      </c>
      <c r="AT44" s="33" t="str">
        <f>_xlfn.XLOOKUP(Consolidated[[#This Row],[CODE]],'[5]WORKING FILE'!$D:$D,'[5]WORKING FILE'!$V:$V)</f>
        <v>Moved these students to 1.6m to FELIX CORDOVA DAVILA PK-8 since more centrally located</v>
      </c>
      <c r="AU44" s="21" t="str">
        <f>_xlfn.XLOOKUP(Consolidated[[#This Row],[CODE]],'[6]Karen sort'!$D:$D,'[6]Karen sort'!$O:$O,"NOT COMPLETE")</f>
        <v>PK-5</v>
      </c>
      <c r="AV44" s="21">
        <v>4.8</v>
      </c>
      <c r="AW44" s="21">
        <v>5</v>
      </c>
      <c r="AX44" s="21" t="s">
        <v>92</v>
      </c>
      <c r="AY44" s="27" t="s">
        <v>92</v>
      </c>
      <c r="AZ44" s="21"/>
      <c r="BA44" s="21"/>
      <c r="BB44" s="21"/>
      <c r="BC44" s="21"/>
      <c r="BD44" s="21"/>
      <c r="BE44" s="21"/>
      <c r="BF44" s="24" t="s">
        <v>98</v>
      </c>
      <c r="BG44" s="24">
        <v>210.26969141913736</v>
      </c>
      <c r="BH44" s="29" t="str">
        <f>IF(_xlfn.XLOOKUP(Consolidated[[#This Row],[CODE]],'[4]PRUEBA PVI'!$D:$D,'[4]PRUEBA PVI'!$AF:$AF,"NOT FOUND")=BG44,"",_xlfn.XLOOKUP(Consolidated[[#This Row],[CODE]],'[4]PRUEBA PVI'!$D:$D,'[4]PRUEBA PVI'!$AF:$AF,"NOT FOUND"))</f>
        <v/>
      </c>
      <c r="BI44" s="30">
        <v>202.36408967999628</v>
      </c>
      <c r="BJ44" s="21">
        <v>20</v>
      </c>
      <c r="BK44" s="28" t="str">
        <f>IF(_xlfn.XLOOKUP(Consolidated[[#This Row],[CODE]],'[4]PRUEBA PVI'!$D:$D,'[4]PRUEBA PVI'!$AK:$AK,"NO DATA")=Consolidated[[#This Row],[NO OF CLASSROOMS]],"","DOES NOT MATCH")</f>
        <v/>
      </c>
      <c r="BL44" s="31">
        <f>Consolidated[[#This Row],[ENROLLMENT 2021-22]]/Consolidated[[#This Row],[NO OF CLASSROOMS]]</f>
        <v>10.118204483999815</v>
      </c>
      <c r="BM44" s="21">
        <f>Consolidated[[#This Row],[FLOOR AREA (SF)]]/Consolidated[[#This Row],[ENROLLMENT 2022-23]]</f>
        <v>106.07805551746745</v>
      </c>
      <c r="BN44" s="21" t="s">
        <v>114</v>
      </c>
      <c r="BO44" s="21" t="s">
        <v>115</v>
      </c>
      <c r="BP44" s="21" t="s">
        <v>97</v>
      </c>
      <c r="BQ44" s="21" t="s">
        <v>123</v>
      </c>
      <c r="BR44" s="21" t="s">
        <v>97</v>
      </c>
      <c r="BS44" s="21" t="str">
        <f>_xlfn.XLOOKUP(Consolidated[[#This Row],[CODE]],'[7]page 1'!$A:$A,'[7]page 1'!$C:$C,"")</f>
        <v>85KVA</v>
      </c>
      <c r="BT44" s="21" t="str">
        <f>_xlfn.XLOOKUP(Consolidated[[#This Row],[CODE]],[8]Sheet1!$A:$A,[8]Sheet1!$G:$G,"")</f>
        <v/>
      </c>
      <c r="BU44" s="21" t="s">
        <v>92</v>
      </c>
      <c r="BV44" s="21" t="s">
        <v>124</v>
      </c>
      <c r="BW44" s="25" t="s">
        <v>125</v>
      </c>
      <c r="BX44" s="32" t="s">
        <v>291</v>
      </c>
      <c r="BY44" s="21" t="s">
        <v>158</v>
      </c>
      <c r="BZ44" s="21" t="s">
        <v>103</v>
      </c>
      <c r="CA44" s="33" t="s">
        <v>276</v>
      </c>
      <c r="CB44" s="21">
        <v>1</v>
      </c>
      <c r="CC44" s="25" t="s">
        <v>105</v>
      </c>
      <c r="CD44" s="21" t="s">
        <v>97</v>
      </c>
      <c r="CE44" s="21"/>
      <c r="CF44" s="21" t="s">
        <v>143</v>
      </c>
    </row>
    <row r="45" spans="1:84" ht="27.6" x14ac:dyDescent="0.3">
      <c r="A45" s="21">
        <v>12229</v>
      </c>
      <c r="B45" s="22" t="s">
        <v>292</v>
      </c>
      <c r="C45" s="21" t="s">
        <v>91</v>
      </c>
      <c r="D45" s="21" t="s">
        <v>158</v>
      </c>
      <c r="E45" s="21" t="s">
        <v>158</v>
      </c>
      <c r="F45" s="21"/>
      <c r="G45" s="21" t="s">
        <v>119</v>
      </c>
      <c r="H45" s="21" t="s">
        <v>120</v>
      </c>
      <c r="I45" s="21" t="s">
        <v>92</v>
      </c>
      <c r="J45" s="21" t="s">
        <v>93</v>
      </c>
      <c r="K45" s="21" t="s">
        <v>121</v>
      </c>
      <c r="L45" s="24" t="s">
        <v>92</v>
      </c>
      <c r="M45" s="24">
        <v>24.800537712419807</v>
      </c>
      <c r="N45" s="24">
        <v>9.3366970437505863</v>
      </c>
      <c r="O45" s="24">
        <v>16.895150626735717</v>
      </c>
      <c r="P45" s="24">
        <v>19.777696308504556</v>
      </c>
      <c r="Q45" s="24">
        <v>15.105638732654581</v>
      </c>
      <c r="R45" s="24">
        <v>17.022180789620627</v>
      </c>
      <c r="S45" s="24" t="s">
        <v>92</v>
      </c>
      <c r="T45" s="24" t="s">
        <v>92</v>
      </c>
      <c r="U45" s="24" t="s">
        <v>92</v>
      </c>
      <c r="V45" s="24" t="s">
        <v>92</v>
      </c>
      <c r="W45" s="24" t="s">
        <v>92</v>
      </c>
      <c r="X45" s="24" t="s">
        <v>92</v>
      </c>
      <c r="Y45" s="24" t="s">
        <v>92</v>
      </c>
      <c r="Z45" s="24" t="s">
        <v>92</v>
      </c>
      <c r="AA45" s="24" t="s">
        <v>92</v>
      </c>
      <c r="AB45" s="23" t="s">
        <v>136</v>
      </c>
      <c r="AC45" s="21">
        <v>18.42867</v>
      </c>
      <c r="AD45" s="21">
        <v>-66.487470000000002</v>
      </c>
      <c r="AE45" s="21" t="str">
        <f>_xlfn.XLOOKUP(Consolidated[[#This Row],[CODE]],[1]updatedschoolpoints!$A:$A,[1]updatedschoolpoints!$O:$O)</f>
        <v>056-023-027-52</v>
      </c>
      <c r="AF45" s="21">
        <f>_xlfn.XLOOKUP(Consolidated[[#This Row],[CODE]],[1]updatedschoolpoints!$A:$A,[1]updatedschoolpoints!$Q:$Q)</f>
        <v>52</v>
      </c>
      <c r="AG45" s="21">
        <f>_xlfn.XLOOKUP(Consolidated[[#This Row],[CODE]],[1]updatedschoolpoints!$A:$A,[1]updatedschoolpoints!$P:$P)</f>
        <v>27</v>
      </c>
      <c r="AH45" s="21">
        <f>_xlfn.XLOOKUP(Consolidated[[#This Row],[CODE]],[1]updatedschoolpoints!$A:$A,[1]updatedschoolpoints!$I:$I)</f>
        <v>2.1163572789999998</v>
      </c>
      <c r="AI45" s="21">
        <f>_xlfn.XLOOKUP(Consolidated[[#This Row],[CODE]],[1]updatedschoolpoints!$A:$A,[1]updatedschoolpoints!$H:$H)</f>
        <v>92188.523069999996</v>
      </c>
      <c r="AJ45" s="21">
        <v>29180</v>
      </c>
      <c r="AK45" s="21" t="s">
        <v>96</v>
      </c>
      <c r="AL45" s="26">
        <f>_xlfn.XLOOKUP(Consolidated[[#This Row],[CODE]],'[2]FCI updated 220517'!$B:$B,'[2]FCI updated 220517'!$GD:$GD)</f>
        <v>1.208</v>
      </c>
      <c r="AM45" s="27">
        <f>IF(AND(Consolidated[[#This Row],[DESIGNATION]]="Historic",Consolidated[[#This Row],[DESIGNATION 3/22/2022]]="Historic"),AL45,AL45/1.6)</f>
        <v>0.75499999999999989</v>
      </c>
      <c r="AN45" s="21" t="s">
        <v>97</v>
      </c>
      <c r="AO45" s="21" t="s">
        <v>97</v>
      </c>
      <c r="AP45" s="21" t="str">
        <f>_xlfn.XLOOKUP(Consolidated[[#This Row],[CODE]],'[3]PRUEBA PVI'!$D:$D,'[3]PRUEBA PVI'!$I:$I,"NO DATA")</f>
        <v>REGULAR</v>
      </c>
      <c r="AQ45" s="28" t="str">
        <f>IF(_xlfn.XLOOKUP(Consolidated[[#This Row],[CODE]],'[4]PRUEBA PVI'!$D:$D,'[4]PRUEBA PVI'!$I:$I,"NOT FOUND")=Consolidated[[#This Row],[SPECIAL SCHOOL]],"MATCHES","NO")</f>
        <v>MATCHES</v>
      </c>
      <c r="AR45" s="28"/>
      <c r="AS45" s="21">
        <f>_xlfn.XLOOKUP(Consolidated[[#This Row],[CODE]],'[5]WORKING FILE'!$D:$D,'[5]WORKING FILE'!$W:$W,"")</f>
        <v>1</v>
      </c>
      <c r="AT45" s="33" t="str">
        <f>_xlfn.XLOOKUP(Consolidated[[#This Row],[CODE]],'[5]WORKING FILE'!$D:$D,'[5]WORKING FILE'!$V:$V)</f>
        <v xml:space="preserve"> moved these students to .7m JUAN A SANCHEZ DAVILA K-5 since has space and is newer and a shelter school</v>
      </c>
      <c r="AU45" s="21" t="str">
        <f>_xlfn.XLOOKUP(Consolidated[[#This Row],[CODE]],'[6]Karen sort'!$D:$D,'[6]Karen sort'!$O:$O,"NOT COMPLETE")</f>
        <v>K-5</v>
      </c>
      <c r="AV45" s="21">
        <v>4.8</v>
      </c>
      <c r="AW45" s="21">
        <v>4</v>
      </c>
      <c r="AX45" s="21" t="s">
        <v>92</v>
      </c>
      <c r="AY45" s="27" t="s">
        <v>92</v>
      </c>
      <c r="AZ45" s="21"/>
      <c r="BA45" s="21"/>
      <c r="BB45" s="21"/>
      <c r="BC45" s="21"/>
      <c r="BD45" s="21"/>
      <c r="BE45" s="21"/>
      <c r="BF45" s="24" t="s">
        <v>98</v>
      </c>
      <c r="BG45" s="24">
        <v>103.89573388020965</v>
      </c>
      <c r="BH45" s="29" t="str">
        <f>IF(_xlfn.XLOOKUP(Consolidated[[#This Row],[CODE]],'[4]PRUEBA PVI'!$D:$D,'[4]PRUEBA PVI'!$AF:$AF,"NOT FOUND")=BG45,"",_xlfn.XLOOKUP(Consolidated[[#This Row],[CODE]],'[4]PRUEBA PVI'!$D:$D,'[4]PRUEBA PVI'!$AF:$AF,"NOT FOUND"))</f>
        <v/>
      </c>
      <c r="BI45" s="30">
        <v>98.134649242983528</v>
      </c>
      <c r="BJ45" s="21">
        <v>22</v>
      </c>
      <c r="BK45" s="28" t="str">
        <f>IF(_xlfn.XLOOKUP(Consolidated[[#This Row],[CODE]],'[4]PRUEBA PVI'!$D:$D,'[4]PRUEBA PVI'!$AK:$AK,"NO DATA")=Consolidated[[#This Row],[NO OF CLASSROOMS]],"","DOES NOT MATCH")</f>
        <v/>
      </c>
      <c r="BL45" s="31">
        <f>Consolidated[[#This Row],[ENROLLMENT 2021-22]]/Consolidated[[#This Row],[NO OF CLASSROOMS]]</f>
        <v>4.4606658746810695</v>
      </c>
      <c r="BM45" s="21">
        <f>Consolidated[[#This Row],[FLOOR AREA (SF)]]/Consolidated[[#This Row],[ENROLLMENT 2022-23]]</f>
        <v>280.85850025030032</v>
      </c>
      <c r="BN45" s="21" t="s">
        <v>99</v>
      </c>
      <c r="BO45" s="21" t="s">
        <v>115</v>
      </c>
      <c r="BP45" s="21" t="s">
        <v>97</v>
      </c>
      <c r="BQ45" s="21" t="s">
        <v>97</v>
      </c>
      <c r="BR45" s="21" t="s">
        <v>97</v>
      </c>
      <c r="BS45" s="21" t="str">
        <f>_xlfn.XLOOKUP(Consolidated[[#This Row],[CODE]],'[7]page 1'!$A:$A,'[7]page 1'!$C:$C,"")</f>
        <v/>
      </c>
      <c r="BT45" s="21" t="str">
        <f>_xlfn.XLOOKUP(Consolidated[[#This Row],[CODE]],[8]Sheet1!$A:$A,[8]Sheet1!$G:$G,"")</f>
        <v/>
      </c>
      <c r="BU45" s="21" t="s">
        <v>92</v>
      </c>
      <c r="BV45" s="21" t="s">
        <v>101</v>
      </c>
      <c r="BW45" s="25" t="s">
        <v>92</v>
      </c>
      <c r="BX45" s="32" t="s">
        <v>293</v>
      </c>
      <c r="BY45" s="21" t="s">
        <v>158</v>
      </c>
      <c r="BZ45" s="21" t="s">
        <v>103</v>
      </c>
      <c r="CA45" s="33" t="s">
        <v>276</v>
      </c>
      <c r="CB45" s="21">
        <v>1</v>
      </c>
      <c r="CC45" s="25" t="s">
        <v>105</v>
      </c>
      <c r="CD45" s="21" t="s">
        <v>97</v>
      </c>
      <c r="CE45" s="21"/>
      <c r="CF45" s="21" t="s">
        <v>117</v>
      </c>
    </row>
    <row r="46" spans="1:84" ht="70.8" x14ac:dyDescent="0.3">
      <c r="A46" s="21">
        <v>12245</v>
      </c>
      <c r="B46" s="22" t="s">
        <v>294</v>
      </c>
      <c r="C46" s="40" t="s">
        <v>295</v>
      </c>
      <c r="D46" s="40" t="s">
        <v>296</v>
      </c>
      <c r="E46" s="40" t="s">
        <v>297</v>
      </c>
      <c r="F46" s="40"/>
      <c r="G46" s="21" t="s">
        <v>189</v>
      </c>
      <c r="H46" s="21" t="s">
        <v>190</v>
      </c>
      <c r="I46" s="21" t="s">
        <v>92</v>
      </c>
      <c r="J46" s="21" t="s">
        <v>93</v>
      </c>
      <c r="K46" s="21" t="s">
        <v>191</v>
      </c>
      <c r="L46" s="24" t="s">
        <v>92</v>
      </c>
      <c r="M46" s="24" t="s">
        <v>92</v>
      </c>
      <c r="N46" s="24" t="s">
        <v>92</v>
      </c>
      <c r="O46" s="24" t="s">
        <v>92</v>
      </c>
      <c r="P46" s="24" t="s">
        <v>92</v>
      </c>
      <c r="Q46" s="24" t="s">
        <v>92</v>
      </c>
      <c r="R46" s="24" t="s">
        <v>92</v>
      </c>
      <c r="S46" s="24">
        <v>75.870576766801193</v>
      </c>
      <c r="T46" s="24">
        <v>86.017269921971177</v>
      </c>
      <c r="U46" s="24">
        <v>101.73816579237267</v>
      </c>
      <c r="V46" s="24" t="s">
        <v>92</v>
      </c>
      <c r="W46" s="24" t="s">
        <v>92</v>
      </c>
      <c r="X46" s="24" t="s">
        <v>92</v>
      </c>
      <c r="Y46" s="24" t="s">
        <v>92</v>
      </c>
      <c r="Z46" s="24" t="s">
        <v>92</v>
      </c>
      <c r="AA46" s="24" t="s">
        <v>92</v>
      </c>
      <c r="AB46" s="23" t="s">
        <v>192</v>
      </c>
      <c r="AC46" s="21">
        <v>18.325939999999999</v>
      </c>
      <c r="AD46" s="21">
        <v>-66.401449999999997</v>
      </c>
      <c r="AE46" s="21" t="str">
        <f>_xlfn.XLOOKUP(Consolidated[[#This Row],[CODE]],[1]updatedschoolpoints!$A:$A,[1]updatedschoolpoints!$O:$O)</f>
        <v>138-046-045-19</v>
      </c>
      <c r="AF46" s="21">
        <f>_xlfn.XLOOKUP(Consolidated[[#This Row],[CODE]],[1]updatedschoolpoints!$A:$A,[1]updatedschoolpoints!$Q:$Q)</f>
        <v>19</v>
      </c>
      <c r="AG46" s="21">
        <f>_xlfn.XLOOKUP(Consolidated[[#This Row],[CODE]],[1]updatedschoolpoints!$A:$A,[1]updatedschoolpoints!$P:$P)</f>
        <v>45</v>
      </c>
      <c r="AH46" s="21">
        <f>_xlfn.XLOOKUP(Consolidated[[#This Row],[CODE]],[1]updatedschoolpoints!$A:$A,[1]updatedschoolpoints!$I:$I)</f>
        <v>2.4118261109999999</v>
      </c>
      <c r="AI46" s="21">
        <f>_xlfn.XLOOKUP(Consolidated[[#This Row],[CODE]],[1]updatedschoolpoints!$A:$A,[1]updatedschoolpoints!$H:$H)</f>
        <v>105058.7252</v>
      </c>
      <c r="AJ46" s="21">
        <v>43980</v>
      </c>
      <c r="AK46" s="21" t="s">
        <v>298</v>
      </c>
      <c r="AL46" s="26">
        <f>_xlfn.XLOOKUP(Consolidated[[#This Row],[CODE]],'[2]FCI updated 220517'!$B:$B,'[2]FCI updated 220517'!$GD:$GD)</f>
        <v>0.69499999999999995</v>
      </c>
      <c r="AM46" s="27">
        <f>IF(AND(Consolidated[[#This Row],[DESIGNATION]]="Historic",Consolidated[[#This Row],[DESIGNATION 3/22/2022]]="Historic"),AL46,AL46/1.6)</f>
        <v>0.43437499999999996</v>
      </c>
      <c r="AN46" s="21" t="s">
        <v>97</v>
      </c>
      <c r="AO46" s="21" t="s">
        <v>97</v>
      </c>
      <c r="AP46" s="21" t="str">
        <f>_xlfn.XLOOKUP(Consolidated[[#This Row],[CODE]],'[3]PRUEBA PVI'!$D:$D,'[3]PRUEBA PVI'!$I:$I,"NO DATA")</f>
        <v>REGULAR</v>
      </c>
      <c r="AQ46" s="28" t="str">
        <f>IF(_xlfn.XLOOKUP(Consolidated[[#This Row],[CODE]],'[4]PRUEBA PVI'!$D:$D,'[4]PRUEBA PVI'!$I:$I,"NOT FOUND")=Consolidated[[#This Row],[SPECIAL SCHOOL]],"MATCHES","NO")</f>
        <v>MATCHES</v>
      </c>
      <c r="AR46" s="28"/>
      <c r="AS46" s="21">
        <f>_xlfn.XLOOKUP(Consolidated[[#This Row],[CODE]],'[5]WORKING FILE'!$D:$D,'[5]WORKING FILE'!$W:$W,"")</f>
        <v>3</v>
      </c>
      <c r="AT46" s="33" t="str">
        <f>_xlfn.XLOOKUP(Consolidated[[#This Row],[CODE]],'[5]WORKING FILE'!$D:$D,'[5]WORKING FILE'!$V:$V)</f>
        <v>Works well with nearby ELEMENTAL URBANA. Keep</v>
      </c>
      <c r="AU46" s="21" t="str">
        <f>_xlfn.XLOOKUP(Consolidated[[#This Row],[CODE]],'[6]Karen sort'!$D:$D,'[6]Karen sort'!$O:$O,"NOT COMPLETE")</f>
        <v>6-8</v>
      </c>
      <c r="AV46" s="21">
        <v>7.2</v>
      </c>
      <c r="AW46" s="21">
        <v>2</v>
      </c>
      <c r="AX46" s="21" t="s">
        <v>92</v>
      </c>
      <c r="AY46" s="27" t="s">
        <v>92</v>
      </c>
      <c r="AZ46" s="21"/>
      <c r="BA46" s="21"/>
      <c r="BB46" s="21"/>
      <c r="BC46" s="21"/>
      <c r="BD46" s="21"/>
      <c r="BE46" s="21"/>
      <c r="BF46" s="24" t="s">
        <v>179</v>
      </c>
      <c r="BG46" s="24">
        <v>271.16616056985595</v>
      </c>
      <c r="BH46" s="29" t="str">
        <f>IF(_xlfn.XLOOKUP(Consolidated[[#This Row],[CODE]],'[4]PRUEBA PVI'!$D:$D,'[4]PRUEBA PVI'!$AF:$AF,"NOT FOUND")=BG46,"",_xlfn.XLOOKUP(Consolidated[[#This Row],[CODE]],'[4]PRUEBA PVI'!$D:$D,'[4]PRUEBA PVI'!$AF:$AF,"NOT FOUND"))</f>
        <v/>
      </c>
      <c r="BI46" s="30">
        <v>257.10349264137085</v>
      </c>
      <c r="BJ46" s="21">
        <v>22</v>
      </c>
      <c r="BK46" s="28" t="str">
        <f>IF(_xlfn.XLOOKUP(Consolidated[[#This Row],[CODE]],'[4]PRUEBA PVI'!$D:$D,'[4]PRUEBA PVI'!$AK:$AK,"NO DATA")=Consolidated[[#This Row],[NO OF CLASSROOMS]],"","DOES NOT MATCH")</f>
        <v/>
      </c>
      <c r="BL46" s="31">
        <f>Consolidated[[#This Row],[ENROLLMENT 2021-22]]/Consolidated[[#This Row],[NO OF CLASSROOMS]]</f>
        <v>11.686522392789584</v>
      </c>
      <c r="BM46" s="21">
        <f>Consolidated[[#This Row],[FLOOR AREA (SF)]]/Consolidated[[#This Row],[ENROLLMENT 2022-23]]</f>
        <v>162.18837891710376</v>
      </c>
      <c r="BN46" s="21" t="s">
        <v>99</v>
      </c>
      <c r="BO46" s="21" t="s">
        <v>115</v>
      </c>
      <c r="BP46" s="21" t="s">
        <v>97</v>
      </c>
      <c r="BQ46" s="21" t="s">
        <v>123</v>
      </c>
      <c r="BR46" s="21" t="s">
        <v>97</v>
      </c>
      <c r="BS46" s="21" t="str">
        <f>_xlfn.XLOOKUP(Consolidated[[#This Row],[CODE]],'[7]page 1'!$A:$A,'[7]page 1'!$C:$C,"")</f>
        <v/>
      </c>
      <c r="BT46" s="21" t="str">
        <f>_xlfn.XLOOKUP(Consolidated[[#This Row],[CODE]],[8]Sheet1!$A:$A,[8]Sheet1!$G:$G,"")</f>
        <v/>
      </c>
      <c r="BU46" s="21" t="s">
        <v>92</v>
      </c>
      <c r="BV46" s="21" t="s">
        <v>101</v>
      </c>
      <c r="BW46" s="25" t="s">
        <v>125</v>
      </c>
      <c r="BX46" s="32" t="s">
        <v>299</v>
      </c>
      <c r="BY46" s="21" t="s">
        <v>297</v>
      </c>
      <c r="BZ46" s="21" t="s">
        <v>103</v>
      </c>
      <c r="CA46" s="33" t="s">
        <v>300</v>
      </c>
      <c r="CB46" s="21">
        <v>2</v>
      </c>
      <c r="CC46" s="25" t="s">
        <v>172</v>
      </c>
      <c r="CD46" s="21" t="s">
        <v>97</v>
      </c>
      <c r="CE46" s="21"/>
      <c r="CF46" s="21" t="s">
        <v>143</v>
      </c>
    </row>
    <row r="47" spans="1:84" ht="70.2" x14ac:dyDescent="0.3">
      <c r="A47" s="21">
        <v>12260</v>
      </c>
      <c r="B47" s="22" t="s">
        <v>301</v>
      </c>
      <c r="C47" s="40" t="s">
        <v>295</v>
      </c>
      <c r="D47" s="40" t="s">
        <v>296</v>
      </c>
      <c r="E47" s="40" t="s">
        <v>297</v>
      </c>
      <c r="F47" s="40"/>
      <c r="G47" s="21" t="s">
        <v>119</v>
      </c>
      <c r="H47" s="21" t="s">
        <v>120</v>
      </c>
      <c r="I47" s="21" t="s">
        <v>92</v>
      </c>
      <c r="J47" s="21" t="s">
        <v>92</v>
      </c>
      <c r="K47" s="21" t="s">
        <v>121</v>
      </c>
      <c r="L47" s="24" t="s">
        <v>92</v>
      </c>
      <c r="M47" s="24">
        <v>24.800537712419807</v>
      </c>
      <c r="N47" s="24">
        <v>24.275412313751527</v>
      </c>
      <c r="O47" s="24">
        <v>18.772389585261909</v>
      </c>
      <c r="P47" s="24">
        <v>26.370261744672742</v>
      </c>
      <c r="Q47" s="24">
        <v>39.652301673218275</v>
      </c>
      <c r="R47" s="24">
        <v>43.501128684586043</v>
      </c>
      <c r="S47" s="24" t="s">
        <v>92</v>
      </c>
      <c r="T47" s="24" t="s">
        <v>92</v>
      </c>
      <c r="U47" s="24" t="s">
        <v>92</v>
      </c>
      <c r="V47" s="24" t="s">
        <v>92</v>
      </c>
      <c r="W47" s="24" t="s">
        <v>92</v>
      </c>
      <c r="X47" s="24" t="s">
        <v>92</v>
      </c>
      <c r="Y47" s="24" t="s">
        <v>92</v>
      </c>
      <c r="Z47" s="24" t="s">
        <v>92</v>
      </c>
      <c r="AA47" s="24" t="s">
        <v>92</v>
      </c>
      <c r="AB47" s="23" t="s">
        <v>198</v>
      </c>
      <c r="AC47" s="21">
        <v>18.308019999999999</v>
      </c>
      <c r="AD47" s="21">
        <v>-66.393420000000006</v>
      </c>
      <c r="AE47" s="21" t="str">
        <f>_xlfn.XLOOKUP(Consolidated[[#This Row],[CODE]],[1]updatedschoolpoints!$A:$A,[1]updatedschoolpoints!$O:$O)</f>
        <v>166-000-004-54</v>
      </c>
      <c r="AF47" s="21">
        <f>_xlfn.XLOOKUP(Consolidated[[#This Row],[CODE]],[1]updatedschoolpoints!$A:$A,[1]updatedschoolpoints!$Q:$Q)</f>
        <v>54</v>
      </c>
      <c r="AG47" s="21">
        <f>_xlfn.XLOOKUP(Consolidated[[#This Row],[CODE]],[1]updatedschoolpoints!$A:$A,[1]updatedschoolpoints!$P:$P)</f>
        <v>4</v>
      </c>
      <c r="AH47" s="21">
        <f>_xlfn.XLOOKUP(Consolidated[[#This Row],[CODE]],[1]updatedschoolpoints!$A:$A,[1]updatedschoolpoints!$I:$I)</f>
        <v>1.764784044</v>
      </c>
      <c r="AI47" s="21">
        <f>_xlfn.XLOOKUP(Consolidated[[#This Row],[CODE]],[1]updatedschoolpoints!$A:$A,[1]updatedschoolpoints!$H:$H)</f>
        <v>76873.685469999997</v>
      </c>
      <c r="AJ47" s="21">
        <v>11198</v>
      </c>
      <c r="AK47" s="21" t="s">
        <v>302</v>
      </c>
      <c r="AL47" s="26">
        <f>_xlfn.XLOOKUP(Consolidated[[#This Row],[CODE]],'[2]FCI updated 220517'!$B:$B,'[2]FCI updated 220517'!$GD:$GD)</f>
        <v>1.1120000000000001</v>
      </c>
      <c r="AM47" s="27">
        <f>IF(AND(Consolidated[[#This Row],[DESIGNATION]]="Historic",Consolidated[[#This Row],[DESIGNATION 3/22/2022]]="Historic"),AL47,AL47/1.6)</f>
        <v>0.69500000000000006</v>
      </c>
      <c r="AN47" s="21" t="s">
        <v>97</v>
      </c>
      <c r="AO47" s="21" t="s">
        <v>97</v>
      </c>
      <c r="AP47" s="21" t="str">
        <f>_xlfn.XLOOKUP(Consolidated[[#This Row],[CODE]],'[3]PRUEBA PVI'!$D:$D,'[3]PRUEBA PVI'!$I:$I,"NO DATA")</f>
        <v>REGULAR</v>
      </c>
      <c r="AQ47" s="28" t="str">
        <f>IF(_xlfn.XLOOKUP(Consolidated[[#This Row],[CODE]],'[4]PRUEBA PVI'!$D:$D,'[4]PRUEBA PVI'!$I:$I,"NOT FOUND")=Consolidated[[#This Row],[SPECIAL SCHOOL]],"MATCHES","NO")</f>
        <v>MATCHES</v>
      </c>
      <c r="AR47" s="28"/>
      <c r="AS47" s="21">
        <f>_xlfn.XLOOKUP(Consolidated[[#This Row],[CODE]],'[5]WORKING FILE'!$D:$D,'[5]WORKING FILE'!$W:$W,"")</f>
        <v>1</v>
      </c>
      <c r="AT47" s="33" t="str">
        <f>_xlfn.XLOOKUP(Consolidated[[#This Row],[CODE]],'[5]WORKING FILE'!$D:$D,'[5]WORKING FILE'!$V:$V)</f>
        <v xml:space="preserve">Small student population and close enough to merge with ELEMENTAL URBANA on their site. </v>
      </c>
      <c r="AU47" s="21" t="str">
        <f>_xlfn.XLOOKUP(Consolidated[[#This Row],[CODE]],'[6]Karen sort'!$D:$D,'[6]Karen sort'!$O:$O,"NOT COMPLETE")</f>
        <v>-</v>
      </c>
      <c r="AV47" s="21">
        <v>7.2</v>
      </c>
      <c r="AW47" s="21">
        <v>4</v>
      </c>
      <c r="AX47" s="21" t="s">
        <v>92</v>
      </c>
      <c r="AY47" s="27" t="s">
        <v>92</v>
      </c>
      <c r="AZ47" s="21"/>
      <c r="BA47" s="21"/>
      <c r="BB47" s="21"/>
      <c r="BC47" s="21"/>
      <c r="BD47" s="21"/>
      <c r="BE47" s="21"/>
      <c r="BF47" s="24" t="s">
        <v>98</v>
      </c>
      <c r="BG47" s="24">
        <v>177.3720317139103</v>
      </c>
      <c r="BH47" s="29" t="str">
        <f>IF(_xlfn.XLOOKUP(Consolidated[[#This Row],[CODE]],'[4]PRUEBA PVI'!$D:$D,'[4]PRUEBA PVI'!$AF:$AF,"NOT FOUND")=BG47,"",_xlfn.XLOOKUP(Consolidated[[#This Row],[CODE]],'[4]PRUEBA PVI'!$D:$D,'[4]PRUEBA PVI'!$AF:$AF,"NOT FOUND"))</f>
        <v/>
      </c>
      <c r="BI47" s="30">
        <v>167.35097857349925</v>
      </c>
      <c r="BJ47" s="21">
        <v>12</v>
      </c>
      <c r="BK47" s="28" t="str">
        <f>IF(_xlfn.XLOOKUP(Consolidated[[#This Row],[CODE]],'[4]PRUEBA PVI'!$D:$D,'[4]PRUEBA PVI'!$AK:$AK,"NO DATA")=Consolidated[[#This Row],[NO OF CLASSROOMS]],"","DOES NOT MATCH")</f>
        <v/>
      </c>
      <c r="BL47" s="31">
        <f>Consolidated[[#This Row],[ENROLLMENT 2021-22]]/Consolidated[[#This Row],[NO OF CLASSROOMS]]</f>
        <v>13.945914881124937</v>
      </c>
      <c r="BM47" s="21">
        <f>Consolidated[[#This Row],[FLOOR AREA (SF)]]/Consolidated[[#This Row],[ENROLLMENT 2022-23]]</f>
        <v>63.132839443715987</v>
      </c>
      <c r="BN47" s="21" t="s">
        <v>114</v>
      </c>
      <c r="BO47" s="21" t="s">
        <v>115</v>
      </c>
      <c r="BP47" s="21" t="s">
        <v>97</v>
      </c>
      <c r="BQ47" s="21" t="s">
        <v>97</v>
      </c>
      <c r="BR47" s="21" t="s">
        <v>97</v>
      </c>
      <c r="BS47" s="21" t="str">
        <f>_xlfn.XLOOKUP(Consolidated[[#This Row],[CODE]],'[7]page 1'!$A:$A,'[7]page 1'!$C:$C,"")</f>
        <v/>
      </c>
      <c r="BT47" s="21" t="str">
        <f>_xlfn.XLOOKUP(Consolidated[[#This Row],[CODE]],[8]Sheet1!$A:$A,[8]Sheet1!$G:$G,"")</f>
        <v/>
      </c>
      <c r="BU47" s="21" t="s">
        <v>92</v>
      </c>
      <c r="BV47" s="21" t="s">
        <v>124</v>
      </c>
      <c r="BW47" s="25" t="s">
        <v>92</v>
      </c>
      <c r="BX47" s="32" t="s">
        <v>303</v>
      </c>
      <c r="BY47" s="21" t="s">
        <v>297</v>
      </c>
      <c r="BZ47" s="21" t="s">
        <v>103</v>
      </c>
      <c r="CA47" s="33" t="s">
        <v>300</v>
      </c>
      <c r="CB47" s="21">
        <v>2</v>
      </c>
      <c r="CC47" s="25" t="s">
        <v>105</v>
      </c>
      <c r="CD47" s="21" t="s">
        <v>97</v>
      </c>
      <c r="CE47" s="21"/>
      <c r="CF47" s="21" t="s">
        <v>117</v>
      </c>
    </row>
    <row r="48" spans="1:84" ht="70.2" x14ac:dyDescent="0.3">
      <c r="A48" s="21">
        <v>12278</v>
      </c>
      <c r="B48" s="22" t="s">
        <v>304</v>
      </c>
      <c r="C48" s="40" t="s">
        <v>295</v>
      </c>
      <c r="D48" s="40" t="s">
        <v>296</v>
      </c>
      <c r="E48" s="40" t="s">
        <v>297</v>
      </c>
      <c r="F48" s="40"/>
      <c r="G48" s="21" t="s">
        <v>119</v>
      </c>
      <c r="H48" s="21" t="s">
        <v>120</v>
      </c>
      <c r="I48" s="21" t="s">
        <v>92</v>
      </c>
      <c r="J48" s="21" t="s">
        <v>92</v>
      </c>
      <c r="K48" s="21" t="s">
        <v>121</v>
      </c>
      <c r="L48" s="24" t="s">
        <v>92</v>
      </c>
      <c r="M48" s="24">
        <v>41.016273909001988</v>
      </c>
      <c r="N48" s="24">
        <v>27.076421426876703</v>
      </c>
      <c r="O48" s="24">
        <v>37.544779170523817</v>
      </c>
      <c r="P48" s="24">
        <v>30.137441993911704</v>
      </c>
      <c r="Q48" s="24">
        <v>39.652301673218275</v>
      </c>
      <c r="R48" s="24">
        <v>52.957895789930838</v>
      </c>
      <c r="S48" s="24" t="s">
        <v>92</v>
      </c>
      <c r="T48" s="24" t="s">
        <v>92</v>
      </c>
      <c r="U48" s="24" t="s">
        <v>92</v>
      </c>
      <c r="V48" s="24" t="s">
        <v>92</v>
      </c>
      <c r="W48" s="24" t="s">
        <v>92</v>
      </c>
      <c r="X48" s="24" t="s">
        <v>92</v>
      </c>
      <c r="Y48" s="24" t="s">
        <v>92</v>
      </c>
      <c r="Z48" s="24" t="s">
        <v>92</v>
      </c>
      <c r="AA48" s="24" t="s">
        <v>92</v>
      </c>
      <c r="AB48" s="23" t="s">
        <v>198</v>
      </c>
      <c r="AC48" s="21">
        <v>18.356269999999999</v>
      </c>
      <c r="AD48" s="21">
        <v>-66.409719999999993</v>
      </c>
      <c r="AE48" s="21" t="str">
        <f>_xlfn.XLOOKUP(Consolidated[[#This Row],[CODE]],[1]updatedschoolpoints!$A:$A,[1]updatedschoolpoints!$O:$O)</f>
        <v>109-000-008-24</v>
      </c>
      <c r="AF48" s="21">
        <f>_xlfn.XLOOKUP(Consolidated[[#This Row],[CODE]],[1]updatedschoolpoints!$A:$A,[1]updatedschoolpoints!$Q:$Q)</f>
        <v>24</v>
      </c>
      <c r="AG48" s="21">
        <f>_xlfn.XLOOKUP(Consolidated[[#This Row],[CODE]],[1]updatedschoolpoints!$A:$A,[1]updatedschoolpoints!$P:$P)</f>
        <v>8</v>
      </c>
      <c r="AH48" s="21">
        <f>_xlfn.XLOOKUP(Consolidated[[#This Row],[CODE]],[1]updatedschoolpoints!$A:$A,[1]updatedschoolpoints!$I:$I)</f>
        <v>3.677650694</v>
      </c>
      <c r="AI48" s="21">
        <f>_xlfn.XLOOKUP(Consolidated[[#This Row],[CODE]],[1]updatedschoolpoints!$A:$A,[1]updatedschoolpoints!$H:$H)</f>
        <v>160197.82339999999</v>
      </c>
      <c r="AJ48" s="21">
        <v>30014</v>
      </c>
      <c r="AK48" s="21" t="s">
        <v>305</v>
      </c>
      <c r="AL48" s="26">
        <f>_xlfn.XLOOKUP(Consolidated[[#This Row],[CODE]],'[2]FCI updated 220517'!$B:$B,'[2]FCI updated 220517'!$GD:$GD)</f>
        <v>0.57850000000000001</v>
      </c>
      <c r="AM48" s="27">
        <f>IF(AND(Consolidated[[#This Row],[DESIGNATION]]="Historic",Consolidated[[#This Row],[DESIGNATION 3/22/2022]]="Historic"),AL48,AL48/1.6)</f>
        <v>0.36156250000000001</v>
      </c>
      <c r="AN48" s="21" t="s">
        <v>45</v>
      </c>
      <c r="AO48" s="21" t="s">
        <v>97</v>
      </c>
      <c r="AP48" s="21" t="str">
        <f>_xlfn.XLOOKUP(Consolidated[[#This Row],[CODE]],'[3]PRUEBA PVI'!$D:$D,'[3]PRUEBA PVI'!$I:$I,"NO DATA")</f>
        <v>REGULAR</v>
      </c>
      <c r="AQ48" s="28" t="str">
        <f>IF(_xlfn.XLOOKUP(Consolidated[[#This Row],[CODE]],'[4]PRUEBA PVI'!$D:$D,'[4]PRUEBA PVI'!$I:$I,"NOT FOUND")=Consolidated[[#This Row],[SPECIAL SCHOOL]],"MATCHES","NO")</f>
        <v>MATCHES</v>
      </c>
      <c r="AR48" s="28"/>
      <c r="AS48" s="21">
        <f>_xlfn.XLOOKUP(Consolidated[[#This Row],[CODE]],'[5]WORKING FILE'!$D:$D,'[5]WORKING FILE'!$W:$W,"")</f>
        <v>4</v>
      </c>
      <c r="AT48" s="33" t="str">
        <f>_xlfn.XLOOKUP(Consolidated[[#This Row],[CODE]],'[5]WORKING FILE'!$D:$D,'[5]WORKING FILE'!$V:$V)</f>
        <v xml:space="preserve">Separate from other schools. Needs small addition. Shelter </v>
      </c>
      <c r="AU48" s="21" t="str">
        <f>_xlfn.XLOOKUP(Consolidated[[#This Row],[CODE]],'[6]Karen sort'!$D:$D,'[6]Karen sort'!$O:$O,"NOT COMPLETE")</f>
        <v>K-5</v>
      </c>
      <c r="AV48" s="21">
        <v>7.2</v>
      </c>
      <c r="AW48" s="21">
        <v>4</v>
      </c>
      <c r="AX48" s="21" t="s">
        <v>92</v>
      </c>
      <c r="AY48" s="27" t="s">
        <v>92</v>
      </c>
      <c r="AZ48" s="21"/>
      <c r="BA48" s="21"/>
      <c r="BB48" s="21"/>
      <c r="BC48" s="21"/>
      <c r="BD48" s="21"/>
      <c r="BE48" s="21"/>
      <c r="BF48" s="24" t="s">
        <v>179</v>
      </c>
      <c r="BG48" s="24">
        <v>228.38511396346331</v>
      </c>
      <c r="BH48" s="29" t="str">
        <f>IF(_xlfn.XLOOKUP(Consolidated[[#This Row],[CODE]],'[4]PRUEBA PVI'!$D:$D,'[4]PRUEBA PVI'!$AF:$AF,"NOT FOUND")=BG48,"",_xlfn.XLOOKUP(Consolidated[[#This Row],[CODE]],'[4]PRUEBA PVI'!$D:$D,'[4]PRUEBA PVI'!$AF:$AF,"NOT FOUND"))</f>
        <v/>
      </c>
      <c r="BI48" s="30">
        <v>215.5449355917203</v>
      </c>
      <c r="BJ48" s="21">
        <v>16</v>
      </c>
      <c r="BK48" s="28" t="str">
        <f>IF(_xlfn.XLOOKUP(Consolidated[[#This Row],[CODE]],'[4]PRUEBA PVI'!$D:$D,'[4]PRUEBA PVI'!$AK:$AK,"NO DATA")=Consolidated[[#This Row],[NO OF CLASSROOMS]],"","DOES NOT MATCH")</f>
        <v/>
      </c>
      <c r="BL48" s="31">
        <f>Consolidated[[#This Row],[ENROLLMENT 2021-22]]/Consolidated[[#This Row],[NO OF CLASSROOMS]]</f>
        <v>13.471558474482519</v>
      </c>
      <c r="BM48" s="21">
        <f>Consolidated[[#This Row],[FLOOR AREA (SF)]]/Consolidated[[#This Row],[ENROLLMENT 2022-23]]</f>
        <v>131.41837258623428</v>
      </c>
      <c r="BN48" s="21" t="s">
        <v>114</v>
      </c>
      <c r="BO48" s="21" t="s">
        <v>115</v>
      </c>
      <c r="BP48" s="21" t="s">
        <v>97</v>
      </c>
      <c r="BQ48" s="21" t="s">
        <v>123</v>
      </c>
      <c r="BR48" s="21" t="s">
        <v>97</v>
      </c>
      <c r="BS48" s="21" t="str">
        <f>_xlfn.XLOOKUP(Consolidated[[#This Row],[CODE]],'[7]page 1'!$A:$A,'[7]page 1'!$C:$C,"")</f>
        <v/>
      </c>
      <c r="BT48" s="21" t="str">
        <f>_xlfn.XLOOKUP(Consolidated[[#This Row],[CODE]],[8]Sheet1!$A:$A,[8]Sheet1!$G:$G,"")</f>
        <v/>
      </c>
      <c r="BU48" s="21" t="s">
        <v>92</v>
      </c>
      <c r="BV48" s="21" t="s">
        <v>124</v>
      </c>
      <c r="BW48" s="25" t="s">
        <v>125</v>
      </c>
      <c r="BX48" s="32" t="s">
        <v>306</v>
      </c>
      <c r="BY48" s="21" t="s">
        <v>297</v>
      </c>
      <c r="BZ48" s="21" t="s">
        <v>103</v>
      </c>
      <c r="CA48" s="33" t="s">
        <v>307</v>
      </c>
      <c r="CB48" s="21">
        <v>2</v>
      </c>
      <c r="CC48" s="25" t="s">
        <v>172</v>
      </c>
      <c r="CD48" s="21" t="s">
        <v>97</v>
      </c>
      <c r="CE48" s="21"/>
      <c r="CF48" s="21" t="s">
        <v>143</v>
      </c>
    </row>
    <row r="49" spans="1:84" ht="70.2" x14ac:dyDescent="0.3">
      <c r="A49" s="21">
        <v>12336</v>
      </c>
      <c r="B49" s="22" t="s">
        <v>308</v>
      </c>
      <c r="C49" s="40" t="s">
        <v>295</v>
      </c>
      <c r="D49" s="40" t="s">
        <v>296</v>
      </c>
      <c r="E49" s="40" t="s">
        <v>297</v>
      </c>
      <c r="F49" s="40"/>
      <c r="G49" s="21" t="s">
        <v>108</v>
      </c>
      <c r="H49" s="21" t="s">
        <v>109</v>
      </c>
      <c r="I49" s="21" t="s">
        <v>92</v>
      </c>
      <c r="J49" s="21" t="s">
        <v>92</v>
      </c>
      <c r="K49" s="21" t="s">
        <v>111</v>
      </c>
      <c r="L49" s="24" t="s">
        <v>92</v>
      </c>
      <c r="M49" s="24">
        <v>13.354135691302972</v>
      </c>
      <c r="N49" s="24">
        <v>9.3366970437505863</v>
      </c>
      <c r="O49" s="24">
        <v>9.3861947926309544</v>
      </c>
      <c r="P49" s="24">
        <v>10.359745685407148</v>
      </c>
      <c r="Q49" s="24">
        <v>5.6646145247454678</v>
      </c>
      <c r="R49" s="24">
        <v>17.022180789620627</v>
      </c>
      <c r="S49" s="24">
        <v>12.328968724605193</v>
      </c>
      <c r="T49" s="24">
        <v>8.507202519755392</v>
      </c>
      <c r="U49" s="24">
        <v>9.5082397936796887</v>
      </c>
      <c r="V49" s="24" t="s">
        <v>92</v>
      </c>
      <c r="W49" s="24" t="s">
        <v>92</v>
      </c>
      <c r="X49" s="24" t="s">
        <v>92</v>
      </c>
      <c r="Y49" s="24" t="s">
        <v>92</v>
      </c>
      <c r="Z49" s="24" t="s">
        <v>92</v>
      </c>
      <c r="AA49" s="24" t="s">
        <v>92</v>
      </c>
      <c r="AB49" s="23" t="s">
        <v>112</v>
      </c>
      <c r="AC49" s="21">
        <v>18.303380000000001</v>
      </c>
      <c r="AD49" s="21">
        <v>-66.434179999999998</v>
      </c>
      <c r="AE49" s="21" t="str">
        <f>_xlfn.XLOOKUP(Consolidated[[#This Row],[CODE]],[1]updatedschoolpoints!$A:$A,[1]updatedschoolpoints!$O:$O)</f>
        <v>166-021-334-02</v>
      </c>
      <c r="AF49" s="21">
        <f>_xlfn.XLOOKUP(Consolidated[[#This Row],[CODE]],[1]updatedschoolpoints!$A:$A,[1]updatedschoolpoints!$Q:$Q)</f>
        <v>2</v>
      </c>
      <c r="AG49" s="21">
        <f>_xlfn.XLOOKUP(Consolidated[[#This Row],[CODE]],[1]updatedschoolpoints!$A:$A,[1]updatedschoolpoints!$P:$P)</f>
        <v>334</v>
      </c>
      <c r="AH49" s="21">
        <f>_xlfn.XLOOKUP(Consolidated[[#This Row],[CODE]],[1]updatedschoolpoints!$A:$A,[1]updatedschoolpoints!$I:$I)</f>
        <v>1.0183470160000001</v>
      </c>
      <c r="AI49" s="21">
        <f>_xlfn.XLOOKUP(Consolidated[[#This Row],[CODE]],[1]updatedschoolpoints!$A:$A,[1]updatedschoolpoints!$H:$H)</f>
        <v>44359.018580000004</v>
      </c>
      <c r="AJ49" s="21">
        <v>17780</v>
      </c>
      <c r="AK49" s="21" t="s">
        <v>258</v>
      </c>
      <c r="AL49" s="26">
        <f>_xlfn.XLOOKUP(Consolidated[[#This Row],[CODE]],'[9]Added completed QCQA items 2206'!$J:$J,'[9]Added completed QCQA items 2206'!$GB:$GB,"MISSING")</f>
        <v>1.3319999999999901</v>
      </c>
      <c r="AM49" s="27">
        <f>IF(AND(Consolidated[[#This Row],[DESIGNATION]]="Historic",Consolidated[[#This Row],[DESIGNATION 3/22/2022]]="Historic"),AL49,AL49/1.6)</f>
        <v>0.8324999999999938</v>
      </c>
      <c r="AN49" s="21" t="s">
        <v>97</v>
      </c>
      <c r="AO49" s="21" t="s">
        <v>97</v>
      </c>
      <c r="AP49" s="21" t="str">
        <f>_xlfn.XLOOKUP(Consolidated[[#This Row],[CODE]],'[3]PRUEBA PVI'!$D:$D,'[3]PRUEBA PVI'!$I:$I,"NO DATA")</f>
        <v>REGULAR</v>
      </c>
      <c r="AQ49" s="28" t="str">
        <f>IF(_xlfn.XLOOKUP(Consolidated[[#This Row],[CODE]],'[4]PRUEBA PVI'!$D:$D,'[4]PRUEBA PVI'!$I:$I,"NOT FOUND")=Consolidated[[#This Row],[SPECIAL SCHOOL]],"MATCHES","NO")</f>
        <v>MATCHES</v>
      </c>
      <c r="AR49" s="28"/>
      <c r="AS49" s="21">
        <f>_xlfn.XLOOKUP(Consolidated[[#This Row],[CODE]],'[5]WORKING FILE'!$D:$D,'[5]WORKING FILE'!$W:$W,"")</f>
        <v>3</v>
      </c>
      <c r="AT49" s="33" t="str">
        <f>_xlfn.XLOOKUP(Consolidated[[#This Row],[CODE]],'[5]WORKING FILE'!$D:$D,'[5]WORKING FILE'!$V:$V)</f>
        <v>Very Small but Very Isolated. Keep</v>
      </c>
      <c r="AU49" s="21" t="str">
        <f>_xlfn.XLOOKUP(Consolidated[[#This Row],[CODE]],'[6]Karen sort'!$D:$D,'[6]Karen sort'!$O:$O,"NOT COMPLETE")</f>
        <v>PK-8</v>
      </c>
      <c r="AV49" s="21">
        <v>7.2</v>
      </c>
      <c r="AW49" s="21">
        <v>5</v>
      </c>
      <c r="AX49" s="21" t="s">
        <v>92</v>
      </c>
      <c r="AY49" s="27" t="s">
        <v>92</v>
      </c>
      <c r="AZ49" s="21"/>
      <c r="BA49" s="21"/>
      <c r="BB49" s="21"/>
      <c r="BC49" s="21"/>
      <c r="BD49" s="21"/>
      <c r="BE49" s="21"/>
      <c r="BF49" s="24" t="s">
        <v>98</v>
      </c>
      <c r="BG49" s="24">
        <v>95.467979565498041</v>
      </c>
      <c r="BH49" s="29" t="str">
        <f>IF(_xlfn.XLOOKUP(Consolidated[[#This Row],[CODE]],'[4]PRUEBA PVI'!$D:$D,'[4]PRUEBA PVI'!$AF:$AF,"NOT FOUND")=BG49,"",_xlfn.XLOOKUP(Consolidated[[#This Row],[CODE]],'[4]PRUEBA PVI'!$D:$D,'[4]PRUEBA PVI'!$AF:$AF,"NOT FOUND"))</f>
        <v/>
      </c>
      <c r="BI49" s="30">
        <v>90.242362438383253</v>
      </c>
      <c r="BJ49" s="21">
        <v>36</v>
      </c>
      <c r="BK49" s="28" t="str">
        <f>IF(_xlfn.XLOOKUP(Consolidated[[#This Row],[CODE]],'[4]PRUEBA PVI'!$D:$D,'[4]PRUEBA PVI'!$AK:$AK,"NO DATA")=Consolidated[[#This Row],[NO OF CLASSROOMS]],"","DOES NOT MATCH")</f>
        <v/>
      </c>
      <c r="BL49" s="31">
        <f>Consolidated[[#This Row],[ENROLLMENT 2021-22]]/Consolidated[[#This Row],[NO OF CLASSROOMS]]</f>
        <v>2.5067322899550906</v>
      </c>
      <c r="BM49" s="21">
        <f>Consolidated[[#This Row],[FLOOR AREA (SF)]]/Consolidated[[#This Row],[ENROLLMENT 2022-23]]</f>
        <v>186.24045550059657</v>
      </c>
      <c r="BN49" s="21" t="s">
        <v>114</v>
      </c>
      <c r="BO49" s="21" t="s">
        <v>115</v>
      </c>
      <c r="BP49" s="21" t="s">
        <v>97</v>
      </c>
      <c r="BQ49" s="21" t="s">
        <v>97</v>
      </c>
      <c r="BR49" s="21" t="s">
        <v>97</v>
      </c>
      <c r="BS49" s="21" t="str">
        <f>_xlfn.XLOOKUP(Consolidated[[#This Row],[CODE]],'[7]page 1'!$A:$A,'[7]page 1'!$C:$C,"")</f>
        <v>85KVA</v>
      </c>
      <c r="BT49" s="21" t="str">
        <f>_xlfn.XLOOKUP(Consolidated[[#This Row],[CODE]],[8]Sheet1!$A:$A,[8]Sheet1!$G:$G,"")</f>
        <v/>
      </c>
      <c r="BU49" s="21" t="s">
        <v>92</v>
      </c>
      <c r="BV49" s="21" t="s">
        <v>124</v>
      </c>
      <c r="BW49" s="25" t="s">
        <v>92</v>
      </c>
      <c r="BX49" s="32" t="s">
        <v>309</v>
      </c>
      <c r="BY49" s="21" t="s">
        <v>297</v>
      </c>
      <c r="BZ49" s="21" t="s">
        <v>103</v>
      </c>
      <c r="CA49" s="33" t="s">
        <v>300</v>
      </c>
      <c r="CB49" s="21">
        <v>2</v>
      </c>
      <c r="CC49" s="25" t="s">
        <v>105</v>
      </c>
      <c r="CD49" s="21" t="s">
        <v>97</v>
      </c>
      <c r="CE49" s="21"/>
      <c r="CF49" s="21" t="s">
        <v>127</v>
      </c>
    </row>
    <row r="50" spans="1:84" ht="70.2" x14ac:dyDescent="0.3">
      <c r="A50" s="21">
        <v>12369</v>
      </c>
      <c r="B50" s="22" t="s">
        <v>310</v>
      </c>
      <c r="C50" s="40" t="s">
        <v>295</v>
      </c>
      <c r="D50" s="40" t="s">
        <v>296</v>
      </c>
      <c r="E50" s="40" t="s">
        <v>297</v>
      </c>
      <c r="F50" s="40"/>
      <c r="G50" s="21" t="s">
        <v>119</v>
      </c>
      <c r="H50" s="21" t="s">
        <v>120</v>
      </c>
      <c r="I50" s="21" t="s">
        <v>92</v>
      </c>
      <c r="J50" s="21" t="s">
        <v>93</v>
      </c>
      <c r="K50" s="21" t="s">
        <v>121</v>
      </c>
      <c r="L50" s="24" t="s">
        <v>92</v>
      </c>
      <c r="M50" s="24">
        <v>34.339206063350503</v>
      </c>
      <c r="N50" s="24">
        <v>24.275412313751527</v>
      </c>
      <c r="O50" s="24">
        <v>24.404106460840481</v>
      </c>
      <c r="P50" s="24">
        <v>35.78821236777015</v>
      </c>
      <c r="Q50" s="24">
        <v>39.652301673218275</v>
      </c>
      <c r="R50" s="24">
        <v>45.392482105655006</v>
      </c>
      <c r="S50" s="24" t="s">
        <v>92</v>
      </c>
      <c r="T50" s="24" t="s">
        <v>92</v>
      </c>
      <c r="U50" s="24" t="s">
        <v>92</v>
      </c>
      <c r="V50" s="24" t="s">
        <v>92</v>
      </c>
      <c r="W50" s="24" t="s">
        <v>92</v>
      </c>
      <c r="X50" s="24" t="s">
        <v>92</v>
      </c>
      <c r="Y50" s="24" t="s">
        <v>92</v>
      </c>
      <c r="Z50" s="24" t="s">
        <v>92</v>
      </c>
      <c r="AA50" s="24" t="s">
        <v>92</v>
      </c>
      <c r="AB50" s="23" t="s">
        <v>136</v>
      </c>
      <c r="AC50" s="21">
        <v>18.32632486</v>
      </c>
      <c r="AD50" s="21">
        <v>-66.408635739999994</v>
      </c>
      <c r="AE50" s="21" t="str">
        <f>_xlfn.XLOOKUP(Consolidated[[#This Row],[CODE]],[1]updatedschoolpoints!$A:$A,[1]updatedschoolpoints!$O:$O)</f>
        <v>138-045-042-03</v>
      </c>
      <c r="AF50" s="21">
        <f>_xlfn.XLOOKUP(Consolidated[[#This Row],[CODE]],[1]updatedschoolpoints!$A:$A,[1]updatedschoolpoints!$Q:$Q)</f>
        <v>3</v>
      </c>
      <c r="AG50" s="21">
        <f>_xlfn.XLOOKUP(Consolidated[[#This Row],[CODE]],[1]updatedschoolpoints!$A:$A,[1]updatedschoolpoints!$P:$P)</f>
        <v>42</v>
      </c>
      <c r="AH50" s="21">
        <f>_xlfn.XLOOKUP(Consolidated[[#This Row],[CODE]],[1]updatedschoolpoints!$A:$A,[1]updatedschoolpoints!$I:$I)</f>
        <v>1.9823843510000001</v>
      </c>
      <c r="AI50" s="21">
        <f>_xlfn.XLOOKUP(Consolidated[[#This Row],[CODE]],[1]updatedschoolpoints!$A:$A,[1]updatedschoolpoints!$H:$H)</f>
        <v>86352.316919999997</v>
      </c>
      <c r="AJ50" s="21">
        <v>37189</v>
      </c>
      <c r="AK50" s="21" t="s">
        <v>145</v>
      </c>
      <c r="AL50" s="26">
        <f>_xlfn.XLOOKUP(Consolidated[[#This Row],[CODE]],'[2]FCI updated 220517'!$B:$B,'[2]FCI updated 220517'!$GD:$GD)</f>
        <v>1.1120000000000001</v>
      </c>
      <c r="AM50" s="27">
        <f>IF(AND(Consolidated[[#This Row],[DESIGNATION]]="Historic",Consolidated[[#This Row],[DESIGNATION 3/22/2022]]="Historic"),AL50,AL50/1.6)</f>
        <v>0.69500000000000006</v>
      </c>
      <c r="AN50" s="21" t="s">
        <v>97</v>
      </c>
      <c r="AO50" s="21" t="s">
        <v>97</v>
      </c>
      <c r="AP50" s="21" t="str">
        <f>_xlfn.XLOOKUP(Consolidated[[#This Row],[CODE]],'[3]PRUEBA PVI'!$D:$D,'[3]PRUEBA PVI'!$I:$I,"NO DATA")</f>
        <v>REGULAR</v>
      </c>
      <c r="AQ50" s="28" t="str">
        <f>IF(_xlfn.XLOOKUP(Consolidated[[#This Row],[CODE]],'[4]PRUEBA PVI'!$D:$D,'[4]PRUEBA PVI'!$I:$I,"NOT FOUND")=Consolidated[[#This Row],[SPECIAL SCHOOL]],"MATCHES","NO")</f>
        <v>MATCHES</v>
      </c>
      <c r="AR50" s="28"/>
      <c r="AS50" s="21">
        <f>_xlfn.XLOOKUP(Consolidated[[#This Row],[CODE]],'[5]WORKING FILE'!$D:$D,'[5]WORKING FILE'!$W:$W,"")</f>
        <v>5</v>
      </c>
      <c r="AT50" s="33" t="str">
        <f>_xlfn.XLOOKUP(Consolidated[[#This Row],[CODE]],'[5]WORKING FILE'!$D:$D,'[5]WORKING FILE'!$V:$V)</f>
        <v xml:space="preserve">Take students from ESPERANZA GONZALEZ and replace building. </v>
      </c>
      <c r="AU50" s="21" t="str">
        <f>_xlfn.XLOOKUP(Consolidated[[#This Row],[CODE]],'[6]Karen sort'!$D:$D,'[6]Karen sort'!$O:$O,"NOT COMPLETE")</f>
        <v>PK-5</v>
      </c>
      <c r="AV50" s="21">
        <v>7.2</v>
      </c>
      <c r="AW50" s="21">
        <v>4</v>
      </c>
      <c r="AX50" s="21" t="s">
        <v>92</v>
      </c>
      <c r="AY50" s="27" t="s">
        <v>92</v>
      </c>
      <c r="AZ50" s="21"/>
      <c r="BA50" s="21"/>
      <c r="BB50" s="21"/>
      <c r="BC50" s="21"/>
      <c r="BD50" s="21"/>
      <c r="BE50" s="21"/>
      <c r="BF50" s="24" t="s">
        <v>98</v>
      </c>
      <c r="BG50" s="24">
        <v>233.54453364682266</v>
      </c>
      <c r="BH50" s="29" t="str">
        <f>IF(_xlfn.XLOOKUP(Consolidated[[#This Row],[CODE]],'[4]PRUEBA PVI'!$D:$D,'[4]PRUEBA PVI'!$AF:$AF,"NOT FOUND")=BG50,"",_xlfn.XLOOKUP(Consolidated[[#This Row],[CODE]],'[4]PRUEBA PVI'!$D:$D,'[4]PRUEBA PVI'!$AF:$AF,"NOT FOUND"))</f>
        <v/>
      </c>
      <c r="BI50" s="30">
        <v>220.8347713299822</v>
      </c>
      <c r="BJ50" s="21">
        <v>30</v>
      </c>
      <c r="BK50" s="28" t="str">
        <f>IF(_xlfn.XLOOKUP(Consolidated[[#This Row],[CODE]],'[4]PRUEBA PVI'!$D:$D,'[4]PRUEBA PVI'!$AK:$AK,"NO DATA")=Consolidated[[#This Row],[NO OF CLASSROOMS]],"","DOES NOT MATCH")</f>
        <v/>
      </c>
      <c r="BL50" s="31">
        <f>Consolidated[[#This Row],[ENROLLMENT 2021-22]]/Consolidated[[#This Row],[NO OF CLASSROOMS]]</f>
        <v>7.3611590443327399</v>
      </c>
      <c r="BM50" s="21">
        <f>Consolidated[[#This Row],[FLOOR AREA (SF)]]/Consolidated[[#This Row],[ENROLLMENT 2022-23]]</f>
        <v>159.23729585655389</v>
      </c>
      <c r="BN50" s="21" t="s">
        <v>99</v>
      </c>
      <c r="BO50" s="21" t="s">
        <v>115</v>
      </c>
      <c r="BP50" s="21" t="s">
        <v>97</v>
      </c>
      <c r="BQ50" s="21" t="s">
        <v>97</v>
      </c>
      <c r="BR50" s="21" t="s">
        <v>97</v>
      </c>
      <c r="BS50" s="21" t="str">
        <f>_xlfn.XLOOKUP(Consolidated[[#This Row],[CODE]],'[7]page 1'!$A:$A,'[7]page 1'!$C:$C,"")</f>
        <v>150KVA</v>
      </c>
      <c r="BT50" s="21" t="str">
        <f>_xlfn.XLOOKUP(Consolidated[[#This Row],[CODE]],[8]Sheet1!$A:$A,[8]Sheet1!$G:$G,"")</f>
        <v/>
      </c>
      <c r="BU50" s="21" t="s">
        <v>92</v>
      </c>
      <c r="BV50" s="21" t="s">
        <v>101</v>
      </c>
      <c r="BW50" s="25" t="s">
        <v>92</v>
      </c>
      <c r="BX50" s="32" t="s">
        <v>311</v>
      </c>
      <c r="BY50" s="21" t="s">
        <v>297</v>
      </c>
      <c r="BZ50" s="21" t="s">
        <v>103</v>
      </c>
      <c r="CA50" s="33" t="s">
        <v>300</v>
      </c>
      <c r="CB50" s="21">
        <v>2</v>
      </c>
      <c r="CC50" s="25" t="s">
        <v>105</v>
      </c>
      <c r="CD50" s="21" t="s">
        <v>97</v>
      </c>
      <c r="CE50" s="21"/>
      <c r="CF50" s="21" t="s">
        <v>117</v>
      </c>
    </row>
    <row r="51" spans="1:84" ht="84" x14ac:dyDescent="0.3">
      <c r="A51" s="21">
        <v>12377</v>
      </c>
      <c r="B51" s="22" t="s">
        <v>312</v>
      </c>
      <c r="C51" s="40" t="s">
        <v>295</v>
      </c>
      <c r="D51" s="40" t="s">
        <v>296</v>
      </c>
      <c r="E51" s="40" t="s">
        <v>297</v>
      </c>
      <c r="F51" s="40"/>
      <c r="G51" s="21" t="s">
        <v>160</v>
      </c>
      <c r="H51" s="21" t="s">
        <v>161</v>
      </c>
      <c r="I51" s="21" t="s">
        <v>92</v>
      </c>
      <c r="J51" s="21" t="s">
        <v>92</v>
      </c>
      <c r="K51" s="21" t="s">
        <v>162</v>
      </c>
      <c r="L51" s="24" t="s">
        <v>92</v>
      </c>
      <c r="M51" s="24" t="s">
        <v>92</v>
      </c>
      <c r="N51" s="24" t="s">
        <v>92</v>
      </c>
      <c r="O51" s="24" t="s">
        <v>92</v>
      </c>
      <c r="P51" s="24" t="s">
        <v>92</v>
      </c>
      <c r="Q51" s="24" t="s">
        <v>92</v>
      </c>
      <c r="R51" s="24" t="s">
        <v>92</v>
      </c>
      <c r="S51" s="24" t="s">
        <v>92</v>
      </c>
      <c r="T51" s="24" t="s">
        <v>92</v>
      </c>
      <c r="U51" s="24" t="s">
        <v>92</v>
      </c>
      <c r="V51" s="24">
        <v>133.66620132028919</v>
      </c>
      <c r="W51" s="24">
        <v>145.00593659668149</v>
      </c>
      <c r="X51" s="24">
        <v>144.74158691234075</v>
      </c>
      <c r="Y51" s="24">
        <v>134.08662175038833</v>
      </c>
      <c r="Z51" s="24" t="s">
        <v>92</v>
      </c>
      <c r="AA51" s="24" t="s">
        <v>92</v>
      </c>
      <c r="AB51" s="23" t="s">
        <v>313</v>
      </c>
      <c r="AC51" s="21">
        <v>18.324919999999999</v>
      </c>
      <c r="AD51" s="21">
        <v>-66.40455</v>
      </c>
      <c r="AE51" s="21" t="str">
        <f>_xlfn.XLOOKUP(Consolidated[[#This Row],[CODE]],[1]updatedschoolpoints!$A:$A,[1]updatedschoolpoints!$O:$O)</f>
        <v>138-056-044-11</v>
      </c>
      <c r="AF51" s="21">
        <f>_xlfn.XLOOKUP(Consolidated[[#This Row],[CODE]],[1]updatedschoolpoints!$A:$A,[1]updatedschoolpoints!$Q:$Q)</f>
        <v>11</v>
      </c>
      <c r="AG51" s="21">
        <f>_xlfn.XLOOKUP(Consolidated[[#This Row],[CODE]],[1]updatedschoolpoints!$A:$A,[1]updatedschoolpoints!$P:$P)</f>
        <v>44</v>
      </c>
      <c r="AH51" s="21">
        <f>_xlfn.XLOOKUP(Consolidated[[#This Row],[CODE]],[1]updatedschoolpoints!$A:$A,[1]updatedschoolpoints!$I:$I)</f>
        <v>11.925093929999999</v>
      </c>
      <c r="AI51" s="21">
        <f>_xlfn.XLOOKUP(Consolidated[[#This Row],[CODE]],[1]updatedschoolpoints!$A:$A,[1]updatedschoolpoints!$H:$H)</f>
        <v>519455.01370000001</v>
      </c>
      <c r="AJ51" s="21">
        <v>81685</v>
      </c>
      <c r="AK51" s="21" t="s">
        <v>314</v>
      </c>
      <c r="AL51" s="26">
        <f>_xlfn.XLOOKUP(Consolidated[[#This Row],[CODE]],'[2]FCI updated 220517'!$B:$B,'[2]FCI updated 220517'!$GD:$GD)</f>
        <v>0.63500000000000001</v>
      </c>
      <c r="AM51" s="27">
        <f>IF(AND(Consolidated[[#This Row],[DESIGNATION]]="Historic",Consolidated[[#This Row],[DESIGNATION 3/22/2022]]="Historic"),AL51,AL51/1.6)</f>
        <v>0.39687499999999998</v>
      </c>
      <c r="AN51" s="21" t="s">
        <v>97</v>
      </c>
      <c r="AO51" s="21" t="s">
        <v>97</v>
      </c>
      <c r="AP51" s="21" t="str">
        <f>_xlfn.XLOOKUP(Consolidated[[#This Row],[CODE]],'[3]PRUEBA PVI'!$D:$D,'[3]PRUEBA PVI'!$I:$I,"NO DATA")</f>
        <v>VOCACIONAL</v>
      </c>
      <c r="AQ51" s="28" t="str">
        <f>IF(_xlfn.XLOOKUP(Consolidated[[#This Row],[CODE]],'[4]PRUEBA PVI'!$D:$D,'[4]PRUEBA PVI'!$I:$I,"NOT FOUND")=Consolidated[[#This Row],[SPECIAL SCHOOL]],"MATCHES","NO")</f>
        <v>MATCHES</v>
      </c>
      <c r="AR51" s="28"/>
      <c r="AS51" s="21">
        <f>_xlfn.XLOOKUP(Consolidated[[#This Row],[CODE]],'[5]WORKING FILE'!$D:$D,'[5]WORKING FILE'!$W:$W,"")</f>
        <v>3</v>
      </c>
      <c r="AT51" s="33" t="str">
        <f>_xlfn.XLOOKUP(Consolidated[[#This Row],[CODE]],'[5]WORKING FILE'!$D:$D,'[5]WORKING FILE'!$V:$V)</f>
        <v>Right size for current student population. Keep.</v>
      </c>
      <c r="AU51" s="21" t="str">
        <f>_xlfn.XLOOKUP(Consolidated[[#This Row],[CODE]],'[6]Karen sort'!$D:$D,'[6]Karen sort'!$O:$O,"NOT COMPLETE")</f>
        <v>9-12</v>
      </c>
      <c r="AV51" s="21">
        <v>7.2</v>
      </c>
      <c r="AW51" s="21">
        <v>3</v>
      </c>
      <c r="AX51" s="21" t="s">
        <v>92</v>
      </c>
      <c r="AY51" s="27" t="s">
        <v>92</v>
      </c>
      <c r="AZ51" s="21"/>
      <c r="BA51" s="21"/>
      <c r="BB51" s="21"/>
      <c r="BC51" s="21"/>
      <c r="BD51" s="21"/>
      <c r="BE51" s="21"/>
      <c r="BF51" s="24" t="s">
        <v>179</v>
      </c>
      <c r="BG51" s="24">
        <v>557.50034657969968</v>
      </c>
      <c r="BH51" s="29" t="str">
        <f>IF(_xlfn.XLOOKUP(Consolidated[[#This Row],[CODE]],'[4]PRUEBA PVI'!$D:$D,'[4]PRUEBA PVI'!$AF:$AF,"NOT FOUND")=BG51,"",_xlfn.XLOOKUP(Consolidated[[#This Row],[CODE]],'[4]PRUEBA PVI'!$D:$D,'[4]PRUEBA PVI'!$AF:$AF,"NOT FOUND"))</f>
        <v/>
      </c>
      <c r="BI51" s="30">
        <v>534.96708276461982</v>
      </c>
      <c r="BJ51" s="21">
        <v>53</v>
      </c>
      <c r="BK51" s="28" t="str">
        <f>IF(_xlfn.XLOOKUP(Consolidated[[#This Row],[CODE]],'[4]PRUEBA PVI'!$D:$D,'[4]PRUEBA PVI'!$AK:$AK,"NO DATA")=Consolidated[[#This Row],[NO OF CLASSROOMS]],"","DOES NOT MATCH")</f>
        <v/>
      </c>
      <c r="BL51" s="31">
        <f>Consolidated[[#This Row],[ENROLLMENT 2021-22]]/Consolidated[[#This Row],[NO OF CLASSROOMS]]</f>
        <v>10.093718542728675</v>
      </c>
      <c r="BM51" s="21">
        <f>Consolidated[[#This Row],[FLOOR AREA (SF)]]/Consolidated[[#This Row],[ENROLLMENT 2022-23]]</f>
        <v>146.52008828540235</v>
      </c>
      <c r="BN51" s="21" t="s">
        <v>99</v>
      </c>
      <c r="BO51" s="21" t="s">
        <v>115</v>
      </c>
      <c r="BP51" s="21" t="s">
        <v>97</v>
      </c>
      <c r="BQ51" s="21" t="s">
        <v>97</v>
      </c>
      <c r="BR51" s="21" t="s">
        <v>97</v>
      </c>
      <c r="BS51" s="21" t="str">
        <f>_xlfn.XLOOKUP(Consolidated[[#This Row],[CODE]],'[7]page 1'!$A:$A,'[7]page 1'!$C:$C,"")</f>
        <v/>
      </c>
      <c r="BT51" s="21" t="str">
        <f>_xlfn.XLOOKUP(Consolidated[[#This Row],[CODE]],[8]Sheet1!$A:$A,[8]Sheet1!$G:$G,"")</f>
        <v/>
      </c>
      <c r="BU51" s="21" t="s">
        <v>92</v>
      </c>
      <c r="BV51" s="21" t="s">
        <v>101</v>
      </c>
      <c r="BW51" s="25" t="s">
        <v>92</v>
      </c>
      <c r="BX51" s="32" t="s">
        <v>315</v>
      </c>
      <c r="BY51" s="21" t="s">
        <v>297</v>
      </c>
      <c r="BZ51" s="21" t="s">
        <v>103</v>
      </c>
      <c r="CA51" s="33" t="s">
        <v>300</v>
      </c>
      <c r="CB51" s="21">
        <v>2</v>
      </c>
      <c r="CC51" s="25" t="s">
        <v>172</v>
      </c>
      <c r="CD51" s="21" t="s">
        <v>97</v>
      </c>
      <c r="CE51" s="21"/>
      <c r="CF51" s="21" t="s">
        <v>106</v>
      </c>
    </row>
    <row r="52" spans="1:84" ht="27.6" x14ac:dyDescent="0.3">
      <c r="A52" s="21">
        <v>12401</v>
      </c>
      <c r="B52" s="22" t="s">
        <v>316</v>
      </c>
      <c r="C52" s="40" t="s">
        <v>295</v>
      </c>
      <c r="D52" s="40" t="s">
        <v>296</v>
      </c>
      <c r="E52" s="40" t="s">
        <v>297</v>
      </c>
      <c r="F52" s="40"/>
      <c r="G52" s="21" t="s">
        <v>108</v>
      </c>
      <c r="H52" s="21" t="s">
        <v>109</v>
      </c>
      <c r="I52" s="21" t="s">
        <v>92</v>
      </c>
      <c r="J52" s="21" t="s">
        <v>93</v>
      </c>
      <c r="K52" s="21" t="s">
        <v>111</v>
      </c>
      <c r="L52" s="24" t="s">
        <v>92</v>
      </c>
      <c r="M52" s="24">
        <v>28.616005052792083</v>
      </c>
      <c r="N52" s="24">
        <v>19.607063791876232</v>
      </c>
      <c r="O52" s="24">
        <v>29.097203857155957</v>
      </c>
      <c r="P52" s="24">
        <v>30.137441993911704</v>
      </c>
      <c r="Q52" s="24">
        <v>29.26717504451825</v>
      </c>
      <c r="R52" s="24">
        <v>32.153008158172291</v>
      </c>
      <c r="S52" s="24">
        <v>27.503084077965429</v>
      </c>
      <c r="T52" s="24">
        <v>33.083565354604296</v>
      </c>
      <c r="U52" s="24">
        <v>32.328015298510941</v>
      </c>
      <c r="V52" s="24" t="s">
        <v>92</v>
      </c>
      <c r="W52" s="24" t="s">
        <v>92</v>
      </c>
      <c r="X52" s="24" t="s">
        <v>92</v>
      </c>
      <c r="Y52" s="24" t="s">
        <v>92</v>
      </c>
      <c r="Z52" s="24" t="s">
        <v>92</v>
      </c>
      <c r="AA52" s="24" t="s">
        <v>92</v>
      </c>
      <c r="AB52" s="23" t="s">
        <v>129</v>
      </c>
      <c r="AC52" s="21">
        <v>18.335730000000002</v>
      </c>
      <c r="AD52" s="21">
        <v>-66.373410000000007</v>
      </c>
      <c r="AE52" s="21" t="str">
        <f>_xlfn.XLOOKUP(Consolidated[[#This Row],[CODE]],[1]updatedschoolpoints!$A:$A,[1]updatedschoolpoints!$O:$O)</f>
        <v>138-000-005-15</v>
      </c>
      <c r="AF52" s="21">
        <f>_xlfn.XLOOKUP(Consolidated[[#This Row],[CODE]],[1]updatedschoolpoints!$A:$A,[1]updatedschoolpoints!$Q:$Q)</f>
        <v>15</v>
      </c>
      <c r="AG52" s="21">
        <f>_xlfn.XLOOKUP(Consolidated[[#This Row],[CODE]],[1]updatedschoolpoints!$A:$A,[1]updatedschoolpoints!$P:$P)</f>
        <v>5</v>
      </c>
      <c r="AH52" s="21">
        <f>_xlfn.XLOOKUP(Consolidated[[#This Row],[CODE]],[1]updatedschoolpoints!$A:$A,[1]updatedschoolpoints!$I:$I)</f>
        <v>4.9823798029999997</v>
      </c>
      <c r="AI52" s="21">
        <f>_xlfn.XLOOKUP(Consolidated[[#This Row],[CODE]],[1]updatedschoolpoints!$A:$A,[1]updatedschoolpoints!$H:$H)</f>
        <v>217031.5961</v>
      </c>
      <c r="AJ52" s="21">
        <v>32880</v>
      </c>
      <c r="AK52" s="21" t="s">
        <v>137</v>
      </c>
      <c r="AL52" s="26">
        <f>_xlfn.XLOOKUP(Consolidated[[#This Row],[CODE]],'[2]FCI updated 220517'!$B:$B,'[2]FCI updated 220517'!$GD:$GD)</f>
        <v>1.2527999999999999</v>
      </c>
      <c r="AM52" s="27">
        <f>IF(AND(Consolidated[[#This Row],[DESIGNATION]]="Historic",Consolidated[[#This Row],[DESIGNATION 3/22/2022]]="Historic"),AL52,AL52/1.6)</f>
        <v>0.78299999999999992</v>
      </c>
      <c r="AN52" s="21" t="s">
        <v>45</v>
      </c>
      <c r="AO52" s="21" t="s">
        <v>46</v>
      </c>
      <c r="AP52" s="21" t="str">
        <f>_xlfn.XLOOKUP(Consolidated[[#This Row],[CODE]],'[3]PRUEBA PVI'!$D:$D,'[3]PRUEBA PVI'!$I:$I,"NO DATA")</f>
        <v>REGULAR</v>
      </c>
      <c r="AQ52" s="28" t="str">
        <f>IF(_xlfn.XLOOKUP(Consolidated[[#This Row],[CODE]],'[4]PRUEBA PVI'!$D:$D,'[4]PRUEBA PVI'!$I:$I,"NOT FOUND")=Consolidated[[#This Row],[SPECIAL SCHOOL]],"MATCHES","NO")</f>
        <v>MATCHES</v>
      </c>
      <c r="AR52" s="28"/>
      <c r="AS52" s="21">
        <f>_xlfn.XLOOKUP(Consolidated[[#This Row],[CODE]],'[5]WORKING FILE'!$D:$D,'[5]WORKING FILE'!$W:$W,"")</f>
        <v>4</v>
      </c>
      <c r="AT52" s="33" t="str">
        <f>_xlfn.XLOOKUP(Consolidated[[#This Row],[CODE]],'[5]WORKING FILE'!$D:$D,'[5]WORKING FILE'!$V:$V)</f>
        <v>Isolated. Needs Addition or replacement of one small wing.</v>
      </c>
      <c r="AU52" s="21" t="str">
        <f>_xlfn.XLOOKUP(Consolidated[[#This Row],[CODE]],'[6]Karen sort'!$D:$D,'[6]Karen sort'!$O:$O,"NOT COMPLETE")</f>
        <v>PK-8</v>
      </c>
      <c r="AV52" s="21">
        <v>7.2</v>
      </c>
      <c r="AW52" s="21">
        <v>3</v>
      </c>
      <c r="AX52" s="21" t="s">
        <v>92</v>
      </c>
      <c r="AY52" s="27" t="s">
        <v>92</v>
      </c>
      <c r="AZ52" s="21"/>
      <c r="BA52" s="21"/>
      <c r="BB52" s="21"/>
      <c r="BC52" s="21"/>
      <c r="BD52" s="21"/>
      <c r="BE52" s="21"/>
      <c r="BF52" s="24" t="s">
        <v>98</v>
      </c>
      <c r="BG52" s="24">
        <v>265.62389329560233</v>
      </c>
      <c r="BH52" s="29" t="str">
        <f>IF(_xlfn.XLOOKUP(Consolidated[[#This Row],[CODE]],'[4]PRUEBA PVI'!$D:$D,'[4]PRUEBA PVI'!$AF:$AF,"NOT FOUND")=BG52,"",_xlfn.XLOOKUP(Consolidated[[#This Row],[CODE]],'[4]PRUEBA PVI'!$D:$D,'[4]PRUEBA PVI'!$AF:$AF,"NOT FOUND"))</f>
        <v/>
      </c>
      <c r="BI52" s="30">
        <v>251.09796490197158</v>
      </c>
      <c r="BJ52" s="21">
        <v>24</v>
      </c>
      <c r="BK52" s="28" t="str">
        <f>IF(_xlfn.XLOOKUP(Consolidated[[#This Row],[CODE]],'[4]PRUEBA PVI'!$D:$D,'[4]PRUEBA PVI'!$AK:$AK,"NO DATA")=Consolidated[[#This Row],[NO OF CLASSROOMS]],"","DOES NOT MATCH")</f>
        <v/>
      </c>
      <c r="BL52" s="31">
        <f>Consolidated[[#This Row],[ENROLLMENT 2021-22]]/Consolidated[[#This Row],[NO OF CLASSROOMS]]</f>
        <v>10.462415204248815</v>
      </c>
      <c r="BM52" s="21">
        <f>Consolidated[[#This Row],[FLOOR AREA (SF)]]/Consolidated[[#This Row],[ENROLLMENT 2022-23]]</f>
        <v>123.78404514765977</v>
      </c>
      <c r="BN52" s="21" t="s">
        <v>114</v>
      </c>
      <c r="BO52" s="21" t="s">
        <v>115</v>
      </c>
      <c r="BP52" s="21" t="s">
        <v>97</v>
      </c>
      <c r="BQ52" s="21" t="s">
        <v>97</v>
      </c>
      <c r="BR52" s="21" t="s">
        <v>97</v>
      </c>
      <c r="BS52" s="21" t="str">
        <f>_xlfn.XLOOKUP(Consolidated[[#This Row],[CODE]],'[7]page 1'!$A:$A,'[7]page 1'!$C:$C,"")</f>
        <v/>
      </c>
      <c r="BT52" s="21" t="str">
        <f>_xlfn.XLOOKUP(Consolidated[[#This Row],[CODE]],[8]Sheet1!$A:$A,[8]Sheet1!$G:$G,"")</f>
        <v/>
      </c>
      <c r="BU52" s="21" t="s">
        <v>92</v>
      </c>
      <c r="BV52" s="21" t="s">
        <v>124</v>
      </c>
      <c r="BW52" s="25" t="s">
        <v>125</v>
      </c>
      <c r="BX52" s="32" t="s">
        <v>317</v>
      </c>
      <c r="BY52" s="21" t="s">
        <v>297</v>
      </c>
      <c r="BZ52" s="21" t="s">
        <v>103</v>
      </c>
      <c r="CA52" s="33" t="s">
        <v>300</v>
      </c>
      <c r="CB52" s="21">
        <v>2</v>
      </c>
      <c r="CC52" s="25" t="s">
        <v>105</v>
      </c>
      <c r="CD52" s="21" t="s">
        <v>97</v>
      </c>
      <c r="CE52" s="21"/>
      <c r="CF52" s="21" t="s">
        <v>139</v>
      </c>
    </row>
    <row r="53" spans="1:84" ht="56.4" x14ac:dyDescent="0.3">
      <c r="A53" s="21">
        <v>12435</v>
      </c>
      <c r="B53" s="22" t="s">
        <v>318</v>
      </c>
      <c r="C53" s="40" t="s">
        <v>295</v>
      </c>
      <c r="D53" s="40" t="s">
        <v>296</v>
      </c>
      <c r="E53" s="40" t="s">
        <v>297</v>
      </c>
      <c r="F53" s="40"/>
      <c r="G53" s="21" t="s">
        <v>119</v>
      </c>
      <c r="H53" s="21" t="s">
        <v>120</v>
      </c>
      <c r="I53" s="21" t="s">
        <v>110</v>
      </c>
      <c r="J53" s="21" t="s">
        <v>93</v>
      </c>
      <c r="K53" s="21" t="s">
        <v>121</v>
      </c>
      <c r="L53" s="24">
        <v>12.930163557444441</v>
      </c>
      <c r="M53" s="24">
        <v>37.200806568629709</v>
      </c>
      <c r="N53" s="24">
        <v>36.413118470627289</v>
      </c>
      <c r="O53" s="24">
        <v>42.23787656683929</v>
      </c>
      <c r="P53" s="24">
        <v>32.021032118531188</v>
      </c>
      <c r="Q53" s="24">
        <v>57.590247668245588</v>
      </c>
      <c r="R53" s="24">
        <v>35.935715000310211</v>
      </c>
      <c r="S53" s="24" t="s">
        <v>92</v>
      </c>
      <c r="T53" s="24" t="s">
        <v>92</v>
      </c>
      <c r="U53" s="24" t="s">
        <v>92</v>
      </c>
      <c r="V53" s="24" t="s">
        <v>92</v>
      </c>
      <c r="W53" s="24" t="s">
        <v>92</v>
      </c>
      <c r="X53" s="24" t="s">
        <v>92</v>
      </c>
      <c r="Y53" s="24" t="s">
        <v>92</v>
      </c>
      <c r="Z53" s="24" t="s">
        <v>92</v>
      </c>
      <c r="AA53" s="24" t="s">
        <v>92</v>
      </c>
      <c r="AB53" s="23" t="s">
        <v>290</v>
      </c>
      <c r="AC53" s="21">
        <v>18.35501</v>
      </c>
      <c r="AD53" s="21">
        <v>-66.442329999999998</v>
      </c>
      <c r="AE53" s="21" t="str">
        <f>_xlfn.XLOOKUP(Consolidated[[#This Row],[CODE]],[1]updatedschoolpoints!$A:$A,[1]updatedschoolpoints!$O:$O)</f>
        <v>108-060-010-10</v>
      </c>
      <c r="AF53" s="21">
        <f>_xlfn.XLOOKUP(Consolidated[[#This Row],[CODE]],[1]updatedschoolpoints!$A:$A,[1]updatedschoolpoints!$Q:$Q)</f>
        <v>10</v>
      </c>
      <c r="AG53" s="21">
        <f>_xlfn.XLOOKUP(Consolidated[[#This Row],[CODE]],[1]updatedschoolpoints!$A:$A,[1]updatedschoolpoints!$P:$P)</f>
        <v>10</v>
      </c>
      <c r="AH53" s="21">
        <f>_xlfn.XLOOKUP(Consolidated[[#This Row],[CODE]],[1]updatedschoolpoints!$A:$A,[1]updatedschoolpoints!$I:$I)</f>
        <v>3.8477078470000001</v>
      </c>
      <c r="AI53" s="21">
        <f>_xlfn.XLOOKUP(Consolidated[[#This Row],[CODE]],[1]updatedschoolpoints!$A:$A,[1]updatedschoolpoints!$H:$H)</f>
        <v>167605.4834</v>
      </c>
      <c r="AJ53" s="21">
        <v>35382</v>
      </c>
      <c r="AK53" s="21" t="s">
        <v>141</v>
      </c>
      <c r="AL53" s="26">
        <f>_xlfn.XLOOKUP(Consolidated[[#This Row],[CODE]],'[2]FCI updated 220517'!$B:$B,'[2]FCI updated 220517'!$GD:$GD)</f>
        <v>1.3160000000000001</v>
      </c>
      <c r="AM53" s="27">
        <f>IF(AND(Consolidated[[#This Row],[DESIGNATION]]="Historic",Consolidated[[#This Row],[DESIGNATION 3/22/2022]]="Historic"),AL53,AL53/1.6)</f>
        <v>0.82250000000000001</v>
      </c>
      <c r="AN53" s="21" t="s">
        <v>97</v>
      </c>
      <c r="AO53" s="21" t="s">
        <v>97</v>
      </c>
      <c r="AP53" s="21" t="str">
        <f>_xlfn.XLOOKUP(Consolidated[[#This Row],[CODE]],'[3]PRUEBA PVI'!$D:$D,'[3]PRUEBA PVI'!$I:$I,"NO DATA")</f>
        <v>REGULAR</v>
      </c>
      <c r="AQ53" s="28" t="str">
        <f>IF(_xlfn.XLOOKUP(Consolidated[[#This Row],[CODE]],'[4]PRUEBA PVI'!$D:$D,'[4]PRUEBA PVI'!$I:$I,"NOT FOUND")=Consolidated[[#This Row],[SPECIAL SCHOOL]],"MATCHES","NO")</f>
        <v>MATCHES</v>
      </c>
      <c r="AR53" s="28"/>
      <c r="AS53" s="21">
        <f>_xlfn.XLOOKUP(Consolidated[[#This Row],[CODE]],'[5]WORKING FILE'!$D:$D,'[5]WORKING FILE'!$W:$W,"")</f>
        <v>3</v>
      </c>
      <c r="AT53" s="33" t="str">
        <f>_xlfn.XLOOKUP(Consolidated[[#This Row],[CODE]],'[5]WORKING FILE'!$D:$D,'[5]WORKING FILE'!$V:$V)</f>
        <v>Works well with nearby ANGEL G. QUINTERO but far from other schools. Keep</v>
      </c>
      <c r="AU53" s="21" t="str">
        <f>_xlfn.XLOOKUP(Consolidated[[#This Row],[CODE]],'[6]Karen sort'!$D:$D,'[6]Karen sort'!$O:$O,"NOT COMPLETE")</f>
        <v>PK-5</v>
      </c>
      <c r="AV53" s="21">
        <v>7.2</v>
      </c>
      <c r="AW53" s="21">
        <v>4</v>
      </c>
      <c r="AX53" s="21" t="s">
        <v>92</v>
      </c>
      <c r="AY53" s="27" t="s">
        <v>92</v>
      </c>
      <c r="AZ53" s="21"/>
      <c r="BA53" s="21"/>
      <c r="BB53" s="21"/>
      <c r="BC53" s="21"/>
      <c r="BD53" s="21"/>
      <c r="BE53" s="21"/>
      <c r="BF53" s="24" t="s">
        <v>98</v>
      </c>
      <c r="BG53" s="24">
        <v>257.202457950199</v>
      </c>
      <c r="BH53" s="29" t="str">
        <f>IF(_xlfn.XLOOKUP(Consolidated[[#This Row],[CODE]],'[4]PRUEBA PVI'!$D:$D,'[4]PRUEBA PVI'!$AF:$AF,"NOT FOUND")=BG53,"",_xlfn.XLOOKUP(Consolidated[[#This Row],[CODE]],'[4]PRUEBA PVI'!$D:$D,'[4]PRUEBA PVI'!$AF:$AF,"NOT FOUND"))</f>
        <v/>
      </c>
      <c r="BI53" s="30">
        <v>244.32440353945154</v>
      </c>
      <c r="BJ53" s="21">
        <v>24</v>
      </c>
      <c r="BK53" s="28" t="str">
        <f>IF(_xlfn.XLOOKUP(Consolidated[[#This Row],[CODE]],'[4]PRUEBA PVI'!$D:$D,'[4]PRUEBA PVI'!$AK:$AK,"NO DATA")=Consolidated[[#This Row],[NO OF CLASSROOMS]],"","DOES NOT MATCH")</f>
        <v/>
      </c>
      <c r="BL53" s="31">
        <f>Consolidated[[#This Row],[ENROLLMENT 2021-22]]/Consolidated[[#This Row],[NO OF CLASSROOMS]]</f>
        <v>10.180183480810481</v>
      </c>
      <c r="BM53" s="21">
        <f>Consolidated[[#This Row],[FLOOR AREA (SF)]]/Consolidated[[#This Row],[ENROLLMENT 2022-23]]</f>
        <v>137.56478177533927</v>
      </c>
      <c r="BN53" s="21" t="s">
        <v>114</v>
      </c>
      <c r="BO53" s="21" t="s">
        <v>115</v>
      </c>
      <c r="BP53" s="21" t="s">
        <v>97</v>
      </c>
      <c r="BQ53" s="21" t="s">
        <v>97</v>
      </c>
      <c r="BR53" s="21" t="s">
        <v>97</v>
      </c>
      <c r="BS53" s="21" t="str">
        <f>_xlfn.XLOOKUP(Consolidated[[#This Row],[CODE]],'[7]page 1'!$A:$A,'[7]page 1'!$C:$C,"")</f>
        <v>150KVA</v>
      </c>
      <c r="BT53" s="21" t="str">
        <f>_xlfn.XLOOKUP(Consolidated[[#This Row],[CODE]],[8]Sheet1!$A:$A,[8]Sheet1!$G:$G,"")</f>
        <v/>
      </c>
      <c r="BU53" s="21" t="s">
        <v>92</v>
      </c>
      <c r="BV53" s="21" t="s">
        <v>101</v>
      </c>
      <c r="BW53" s="25" t="s">
        <v>92</v>
      </c>
      <c r="BX53" s="32" t="s">
        <v>319</v>
      </c>
      <c r="BY53" s="21" t="s">
        <v>297</v>
      </c>
      <c r="BZ53" s="21" t="s">
        <v>103</v>
      </c>
      <c r="CA53" s="33" t="s">
        <v>300</v>
      </c>
      <c r="CB53" s="21">
        <v>2</v>
      </c>
      <c r="CC53" s="25" t="s">
        <v>105</v>
      </c>
      <c r="CD53" s="21" t="s">
        <v>97</v>
      </c>
      <c r="CE53" s="21"/>
      <c r="CF53" s="21" t="s">
        <v>127</v>
      </c>
    </row>
    <row r="54" spans="1:84" ht="70.2" x14ac:dyDescent="0.3">
      <c r="A54" s="21">
        <v>12518</v>
      </c>
      <c r="B54" s="22" t="s">
        <v>320</v>
      </c>
      <c r="C54" s="40" t="s">
        <v>295</v>
      </c>
      <c r="D54" s="40" t="s">
        <v>296</v>
      </c>
      <c r="E54" s="40" t="s">
        <v>296</v>
      </c>
      <c r="F54" s="40"/>
      <c r="G54" s="21" t="s">
        <v>108</v>
      </c>
      <c r="H54" s="21" t="s">
        <v>109</v>
      </c>
      <c r="I54" s="21" t="s">
        <v>92</v>
      </c>
      <c r="J54" s="21" t="s">
        <v>92</v>
      </c>
      <c r="K54" s="21" t="s">
        <v>111</v>
      </c>
      <c r="L54" s="24" t="s">
        <v>92</v>
      </c>
      <c r="M54" s="24">
        <v>13.354135691302972</v>
      </c>
      <c r="N54" s="24">
        <v>16.806054678751057</v>
      </c>
      <c r="O54" s="24">
        <v>18.772389585261909</v>
      </c>
      <c r="P54" s="24">
        <v>16.010516059265594</v>
      </c>
      <c r="Q54" s="24">
        <v>23.602560519772783</v>
      </c>
      <c r="R54" s="24">
        <v>17.022180789620627</v>
      </c>
      <c r="S54" s="24">
        <v>18.967644191700298</v>
      </c>
      <c r="T54" s="24">
        <v>26.466852283683441</v>
      </c>
      <c r="U54" s="24">
        <v>18.06565560799141</v>
      </c>
      <c r="V54" s="24" t="s">
        <v>92</v>
      </c>
      <c r="W54" s="24" t="s">
        <v>92</v>
      </c>
      <c r="X54" s="24" t="s">
        <v>92</v>
      </c>
      <c r="Y54" s="24" t="s">
        <v>92</v>
      </c>
      <c r="Z54" s="24" t="s">
        <v>92</v>
      </c>
      <c r="AA54" s="24" t="s">
        <v>92</v>
      </c>
      <c r="AB54" s="23" t="s">
        <v>112</v>
      </c>
      <c r="AC54" s="21">
        <v>18.174479999999999</v>
      </c>
      <c r="AD54" s="21">
        <v>-66.432869999999994</v>
      </c>
      <c r="AE54" s="21" t="str">
        <f>_xlfn.XLOOKUP(Consolidated[[#This Row],[CODE]],[1]updatedschoolpoints!$A:$A,[1]updatedschoolpoints!$O:$O)</f>
        <v>271-000-001-37</v>
      </c>
      <c r="AF54" s="21">
        <f>_xlfn.XLOOKUP(Consolidated[[#This Row],[CODE]],[1]updatedschoolpoints!$A:$A,[1]updatedschoolpoints!$Q:$Q)</f>
        <v>37</v>
      </c>
      <c r="AG54" s="21">
        <f>_xlfn.XLOOKUP(Consolidated[[#This Row],[CODE]],[1]updatedschoolpoints!$A:$A,[1]updatedschoolpoints!$P:$P)</f>
        <v>1</v>
      </c>
      <c r="AH54" s="21">
        <f>_xlfn.XLOOKUP(Consolidated[[#This Row],[CODE]],[1]updatedschoolpoints!$A:$A,[1]updatedschoolpoints!$I:$I)</f>
        <v>3.0520433850000002</v>
      </c>
      <c r="AI54" s="21">
        <f>_xlfn.XLOOKUP(Consolidated[[#This Row],[CODE]],[1]updatedschoolpoints!$A:$A,[1]updatedschoolpoints!$H:$H)</f>
        <v>132946.47810000001</v>
      </c>
      <c r="AJ54" s="21">
        <v>26628</v>
      </c>
      <c r="AK54" s="21" t="s">
        <v>137</v>
      </c>
      <c r="AL54" s="26">
        <f>_xlfn.XLOOKUP(Consolidated[[#This Row],[CODE]],'[2]FCI updated 220517'!$B:$B,'[2]FCI updated 220517'!$GD:$GD)</f>
        <v>1.1759999999999999</v>
      </c>
      <c r="AM54" s="27">
        <f>IF(AND(Consolidated[[#This Row],[DESIGNATION]]="Historic",Consolidated[[#This Row],[DESIGNATION 3/22/2022]]="Historic"),AL54,AL54/1.6)</f>
        <v>0.73499999999999988</v>
      </c>
      <c r="AN54" s="21" t="s">
        <v>97</v>
      </c>
      <c r="AO54" s="21" t="s">
        <v>97</v>
      </c>
      <c r="AP54" s="21" t="str">
        <f>_xlfn.XLOOKUP(Consolidated[[#This Row],[CODE]],'[3]PRUEBA PVI'!$D:$D,'[3]PRUEBA PVI'!$I:$I,"NO DATA")</f>
        <v>REGULAR</v>
      </c>
      <c r="AQ54" s="28" t="str">
        <f>IF(_xlfn.XLOOKUP(Consolidated[[#This Row],[CODE]],'[4]PRUEBA PVI'!$D:$D,'[4]PRUEBA PVI'!$I:$I,"NOT FOUND")=Consolidated[[#This Row],[SPECIAL SCHOOL]],"MATCHES","NO")</f>
        <v>MATCHES</v>
      </c>
      <c r="AR54" s="28"/>
      <c r="AS54" s="21">
        <f>_xlfn.XLOOKUP(Consolidated[[#This Row],[CODE]],'[5]WORKING FILE'!$D:$D,'[5]WORKING FILE'!$W:$W,"")</f>
        <v>3</v>
      </c>
      <c r="AT54" s="33" t="str">
        <f>_xlfn.XLOOKUP(Consolidated[[#This Row],[CODE]],'[5]WORKING FILE'!$D:$D,'[5]WORKING FILE'!$V:$V)</f>
        <v>Small but Isolated. Keep</v>
      </c>
      <c r="AU54" s="21" t="str">
        <f>_xlfn.XLOOKUP(Consolidated[[#This Row],[CODE]],'[6]Karen sort'!$D:$D,'[6]Karen sort'!$O:$O,"NOT COMPLETE")</f>
        <v>PK-8</v>
      </c>
      <c r="AV54" s="21">
        <v>3.8</v>
      </c>
      <c r="AW54" s="21">
        <v>5</v>
      </c>
      <c r="AX54" s="21" t="s">
        <v>92</v>
      </c>
      <c r="AY54" s="27" t="s">
        <v>92</v>
      </c>
      <c r="AZ54" s="21"/>
      <c r="BA54" s="21"/>
      <c r="BB54" s="21"/>
      <c r="BC54" s="21"/>
      <c r="BD54" s="21"/>
      <c r="BE54" s="21"/>
      <c r="BF54" s="24" t="s">
        <v>98</v>
      </c>
      <c r="BG54" s="24">
        <v>169.0679894073501</v>
      </c>
      <c r="BH54" s="29" t="str">
        <f>IF(_xlfn.XLOOKUP(Consolidated[[#This Row],[CODE]],'[4]PRUEBA PVI'!$D:$D,'[4]PRUEBA PVI'!$AF:$AF,"NOT FOUND")=BG54,"",_xlfn.XLOOKUP(Consolidated[[#This Row],[CODE]],'[4]PRUEBA PVI'!$D:$D,'[4]PRUEBA PVI'!$AF:$AF,"NOT FOUND"))</f>
        <v/>
      </c>
      <c r="BI54" s="30">
        <v>159.69232857372148</v>
      </c>
      <c r="BJ54" s="21">
        <v>17</v>
      </c>
      <c r="BK54" s="28" t="str">
        <f>IF(_xlfn.XLOOKUP(Consolidated[[#This Row],[CODE]],'[4]PRUEBA PVI'!$D:$D,'[4]PRUEBA PVI'!$AK:$AK,"NO DATA")=Consolidated[[#This Row],[NO OF CLASSROOMS]],"","DOES NOT MATCH")</f>
        <v/>
      </c>
      <c r="BL54" s="31">
        <f>Consolidated[[#This Row],[ENROLLMENT 2021-22]]/Consolidated[[#This Row],[NO OF CLASSROOMS]]</f>
        <v>9.3936663866894996</v>
      </c>
      <c r="BM54" s="21">
        <f>Consolidated[[#This Row],[FLOOR AREA (SF)]]/Consolidated[[#This Row],[ENROLLMENT 2022-23]]</f>
        <v>157.49876776403167</v>
      </c>
      <c r="BN54" s="21" t="s">
        <v>114</v>
      </c>
      <c r="BO54" s="21" t="s">
        <v>115</v>
      </c>
      <c r="BP54" s="21" t="s">
        <v>97</v>
      </c>
      <c r="BQ54" s="21" t="s">
        <v>97</v>
      </c>
      <c r="BR54" s="21" t="s">
        <v>97</v>
      </c>
      <c r="BS54" s="21" t="str">
        <f>_xlfn.XLOOKUP(Consolidated[[#This Row],[CODE]],'[7]page 1'!$A:$A,'[7]page 1'!$C:$C,"")</f>
        <v>85KVA</v>
      </c>
      <c r="BT54" s="21" t="str">
        <f>_xlfn.XLOOKUP(Consolidated[[#This Row],[CODE]],[8]Sheet1!$A:$A,[8]Sheet1!$G:$G,"")</f>
        <v>ESSER ROOF SEALING PROGRAM</v>
      </c>
      <c r="BU54" s="21" t="s">
        <v>92</v>
      </c>
      <c r="BV54" s="21" t="s">
        <v>124</v>
      </c>
      <c r="BW54" s="25" t="s">
        <v>125</v>
      </c>
      <c r="BX54" s="32" t="s">
        <v>321</v>
      </c>
      <c r="BY54" s="21" t="s">
        <v>296</v>
      </c>
      <c r="BZ54" s="21" t="s">
        <v>103</v>
      </c>
      <c r="CA54" s="33" t="s">
        <v>322</v>
      </c>
      <c r="CB54" s="21">
        <v>2</v>
      </c>
      <c r="CC54" s="25" t="s">
        <v>105</v>
      </c>
      <c r="CD54" s="21" t="s">
        <v>97</v>
      </c>
      <c r="CE54" s="21"/>
      <c r="CF54" s="21" t="s">
        <v>106</v>
      </c>
    </row>
    <row r="55" spans="1:84" ht="70.8" x14ac:dyDescent="0.3">
      <c r="A55" s="21">
        <v>12633</v>
      </c>
      <c r="B55" s="22" t="s">
        <v>323</v>
      </c>
      <c r="C55" s="40" t="s">
        <v>295</v>
      </c>
      <c r="D55" s="40" t="s">
        <v>296</v>
      </c>
      <c r="E55" s="40" t="s">
        <v>296</v>
      </c>
      <c r="F55" s="40"/>
      <c r="G55" s="21" t="s">
        <v>119</v>
      </c>
      <c r="H55" s="21" t="s">
        <v>120</v>
      </c>
      <c r="I55" s="21" t="s">
        <v>92</v>
      </c>
      <c r="J55" s="21" t="s">
        <v>93</v>
      </c>
      <c r="K55" s="21" t="s">
        <v>121</v>
      </c>
      <c r="L55" s="24" t="s">
        <v>92</v>
      </c>
      <c r="M55" s="24">
        <v>41.016273909001988</v>
      </c>
      <c r="N55" s="24">
        <v>39.214127583752465</v>
      </c>
      <c r="O55" s="24">
        <v>35.667540211997625</v>
      </c>
      <c r="P55" s="24">
        <v>32.962827180840925</v>
      </c>
      <c r="Q55" s="24">
        <v>34.931789569263721</v>
      </c>
      <c r="R55" s="24">
        <v>33.098684868706769</v>
      </c>
      <c r="S55" s="24" t="s">
        <v>92</v>
      </c>
      <c r="T55" s="24" t="s">
        <v>92</v>
      </c>
      <c r="U55" s="24" t="s">
        <v>92</v>
      </c>
      <c r="V55" s="24" t="s">
        <v>92</v>
      </c>
      <c r="W55" s="24" t="s">
        <v>92</v>
      </c>
      <c r="X55" s="24" t="s">
        <v>92</v>
      </c>
      <c r="Y55" s="24" t="s">
        <v>92</v>
      </c>
      <c r="Z55" s="24" t="s">
        <v>92</v>
      </c>
      <c r="AA55" s="24" t="s">
        <v>92</v>
      </c>
      <c r="AB55" s="23" t="s">
        <v>136</v>
      </c>
      <c r="AC55" s="37">
        <v>18.26173734</v>
      </c>
      <c r="AD55" s="37">
        <v>-66.401252659999997</v>
      </c>
      <c r="AE55" s="37" t="str">
        <f>_xlfn.XLOOKUP(Consolidated[[#This Row],[CODE]],[1]updatedschoolpoints!$A:$A,[1]updatedschoolpoints!$O:$O)</f>
        <v>193-000-008-02</v>
      </c>
      <c r="AF55" s="37">
        <f>_xlfn.XLOOKUP(Consolidated[[#This Row],[CODE]],[1]updatedschoolpoints!$A:$A,[1]updatedschoolpoints!$Q:$Q)</f>
        <v>2</v>
      </c>
      <c r="AG55" s="37">
        <f>_xlfn.XLOOKUP(Consolidated[[#This Row],[CODE]],[1]updatedschoolpoints!$A:$A,[1]updatedschoolpoints!$P:$P)</f>
        <v>8</v>
      </c>
      <c r="AH55" s="37">
        <f>_xlfn.XLOOKUP(Consolidated[[#This Row],[CODE]],[1]updatedschoolpoints!$A:$A,[1]updatedschoolpoints!$I:$I)</f>
        <v>1.4741938370000001</v>
      </c>
      <c r="AI55" s="37">
        <f>_xlfn.XLOOKUP(Consolidated[[#This Row],[CODE]],[1]updatedschoolpoints!$A:$A,[1]updatedschoolpoints!$H:$H)</f>
        <v>64215.626689999997</v>
      </c>
      <c r="AJ55" s="21">
        <v>17224</v>
      </c>
      <c r="AK55" s="21" t="s">
        <v>324</v>
      </c>
      <c r="AL55" s="26">
        <f>_xlfn.XLOOKUP(Consolidated[[#This Row],[CODE]],'[2]FCI updated 220517'!$B:$B,'[2]FCI updated 220517'!$GD:$GD)</f>
        <v>1.32</v>
      </c>
      <c r="AM55" s="27">
        <f>IF(AND(Consolidated[[#This Row],[DESIGNATION]]="Historic",Consolidated[[#This Row],[DESIGNATION 3/22/2022]]="Historic"),AL55,AL55/1.6)</f>
        <v>0.82499999999999996</v>
      </c>
      <c r="AN55" s="21" t="s">
        <v>97</v>
      </c>
      <c r="AO55" s="21" t="s">
        <v>46</v>
      </c>
      <c r="AP55" s="21" t="str">
        <f>_xlfn.XLOOKUP(Consolidated[[#This Row],[CODE]],'[3]PRUEBA PVI'!$D:$D,'[3]PRUEBA PVI'!$I:$I,"NO DATA")</f>
        <v>REGULAR</v>
      </c>
      <c r="AQ55" s="28" t="str">
        <f>IF(_xlfn.XLOOKUP(Consolidated[[#This Row],[CODE]],'[4]PRUEBA PVI'!$D:$D,'[4]PRUEBA PVI'!$I:$I,"NOT FOUND")=Consolidated[[#This Row],[SPECIAL SCHOOL]],"MATCHES","NO")</f>
        <v>MATCHES</v>
      </c>
      <c r="AR55" s="28"/>
      <c r="AS55" s="21">
        <f>_xlfn.XLOOKUP(Consolidated[[#This Row],[CODE]],'[5]WORKING FILE'!$D:$D,'[5]WORKING FILE'!$W:$W,"")</f>
        <v>5</v>
      </c>
      <c r="AT55" s="33" t="str">
        <f>_xlfn.XLOOKUP(Consolidated[[#This Row],[CODE]],'[5]WORKING FILE'!$D:$D,'[5]WORKING FILE'!$V:$V)</f>
        <v xml:space="preserve">Small school a bit isolated. Needs significant addition or replacement. </v>
      </c>
      <c r="AU55" s="21" t="str">
        <f>_xlfn.XLOOKUP(Consolidated[[#This Row],[CODE]],'[6]Karen sort'!$D:$D,'[6]Karen sort'!$O:$O,"NOT COMPLETE")</f>
        <v>PK-5</v>
      </c>
      <c r="AV55" s="21">
        <v>3.8</v>
      </c>
      <c r="AW55" s="21">
        <v>5</v>
      </c>
      <c r="AX55" s="21" t="s">
        <v>92</v>
      </c>
      <c r="AY55" s="27" t="s">
        <v>92</v>
      </c>
      <c r="AZ55" s="21"/>
      <c r="BA55" s="21"/>
      <c r="BB55" s="21"/>
      <c r="BC55" s="21"/>
      <c r="BD55" s="21"/>
      <c r="BE55" s="21"/>
      <c r="BF55" s="24" t="s">
        <v>98</v>
      </c>
      <c r="BG55" s="24">
        <v>218.806908656611</v>
      </c>
      <c r="BH55" s="29" t="str">
        <f>IF(_xlfn.XLOOKUP(Consolidated[[#This Row],[CODE]],'[4]PRUEBA PVI'!$D:$D,'[4]PRUEBA PVI'!$AF:$AF,"NOT FOUND")=BG55,"",_xlfn.XLOOKUP(Consolidated[[#This Row],[CODE]],'[4]PRUEBA PVI'!$D:$D,'[4]PRUEBA PVI'!$AF:$AF,"NOT FOUND"))</f>
        <v/>
      </c>
      <c r="BI55" s="30">
        <v>206.37431154708077</v>
      </c>
      <c r="BJ55" s="21">
        <v>18</v>
      </c>
      <c r="BK55" s="28" t="str">
        <f>IF(_xlfn.XLOOKUP(Consolidated[[#This Row],[CODE]],'[4]PRUEBA PVI'!$D:$D,'[4]PRUEBA PVI'!$AK:$AK,"NO DATA")=Consolidated[[#This Row],[NO OF CLASSROOMS]],"","DOES NOT MATCH")</f>
        <v/>
      </c>
      <c r="BL55" s="31">
        <f>Consolidated[[#This Row],[ENROLLMENT 2021-22]]/Consolidated[[#This Row],[NO OF CLASSROOMS]]</f>
        <v>11.465239530393376</v>
      </c>
      <c r="BM55" s="21">
        <f>Consolidated[[#This Row],[FLOOR AREA (SF)]]/Consolidated[[#This Row],[ENROLLMENT 2022-23]]</f>
        <v>78.717806973045938</v>
      </c>
      <c r="BN55" s="21" t="s">
        <v>114</v>
      </c>
      <c r="BO55" s="21" t="s">
        <v>115</v>
      </c>
      <c r="BP55" s="21" t="s">
        <v>97</v>
      </c>
      <c r="BQ55" s="21" t="s">
        <v>123</v>
      </c>
      <c r="BR55" s="21" t="s">
        <v>97</v>
      </c>
      <c r="BS55" s="21" t="str">
        <f>_xlfn.XLOOKUP(Consolidated[[#This Row],[CODE]],'[7]page 1'!$A:$A,'[7]page 1'!$C:$C,"")</f>
        <v/>
      </c>
      <c r="BT55" s="21" t="str">
        <f>_xlfn.XLOOKUP(Consolidated[[#This Row],[CODE]],[8]Sheet1!$A:$A,[8]Sheet1!$G:$G,"")</f>
        <v/>
      </c>
      <c r="BU55" s="21" t="s">
        <v>92</v>
      </c>
      <c r="BV55" s="21" t="s">
        <v>124</v>
      </c>
      <c r="BW55" s="25" t="s">
        <v>92</v>
      </c>
      <c r="BX55" s="32" t="s">
        <v>325</v>
      </c>
      <c r="BY55" s="21" t="s">
        <v>296</v>
      </c>
      <c r="BZ55" s="21" t="s">
        <v>103</v>
      </c>
      <c r="CA55" s="33" t="s">
        <v>322</v>
      </c>
      <c r="CB55" s="21">
        <v>2</v>
      </c>
      <c r="CC55" s="25" t="s">
        <v>105</v>
      </c>
      <c r="CD55" s="21" t="s">
        <v>97</v>
      </c>
      <c r="CE55" s="21"/>
      <c r="CF55" s="21" t="s">
        <v>117</v>
      </c>
    </row>
    <row r="56" spans="1:84" ht="70.2" x14ac:dyDescent="0.3">
      <c r="A56" s="21">
        <v>12666</v>
      </c>
      <c r="B56" s="22" t="s">
        <v>326</v>
      </c>
      <c r="C56" s="40" t="s">
        <v>295</v>
      </c>
      <c r="D56" s="40" t="s">
        <v>296</v>
      </c>
      <c r="E56" s="40" t="s">
        <v>296</v>
      </c>
      <c r="F56" s="40"/>
      <c r="G56" s="21" t="s">
        <v>108</v>
      </c>
      <c r="H56" s="21" t="s">
        <v>109</v>
      </c>
      <c r="I56" s="21" t="s">
        <v>92</v>
      </c>
      <c r="J56" s="21" t="s">
        <v>92</v>
      </c>
      <c r="K56" s="21" t="s">
        <v>111</v>
      </c>
      <c r="L56" s="24" t="s">
        <v>92</v>
      </c>
      <c r="M56" s="24">
        <v>9.5386683509306955</v>
      </c>
      <c r="N56" s="24">
        <v>11.204036452500704</v>
      </c>
      <c r="O56" s="24">
        <v>13.140672709683336</v>
      </c>
      <c r="P56" s="24">
        <v>11.301540747716889</v>
      </c>
      <c r="Q56" s="24">
        <v>14.161536311863671</v>
      </c>
      <c r="R56" s="24">
        <v>17.967857500155105</v>
      </c>
      <c r="S56" s="24">
        <v>10.432204305435164</v>
      </c>
      <c r="T56" s="24">
        <v>11.342936693007189</v>
      </c>
      <c r="U56" s="24">
        <v>20.918127546095317</v>
      </c>
      <c r="V56" s="24" t="s">
        <v>92</v>
      </c>
      <c r="W56" s="24" t="s">
        <v>92</v>
      </c>
      <c r="X56" s="24" t="s">
        <v>92</v>
      </c>
      <c r="Y56" s="24" t="s">
        <v>92</v>
      </c>
      <c r="Z56" s="24" t="s">
        <v>92</v>
      </c>
      <c r="AA56" s="24" t="s">
        <v>92</v>
      </c>
      <c r="AB56" s="23" t="s">
        <v>129</v>
      </c>
      <c r="AC56" s="21">
        <v>18.20073</v>
      </c>
      <c r="AD56" s="21">
        <v>-66.487610000000004</v>
      </c>
      <c r="AE56" s="21" t="str">
        <f>_xlfn.XLOOKUP(Consolidated[[#This Row],[CODE]],[1]updatedschoolpoints!$A:$A,[1]updatedschoolpoints!$O:$O)</f>
        <v>244-000-006-17</v>
      </c>
      <c r="AF56" s="21">
        <f>_xlfn.XLOOKUP(Consolidated[[#This Row],[CODE]],[1]updatedschoolpoints!$A:$A,[1]updatedschoolpoints!$Q:$Q)</f>
        <v>17</v>
      </c>
      <c r="AG56" s="21">
        <f>_xlfn.XLOOKUP(Consolidated[[#This Row],[CODE]],[1]updatedschoolpoints!$A:$A,[1]updatedschoolpoints!$P:$P)</f>
        <v>6</v>
      </c>
      <c r="AH56" s="21">
        <f>_xlfn.XLOOKUP(Consolidated[[#This Row],[CODE]],[1]updatedschoolpoints!$A:$A,[1]updatedschoolpoints!$I:$I)</f>
        <v>2.3588361510000002</v>
      </c>
      <c r="AI56" s="21">
        <f>_xlfn.XLOOKUP(Consolidated[[#This Row],[CODE]],[1]updatedschoolpoints!$A:$A,[1]updatedschoolpoints!$H:$H)</f>
        <v>102750.4917</v>
      </c>
      <c r="AJ56" s="21">
        <v>27306</v>
      </c>
      <c r="AK56" s="21" t="s">
        <v>186</v>
      </c>
      <c r="AL56" s="26">
        <f>_xlfn.XLOOKUP(Consolidated[[#This Row],[CODE]],'[2]FCI updated 220517'!$B:$B,'[2]FCI updated 220517'!$GD:$GD)</f>
        <v>1.224</v>
      </c>
      <c r="AM56" s="27">
        <f>IF(AND(Consolidated[[#This Row],[DESIGNATION]]="Historic",Consolidated[[#This Row],[DESIGNATION 3/22/2022]]="Historic"),AL56,AL56/1.6)</f>
        <v>0.7649999999999999</v>
      </c>
      <c r="AN56" s="21" t="s">
        <v>97</v>
      </c>
      <c r="AO56" s="21" t="s">
        <v>97</v>
      </c>
      <c r="AP56" s="21" t="str">
        <f>_xlfn.XLOOKUP(Consolidated[[#This Row],[CODE]],'[3]PRUEBA PVI'!$D:$D,'[3]PRUEBA PVI'!$I:$I,"NO DATA")</f>
        <v>REGULAR</v>
      </c>
      <c r="AQ56" s="28" t="str">
        <f>IF(_xlfn.XLOOKUP(Consolidated[[#This Row],[CODE]],'[4]PRUEBA PVI'!$D:$D,'[4]PRUEBA PVI'!$I:$I,"NOT FOUND")=Consolidated[[#This Row],[SPECIAL SCHOOL]],"MATCHES","NO")</f>
        <v>MATCHES</v>
      </c>
      <c r="AR56" s="28"/>
      <c r="AS56" s="21">
        <f>_xlfn.XLOOKUP(Consolidated[[#This Row],[CODE]],'[5]WORKING FILE'!$D:$D,'[5]WORKING FILE'!$W:$W,"")</f>
        <v>3</v>
      </c>
      <c r="AT56" s="33" t="str">
        <f>_xlfn.XLOOKUP(Consolidated[[#This Row],[CODE]],'[5]WORKING FILE'!$D:$D,'[5]WORKING FILE'!$V:$V)</f>
        <v>Small isolated school. Keep</v>
      </c>
      <c r="AU56" s="21" t="str">
        <f>_xlfn.XLOOKUP(Consolidated[[#This Row],[CODE]],'[6]Karen sort'!$D:$D,'[6]Karen sort'!$O:$O,"NOT COMPLETE")</f>
        <v>PK-8</v>
      </c>
      <c r="AV56" s="21">
        <v>3.8</v>
      </c>
      <c r="AW56" s="21">
        <v>4</v>
      </c>
      <c r="AX56" s="21" t="s">
        <v>92</v>
      </c>
      <c r="AY56" s="27" t="s">
        <v>92</v>
      </c>
      <c r="AZ56" s="21"/>
      <c r="BA56" s="21"/>
      <c r="BB56" s="21"/>
      <c r="BC56" s="21"/>
      <c r="BD56" s="21"/>
      <c r="BE56" s="21"/>
      <c r="BF56" s="24" t="s">
        <v>98</v>
      </c>
      <c r="BG56" s="24">
        <v>120.00758061738807</v>
      </c>
      <c r="BH56" s="29" t="str">
        <f>IF(_xlfn.XLOOKUP(Consolidated[[#This Row],[CODE]],'[4]PRUEBA PVI'!$D:$D,'[4]PRUEBA PVI'!$AF:$AF,"NOT FOUND")=BG56,"",_xlfn.XLOOKUP(Consolidated[[#This Row],[CODE]],'[4]PRUEBA PVI'!$D:$D,'[4]PRUEBA PVI'!$AF:$AF,"NOT FOUND"))</f>
        <v/>
      </c>
      <c r="BI56" s="30">
        <v>113.40406584498814</v>
      </c>
      <c r="BJ56" s="21">
        <v>24</v>
      </c>
      <c r="BK56" s="28" t="str">
        <f>IF(_xlfn.XLOOKUP(Consolidated[[#This Row],[CODE]],'[4]PRUEBA PVI'!$D:$D,'[4]PRUEBA PVI'!$AK:$AK,"NO DATA")=Consolidated[[#This Row],[NO OF CLASSROOMS]],"","DOES NOT MATCH")</f>
        <v/>
      </c>
      <c r="BL56" s="31">
        <f>Consolidated[[#This Row],[ENROLLMENT 2021-22]]/Consolidated[[#This Row],[NO OF CLASSROOMS]]</f>
        <v>4.7251694102078394</v>
      </c>
      <c r="BM56" s="21">
        <f>Consolidated[[#This Row],[FLOOR AREA (SF)]]/Consolidated[[#This Row],[ENROLLMENT 2022-23]]</f>
        <v>227.53562616229922</v>
      </c>
      <c r="BN56" s="21" t="s">
        <v>114</v>
      </c>
      <c r="BO56" s="21" t="s">
        <v>115</v>
      </c>
      <c r="BP56" s="21" t="s">
        <v>97</v>
      </c>
      <c r="BQ56" s="21" t="s">
        <v>123</v>
      </c>
      <c r="BR56" s="21" t="s">
        <v>97</v>
      </c>
      <c r="BS56" s="21" t="str">
        <f>_xlfn.XLOOKUP(Consolidated[[#This Row],[CODE]],'[7]page 1'!$A:$A,'[7]page 1'!$C:$C,"")</f>
        <v>85KVA</v>
      </c>
      <c r="BT56" s="21" t="str">
        <f>_xlfn.XLOOKUP(Consolidated[[#This Row],[CODE]],[8]Sheet1!$A:$A,[8]Sheet1!$G:$G,"")</f>
        <v/>
      </c>
      <c r="BU56" s="21" t="s">
        <v>92</v>
      </c>
      <c r="BV56" s="21" t="s">
        <v>124</v>
      </c>
      <c r="BW56" s="25" t="s">
        <v>125</v>
      </c>
      <c r="BX56" s="32" t="s">
        <v>327</v>
      </c>
      <c r="BY56" s="21" t="s">
        <v>296</v>
      </c>
      <c r="BZ56" s="21" t="s">
        <v>103</v>
      </c>
      <c r="CA56" s="33" t="s">
        <v>322</v>
      </c>
      <c r="CB56" s="21">
        <v>2</v>
      </c>
      <c r="CC56" s="25" t="s">
        <v>105</v>
      </c>
      <c r="CD56" s="21" t="s">
        <v>97</v>
      </c>
      <c r="CE56" s="21"/>
      <c r="CF56" s="21" t="s">
        <v>127</v>
      </c>
    </row>
    <row r="57" spans="1:84" ht="56.4" x14ac:dyDescent="0.3">
      <c r="A57" s="21">
        <v>12716</v>
      </c>
      <c r="B57" s="22" t="s">
        <v>328</v>
      </c>
      <c r="C57" s="40" t="s">
        <v>295</v>
      </c>
      <c r="D57" s="40" t="s">
        <v>296</v>
      </c>
      <c r="E57" s="40" t="s">
        <v>296</v>
      </c>
      <c r="F57" s="40"/>
      <c r="G57" s="21" t="s">
        <v>108</v>
      </c>
      <c r="H57" s="21" t="s">
        <v>109</v>
      </c>
      <c r="I57" s="21" t="s">
        <v>92</v>
      </c>
      <c r="J57" s="21" t="s">
        <v>93</v>
      </c>
      <c r="K57" s="21" t="s">
        <v>111</v>
      </c>
      <c r="L57" s="24" t="s">
        <v>92</v>
      </c>
      <c r="M57" s="24">
        <v>21.938937207140597</v>
      </c>
      <c r="N57" s="24">
        <v>13.071375861250822</v>
      </c>
      <c r="O57" s="24">
        <v>15.017911668209527</v>
      </c>
      <c r="P57" s="24">
        <v>9.4179506230974077</v>
      </c>
      <c r="Q57" s="24">
        <v>16.993843574236404</v>
      </c>
      <c r="R57" s="24">
        <v>20.804887631758543</v>
      </c>
      <c r="S57" s="24">
        <v>14.225733143775223</v>
      </c>
      <c r="T57" s="24">
        <v>20.795383937179846</v>
      </c>
      <c r="U57" s="24">
        <v>20.918127546095317</v>
      </c>
      <c r="V57" s="24" t="s">
        <v>92</v>
      </c>
      <c r="W57" s="24" t="s">
        <v>92</v>
      </c>
      <c r="X57" s="24" t="s">
        <v>92</v>
      </c>
      <c r="Y57" s="24" t="s">
        <v>92</v>
      </c>
      <c r="Z57" s="24" t="s">
        <v>92</v>
      </c>
      <c r="AA57" s="24" t="s">
        <v>92</v>
      </c>
      <c r="AB57" s="23" t="s">
        <v>329</v>
      </c>
      <c r="AC57" s="21">
        <v>18.241389999999999</v>
      </c>
      <c r="AD57" s="21">
        <v>-66.366429999999994</v>
      </c>
      <c r="AE57" s="21" t="str">
        <f>_xlfn.XLOOKUP(Consolidated[[#This Row],[CODE]],[1]updatedschoolpoints!$A:$A,[1]updatedschoolpoints!$O:$O)</f>
        <v>220-000-001-42</v>
      </c>
      <c r="AF57" s="21">
        <f>_xlfn.XLOOKUP(Consolidated[[#This Row],[CODE]],[1]updatedschoolpoints!$A:$A,[1]updatedschoolpoints!$Q:$Q)</f>
        <v>42</v>
      </c>
      <c r="AG57" s="21">
        <f>_xlfn.XLOOKUP(Consolidated[[#This Row],[CODE]],[1]updatedschoolpoints!$A:$A,[1]updatedschoolpoints!$P:$P)</f>
        <v>1</v>
      </c>
      <c r="AH57" s="21">
        <f>_xlfn.XLOOKUP(Consolidated[[#This Row],[CODE]],[1]updatedschoolpoints!$A:$A,[1]updatedschoolpoints!$I:$I)</f>
        <v>2.307564873</v>
      </c>
      <c r="AI57" s="21">
        <f>_xlfn.XLOOKUP(Consolidated[[#This Row],[CODE]],[1]updatedschoolpoints!$A:$A,[1]updatedschoolpoints!$H:$H)</f>
        <v>100517.1238</v>
      </c>
      <c r="AJ57" s="21">
        <v>39476</v>
      </c>
      <c r="AK57" s="21" t="s">
        <v>145</v>
      </c>
      <c r="AL57" s="26">
        <f>_xlfn.XLOOKUP(Consolidated[[#This Row],[CODE]],'[2]FCI updated 220517'!$B:$B,'[2]FCI updated 220517'!$GD:$GD)</f>
        <v>1.32</v>
      </c>
      <c r="AM57" s="27">
        <f>IF(AND(Consolidated[[#This Row],[DESIGNATION]]="Historic",Consolidated[[#This Row],[DESIGNATION 3/22/2022]]="Historic"),AL57,AL57/1.6)</f>
        <v>0.82499999999999996</v>
      </c>
      <c r="AN57" s="21" t="s">
        <v>97</v>
      </c>
      <c r="AO57" s="21" t="s">
        <v>97</v>
      </c>
      <c r="AP57" s="21" t="str">
        <f>_xlfn.XLOOKUP(Consolidated[[#This Row],[CODE]],'[3]PRUEBA PVI'!$D:$D,'[3]PRUEBA PVI'!$I:$I,"NO DATA")</f>
        <v>OTRO</v>
      </c>
      <c r="AQ57" s="28" t="str">
        <f>IF(_xlfn.XLOOKUP(Consolidated[[#This Row],[CODE]],'[4]PRUEBA PVI'!$D:$D,'[4]PRUEBA PVI'!$I:$I,"NOT FOUND")=Consolidated[[#This Row],[SPECIAL SCHOOL]],"MATCHES","NO")</f>
        <v>MATCHES</v>
      </c>
      <c r="AR57" s="28"/>
      <c r="AS57" s="21">
        <f>_xlfn.XLOOKUP(Consolidated[[#This Row],[CODE]],'[5]WORKING FILE'!$D:$D,'[5]WORKING FILE'!$W:$W,"")</f>
        <v>3</v>
      </c>
      <c r="AT57" s="33" t="str">
        <f>_xlfn.XLOOKUP(Consolidated[[#This Row],[CODE]],'[5]WORKING FILE'!$D:$D,'[5]WORKING FILE'!$V:$V)</f>
        <v>Small but Isolated. Keep</v>
      </c>
      <c r="AU57" s="21" t="str">
        <f>_xlfn.XLOOKUP(Consolidated[[#This Row],[CODE]],'[6]Karen sort'!$D:$D,'[6]Karen sort'!$O:$O,"NOT COMPLETE")</f>
        <v>K-8</v>
      </c>
      <c r="AV57" s="21">
        <v>3.8</v>
      </c>
      <c r="AW57" s="21">
        <v>5</v>
      </c>
      <c r="AX57" s="21" t="s">
        <v>92</v>
      </c>
      <c r="AY57" s="27" t="s">
        <v>92</v>
      </c>
      <c r="AZ57" s="21"/>
      <c r="BA57" s="21"/>
      <c r="BB57" s="21"/>
      <c r="BC57" s="21"/>
      <c r="BD57" s="21"/>
      <c r="BE57" s="21"/>
      <c r="BF57" s="24" t="s">
        <v>98</v>
      </c>
      <c r="BG57" s="24">
        <v>160.78555590319422</v>
      </c>
      <c r="BH57" s="29" t="str">
        <f>IF(_xlfn.XLOOKUP(Consolidated[[#This Row],[CODE]],'[4]PRUEBA PVI'!$D:$D,'[4]PRUEBA PVI'!$AF:$AF,"NOT FOUND")=BG57,"",_xlfn.XLOOKUP(Consolidated[[#This Row],[CODE]],'[4]PRUEBA PVI'!$D:$D,'[4]PRUEBA PVI'!$AF:$AF,"NOT FOUND"))</f>
        <v/>
      </c>
      <c r="BI57" s="30">
        <v>152.07643732263071</v>
      </c>
      <c r="BJ57" s="21">
        <v>24</v>
      </c>
      <c r="BK57" s="28" t="str">
        <f>IF(_xlfn.XLOOKUP(Consolidated[[#This Row],[CODE]],'[4]PRUEBA PVI'!$D:$D,'[4]PRUEBA PVI'!$AK:$AK,"NO DATA")=Consolidated[[#This Row],[NO OF CLASSROOMS]],"","DOES NOT MATCH")</f>
        <v/>
      </c>
      <c r="BL57" s="31">
        <f>Consolidated[[#This Row],[ENROLLMENT 2021-22]]/Consolidated[[#This Row],[NO OF CLASSROOMS]]</f>
        <v>6.3365182217762799</v>
      </c>
      <c r="BM57" s="21">
        <f>Consolidated[[#This Row],[FLOOR AREA (SF)]]/Consolidated[[#This Row],[ENROLLMENT 2022-23]]</f>
        <v>245.51956659445025</v>
      </c>
      <c r="BN57" s="21" t="s">
        <v>114</v>
      </c>
      <c r="BO57" s="21" t="s">
        <v>115</v>
      </c>
      <c r="BP57" s="21" t="s">
        <v>97</v>
      </c>
      <c r="BQ57" s="21" t="s">
        <v>123</v>
      </c>
      <c r="BR57" s="21" t="s">
        <v>97</v>
      </c>
      <c r="BS57" s="21" t="str">
        <f>_xlfn.XLOOKUP(Consolidated[[#This Row],[CODE]],'[7]page 1'!$A:$A,'[7]page 1'!$C:$C,"")</f>
        <v>85KVA</v>
      </c>
      <c r="BT57" s="21" t="str">
        <f>_xlfn.XLOOKUP(Consolidated[[#This Row],[CODE]],[8]Sheet1!$A:$A,[8]Sheet1!$G:$G,"")</f>
        <v>ESSER ROOF SEALING PROGRAM</v>
      </c>
      <c r="BU57" s="21" t="s">
        <v>92</v>
      </c>
      <c r="BV57" s="21" t="s">
        <v>124</v>
      </c>
      <c r="BW57" s="25" t="s">
        <v>125</v>
      </c>
      <c r="BX57" s="32" t="s">
        <v>330</v>
      </c>
      <c r="BY57" s="21" t="s">
        <v>296</v>
      </c>
      <c r="BZ57" s="21" t="s">
        <v>103</v>
      </c>
      <c r="CA57" s="33" t="s">
        <v>322</v>
      </c>
      <c r="CB57" s="21">
        <v>2</v>
      </c>
      <c r="CC57" s="25" t="s">
        <v>105</v>
      </c>
      <c r="CD57" s="21" t="s">
        <v>97</v>
      </c>
      <c r="CE57" s="21"/>
      <c r="CF57" s="21" t="s">
        <v>106</v>
      </c>
    </row>
    <row r="58" spans="1:84" ht="82.8" x14ac:dyDescent="0.3">
      <c r="A58" s="38">
        <v>12724</v>
      </c>
      <c r="B58" s="32" t="s">
        <v>331</v>
      </c>
      <c r="C58" s="40" t="s">
        <v>295</v>
      </c>
      <c r="D58" s="40" t="s">
        <v>296</v>
      </c>
      <c r="E58" s="40" t="s">
        <v>296</v>
      </c>
      <c r="F58" s="40"/>
      <c r="G58" s="21" t="s">
        <v>108</v>
      </c>
      <c r="H58" s="21" t="s">
        <v>109</v>
      </c>
      <c r="I58" s="21" t="s">
        <v>92</v>
      </c>
      <c r="J58" s="21" t="s">
        <v>93</v>
      </c>
      <c r="K58" s="21" t="s">
        <v>111</v>
      </c>
      <c r="L58" s="24" t="s">
        <v>92</v>
      </c>
      <c r="M58" s="24">
        <v>16.215736196582181</v>
      </c>
      <c r="N58" s="24">
        <v>12.137706156875764</v>
      </c>
      <c r="O58" s="24">
        <v>14.079292188946431</v>
      </c>
      <c r="P58" s="24">
        <v>13.185130872336371</v>
      </c>
      <c r="Q58" s="24">
        <v>18.882048415818225</v>
      </c>
      <c r="R58" s="24">
        <v>16.076504079086146</v>
      </c>
      <c r="S58" s="24">
        <v>10.432204305435164</v>
      </c>
      <c r="T58" s="24">
        <v>22.685873386014379</v>
      </c>
      <c r="U58" s="24">
        <v>16.164007649255471</v>
      </c>
      <c r="V58" s="24" t="s">
        <v>92</v>
      </c>
      <c r="W58" s="24" t="s">
        <v>92</v>
      </c>
      <c r="X58" s="24" t="s">
        <v>92</v>
      </c>
      <c r="Y58" s="24" t="s">
        <v>92</v>
      </c>
      <c r="Z58" s="24" t="s">
        <v>92</v>
      </c>
      <c r="AA58" s="24" t="s">
        <v>92</v>
      </c>
      <c r="AB58" s="23" t="s">
        <v>329</v>
      </c>
      <c r="AC58" s="21">
        <v>18.213760000000001</v>
      </c>
      <c r="AD58" s="21">
        <v>-66.356070000000003</v>
      </c>
      <c r="AE58" s="21" t="str">
        <f>_xlfn.XLOOKUP(Consolidated[[#This Row],[CODE]],[1]updatedschoolpoints!$A:$A,[1]updatedschoolpoints!$O:$O)</f>
        <v>246-000-002-09</v>
      </c>
      <c r="AF58" s="21">
        <f>_xlfn.XLOOKUP(Consolidated[[#This Row],[CODE]],[1]updatedschoolpoints!$A:$A,[1]updatedschoolpoints!$Q:$Q)</f>
        <v>9</v>
      </c>
      <c r="AG58" s="21">
        <f>_xlfn.XLOOKUP(Consolidated[[#This Row],[CODE]],[1]updatedschoolpoints!$A:$A,[1]updatedschoolpoints!$P:$P)</f>
        <v>2</v>
      </c>
      <c r="AH58" s="21">
        <f>_xlfn.XLOOKUP(Consolidated[[#This Row],[CODE]],[1]updatedschoolpoints!$A:$A,[1]updatedschoolpoints!$I:$I)</f>
        <v>1.783480207</v>
      </c>
      <c r="AI58" s="21">
        <f>_xlfn.XLOOKUP(Consolidated[[#This Row],[CODE]],[1]updatedschoolpoints!$A:$A,[1]updatedschoolpoints!$H:$H)</f>
        <v>77688.087060000005</v>
      </c>
      <c r="AJ58" s="21">
        <v>17613</v>
      </c>
      <c r="AK58" s="21" t="s">
        <v>332</v>
      </c>
      <c r="AL58" s="26">
        <f>_xlfn.XLOOKUP(Consolidated[[#This Row],[CODE]],'[2]FCI updated 220517'!$B:$B,'[2]FCI updated 220517'!$GD:$GD)</f>
        <v>1.38</v>
      </c>
      <c r="AM58" s="27">
        <f>IF(AND(Consolidated[[#This Row],[DESIGNATION]]="Historic",Consolidated[[#This Row],[DESIGNATION 3/22/2022]]="Historic"),AL58,AL58/1.6)</f>
        <v>0.86249999999999993</v>
      </c>
      <c r="AN58" s="21" t="s">
        <v>97</v>
      </c>
      <c r="AO58" s="21" t="s">
        <v>97</v>
      </c>
      <c r="AP58" s="21" t="str">
        <f>_xlfn.XLOOKUP(Consolidated[[#This Row],[CODE]],'[3]PRUEBA PVI'!$D:$D,'[3]PRUEBA PVI'!$I:$I,"NO DATA")</f>
        <v>REGULAR</v>
      </c>
      <c r="AQ58" s="28" t="str">
        <f>IF(_xlfn.XLOOKUP(Consolidated[[#This Row],[CODE]],'[4]PRUEBA PVI'!$D:$D,'[4]PRUEBA PVI'!$I:$I,"NOT FOUND")=Consolidated[[#This Row],[SPECIAL SCHOOL]],"MATCHES","NO")</f>
        <v>MATCHES</v>
      </c>
      <c r="AR58" s="28"/>
      <c r="AS58" s="21">
        <f>_xlfn.XLOOKUP(Consolidated[[#This Row],[CODE]],'[5]WORKING FILE'!$D:$D,'[5]WORKING FILE'!$W:$W,"")</f>
        <v>3</v>
      </c>
      <c r="AT58" s="33" t="str">
        <f>_xlfn.XLOOKUP(Consolidated[[#This Row],[CODE]],'[5]WORKING FILE'!$D:$D,'[5]WORKING FILE'!$V:$V)</f>
        <v>Small but Isolated. Keep</v>
      </c>
      <c r="AU58" s="21" t="str">
        <f>_xlfn.XLOOKUP(Consolidated[[#This Row],[CODE]],'[6]Karen sort'!$D:$D,'[6]Karen sort'!$O:$O,"NOT COMPLETE")</f>
        <v>K-8</v>
      </c>
      <c r="AV58" s="21">
        <v>3.8</v>
      </c>
      <c r="AW58" s="21">
        <v>5</v>
      </c>
      <c r="AX58" s="21" t="s">
        <v>92</v>
      </c>
      <c r="AY58" s="27" t="s">
        <v>92</v>
      </c>
      <c r="AZ58" s="21"/>
      <c r="BA58" s="21"/>
      <c r="BB58" s="21"/>
      <c r="BC58" s="21"/>
      <c r="BD58" s="21"/>
      <c r="BE58" s="21"/>
      <c r="BF58" s="24" t="s">
        <v>98</v>
      </c>
      <c r="BG58" s="24">
        <v>146.51738944971177</v>
      </c>
      <c r="BH58" s="29" t="str">
        <f>IF(_xlfn.XLOOKUP(Consolidated[[#This Row],[CODE]],'[4]PRUEBA PVI'!$D:$D,'[4]PRUEBA PVI'!$AF:$AF,"NOT FOUND")=BG58,"",_xlfn.XLOOKUP(Consolidated[[#This Row],[CODE]],'[4]PRUEBA PVI'!$D:$D,'[4]PRUEBA PVI'!$AF:$AF,"NOT FOUND"))</f>
        <v/>
      </c>
      <c r="BI58" s="30">
        <v>138.504155933379</v>
      </c>
      <c r="BJ58" s="21">
        <v>18</v>
      </c>
      <c r="BK58" s="28" t="str">
        <f>IF(_xlfn.XLOOKUP(Consolidated[[#This Row],[CODE]],'[4]PRUEBA PVI'!$D:$D,'[4]PRUEBA PVI'!$AK:$AK,"NO DATA")=Consolidated[[#This Row],[NO OF CLASSROOMS]],"","DOES NOT MATCH")</f>
        <v/>
      </c>
      <c r="BL58" s="31">
        <f>Consolidated[[#This Row],[ENROLLMENT 2021-22]]/Consolidated[[#This Row],[NO OF CLASSROOMS]]</f>
        <v>7.6946753296321662</v>
      </c>
      <c r="BM58" s="21">
        <f>Consolidated[[#This Row],[FLOOR AREA (SF)]]/Consolidated[[#This Row],[ENROLLMENT 2022-23]]</f>
        <v>120.21098701082985</v>
      </c>
      <c r="BN58" s="21" t="s">
        <v>114</v>
      </c>
      <c r="BO58" s="21" t="s">
        <v>115</v>
      </c>
      <c r="BP58" s="21" t="s">
        <v>97</v>
      </c>
      <c r="BQ58" s="21" t="s">
        <v>97</v>
      </c>
      <c r="BR58" s="21" t="s">
        <v>97</v>
      </c>
      <c r="BS58" s="21" t="str">
        <f>_xlfn.XLOOKUP(Consolidated[[#This Row],[CODE]],'[7]page 1'!$A:$A,'[7]page 1'!$C:$C,"")</f>
        <v>85KVA</v>
      </c>
      <c r="BT58" s="21" t="str">
        <f>_xlfn.XLOOKUP(Consolidated[[#This Row],[CODE]],[8]Sheet1!$A:$A,[8]Sheet1!$G:$G,"")</f>
        <v/>
      </c>
      <c r="BU58" s="21" t="s">
        <v>92</v>
      </c>
      <c r="BV58" s="21" t="s">
        <v>124</v>
      </c>
      <c r="BW58" s="25" t="s">
        <v>92</v>
      </c>
      <c r="BX58" s="32" t="s">
        <v>333</v>
      </c>
      <c r="BY58" s="21" t="s">
        <v>296</v>
      </c>
      <c r="BZ58" s="21" t="s">
        <v>103</v>
      </c>
      <c r="CA58" s="33" t="s">
        <v>322</v>
      </c>
      <c r="CB58" s="21">
        <v>2</v>
      </c>
      <c r="CC58" s="25" t="s">
        <v>105</v>
      </c>
      <c r="CD58" s="21" t="s">
        <v>97</v>
      </c>
      <c r="CE58" s="21"/>
      <c r="CF58" s="21" t="s">
        <v>127</v>
      </c>
    </row>
    <row r="59" spans="1:84" ht="56.4" x14ac:dyDescent="0.3">
      <c r="A59" s="21">
        <v>12740</v>
      </c>
      <c r="B59" s="22" t="s">
        <v>334</v>
      </c>
      <c r="C59" s="40" t="s">
        <v>295</v>
      </c>
      <c r="D59" s="40" t="s">
        <v>296</v>
      </c>
      <c r="E59" s="40" t="s">
        <v>296</v>
      </c>
      <c r="F59" s="40"/>
      <c r="G59" s="21" t="s">
        <v>108</v>
      </c>
      <c r="H59" s="21" t="s">
        <v>109</v>
      </c>
      <c r="I59" s="21" t="s">
        <v>92</v>
      </c>
      <c r="J59" s="21" t="s">
        <v>93</v>
      </c>
      <c r="K59" s="21" t="s">
        <v>111</v>
      </c>
      <c r="L59" s="24" t="s">
        <v>92</v>
      </c>
      <c r="M59" s="24">
        <v>14.308002526396042</v>
      </c>
      <c r="N59" s="24">
        <v>16.806054678751057</v>
      </c>
      <c r="O59" s="24">
        <v>19.711009064525005</v>
      </c>
      <c r="P59" s="24">
        <v>16.010516059265594</v>
      </c>
      <c r="Q59" s="24">
        <v>16.049741153445492</v>
      </c>
      <c r="R59" s="24">
        <v>30.261654737103335</v>
      </c>
      <c r="S59" s="24">
        <v>17.070879772530269</v>
      </c>
      <c r="T59" s="24">
        <v>27.412097008100705</v>
      </c>
      <c r="U59" s="24">
        <v>22.819775504831256</v>
      </c>
      <c r="V59" s="24" t="s">
        <v>92</v>
      </c>
      <c r="W59" s="24" t="s">
        <v>92</v>
      </c>
      <c r="X59" s="24" t="s">
        <v>92</v>
      </c>
      <c r="Y59" s="24" t="s">
        <v>92</v>
      </c>
      <c r="Z59" s="24" t="s">
        <v>92</v>
      </c>
      <c r="AA59" s="24" t="s">
        <v>92</v>
      </c>
      <c r="AB59" s="23" t="s">
        <v>329</v>
      </c>
      <c r="AC59" s="21">
        <v>18.204180000000001</v>
      </c>
      <c r="AD59" s="21">
        <v>-66.422290000000004</v>
      </c>
      <c r="AE59" s="21" t="str">
        <f>_xlfn.XLOOKUP(Consolidated[[#This Row],[CODE]],[1]updatedschoolpoints!$A:$A,[1]updatedschoolpoints!$O:$O)</f>
        <v>245-000-002-25</v>
      </c>
      <c r="AF59" s="21">
        <f>_xlfn.XLOOKUP(Consolidated[[#This Row],[CODE]],[1]updatedschoolpoints!$A:$A,[1]updatedschoolpoints!$Q:$Q)</f>
        <v>25</v>
      </c>
      <c r="AG59" s="21">
        <f>_xlfn.XLOOKUP(Consolidated[[#This Row],[CODE]],[1]updatedschoolpoints!$A:$A,[1]updatedschoolpoints!$P:$P)</f>
        <v>2</v>
      </c>
      <c r="AH59" s="21">
        <f>_xlfn.XLOOKUP(Consolidated[[#This Row],[CODE]],[1]updatedschoolpoints!$A:$A,[1]updatedschoolpoints!$I:$I)</f>
        <v>3.8105541199999999</v>
      </c>
      <c r="AI59" s="21">
        <f>_xlfn.XLOOKUP(Consolidated[[#This Row],[CODE]],[1]updatedschoolpoints!$A:$A,[1]updatedschoolpoints!$H:$H)</f>
        <v>165987.0735</v>
      </c>
      <c r="AJ59" s="21">
        <v>23348</v>
      </c>
      <c r="AK59" s="21" t="s">
        <v>137</v>
      </c>
      <c r="AL59" s="26">
        <f>_xlfn.XLOOKUP(Consolidated[[#This Row],[CODE]],'[2]FCI updated 220517'!$B:$B,'[2]FCI updated 220517'!$GD:$GD)</f>
        <v>1.3008</v>
      </c>
      <c r="AM59" s="27">
        <f>IF(AND(Consolidated[[#This Row],[DESIGNATION]]="Historic",Consolidated[[#This Row],[DESIGNATION 3/22/2022]]="Historic"),AL59,AL59/1.6)</f>
        <v>0.81299999999999994</v>
      </c>
      <c r="AN59" s="21" t="s">
        <v>97</v>
      </c>
      <c r="AO59" s="21" t="s">
        <v>97</v>
      </c>
      <c r="AP59" s="21" t="str">
        <f>_xlfn.XLOOKUP(Consolidated[[#This Row],[CODE]],'[3]PRUEBA PVI'!$D:$D,'[3]PRUEBA PVI'!$I:$I,"NO DATA")</f>
        <v>REGULAR</v>
      </c>
      <c r="AQ59" s="28" t="str">
        <f>IF(_xlfn.XLOOKUP(Consolidated[[#This Row],[CODE]],'[4]PRUEBA PVI'!$D:$D,'[4]PRUEBA PVI'!$I:$I,"NOT FOUND")=Consolidated[[#This Row],[SPECIAL SCHOOL]],"MATCHES","NO")</f>
        <v>MATCHES</v>
      </c>
      <c r="AR59" s="28"/>
      <c r="AS59" s="21">
        <f>_xlfn.XLOOKUP(Consolidated[[#This Row],[CODE]],'[5]WORKING FILE'!$D:$D,'[5]WORKING FILE'!$W:$W,"")</f>
        <v>4</v>
      </c>
      <c r="AT59" s="33" t="str">
        <f>_xlfn.XLOOKUP(Consolidated[[#This Row],[CODE]],'[5]WORKING FILE'!$D:$D,'[5]WORKING FILE'!$V:$V)</f>
        <v xml:space="preserve">Keep. Small addition to include Pre-K </v>
      </c>
      <c r="AU59" s="21" t="str">
        <f>_xlfn.XLOOKUP(Consolidated[[#This Row],[CODE]],'[6]Karen sort'!$D:$D,'[6]Karen sort'!$O:$O,"NOT COMPLETE")</f>
        <v>PK-8</v>
      </c>
      <c r="AV59" s="21">
        <v>3.8</v>
      </c>
      <c r="AW59" s="21">
        <v>5</v>
      </c>
      <c r="AX59" s="21" t="s">
        <v>92</v>
      </c>
      <c r="AY59" s="27" t="s">
        <v>92</v>
      </c>
      <c r="AZ59" s="21"/>
      <c r="BA59" s="21"/>
      <c r="BB59" s="21"/>
      <c r="BC59" s="21"/>
      <c r="BD59" s="21"/>
      <c r="BE59" s="21"/>
      <c r="BF59" s="24" t="s">
        <v>98</v>
      </c>
      <c r="BG59" s="24">
        <v>190.02805717018643</v>
      </c>
      <c r="BH59" s="29" t="str">
        <f>IF(_xlfn.XLOOKUP(Consolidated[[#This Row],[CODE]],'[4]PRUEBA PVI'!$D:$D,'[4]PRUEBA PVI'!$AF:$AF,"NOT FOUND")=BG59,"",_xlfn.XLOOKUP(Consolidated[[#This Row],[CODE]],'[4]PRUEBA PVI'!$D:$D,'[4]PRUEBA PVI'!$AF:$AF,"NOT FOUND"))</f>
        <v/>
      </c>
      <c r="BI59" s="30">
        <v>179.66221949141033</v>
      </c>
      <c r="BJ59" s="21">
        <v>20</v>
      </c>
      <c r="BK59" s="28" t="str">
        <f>IF(_xlfn.XLOOKUP(Consolidated[[#This Row],[CODE]],'[4]PRUEBA PVI'!$D:$D,'[4]PRUEBA PVI'!$AK:$AK,"NO DATA")=Consolidated[[#This Row],[NO OF CLASSROOMS]],"","DOES NOT MATCH")</f>
        <v/>
      </c>
      <c r="BL59" s="31">
        <f>Consolidated[[#This Row],[ENROLLMENT 2021-22]]/Consolidated[[#This Row],[NO OF CLASSROOMS]]</f>
        <v>8.9831109745705167</v>
      </c>
      <c r="BM59" s="21">
        <f>Consolidated[[#This Row],[FLOOR AREA (SF)]]/Consolidated[[#This Row],[ENROLLMENT 2022-23]]</f>
        <v>122.86606697815083</v>
      </c>
      <c r="BN59" s="21" t="s">
        <v>114</v>
      </c>
      <c r="BO59" s="21" t="s">
        <v>115</v>
      </c>
      <c r="BP59" s="21" t="s">
        <v>97</v>
      </c>
      <c r="BQ59" s="21" t="s">
        <v>123</v>
      </c>
      <c r="BR59" s="21" t="s">
        <v>97</v>
      </c>
      <c r="BS59" s="21" t="str">
        <f>_xlfn.XLOOKUP(Consolidated[[#This Row],[CODE]],'[7]page 1'!$A:$A,'[7]page 1'!$C:$C,"")</f>
        <v/>
      </c>
      <c r="BT59" s="21" t="str">
        <f>_xlfn.XLOOKUP(Consolidated[[#This Row],[CODE]],[8]Sheet1!$A:$A,[8]Sheet1!$G:$G,"")</f>
        <v/>
      </c>
      <c r="BU59" s="21" t="s">
        <v>92</v>
      </c>
      <c r="BV59" s="21" t="s">
        <v>124</v>
      </c>
      <c r="BW59" s="25" t="s">
        <v>125</v>
      </c>
      <c r="BX59" s="32" t="s">
        <v>335</v>
      </c>
      <c r="BY59" s="21" t="s">
        <v>296</v>
      </c>
      <c r="BZ59" s="21" t="s">
        <v>103</v>
      </c>
      <c r="CA59" s="33" t="s">
        <v>322</v>
      </c>
      <c r="CB59" s="21">
        <v>2</v>
      </c>
      <c r="CC59" s="25" t="s">
        <v>105</v>
      </c>
      <c r="CD59" s="21" t="s">
        <v>97</v>
      </c>
      <c r="CE59" s="21"/>
      <c r="CF59" s="21" t="s">
        <v>127</v>
      </c>
    </row>
    <row r="60" spans="1:84" ht="56.4" x14ac:dyDescent="0.3">
      <c r="A60" s="21">
        <v>12765</v>
      </c>
      <c r="B60" s="22" t="s">
        <v>336</v>
      </c>
      <c r="C60" s="40" t="s">
        <v>295</v>
      </c>
      <c r="D60" s="40" t="s">
        <v>296</v>
      </c>
      <c r="E60" s="40" t="s">
        <v>296</v>
      </c>
      <c r="F60" s="40"/>
      <c r="G60" s="21" t="s">
        <v>108</v>
      </c>
      <c r="H60" s="21" t="s">
        <v>109</v>
      </c>
      <c r="I60" s="21" t="s">
        <v>92</v>
      </c>
      <c r="J60" s="21" t="s">
        <v>92</v>
      </c>
      <c r="K60" s="21" t="s">
        <v>111</v>
      </c>
      <c r="L60" s="24" t="s">
        <v>92</v>
      </c>
      <c r="M60" s="24">
        <v>27.662138217699013</v>
      </c>
      <c r="N60" s="24">
        <v>14.938715270000939</v>
      </c>
      <c r="O60" s="24">
        <v>21.588248023051193</v>
      </c>
      <c r="P60" s="24">
        <v>12.243335810026629</v>
      </c>
      <c r="Q60" s="24">
        <v>20.77025325740005</v>
      </c>
      <c r="R60" s="24">
        <v>22.696241052827503</v>
      </c>
      <c r="S60" s="24">
        <v>55.954550365515878</v>
      </c>
      <c r="T60" s="24">
        <v>42.536012598776956</v>
      </c>
      <c r="U60" s="24">
        <v>33.278839277878909</v>
      </c>
      <c r="V60" s="24" t="s">
        <v>92</v>
      </c>
      <c r="W60" s="24" t="s">
        <v>92</v>
      </c>
      <c r="X60" s="24" t="s">
        <v>92</v>
      </c>
      <c r="Y60" s="24" t="s">
        <v>92</v>
      </c>
      <c r="Z60" s="24" t="s">
        <v>92</v>
      </c>
      <c r="AA60" s="24" t="s">
        <v>92</v>
      </c>
      <c r="AB60" s="23" t="s">
        <v>112</v>
      </c>
      <c r="AC60" s="21">
        <v>18.239560000000001</v>
      </c>
      <c r="AD60" s="21">
        <v>-66.404679999999999</v>
      </c>
      <c r="AE60" s="21" t="str">
        <f>_xlfn.XLOOKUP(Consolidated[[#This Row],[CODE]],[1]updatedschoolpoints!$A:$A,[1]updatedschoolpoints!$O:$O)</f>
        <v>219-026-005-06</v>
      </c>
      <c r="AF60" s="21">
        <f>_xlfn.XLOOKUP(Consolidated[[#This Row],[CODE]],[1]updatedschoolpoints!$A:$A,[1]updatedschoolpoints!$Q:$Q)</f>
        <v>6</v>
      </c>
      <c r="AG60" s="21">
        <f>_xlfn.XLOOKUP(Consolidated[[#This Row],[CODE]],[1]updatedschoolpoints!$A:$A,[1]updatedschoolpoints!$P:$P)</f>
        <v>5</v>
      </c>
      <c r="AH60" s="21">
        <f>_xlfn.XLOOKUP(Consolidated[[#This Row],[CODE]],[1]updatedschoolpoints!$A:$A,[1]updatedschoolpoints!$I:$I)</f>
        <v>1.8590571739999999</v>
      </c>
      <c r="AI60" s="21">
        <f>_xlfn.XLOOKUP(Consolidated[[#This Row],[CODE]],[1]updatedschoolpoints!$A:$A,[1]updatedschoolpoints!$H:$H)</f>
        <v>80980.206590000002</v>
      </c>
      <c r="AJ60" s="21">
        <v>35906</v>
      </c>
      <c r="AK60" s="21" t="s">
        <v>337</v>
      </c>
      <c r="AL60" s="26">
        <f>_xlfn.XLOOKUP(Consolidated[[#This Row],[CODE]],'[2]FCI updated 220517'!$B:$B,'[2]FCI updated 220517'!$GD:$GD)</f>
        <v>1.292</v>
      </c>
      <c r="AM60" s="27">
        <f>IF(AND(Consolidated[[#This Row],[DESIGNATION]]="Historic",Consolidated[[#This Row],[DESIGNATION 3/22/2022]]="Historic"),AL60,AL60/1.6)</f>
        <v>0.8075</v>
      </c>
      <c r="AN60" s="21" t="s">
        <v>97</v>
      </c>
      <c r="AO60" s="21" t="s">
        <v>97</v>
      </c>
      <c r="AP60" s="21" t="str">
        <f>_xlfn.XLOOKUP(Consolidated[[#This Row],[CODE]],'[3]PRUEBA PVI'!$D:$D,'[3]PRUEBA PVI'!$I:$I,"NO DATA")</f>
        <v>REGULAR</v>
      </c>
      <c r="AQ60" s="28" t="str">
        <f>IF(_xlfn.XLOOKUP(Consolidated[[#This Row],[CODE]],'[4]PRUEBA PVI'!$D:$D,'[4]PRUEBA PVI'!$I:$I,"NOT FOUND")=Consolidated[[#This Row],[SPECIAL SCHOOL]],"MATCHES","NO")</f>
        <v>MATCHES</v>
      </c>
      <c r="AR60" s="28"/>
      <c r="AS60" s="21">
        <f>_xlfn.XLOOKUP(Consolidated[[#This Row],[CODE]],'[5]WORKING FILE'!$D:$D,'[5]WORKING FILE'!$W:$W,"")</f>
        <v>1</v>
      </c>
      <c r="AT60" s="33" t="str">
        <f>_xlfn.XLOOKUP(Consolidated[[#This Row],[CODE]],'[5]WORKING FILE'!$D:$D,'[5]WORKING FILE'!$V:$V)</f>
        <v xml:space="preserve">Smaller school and close to modern NELIDA MELENDEZ MELENDEZ. Recommend moving students there. </v>
      </c>
      <c r="AU60" s="21" t="str">
        <f>_xlfn.XLOOKUP(Consolidated[[#This Row],[CODE]],'[6]Karen sort'!$D:$D,'[6]Karen sort'!$O:$O,"NOT COMPLETE")</f>
        <v>-</v>
      </c>
      <c r="AV60" s="21">
        <v>3.8</v>
      </c>
      <c r="AW60" s="21">
        <v>4</v>
      </c>
      <c r="AX60" s="21" t="s">
        <v>92</v>
      </c>
      <c r="AY60" s="27" t="s">
        <v>92</v>
      </c>
      <c r="AZ60" s="21"/>
      <c r="BA60" s="21"/>
      <c r="BB60" s="21"/>
      <c r="BC60" s="21"/>
      <c r="BD60" s="21"/>
      <c r="BE60" s="21"/>
      <c r="BF60" s="24" t="s">
        <v>98</v>
      </c>
      <c r="BG60" s="24">
        <v>251.66833387317706</v>
      </c>
      <c r="BH60" s="29" t="str">
        <f>IF(_xlfn.XLOOKUP(Consolidated[[#This Row],[CODE]],'[4]PRUEBA PVI'!$D:$D,'[4]PRUEBA PVI'!$AF:$AF,"NOT FOUND")=BG60,"",_xlfn.XLOOKUP(Consolidated[[#This Row],[CODE]],'[4]PRUEBA PVI'!$D:$D,'[4]PRUEBA PVI'!$AF:$AF,"NOT FOUND"))</f>
        <v/>
      </c>
      <c r="BI60" s="30">
        <v>238.11579840394182</v>
      </c>
      <c r="BJ60" s="21">
        <v>36</v>
      </c>
      <c r="BK60" s="28" t="str">
        <f>IF(_xlfn.XLOOKUP(Consolidated[[#This Row],[CODE]],'[4]PRUEBA PVI'!$D:$D,'[4]PRUEBA PVI'!$AK:$AK,"NO DATA")=Consolidated[[#This Row],[NO OF CLASSROOMS]],"","DOES NOT MATCH")</f>
        <v/>
      </c>
      <c r="BL60" s="31">
        <f>Consolidated[[#This Row],[ENROLLMENT 2021-22]]/Consolidated[[#This Row],[NO OF CLASSROOMS]]</f>
        <v>6.6143277334428285</v>
      </c>
      <c r="BM60" s="21">
        <f>Consolidated[[#This Row],[FLOOR AREA (SF)]]/Consolidated[[#This Row],[ENROLLMENT 2022-23]]</f>
        <v>142.67190252904075</v>
      </c>
      <c r="BN60" s="21" t="s">
        <v>114</v>
      </c>
      <c r="BO60" s="21" t="s">
        <v>115</v>
      </c>
      <c r="BP60" s="21" t="s">
        <v>97</v>
      </c>
      <c r="BQ60" s="21" t="s">
        <v>97</v>
      </c>
      <c r="BR60" s="21" t="s">
        <v>97</v>
      </c>
      <c r="BS60" s="21" t="str">
        <f>_xlfn.XLOOKUP(Consolidated[[#This Row],[CODE]],'[7]page 1'!$A:$A,'[7]page 1'!$C:$C,"")</f>
        <v/>
      </c>
      <c r="BT60" s="21" t="str">
        <f>_xlfn.XLOOKUP(Consolidated[[#This Row],[CODE]],[8]Sheet1!$A:$A,[8]Sheet1!$G:$G,"")</f>
        <v/>
      </c>
      <c r="BU60" s="21" t="s">
        <v>92</v>
      </c>
      <c r="BV60" s="21" t="s">
        <v>124</v>
      </c>
      <c r="BW60" s="25" t="s">
        <v>92</v>
      </c>
      <c r="BX60" s="32" t="s">
        <v>338</v>
      </c>
      <c r="BY60" s="21" t="s">
        <v>296</v>
      </c>
      <c r="BZ60" s="21" t="s">
        <v>103</v>
      </c>
      <c r="CA60" s="33" t="s">
        <v>339</v>
      </c>
      <c r="CB60" s="21">
        <v>2</v>
      </c>
      <c r="CC60" s="25" t="s">
        <v>105</v>
      </c>
      <c r="CD60" s="21" t="s">
        <v>97</v>
      </c>
      <c r="CE60" s="21"/>
      <c r="CF60" s="21" t="s">
        <v>106</v>
      </c>
    </row>
    <row r="61" spans="1:84" ht="70.8" x14ac:dyDescent="0.3">
      <c r="A61" s="21">
        <v>12799</v>
      </c>
      <c r="B61" s="22" t="s">
        <v>340</v>
      </c>
      <c r="C61" s="21" t="s">
        <v>91</v>
      </c>
      <c r="D61" s="21" t="s">
        <v>182</v>
      </c>
      <c r="E61" s="21" t="s">
        <v>341</v>
      </c>
      <c r="F61" s="21"/>
      <c r="G61" s="21" t="s">
        <v>119</v>
      </c>
      <c r="H61" s="21" t="s">
        <v>120</v>
      </c>
      <c r="I61" s="21" t="s">
        <v>110</v>
      </c>
      <c r="J61" s="21" t="s">
        <v>93</v>
      </c>
      <c r="K61" s="21" t="s">
        <v>121</v>
      </c>
      <c r="L61" s="24">
        <v>15.085190817018514</v>
      </c>
      <c r="M61" s="24">
        <v>29.569871887885153</v>
      </c>
      <c r="N61" s="24">
        <v>29.877430540001878</v>
      </c>
      <c r="O61" s="24">
        <v>24.404106460840481</v>
      </c>
      <c r="P61" s="24">
        <v>32.021032118531188</v>
      </c>
      <c r="Q61" s="24">
        <v>39.652301673218275</v>
      </c>
      <c r="R61" s="24">
        <v>34.044361579241254</v>
      </c>
      <c r="S61" s="24" t="s">
        <v>92</v>
      </c>
      <c r="T61" s="24" t="s">
        <v>92</v>
      </c>
      <c r="U61" s="24" t="s">
        <v>92</v>
      </c>
      <c r="V61" s="24" t="s">
        <v>92</v>
      </c>
      <c r="W61" s="24" t="s">
        <v>92</v>
      </c>
      <c r="X61" s="24" t="s">
        <v>92</v>
      </c>
      <c r="Y61" s="24" t="s">
        <v>92</v>
      </c>
      <c r="Z61" s="24" t="s">
        <v>92</v>
      </c>
      <c r="AA61" s="24" t="s">
        <v>92</v>
      </c>
      <c r="AB61" s="23" t="s">
        <v>290</v>
      </c>
      <c r="AC61" s="21">
        <v>18.47587</v>
      </c>
      <c r="AD61" s="21">
        <v>-66.938379999999995</v>
      </c>
      <c r="AE61" s="21" t="str">
        <f>_xlfn.XLOOKUP(Consolidated[[#This Row],[CODE]],[1]updatedschoolpoints!$A:$A,[1]updatedschoolpoints!$O:$O)</f>
        <v>008-080-035-02</v>
      </c>
      <c r="AF61" s="21">
        <f>_xlfn.XLOOKUP(Consolidated[[#This Row],[CODE]],[1]updatedschoolpoints!$A:$A,[1]updatedschoolpoints!$Q:$Q)</f>
        <v>2</v>
      </c>
      <c r="AG61" s="21">
        <f>_xlfn.XLOOKUP(Consolidated[[#This Row],[CODE]],[1]updatedschoolpoints!$A:$A,[1]updatedschoolpoints!$P:$P)</f>
        <v>35</v>
      </c>
      <c r="AH61" s="21">
        <f>_xlfn.XLOOKUP(Consolidated[[#This Row],[CODE]],[1]updatedschoolpoints!$A:$A,[1]updatedschoolpoints!$I:$I)</f>
        <v>3.251528602</v>
      </c>
      <c r="AI61" s="21">
        <f>_xlfn.XLOOKUP(Consolidated[[#This Row],[CODE]],[1]updatedschoolpoints!$A:$A,[1]updatedschoolpoints!$H:$H)</f>
        <v>141636.58590000001</v>
      </c>
      <c r="AJ61" s="21">
        <v>47446</v>
      </c>
      <c r="AK61" s="21" t="s">
        <v>342</v>
      </c>
      <c r="AL61" s="26">
        <f>_xlfn.XLOOKUP(Consolidated[[#This Row],[CODE]],'[2]FCI updated 220517'!$B:$B,'[2]FCI updated 220517'!$GD:$GD)</f>
        <v>1.52</v>
      </c>
      <c r="AM61" s="27">
        <f>IF(AND(Consolidated[[#This Row],[DESIGNATION]]="Historic",Consolidated[[#This Row],[DESIGNATION 3/22/2022]]="Historic"),AL61,AL61/1.6)</f>
        <v>0.95</v>
      </c>
      <c r="AN61" s="21" t="s">
        <v>97</v>
      </c>
      <c r="AO61" s="21" t="s">
        <v>97</v>
      </c>
      <c r="AP61" s="21" t="str">
        <f>_xlfn.XLOOKUP(Consolidated[[#This Row],[CODE]],'[3]PRUEBA PVI'!$D:$D,'[3]PRUEBA PVI'!$I:$I,"NO DATA")</f>
        <v>REGULAR</v>
      </c>
      <c r="AQ61" s="28" t="str">
        <f>IF(_xlfn.XLOOKUP(Consolidated[[#This Row],[CODE]],'[4]PRUEBA PVI'!$D:$D,'[4]PRUEBA PVI'!$I:$I,"NOT FOUND")=Consolidated[[#This Row],[SPECIAL SCHOOL]],"MATCHES","NO")</f>
        <v>MATCHES</v>
      </c>
      <c r="AR61" s="28"/>
      <c r="AS61" s="21">
        <f>_xlfn.XLOOKUP(Consolidated[[#This Row],[CODE]],'[5]WORKING FILE'!$D:$D,'[5]WORKING FILE'!$W:$W,"")</f>
        <v>1</v>
      </c>
      <c r="AT61" s="33" t="str">
        <f>_xlfn.XLOOKUP(Consolidated[[#This Row],[CODE]],'[5]WORKING FILE'!$D:$D,'[5]WORKING FILE'!$V:$V)</f>
        <v>&lt;1m to DR PEDRO ALBIZU CAMPOS 6-8 changed to PK-8, moved these students there since newer and has space</v>
      </c>
      <c r="AU61" s="21" t="str">
        <f>_xlfn.XLOOKUP(Consolidated[[#This Row],[CODE]],'[6]Karen sort'!$D:$D,'[6]Karen sort'!$O:$O,"NOT COMPLETE")</f>
        <v>PK-5</v>
      </c>
      <c r="AV61" s="21">
        <v>8.1999999999999993</v>
      </c>
      <c r="AW61" s="21">
        <v>4</v>
      </c>
      <c r="AX61" s="21" t="s">
        <v>92</v>
      </c>
      <c r="AY61" s="27" t="s">
        <v>92</v>
      </c>
      <c r="AZ61" s="21"/>
      <c r="BA61" s="21"/>
      <c r="BB61" s="21"/>
      <c r="BC61" s="21"/>
      <c r="BD61" s="21"/>
      <c r="BE61" s="21"/>
      <c r="BF61" s="24" t="s">
        <v>98</v>
      </c>
      <c r="BG61" s="24">
        <v>215.19045440849814</v>
      </c>
      <c r="BH61" s="29" t="str">
        <f>IF(_xlfn.XLOOKUP(Consolidated[[#This Row],[CODE]],'[4]PRUEBA PVI'!$D:$D,'[4]PRUEBA PVI'!$AF:$AF,"NOT FOUND")=BG61,"",_xlfn.XLOOKUP(Consolidated[[#This Row],[CODE]],'[4]PRUEBA PVI'!$D:$D,'[4]PRUEBA PVI'!$AF:$AF,"NOT FOUND"))</f>
        <v/>
      </c>
      <c r="BI61" s="30">
        <v>205.14196166008011</v>
      </c>
      <c r="BJ61" s="21">
        <v>29</v>
      </c>
      <c r="BK61" s="28" t="str">
        <f>IF(_xlfn.XLOOKUP(Consolidated[[#This Row],[CODE]],'[4]PRUEBA PVI'!$D:$D,'[4]PRUEBA PVI'!$AK:$AK,"NO DATA")=Consolidated[[#This Row],[NO OF CLASSROOMS]],"","DOES NOT MATCH")</f>
        <v/>
      </c>
      <c r="BL61" s="31">
        <f>Consolidated[[#This Row],[ENROLLMENT 2021-22]]/Consolidated[[#This Row],[NO OF CLASSROOMS]]</f>
        <v>7.0738607468993147</v>
      </c>
      <c r="BM61" s="21">
        <f>Consolidated[[#This Row],[FLOOR AREA (SF)]]/Consolidated[[#This Row],[ENROLLMENT 2022-23]]</f>
        <v>220.48375765745072</v>
      </c>
      <c r="BN61" s="21" t="s">
        <v>99</v>
      </c>
      <c r="BO61" s="21" t="s">
        <v>132</v>
      </c>
      <c r="BP61" s="21" t="s">
        <v>97</v>
      </c>
      <c r="BQ61" s="21" t="s">
        <v>97</v>
      </c>
      <c r="BR61" s="21" t="s">
        <v>97</v>
      </c>
      <c r="BS61" s="21" t="str">
        <f>_xlfn.XLOOKUP(Consolidated[[#This Row],[CODE]],'[7]page 1'!$A:$A,'[7]page 1'!$C:$C,"")</f>
        <v>85KVA</v>
      </c>
      <c r="BT61" s="21" t="str">
        <f>_xlfn.XLOOKUP(Consolidated[[#This Row],[CODE]],[8]Sheet1!$A:$A,[8]Sheet1!$G:$G,"")</f>
        <v/>
      </c>
      <c r="BU61" s="21" t="s">
        <v>92</v>
      </c>
      <c r="BV61" s="21" t="s">
        <v>101</v>
      </c>
      <c r="BW61" s="25" t="s">
        <v>279</v>
      </c>
      <c r="BX61" s="32" t="s">
        <v>343</v>
      </c>
      <c r="BY61" s="21" t="s">
        <v>341</v>
      </c>
      <c r="BZ61" s="21" t="s">
        <v>103</v>
      </c>
      <c r="CA61" s="33" t="s">
        <v>344</v>
      </c>
      <c r="CB61" s="21">
        <v>1</v>
      </c>
      <c r="CC61" s="25" t="s">
        <v>105</v>
      </c>
      <c r="CD61" s="21" t="s">
        <v>97</v>
      </c>
      <c r="CE61" s="21"/>
      <c r="CF61" s="21" t="s">
        <v>127</v>
      </c>
    </row>
    <row r="62" spans="1:84" ht="85.2" x14ac:dyDescent="0.3">
      <c r="A62" s="21">
        <v>12872</v>
      </c>
      <c r="B62" s="22" t="s">
        <v>345</v>
      </c>
      <c r="C62" s="21" t="s">
        <v>91</v>
      </c>
      <c r="D62" s="21" t="s">
        <v>182</v>
      </c>
      <c r="E62" s="21" t="s">
        <v>341</v>
      </c>
      <c r="F62" s="21"/>
      <c r="G62" s="21" t="s">
        <v>189</v>
      </c>
      <c r="H62" s="21" t="s">
        <v>190</v>
      </c>
      <c r="I62" s="21" t="s">
        <v>92</v>
      </c>
      <c r="J62" s="21" t="s">
        <v>93</v>
      </c>
      <c r="K62" s="21" t="s">
        <v>191</v>
      </c>
      <c r="L62" s="24" t="s">
        <v>92</v>
      </c>
      <c r="M62" s="24" t="s">
        <v>92</v>
      </c>
      <c r="N62" s="24" t="s">
        <v>92</v>
      </c>
      <c r="O62" s="24" t="s">
        <v>92</v>
      </c>
      <c r="P62" s="24" t="s">
        <v>92</v>
      </c>
      <c r="Q62" s="24" t="s">
        <v>92</v>
      </c>
      <c r="R62" s="24" t="s">
        <v>92</v>
      </c>
      <c r="S62" s="24">
        <v>35.090141754645551</v>
      </c>
      <c r="T62" s="24">
        <v>50.09797039411508</v>
      </c>
      <c r="U62" s="24">
        <v>39.934607133454698</v>
      </c>
      <c r="V62" s="24" t="s">
        <v>92</v>
      </c>
      <c r="W62" s="24" t="s">
        <v>92</v>
      </c>
      <c r="X62" s="24" t="s">
        <v>92</v>
      </c>
      <c r="Y62" s="24" t="s">
        <v>92</v>
      </c>
      <c r="Z62" s="24" t="s">
        <v>92</v>
      </c>
      <c r="AA62" s="24" t="s">
        <v>92</v>
      </c>
      <c r="AB62" s="23" t="s">
        <v>192</v>
      </c>
      <c r="AC62" s="21">
        <v>18.468489999999999</v>
      </c>
      <c r="AD62" s="21">
        <v>-66.939149999999998</v>
      </c>
      <c r="AE62" s="21" t="str">
        <f>_xlfn.XLOOKUP(Consolidated[[#This Row],[CODE]],[1]updatedschoolpoints!$A:$A,[1]updatedschoolpoints!$O:$O)</f>
        <v>008-100-056-14</v>
      </c>
      <c r="AF62" s="21">
        <f>_xlfn.XLOOKUP(Consolidated[[#This Row],[CODE]],[1]updatedschoolpoints!$A:$A,[1]updatedschoolpoints!$Q:$Q)</f>
        <v>14</v>
      </c>
      <c r="AG62" s="21">
        <f>_xlfn.XLOOKUP(Consolidated[[#This Row],[CODE]],[1]updatedschoolpoints!$A:$A,[1]updatedschoolpoints!$P:$P)</f>
        <v>56</v>
      </c>
      <c r="AH62" s="21">
        <f>_xlfn.XLOOKUP(Consolidated[[#This Row],[CODE]],[1]updatedschoolpoints!$A:$A,[1]updatedschoolpoints!$I:$I)</f>
        <v>3.7721109130000001</v>
      </c>
      <c r="AI62" s="21">
        <f>_xlfn.XLOOKUP(Consolidated[[#This Row],[CODE]],[1]updatedschoolpoints!$A:$A,[1]updatedschoolpoints!$H:$H)</f>
        <v>164313.1514</v>
      </c>
      <c r="AJ62" s="21">
        <v>56210</v>
      </c>
      <c r="AK62" s="21" t="s">
        <v>346</v>
      </c>
      <c r="AL62" s="26">
        <f>_xlfn.XLOOKUP(Consolidated[[#This Row],[CODE]],'[2]FCI updated 220517'!$B:$B,'[2]FCI updated 220517'!$GD:$GD)</f>
        <v>0.77500000000000002</v>
      </c>
      <c r="AM62" s="27">
        <f>IF(AND(Consolidated[[#This Row],[DESIGNATION]]="Historic",Consolidated[[#This Row],[DESIGNATION 3/22/2022]]="Historic"),AL62,AL62/1.6)</f>
        <v>0.484375</v>
      </c>
      <c r="AN62" s="21" t="s">
        <v>97</v>
      </c>
      <c r="AO62" s="21" t="s">
        <v>97</v>
      </c>
      <c r="AP62" s="21" t="str">
        <f>_xlfn.XLOOKUP(Consolidated[[#This Row],[CODE]],'[3]PRUEBA PVI'!$D:$D,'[3]PRUEBA PVI'!$I:$I,"NO DATA")</f>
        <v>REGULAR</v>
      </c>
      <c r="AQ62" s="28" t="str">
        <f>IF(_xlfn.XLOOKUP(Consolidated[[#This Row],[CODE]],'[4]PRUEBA PVI'!$D:$D,'[4]PRUEBA PVI'!$I:$I,"NOT FOUND")=Consolidated[[#This Row],[SPECIAL SCHOOL]],"MATCHES","NO")</f>
        <v>MATCHES</v>
      </c>
      <c r="AR62" s="28"/>
      <c r="AS62" s="21">
        <f>_xlfn.XLOOKUP(Consolidated[[#This Row],[CODE]],'[5]WORKING FILE'!$D:$D,'[5]WORKING FILE'!$W:$W,"")</f>
        <v>3</v>
      </c>
      <c r="AT62" s="33" t="str">
        <f>_xlfn.XLOOKUP(Consolidated[[#This Row],[CODE]],'[5]WORKING FILE'!$D:$D,'[5]WORKING FILE'!$V:$V)</f>
        <v>&lt;1m to RAMON EMETERIO BETANCES PK-5, moved these students there since newer and has space</v>
      </c>
      <c r="AU62" s="21" t="str">
        <f>_xlfn.XLOOKUP(Consolidated[[#This Row],[CODE]],'[6]Karen sort'!$D:$D,'[6]Karen sort'!$O:$O,"NOT COMPLETE")</f>
        <v>PK-8</v>
      </c>
      <c r="AV62" s="21">
        <v>8.1999999999999993</v>
      </c>
      <c r="AW62" s="21">
        <v>2</v>
      </c>
      <c r="AX62" s="21" t="s">
        <v>92</v>
      </c>
      <c r="AY62" s="27" t="s">
        <v>92</v>
      </c>
      <c r="AZ62" s="21"/>
      <c r="BA62" s="21"/>
      <c r="BB62" s="21"/>
      <c r="BC62" s="21"/>
      <c r="BD62" s="21"/>
      <c r="BE62" s="21"/>
      <c r="BF62" s="24" t="s">
        <v>179</v>
      </c>
      <c r="BG62" s="24">
        <v>154.49716839053983</v>
      </c>
      <c r="BH62" s="29" t="str">
        <f>IF(_xlfn.XLOOKUP(Consolidated[[#This Row],[CODE]],'[4]PRUEBA PVI'!$D:$D,'[4]PRUEBA PVI'!$AF:$AF,"NOT FOUND")=BG62,"",_xlfn.XLOOKUP(Consolidated[[#This Row],[CODE]],'[4]PRUEBA PVI'!$D:$D,'[4]PRUEBA PVI'!$AF:$AF,"NOT FOUND"))</f>
        <v/>
      </c>
      <c r="BI62" s="30">
        <v>147.37262512801871</v>
      </c>
      <c r="BJ62" s="21">
        <v>28</v>
      </c>
      <c r="BK62" s="28" t="str">
        <f>IF(_xlfn.XLOOKUP(Consolidated[[#This Row],[CODE]],'[4]PRUEBA PVI'!$D:$D,'[4]PRUEBA PVI'!$AK:$AK,"NO DATA")=Consolidated[[#This Row],[NO OF CLASSROOMS]],"","DOES NOT MATCH")</f>
        <v/>
      </c>
      <c r="BL62" s="31">
        <f>Consolidated[[#This Row],[ENROLLMENT 2021-22]]/Consolidated[[#This Row],[NO OF CLASSROOMS]]</f>
        <v>5.2633080402863825</v>
      </c>
      <c r="BM62" s="21">
        <f>Consolidated[[#This Row],[FLOOR AREA (SF)]]/Consolidated[[#This Row],[ENROLLMENT 2022-23]]</f>
        <v>363.82543826247792</v>
      </c>
      <c r="BN62" s="21" t="s">
        <v>99</v>
      </c>
      <c r="BO62" s="21" t="s">
        <v>132</v>
      </c>
      <c r="BP62" s="21" t="s">
        <v>97</v>
      </c>
      <c r="BQ62" s="21" t="s">
        <v>123</v>
      </c>
      <c r="BR62" s="21" t="s">
        <v>97</v>
      </c>
      <c r="BS62" s="21" t="str">
        <f>_xlfn.XLOOKUP(Consolidated[[#This Row],[CODE]],'[7]page 1'!$A:$A,'[7]page 1'!$C:$C,"")</f>
        <v/>
      </c>
      <c r="BT62" s="21" t="str">
        <f>_xlfn.XLOOKUP(Consolidated[[#This Row],[CODE]],[8]Sheet1!$A:$A,[8]Sheet1!$G:$G,"")</f>
        <v/>
      </c>
      <c r="BU62" s="21" t="s">
        <v>92</v>
      </c>
      <c r="BV62" s="21" t="s">
        <v>101</v>
      </c>
      <c r="BW62" s="25" t="s">
        <v>279</v>
      </c>
      <c r="BX62" s="32" t="s">
        <v>347</v>
      </c>
      <c r="BY62" s="21" t="s">
        <v>341</v>
      </c>
      <c r="BZ62" s="21" t="s">
        <v>103</v>
      </c>
      <c r="CA62" s="33" t="s">
        <v>344</v>
      </c>
      <c r="CB62" s="21">
        <v>1</v>
      </c>
      <c r="CC62" s="25" t="s">
        <v>172</v>
      </c>
      <c r="CD62" s="21" t="s">
        <v>97</v>
      </c>
      <c r="CE62" s="21"/>
      <c r="CF62" s="21" t="s">
        <v>143</v>
      </c>
    </row>
    <row r="63" spans="1:84" ht="99" x14ac:dyDescent="0.3">
      <c r="A63" s="21">
        <v>12914</v>
      </c>
      <c r="B63" s="22" t="s">
        <v>348</v>
      </c>
      <c r="C63" s="21" t="s">
        <v>91</v>
      </c>
      <c r="D63" s="21" t="s">
        <v>182</v>
      </c>
      <c r="E63" s="21" t="s">
        <v>341</v>
      </c>
      <c r="F63" s="21"/>
      <c r="G63" s="21" t="s">
        <v>108</v>
      </c>
      <c r="H63" s="21" t="s">
        <v>109</v>
      </c>
      <c r="I63" s="21" t="s">
        <v>92</v>
      </c>
      <c r="J63" s="21" t="s">
        <v>93</v>
      </c>
      <c r="K63" s="21" t="s">
        <v>111</v>
      </c>
      <c r="L63" s="24" t="s">
        <v>92</v>
      </c>
      <c r="M63" s="24">
        <v>24.800537712419807</v>
      </c>
      <c r="N63" s="24">
        <v>39.214127583752465</v>
      </c>
      <c r="O63" s="24">
        <v>23.465486981577385</v>
      </c>
      <c r="P63" s="24">
        <v>22.603081495433777</v>
      </c>
      <c r="Q63" s="24">
        <v>35.875891990054633</v>
      </c>
      <c r="R63" s="24">
        <v>34.990038289775732</v>
      </c>
      <c r="S63" s="24">
        <v>40.780435012155635</v>
      </c>
      <c r="T63" s="24">
        <v>33.083565354604296</v>
      </c>
      <c r="U63" s="24">
        <v>36.131311215982819</v>
      </c>
      <c r="V63" s="24" t="s">
        <v>92</v>
      </c>
      <c r="W63" s="24" t="s">
        <v>92</v>
      </c>
      <c r="X63" s="24" t="s">
        <v>92</v>
      </c>
      <c r="Y63" s="24" t="s">
        <v>92</v>
      </c>
      <c r="Z63" s="24" t="s">
        <v>92</v>
      </c>
      <c r="AA63" s="24" t="s">
        <v>92</v>
      </c>
      <c r="AB63" s="23" t="s">
        <v>129</v>
      </c>
      <c r="AC63" s="37">
        <v>18.441507000000001</v>
      </c>
      <c r="AD63" s="37">
        <v>-66.931805999999995</v>
      </c>
      <c r="AE63" s="37" t="str">
        <f>_xlfn.XLOOKUP(Consolidated[[#This Row],[CODE]],[1]updatedschoolpoints!$A:$A,[1]updatedschoolpoints!$O:$O)</f>
        <v>027-081-006-04</v>
      </c>
      <c r="AF63" s="37">
        <f>_xlfn.XLOOKUP(Consolidated[[#This Row],[CODE]],[1]updatedschoolpoints!$A:$A,[1]updatedschoolpoints!$Q:$Q)</f>
        <v>4</v>
      </c>
      <c r="AG63" s="37">
        <f>_xlfn.XLOOKUP(Consolidated[[#This Row],[CODE]],[1]updatedschoolpoints!$A:$A,[1]updatedschoolpoints!$P:$P)</f>
        <v>6</v>
      </c>
      <c r="AH63" s="37">
        <f>_xlfn.XLOOKUP(Consolidated[[#This Row],[CODE]],[1]updatedschoolpoints!$A:$A,[1]updatedschoolpoints!$I:$I)</f>
        <v>1.6911023409999999</v>
      </c>
      <c r="AI63" s="37">
        <f>_xlfn.XLOOKUP(Consolidated[[#This Row],[CODE]],[1]updatedschoolpoints!$A:$A,[1]updatedschoolpoints!$H:$H)</f>
        <v>73664.417960000006</v>
      </c>
      <c r="AJ63" s="21">
        <v>32818</v>
      </c>
      <c r="AK63" s="21" t="s">
        <v>337</v>
      </c>
      <c r="AL63" s="26">
        <f>_xlfn.XLOOKUP(Consolidated[[#This Row],[CODE]],'[2]FCI updated 220517'!$B:$B,'[2]FCI updated 220517'!$GD:$GD)</f>
        <v>1.224</v>
      </c>
      <c r="AM63" s="27">
        <f>IF(AND(Consolidated[[#This Row],[DESIGNATION]]="Historic",Consolidated[[#This Row],[DESIGNATION 3/22/2022]]="Historic"),AL63,AL63/1.6)</f>
        <v>0.7649999999999999</v>
      </c>
      <c r="AN63" s="21" t="s">
        <v>97</v>
      </c>
      <c r="AO63" s="21" t="s">
        <v>97</v>
      </c>
      <c r="AP63" s="21" t="str">
        <f>_xlfn.XLOOKUP(Consolidated[[#This Row],[CODE]],'[3]PRUEBA PVI'!$D:$D,'[3]PRUEBA PVI'!$I:$I,"NO DATA")</f>
        <v>REGULAR</v>
      </c>
      <c r="AQ63" s="28" t="str">
        <f>IF(_xlfn.XLOOKUP(Consolidated[[#This Row],[CODE]],'[4]PRUEBA PVI'!$D:$D,'[4]PRUEBA PVI'!$I:$I,"NOT FOUND")=Consolidated[[#This Row],[SPECIAL SCHOOL]],"MATCHES","NO")</f>
        <v>MATCHES</v>
      </c>
      <c r="AR63" s="28"/>
      <c r="AS63" s="21">
        <f>_xlfn.XLOOKUP(Consolidated[[#This Row],[CODE]],'[5]WORKING FILE'!$D:$D,'[5]WORKING FILE'!$W:$W,"")</f>
        <v>4</v>
      </c>
      <c r="AT63" s="33" t="str">
        <f>_xlfn.XLOOKUP(Consolidated[[#This Row],[CODE]],'[5]WORKING FILE'!$D:$D,'[5]WORKING FILE'!$V:$V)</f>
        <v>2.4m to SU LUIS MUÑOZ RIVERA PK-8, added 2-PK to match exst number of classrooms per grade but no population from other schools moved here, site looks tight</v>
      </c>
      <c r="AU63" s="21" t="str">
        <f>_xlfn.XLOOKUP(Consolidated[[#This Row],[CODE]],'[6]Karen sort'!$D:$D,'[6]Karen sort'!$O:$O,"NOT COMPLETE")</f>
        <v>PK-8</v>
      </c>
      <c r="AV63" s="21">
        <v>8.1999999999999993</v>
      </c>
      <c r="AW63" s="21">
        <v>2</v>
      </c>
      <c r="AX63" s="21" t="s">
        <v>92</v>
      </c>
      <c r="AY63" s="27" t="s">
        <v>92</v>
      </c>
      <c r="AZ63" s="21"/>
      <c r="BA63" s="21"/>
      <c r="BB63" s="21"/>
      <c r="BC63" s="21"/>
      <c r="BD63" s="21"/>
      <c r="BE63" s="21"/>
      <c r="BF63" s="24" t="s">
        <v>98</v>
      </c>
      <c r="BG63" s="24">
        <v>300.44623152381968</v>
      </c>
      <c r="BH63" s="29" t="str">
        <f>IF(_xlfn.XLOOKUP(Consolidated[[#This Row],[CODE]],'[4]PRUEBA PVI'!$D:$D,'[4]PRUEBA PVI'!$AF:$AF,"NOT FOUND")=BG63,"",_xlfn.XLOOKUP(Consolidated[[#This Row],[CODE]],'[4]PRUEBA PVI'!$D:$D,'[4]PRUEBA PVI'!$AF:$AF,"NOT FOUND"))</f>
        <v/>
      </c>
      <c r="BI63" s="30">
        <v>283.87281242389099</v>
      </c>
      <c r="BJ63" s="21">
        <v>34</v>
      </c>
      <c r="BK63" s="28" t="str">
        <f>IF(_xlfn.XLOOKUP(Consolidated[[#This Row],[CODE]],'[4]PRUEBA PVI'!$D:$D,'[4]PRUEBA PVI'!$AK:$AK,"NO DATA")=Consolidated[[#This Row],[NO OF CLASSROOMS]],"","DOES NOT MATCH")</f>
        <v/>
      </c>
      <c r="BL63" s="31">
        <f>Consolidated[[#This Row],[ENROLLMENT 2021-22]]/Consolidated[[#This Row],[NO OF CLASSROOMS]]</f>
        <v>8.3492003654085583</v>
      </c>
      <c r="BM63" s="21">
        <f>Consolidated[[#This Row],[FLOOR AREA (SF)]]/Consolidated[[#This Row],[ENROLLMENT 2022-23]]</f>
        <v>109.23085915756663</v>
      </c>
      <c r="BN63" s="21" t="s">
        <v>114</v>
      </c>
      <c r="BO63" s="21" t="s">
        <v>132</v>
      </c>
      <c r="BP63" s="21" t="s">
        <v>97</v>
      </c>
      <c r="BQ63" s="21" t="s">
        <v>97</v>
      </c>
      <c r="BR63" s="21" t="s">
        <v>97</v>
      </c>
      <c r="BS63" s="21" t="str">
        <f>_xlfn.XLOOKUP(Consolidated[[#This Row],[CODE]],'[7]page 1'!$A:$A,'[7]page 1'!$C:$C,"")</f>
        <v>85KVA</v>
      </c>
      <c r="BT63" s="21" t="str">
        <f>_xlfn.XLOOKUP(Consolidated[[#This Row],[CODE]],[8]Sheet1!$A:$A,[8]Sheet1!$G:$G,"")</f>
        <v/>
      </c>
      <c r="BU63" s="21" t="s">
        <v>92</v>
      </c>
      <c r="BV63" s="21" t="s">
        <v>124</v>
      </c>
      <c r="BW63" s="25" t="s">
        <v>92</v>
      </c>
      <c r="BX63" s="32" t="s">
        <v>349</v>
      </c>
      <c r="BY63" s="21" t="s">
        <v>341</v>
      </c>
      <c r="BZ63" s="21" t="s">
        <v>103</v>
      </c>
      <c r="CA63" s="33" t="s">
        <v>344</v>
      </c>
      <c r="CB63" s="21">
        <v>1</v>
      </c>
      <c r="CC63" s="25" t="s">
        <v>105</v>
      </c>
      <c r="CD63" s="21" t="s">
        <v>97</v>
      </c>
      <c r="CE63" s="21"/>
      <c r="CF63" s="21" t="s">
        <v>127</v>
      </c>
    </row>
    <row r="64" spans="1:84" ht="85.2" x14ac:dyDescent="0.3">
      <c r="A64" s="21">
        <v>12922</v>
      </c>
      <c r="B64" s="22" t="s">
        <v>350</v>
      </c>
      <c r="C64" s="21" t="s">
        <v>91</v>
      </c>
      <c r="D64" s="21" t="s">
        <v>182</v>
      </c>
      <c r="E64" s="21" t="s">
        <v>341</v>
      </c>
      <c r="F64" s="21"/>
      <c r="G64" s="21" t="s">
        <v>108</v>
      </c>
      <c r="H64" s="21" t="s">
        <v>109</v>
      </c>
      <c r="I64" s="21" t="s">
        <v>110</v>
      </c>
      <c r="J64" s="21" t="s">
        <v>93</v>
      </c>
      <c r="K64" s="21" t="s">
        <v>111</v>
      </c>
      <c r="L64" s="24">
        <v>17.240218076592587</v>
      </c>
      <c r="M64" s="24">
        <v>44.831741249374268</v>
      </c>
      <c r="N64" s="24">
        <v>42.01513669687764</v>
      </c>
      <c r="O64" s="24">
        <v>48.808212921680962</v>
      </c>
      <c r="P64" s="24">
        <v>43.322572866248073</v>
      </c>
      <c r="Q64" s="24">
        <v>55.702042826663771</v>
      </c>
      <c r="R64" s="24">
        <v>52.01221907939636</v>
      </c>
      <c r="S64" s="24">
        <v>87.251163281821363</v>
      </c>
      <c r="T64" s="24">
        <v>82.236291024302119</v>
      </c>
      <c r="U64" s="24">
        <v>78.918390287541413</v>
      </c>
      <c r="V64" s="24" t="s">
        <v>92</v>
      </c>
      <c r="W64" s="24" t="s">
        <v>92</v>
      </c>
      <c r="X64" s="24" t="s">
        <v>92</v>
      </c>
      <c r="Y64" s="24" t="s">
        <v>92</v>
      </c>
      <c r="Z64" s="24">
        <v>6.8698768014575862</v>
      </c>
      <c r="AA64" s="24" t="s">
        <v>92</v>
      </c>
      <c r="AB64" s="23" t="s">
        <v>261</v>
      </c>
      <c r="AC64" s="21">
        <v>18.459150000000001</v>
      </c>
      <c r="AD64" s="21">
        <v>-66.917010000000005</v>
      </c>
      <c r="AE64" s="21" t="str">
        <f>_xlfn.XLOOKUP(Consolidated[[#This Row],[CODE]],[1]updatedschoolpoints!$A:$A,[1]updatedschoolpoints!$O:$O)</f>
        <v>027-024-087-06</v>
      </c>
      <c r="AF64" s="21">
        <f>_xlfn.XLOOKUP(Consolidated[[#This Row],[CODE]],[1]updatedschoolpoints!$A:$A,[1]updatedschoolpoints!$Q:$Q)</f>
        <v>6</v>
      </c>
      <c r="AG64" s="21">
        <f>_xlfn.XLOOKUP(Consolidated[[#This Row],[CODE]],[1]updatedschoolpoints!$A:$A,[1]updatedschoolpoints!$P:$P)</f>
        <v>87</v>
      </c>
      <c r="AH64" s="21">
        <f>_xlfn.XLOOKUP(Consolidated[[#This Row],[CODE]],[1]updatedschoolpoints!$A:$A,[1]updatedschoolpoints!$I:$I)</f>
        <v>2.6747773060000002</v>
      </c>
      <c r="AI64" s="21">
        <f>_xlfn.XLOOKUP(Consolidated[[#This Row],[CODE]],[1]updatedschoolpoints!$A:$A,[1]updatedschoolpoints!$H:$H)</f>
        <v>116513.29949999999</v>
      </c>
      <c r="AJ64" s="21">
        <v>72756</v>
      </c>
      <c r="AK64" s="21" t="s">
        <v>351</v>
      </c>
      <c r="AL64" s="26">
        <f>_xlfn.XLOOKUP(Consolidated[[#This Row],[CODE]],'[2]FCI updated 220517'!$B:$B,'[2]FCI updated 220517'!$GD:$GD)</f>
        <v>0.72099999999999997</v>
      </c>
      <c r="AM64" s="27">
        <f>IF(AND(Consolidated[[#This Row],[DESIGNATION]]="Historic",Consolidated[[#This Row],[DESIGNATION 3/22/2022]]="Historic"),AL64,AL64/1.6)</f>
        <v>0.45062499999999994</v>
      </c>
      <c r="AN64" s="21" t="s">
        <v>45</v>
      </c>
      <c r="AO64" s="21" t="s">
        <v>46</v>
      </c>
      <c r="AP64" s="21" t="str">
        <f>_xlfn.XLOOKUP(Consolidated[[#This Row],[CODE]],'[3]PRUEBA PVI'!$D:$D,'[3]PRUEBA PVI'!$I:$I,"NO DATA")</f>
        <v>REGULAR</v>
      </c>
      <c r="AQ64" s="28" t="str">
        <f>IF(_xlfn.XLOOKUP(Consolidated[[#This Row],[CODE]],'[4]PRUEBA PVI'!$D:$D,'[4]PRUEBA PVI'!$I:$I,"NOT FOUND")=Consolidated[[#This Row],[SPECIAL SCHOOL]],"MATCHES","NO")</f>
        <v>MATCHES</v>
      </c>
      <c r="AR64" s="28"/>
      <c r="AS64" s="21">
        <f>_xlfn.XLOOKUP(Consolidated[[#This Row],[CODE]],'[5]WORKING FILE'!$D:$D,'[5]WORKING FILE'!$W:$W,"")</f>
        <v>4</v>
      </c>
      <c r="AT64" s="33" t="str">
        <f>_xlfn.XLOOKUP(Consolidated[[#This Row],[CODE]],'[5]WORKING FILE'!$D:$D,'[5]WORKING FILE'!$V:$V)</f>
        <v>2.4m to SU HONORIO HERNANDEZ PK-8,  site looks full except for adjacent baseball field</v>
      </c>
      <c r="AU64" s="21" t="str">
        <f>_xlfn.XLOOKUP(Consolidated[[#This Row],[CODE]],'[6]Karen sort'!$D:$D,'[6]Karen sort'!$O:$O,"NOT COMPLETE")</f>
        <v>PK-8</v>
      </c>
      <c r="AV64" s="21">
        <v>8.1999999999999993</v>
      </c>
      <c r="AW64" s="21">
        <v>4</v>
      </c>
      <c r="AX64" s="21" t="s">
        <v>92</v>
      </c>
      <c r="AY64" s="27" t="s">
        <v>92</v>
      </c>
      <c r="AZ64" s="21"/>
      <c r="BA64" s="21"/>
      <c r="BB64" s="21"/>
      <c r="BC64" s="21"/>
      <c r="BD64" s="21"/>
      <c r="BE64" s="21"/>
      <c r="BF64" s="24" t="s">
        <v>98</v>
      </c>
      <c r="BG64" s="24">
        <v>559.20786511195615</v>
      </c>
      <c r="BH64" s="29" t="str">
        <f>IF(_xlfn.XLOOKUP(Consolidated[[#This Row],[CODE]],'[4]PRUEBA PVI'!$D:$D,'[4]PRUEBA PVI'!$AF:$AF,"NOT FOUND")=BG64,"",_xlfn.XLOOKUP(Consolidated[[#This Row],[CODE]],'[4]PRUEBA PVI'!$D:$D,'[4]PRUEBA PVI'!$AF:$AF,"NOT FOUND"))</f>
        <v/>
      </c>
      <c r="BI64" s="30">
        <v>532.34108072970764</v>
      </c>
      <c r="BJ64" s="21">
        <v>38</v>
      </c>
      <c r="BK64" s="28" t="str">
        <f>IF(_xlfn.XLOOKUP(Consolidated[[#This Row],[CODE]],'[4]PRUEBA PVI'!$D:$D,'[4]PRUEBA PVI'!$AK:$AK,"NO DATA")=Consolidated[[#This Row],[NO OF CLASSROOMS]],"","DOES NOT MATCH")</f>
        <v/>
      </c>
      <c r="BL64" s="31">
        <f>Consolidated[[#This Row],[ENROLLMENT 2021-22]]/Consolidated[[#This Row],[NO OF CLASSROOMS]]</f>
        <v>14.008975808676517</v>
      </c>
      <c r="BM64" s="21">
        <f>Consolidated[[#This Row],[FLOOR AREA (SF)]]/Consolidated[[#This Row],[ENROLLMENT 2022-23]]</f>
        <v>130.10546621234286</v>
      </c>
      <c r="BN64" s="21" t="s">
        <v>114</v>
      </c>
      <c r="BO64" s="21" t="s">
        <v>132</v>
      </c>
      <c r="BP64" s="21" t="s">
        <v>97</v>
      </c>
      <c r="BQ64" s="21" t="s">
        <v>97</v>
      </c>
      <c r="BR64" s="21" t="s">
        <v>97</v>
      </c>
      <c r="BS64" s="21" t="str">
        <f>_xlfn.XLOOKUP(Consolidated[[#This Row],[CODE]],'[7]page 1'!$A:$A,'[7]page 1'!$C:$C,"")</f>
        <v/>
      </c>
      <c r="BT64" s="21" t="str">
        <f>_xlfn.XLOOKUP(Consolidated[[#This Row],[CODE]],[8]Sheet1!$A:$A,[8]Sheet1!$G:$G,"")</f>
        <v/>
      </c>
      <c r="BU64" s="21" t="s">
        <v>92</v>
      </c>
      <c r="BV64" s="21" t="s">
        <v>124</v>
      </c>
      <c r="BW64" s="25" t="s">
        <v>125</v>
      </c>
      <c r="BX64" s="32" t="s">
        <v>352</v>
      </c>
      <c r="BY64" s="21" t="s">
        <v>341</v>
      </c>
      <c r="BZ64" s="21" t="s">
        <v>103</v>
      </c>
      <c r="CA64" s="33" t="s">
        <v>344</v>
      </c>
      <c r="CB64" s="21">
        <v>1</v>
      </c>
      <c r="CC64" s="25" t="s">
        <v>253</v>
      </c>
      <c r="CD64" s="21" t="s">
        <v>97</v>
      </c>
      <c r="CE64" s="21"/>
      <c r="CF64" s="21" t="s">
        <v>139</v>
      </c>
    </row>
    <row r="65" spans="1:84" ht="70.8" x14ac:dyDescent="0.3">
      <c r="A65" s="21">
        <v>12930</v>
      </c>
      <c r="B65" s="22" t="s">
        <v>353</v>
      </c>
      <c r="C65" s="21" t="s">
        <v>91</v>
      </c>
      <c r="D65" s="21" t="s">
        <v>182</v>
      </c>
      <c r="E65" s="21" t="s">
        <v>341</v>
      </c>
      <c r="F65" s="21"/>
      <c r="G65" s="21" t="s">
        <v>160</v>
      </c>
      <c r="H65" s="21" t="s">
        <v>161</v>
      </c>
      <c r="I65" s="21" t="s">
        <v>92</v>
      </c>
      <c r="J65" s="21" t="s">
        <v>93</v>
      </c>
      <c r="K65" s="21" t="s">
        <v>162</v>
      </c>
      <c r="L65" s="24" t="s">
        <v>92</v>
      </c>
      <c r="M65" s="24" t="s">
        <v>92</v>
      </c>
      <c r="N65" s="24" t="s">
        <v>92</v>
      </c>
      <c r="O65" s="24" t="s">
        <v>92</v>
      </c>
      <c r="P65" s="24" t="s">
        <v>92</v>
      </c>
      <c r="Q65" s="24" t="s">
        <v>92</v>
      </c>
      <c r="R65" s="24" t="s">
        <v>92</v>
      </c>
      <c r="S65" s="24" t="s">
        <v>92</v>
      </c>
      <c r="T65" s="24" t="s">
        <v>92</v>
      </c>
      <c r="U65" s="24" t="s">
        <v>92</v>
      </c>
      <c r="V65" s="24">
        <v>63.014066336707764</v>
      </c>
      <c r="W65" s="24">
        <v>94.444656072838612</v>
      </c>
      <c r="X65" s="24">
        <v>63.686298241429931</v>
      </c>
      <c r="Y65" s="24">
        <v>101.28845527907032</v>
      </c>
      <c r="Z65" s="24" t="s">
        <v>92</v>
      </c>
      <c r="AA65" s="24" t="s">
        <v>92</v>
      </c>
      <c r="AB65" s="23" t="s">
        <v>313</v>
      </c>
      <c r="AC65" s="21">
        <v>18.474740000000001</v>
      </c>
      <c r="AD65" s="21">
        <v>-66.936040000000006</v>
      </c>
      <c r="AE65" s="21" t="str">
        <f>_xlfn.XLOOKUP(Consolidated[[#This Row],[CODE]],[1]updatedschoolpoints!$A:$A,[1]updatedschoolpoints!$O:$O)</f>
        <v>009-071-011-11</v>
      </c>
      <c r="AF65" s="21">
        <f>_xlfn.XLOOKUP(Consolidated[[#This Row],[CODE]],[1]updatedschoolpoints!$A:$A,[1]updatedschoolpoints!$Q:$Q)</f>
        <v>11</v>
      </c>
      <c r="AG65" s="21">
        <f>_xlfn.XLOOKUP(Consolidated[[#This Row],[CODE]],[1]updatedschoolpoints!$A:$A,[1]updatedschoolpoints!$P:$P)</f>
        <v>11</v>
      </c>
      <c r="AH65" s="21">
        <f>_xlfn.XLOOKUP(Consolidated[[#This Row],[CODE]],[1]updatedschoolpoints!$A:$A,[1]updatedschoolpoints!$I:$I)</f>
        <v>2.6643903309999999</v>
      </c>
      <c r="AI65" s="21">
        <f>_xlfn.XLOOKUP(Consolidated[[#This Row],[CODE]],[1]updatedschoolpoints!$A:$A,[1]updatedschoolpoints!$H:$H)</f>
        <v>116060.8428</v>
      </c>
      <c r="AJ65" s="21">
        <v>38595</v>
      </c>
      <c r="AK65" s="21" t="s">
        <v>258</v>
      </c>
      <c r="AL65" s="26">
        <f>_xlfn.XLOOKUP(Consolidated[[#This Row],[CODE]],'[2]FCI updated 220517'!$B:$B,'[2]FCI updated 220517'!$GD:$GD)</f>
        <v>1.228</v>
      </c>
      <c r="AM65" s="27">
        <f>IF(AND(Consolidated[[#This Row],[DESIGNATION]]="Historic",Consolidated[[#This Row],[DESIGNATION 3/22/2022]]="Historic"),AL65,AL65/1.6)</f>
        <v>0.76749999999999996</v>
      </c>
      <c r="AN65" s="21" t="s">
        <v>97</v>
      </c>
      <c r="AO65" s="21" t="s">
        <v>97</v>
      </c>
      <c r="AP65" s="21" t="str">
        <f>_xlfn.XLOOKUP(Consolidated[[#This Row],[CODE]],'[3]PRUEBA PVI'!$D:$D,'[3]PRUEBA PVI'!$I:$I,"NO DATA")</f>
        <v>VOCACIONAL</v>
      </c>
      <c r="AQ65" s="28" t="str">
        <f>IF(_xlfn.XLOOKUP(Consolidated[[#This Row],[CODE]],'[4]PRUEBA PVI'!$D:$D,'[4]PRUEBA PVI'!$I:$I,"NOT FOUND")=Consolidated[[#This Row],[SPECIAL SCHOOL]],"MATCHES","NO")</f>
        <v>MATCHES</v>
      </c>
      <c r="AR65" s="28"/>
      <c r="AS65" s="21">
        <f>_xlfn.XLOOKUP(Consolidated[[#This Row],[CODE]],'[5]WORKING FILE'!$D:$D,'[5]WORKING FILE'!$W:$W,"")</f>
        <v>1</v>
      </c>
      <c r="AT65" s="33" t="str">
        <f>_xlfn.XLOOKUP(Consolidated[[#This Row],[CODE]],'[5]WORKING FILE'!$D:$D,'[5]WORKING FILE'!$V:$V)</f>
        <v xml:space="preserve">&lt;1m to SUP MANUEL RAMOS HERNANDEZ 9-12, moved these students there since newer, site looks larger, and has shelter designation </v>
      </c>
      <c r="AU65" s="21" t="str">
        <f>_xlfn.XLOOKUP(Consolidated[[#This Row],[CODE]],'[6]Karen sort'!$D:$D,'[6]Karen sort'!$O:$O,"NOT COMPLETE")</f>
        <v>9-12</v>
      </c>
      <c r="AV65" s="21">
        <v>8.1999999999999993</v>
      </c>
      <c r="AW65" s="21">
        <v>2</v>
      </c>
      <c r="AX65" s="21" t="s">
        <v>92</v>
      </c>
      <c r="AY65" s="27" t="s">
        <v>92</v>
      </c>
      <c r="AZ65" s="21"/>
      <c r="BA65" s="21"/>
      <c r="BB65" s="21"/>
      <c r="BC65" s="21"/>
      <c r="BD65" s="21"/>
      <c r="BE65" s="21"/>
      <c r="BF65" s="24" t="s">
        <v>98</v>
      </c>
      <c r="BG65" s="24">
        <v>329.13830459571295</v>
      </c>
      <c r="BH65" s="29" t="str">
        <f>IF(_xlfn.XLOOKUP(Consolidated[[#This Row],[CODE]],'[4]PRUEBA PVI'!$D:$D,'[4]PRUEBA PVI'!$AF:$AF,"NOT FOUND")=BG65,"",_xlfn.XLOOKUP(Consolidated[[#This Row],[CODE]],'[4]PRUEBA PVI'!$D:$D,'[4]PRUEBA PVI'!$AF:$AF,"NOT FOUND"))</f>
        <v/>
      </c>
      <c r="BI65" s="30">
        <v>315.84605649583614</v>
      </c>
      <c r="BJ65" s="21">
        <v>28</v>
      </c>
      <c r="BK65" s="28" t="str">
        <f>IF(_xlfn.XLOOKUP(Consolidated[[#This Row],[CODE]],'[4]PRUEBA PVI'!$D:$D,'[4]PRUEBA PVI'!$AK:$AK,"NO DATA")=Consolidated[[#This Row],[NO OF CLASSROOMS]],"","DOES NOT MATCH")</f>
        <v/>
      </c>
      <c r="BL65" s="31">
        <f>Consolidated[[#This Row],[ENROLLMENT 2021-22]]/Consolidated[[#This Row],[NO OF CLASSROOMS]]</f>
        <v>11.280216303422719</v>
      </c>
      <c r="BM65" s="21">
        <f>Consolidated[[#This Row],[FLOOR AREA (SF)]]/Consolidated[[#This Row],[ENROLLMENT 2022-23]]</f>
        <v>117.2607364779587</v>
      </c>
      <c r="BN65" s="21" t="s">
        <v>99</v>
      </c>
      <c r="BO65" s="21" t="s">
        <v>100</v>
      </c>
      <c r="BP65" s="21" t="s">
        <v>97</v>
      </c>
      <c r="BQ65" s="21" t="s">
        <v>97</v>
      </c>
      <c r="BR65" s="21" t="s">
        <v>97</v>
      </c>
      <c r="BS65" s="21" t="str">
        <f>_xlfn.XLOOKUP(Consolidated[[#This Row],[CODE]],'[7]page 1'!$A:$A,'[7]page 1'!$C:$C,"")</f>
        <v/>
      </c>
      <c r="BT65" s="21" t="str">
        <f>_xlfn.XLOOKUP(Consolidated[[#This Row],[CODE]],[8]Sheet1!$A:$A,[8]Sheet1!$G:$G,"")</f>
        <v/>
      </c>
      <c r="BU65" s="21" t="s">
        <v>92</v>
      </c>
      <c r="BV65" s="21" t="s">
        <v>101</v>
      </c>
      <c r="BW65" s="25" t="s">
        <v>92</v>
      </c>
      <c r="BX65" s="32" t="s">
        <v>354</v>
      </c>
      <c r="BY65" s="21" t="s">
        <v>341</v>
      </c>
      <c r="BZ65" s="21" t="s">
        <v>103</v>
      </c>
      <c r="CA65" s="33" t="s">
        <v>344</v>
      </c>
      <c r="CB65" s="21">
        <v>1</v>
      </c>
      <c r="CC65" s="25" t="s">
        <v>105</v>
      </c>
      <c r="CD65" s="21" t="s">
        <v>97</v>
      </c>
      <c r="CE65" s="21"/>
      <c r="CF65" s="21" t="s">
        <v>117</v>
      </c>
    </row>
    <row r="66" spans="1:84" ht="42.6" x14ac:dyDescent="0.3">
      <c r="A66" s="21">
        <v>13151</v>
      </c>
      <c r="B66" s="22" t="s">
        <v>355</v>
      </c>
      <c r="C66" s="21" t="s">
        <v>356</v>
      </c>
      <c r="D66" s="21" t="s">
        <v>357</v>
      </c>
      <c r="E66" s="21" t="s">
        <v>357</v>
      </c>
      <c r="F66" s="21"/>
      <c r="G66" s="21" t="s">
        <v>189</v>
      </c>
      <c r="H66" s="21" t="s">
        <v>190</v>
      </c>
      <c r="I66" s="21" t="s">
        <v>92</v>
      </c>
      <c r="J66" s="21" t="s">
        <v>93</v>
      </c>
      <c r="K66" s="21" t="s">
        <v>191</v>
      </c>
      <c r="L66" s="24" t="s">
        <v>92</v>
      </c>
      <c r="M66" s="24" t="s">
        <v>92</v>
      </c>
      <c r="N66" s="24" t="s">
        <v>92</v>
      </c>
      <c r="O66" s="24" t="s">
        <v>92</v>
      </c>
      <c r="P66" s="24" t="s">
        <v>92</v>
      </c>
      <c r="Q66" s="24" t="s">
        <v>92</v>
      </c>
      <c r="R66" s="24" t="s">
        <v>92</v>
      </c>
      <c r="S66" s="24">
        <v>65.438372461366029</v>
      </c>
      <c r="T66" s="24">
        <v>88.853004095222971</v>
      </c>
      <c r="U66" s="24">
        <v>89.377454060589073</v>
      </c>
      <c r="V66" s="24" t="s">
        <v>92</v>
      </c>
      <c r="W66" s="24" t="s">
        <v>92</v>
      </c>
      <c r="X66" s="24" t="s">
        <v>92</v>
      </c>
      <c r="Y66" s="24" t="s">
        <v>92</v>
      </c>
      <c r="Z66" s="24" t="s">
        <v>92</v>
      </c>
      <c r="AA66" s="24" t="s">
        <v>92</v>
      </c>
      <c r="AB66" s="23" t="s">
        <v>230</v>
      </c>
      <c r="AC66" s="37">
        <v>18.265523000000002</v>
      </c>
      <c r="AD66" s="37">
        <v>-66.704554999999999</v>
      </c>
      <c r="AE66" s="37" t="str">
        <f>_xlfn.XLOOKUP(Consolidated[[#This Row],[CODE]],[1]updatedschoolpoints!$A:$A,[1]updatedschoolpoints!$O:$O)</f>
        <v>188-048-112-02</v>
      </c>
      <c r="AF66" s="37">
        <f>_xlfn.XLOOKUP(Consolidated[[#This Row],[CODE]],[1]updatedschoolpoints!$A:$A,[1]updatedschoolpoints!$Q:$Q)</f>
        <v>2</v>
      </c>
      <c r="AG66" s="37">
        <f>_xlfn.XLOOKUP(Consolidated[[#This Row],[CODE]],[1]updatedschoolpoints!$A:$A,[1]updatedschoolpoints!$P:$P)</f>
        <v>112</v>
      </c>
      <c r="AH66" s="37">
        <f>_xlfn.XLOOKUP(Consolidated[[#This Row],[CODE]],[1]updatedschoolpoints!$A:$A,[1]updatedschoolpoints!$I:$I)</f>
        <v>3.426779325</v>
      </c>
      <c r="AI66" s="37">
        <f>_xlfn.XLOOKUP(Consolidated[[#This Row],[CODE]],[1]updatedschoolpoints!$A:$A,[1]updatedschoolpoints!$H:$H)</f>
        <v>149270.5074</v>
      </c>
      <c r="AJ66" s="21">
        <v>60779</v>
      </c>
      <c r="AK66" s="21" t="s">
        <v>149</v>
      </c>
      <c r="AL66" s="26">
        <f>_xlfn.XLOOKUP(Consolidated[[#This Row],[CODE]],'[2]FCI updated 220517'!$B:$B,'[2]FCI updated 220517'!$GD:$GD)</f>
        <v>1.3008</v>
      </c>
      <c r="AM66" s="27">
        <f>IF(AND(Consolidated[[#This Row],[DESIGNATION]]="Historic",Consolidated[[#This Row],[DESIGNATION 3/22/2022]]="Historic"),AL66,AL66/1.6)</f>
        <v>0.81299999999999994</v>
      </c>
      <c r="AN66" s="21" t="s">
        <v>97</v>
      </c>
      <c r="AO66" s="21" t="s">
        <v>97</v>
      </c>
      <c r="AP66" s="21" t="str">
        <f>_xlfn.XLOOKUP(Consolidated[[#This Row],[CODE]],'[3]PRUEBA PVI'!$D:$D,'[3]PRUEBA PVI'!$I:$I,"NO DATA")</f>
        <v>REGULAR</v>
      </c>
      <c r="AQ66" s="28" t="str">
        <f>IF(_xlfn.XLOOKUP(Consolidated[[#This Row],[CODE]],'[4]PRUEBA PVI'!$D:$D,'[4]PRUEBA PVI'!$I:$I,"NOT FOUND")=Consolidated[[#This Row],[SPECIAL SCHOOL]],"MATCHES","NO")</f>
        <v>MATCHES</v>
      </c>
      <c r="AR66" s="28"/>
      <c r="AS66" s="21">
        <f>_xlfn.XLOOKUP(Consolidated[[#This Row],[CODE]],'[5]WORKING FILE'!$D:$D,'[5]WORKING FILE'!$W:$W,"")</f>
        <v>3</v>
      </c>
      <c r="AT66" s="33" t="str">
        <f>_xlfn.XLOOKUP(Consolidated[[#This Row],[CODE]],'[5]WORKING FILE'!$D:$D,'[5]WORKING FILE'!$V:$V)</f>
        <v>Suggest combining with MARIA LIBERTAD GOMEZ to create PK-8 here.</v>
      </c>
      <c r="AU66" s="21" t="str">
        <f>_xlfn.XLOOKUP(Consolidated[[#This Row],[CODE]],'[6]Karen sort'!$D:$D,'[6]Karen sort'!$O:$O,"NOT COMPLETE")</f>
        <v>PK-8</v>
      </c>
      <c r="AV66" s="21">
        <v>2.2999999999999998</v>
      </c>
      <c r="AW66" s="21">
        <v>3</v>
      </c>
      <c r="AX66" s="21" t="s">
        <v>92</v>
      </c>
      <c r="AY66" s="27" t="s">
        <v>92</v>
      </c>
      <c r="AZ66" s="21"/>
      <c r="BA66" s="21"/>
      <c r="BB66" s="21"/>
      <c r="BC66" s="21"/>
      <c r="BD66" s="21"/>
      <c r="BE66" s="21"/>
      <c r="BF66" s="24" t="s">
        <v>131</v>
      </c>
      <c r="BG66" s="24">
        <v>252.28932461589196</v>
      </c>
      <c r="BH66" s="29" t="str">
        <f>IF(_xlfn.XLOOKUP(Consolidated[[#This Row],[CODE]],'[4]PRUEBA PVI'!$D:$D,'[4]PRUEBA PVI'!$AF:$AF,"NOT FOUND")=BG66,"",_xlfn.XLOOKUP(Consolidated[[#This Row],[CODE]],'[4]PRUEBA PVI'!$D:$D,'[4]PRUEBA PVI'!$AF:$AF,"NOT FOUND"))</f>
        <v/>
      </c>
      <c r="BI66" s="30">
        <v>239.28763892540007</v>
      </c>
      <c r="BJ66" s="21">
        <v>26</v>
      </c>
      <c r="BK66" s="28" t="str">
        <f>IF(_xlfn.XLOOKUP(Consolidated[[#This Row],[CODE]],'[4]PRUEBA PVI'!$D:$D,'[4]PRUEBA PVI'!$AK:$AK,"NO DATA")=Consolidated[[#This Row],[NO OF CLASSROOMS]],"","DOES NOT MATCH")</f>
        <v/>
      </c>
      <c r="BL66" s="31">
        <f>Consolidated[[#This Row],[ENROLLMENT 2021-22]]/Consolidated[[#This Row],[NO OF CLASSROOMS]]</f>
        <v>9.203370727900003</v>
      </c>
      <c r="BM66" s="21">
        <f>Consolidated[[#This Row],[FLOOR AREA (SF)]]/Consolidated[[#This Row],[ENROLLMENT 2022-23]]</f>
        <v>240.90991599638801</v>
      </c>
      <c r="BN66" s="21" t="s">
        <v>99</v>
      </c>
      <c r="BO66" s="21" t="s">
        <v>132</v>
      </c>
      <c r="BP66" s="21" t="s">
        <v>97</v>
      </c>
      <c r="BQ66" s="21" t="s">
        <v>97</v>
      </c>
      <c r="BR66" s="21" t="s">
        <v>285</v>
      </c>
      <c r="BS66" s="21" t="str">
        <f>_xlfn.XLOOKUP(Consolidated[[#This Row],[CODE]],'[7]page 1'!$A:$A,'[7]page 1'!$C:$C,"")</f>
        <v>85KVA</v>
      </c>
      <c r="BT66" s="21" t="str">
        <f>_xlfn.XLOOKUP(Consolidated[[#This Row],[CODE]],[8]Sheet1!$A:$A,[8]Sheet1!$G:$G,"")</f>
        <v/>
      </c>
      <c r="BU66" s="21" t="s">
        <v>92</v>
      </c>
      <c r="BV66" s="21" t="s">
        <v>101</v>
      </c>
      <c r="BW66" s="25" t="s">
        <v>92</v>
      </c>
      <c r="BX66" s="32" t="s">
        <v>358</v>
      </c>
      <c r="BY66" s="21" t="s">
        <v>357</v>
      </c>
      <c r="BZ66" s="21" t="s">
        <v>103</v>
      </c>
      <c r="CA66" s="33" t="s">
        <v>359</v>
      </c>
      <c r="CB66" s="21">
        <v>2</v>
      </c>
      <c r="CC66" s="25" t="s">
        <v>105</v>
      </c>
      <c r="CD66" s="21" t="s">
        <v>97</v>
      </c>
      <c r="CE66" s="21"/>
      <c r="CF66" s="21" t="s">
        <v>127</v>
      </c>
    </row>
    <row r="67" spans="1:84" ht="56.4" x14ac:dyDescent="0.3">
      <c r="A67" s="21">
        <v>13318</v>
      </c>
      <c r="B67" s="22" t="s">
        <v>360</v>
      </c>
      <c r="C67" s="21" t="s">
        <v>356</v>
      </c>
      <c r="D67" s="21" t="s">
        <v>357</v>
      </c>
      <c r="E67" s="21" t="s">
        <v>357</v>
      </c>
      <c r="F67" s="21"/>
      <c r="G67" s="21" t="s">
        <v>234</v>
      </c>
      <c r="H67" s="21" t="s">
        <v>235</v>
      </c>
      <c r="I67" s="21" t="s">
        <v>92</v>
      </c>
      <c r="J67" s="21" t="s">
        <v>93</v>
      </c>
      <c r="K67" s="21" t="s">
        <v>236</v>
      </c>
      <c r="L67" s="24" t="s">
        <v>92</v>
      </c>
      <c r="M67" s="24" t="s">
        <v>92</v>
      </c>
      <c r="N67" s="24" t="s">
        <v>92</v>
      </c>
      <c r="O67" s="24" t="s">
        <v>92</v>
      </c>
      <c r="P67" s="24" t="s">
        <v>92</v>
      </c>
      <c r="Q67" s="24" t="s">
        <v>92</v>
      </c>
      <c r="R67" s="24" t="s">
        <v>92</v>
      </c>
      <c r="S67" s="24">
        <v>11.380586515020179</v>
      </c>
      <c r="T67" s="24">
        <v>26.466852283683441</v>
      </c>
      <c r="U67" s="24">
        <v>28.524719381039066</v>
      </c>
      <c r="V67" s="24">
        <v>17.185654455465752</v>
      </c>
      <c r="W67" s="24">
        <v>16.217769224628853</v>
      </c>
      <c r="X67" s="24">
        <v>17.368990429480888</v>
      </c>
      <c r="Y67" s="24">
        <v>20.257691055814064</v>
      </c>
      <c r="Z67" s="24" t="s">
        <v>92</v>
      </c>
      <c r="AA67" s="24" t="s">
        <v>92</v>
      </c>
      <c r="AB67" s="23" t="s">
        <v>361</v>
      </c>
      <c r="AC67" s="21">
        <v>18.284189999999999</v>
      </c>
      <c r="AD67" s="21">
        <v>-66.803200000000004</v>
      </c>
      <c r="AE67" s="21" t="str">
        <f>_xlfn.XLOOKUP(Consolidated[[#This Row],[CODE]],[1]updatedschoolpoints!$A:$A,[1]updatedschoolpoints!$O:$O)</f>
        <v>160-000-006-12</v>
      </c>
      <c r="AF67" s="21">
        <f>_xlfn.XLOOKUP(Consolidated[[#This Row],[CODE]],[1]updatedschoolpoints!$A:$A,[1]updatedschoolpoints!$Q:$Q)</f>
        <v>12</v>
      </c>
      <c r="AG67" s="21">
        <f>_xlfn.XLOOKUP(Consolidated[[#This Row],[CODE]],[1]updatedschoolpoints!$A:$A,[1]updatedschoolpoints!$P:$P)</f>
        <v>6</v>
      </c>
      <c r="AH67" s="21">
        <f>_xlfn.XLOOKUP(Consolidated[[#This Row],[CODE]],[1]updatedschoolpoints!$A:$A,[1]updatedschoolpoints!$I:$I)</f>
        <v>6.373212359</v>
      </c>
      <c r="AI67" s="21">
        <f>_xlfn.XLOOKUP(Consolidated[[#This Row],[CODE]],[1]updatedschoolpoints!$A:$A,[1]updatedschoolpoints!$H:$H)</f>
        <v>277617.13040000002</v>
      </c>
      <c r="AJ67" s="21">
        <v>42385</v>
      </c>
      <c r="AK67" s="21" t="s">
        <v>226</v>
      </c>
      <c r="AL67" s="26">
        <f>_xlfn.XLOOKUP(Consolidated[[#This Row],[CODE]],'[2]FCI updated 220517'!$B:$B,'[2]FCI updated 220517'!$GD:$GD)</f>
        <v>0.76300000000000001</v>
      </c>
      <c r="AM67" s="27">
        <f>IF(AND(Consolidated[[#This Row],[DESIGNATION]]="Historic",Consolidated[[#This Row],[DESIGNATION 3/22/2022]]="Historic"),AL67,AL67/1.6)</f>
        <v>0.47687499999999999</v>
      </c>
      <c r="AN67" s="21" t="s">
        <v>97</v>
      </c>
      <c r="AO67" s="21" t="s">
        <v>97</v>
      </c>
      <c r="AP67" s="21" t="str">
        <f>_xlfn.XLOOKUP(Consolidated[[#This Row],[CODE]],'[3]PRUEBA PVI'!$D:$D,'[3]PRUEBA PVI'!$I:$I,"NO DATA")</f>
        <v>REGULAR</v>
      </c>
      <c r="AQ67" s="28" t="str">
        <f>IF(_xlfn.XLOOKUP(Consolidated[[#This Row],[CODE]],'[4]PRUEBA PVI'!$D:$D,'[4]PRUEBA PVI'!$I:$I,"NOT FOUND")=Consolidated[[#This Row],[SPECIAL SCHOOL]],"MATCHES","NO")</f>
        <v>MATCHES</v>
      </c>
      <c r="AR67" s="28"/>
      <c r="AS67" s="21">
        <f>_xlfn.XLOOKUP(Consolidated[[#This Row],[CODE]],'[5]WORKING FILE'!$D:$D,'[5]WORKING FILE'!$W:$W,"")</f>
        <v>1</v>
      </c>
      <c r="AT67" s="33" t="str">
        <f>_xlfn.XLOOKUP(Consolidated[[#This Row],[CODE]],'[5]WORKING FILE'!$D:$D,'[5]WORKING FILE'!$V:$V)</f>
        <v xml:space="preserve">DR EFRAIN GONZALEZ TEJERA and JOSE VIZCARRONDO cpould be combined onto either site as K-12 with no addition required. Very small student populations and isolated. </v>
      </c>
      <c r="AU67" s="21" t="str">
        <f>_xlfn.XLOOKUP(Consolidated[[#This Row],[CODE]],'[6]Karen sort'!$D:$D,'[6]Karen sort'!$O:$O,"NOT COMPLETE")</f>
        <v>6-12</v>
      </c>
      <c r="AV67" s="21">
        <v>2.2999999999999998</v>
      </c>
      <c r="AW67" s="21">
        <v>3</v>
      </c>
      <c r="AX67" s="21" t="s">
        <v>92</v>
      </c>
      <c r="AY67" s="27" t="s">
        <v>92</v>
      </c>
      <c r="AZ67" s="21"/>
      <c r="BA67" s="21"/>
      <c r="BB67" s="21"/>
      <c r="BC67" s="21"/>
      <c r="BD67" s="21"/>
      <c r="BE67" s="21"/>
      <c r="BF67" s="24" t="s">
        <v>179</v>
      </c>
      <c r="BG67" s="24">
        <v>141.17233738948769</v>
      </c>
      <c r="BH67" s="29" t="str">
        <f>IF(_xlfn.XLOOKUP(Consolidated[[#This Row],[CODE]],'[4]PRUEBA PVI'!$D:$D,'[4]PRUEBA PVI'!$AF:$AF,"NOT FOUND")=BG67,"",_xlfn.XLOOKUP(Consolidated[[#This Row],[CODE]],'[4]PRUEBA PVI'!$D:$D,'[4]PRUEBA PVI'!$AF:$AF,"NOT FOUND"))</f>
        <v/>
      </c>
      <c r="BI67" s="30">
        <v>134.66755565563227</v>
      </c>
      <c r="BJ67" s="21">
        <v>18</v>
      </c>
      <c r="BK67" s="28" t="str">
        <f>IF(_xlfn.XLOOKUP(Consolidated[[#This Row],[CODE]],'[4]PRUEBA PVI'!$D:$D,'[4]PRUEBA PVI'!$AK:$AK,"NO DATA")=Consolidated[[#This Row],[NO OF CLASSROOMS]],"","DOES NOT MATCH")</f>
        <v/>
      </c>
      <c r="BL67" s="31">
        <f>Consolidated[[#This Row],[ENROLLMENT 2021-22]]/Consolidated[[#This Row],[NO OF CLASSROOMS]]</f>
        <v>7.4815308697573482</v>
      </c>
      <c r="BM67" s="21">
        <f>Consolidated[[#This Row],[FLOOR AREA (SF)]]/Consolidated[[#This Row],[ENROLLMENT 2022-23]]</f>
        <v>300.23587328629276</v>
      </c>
      <c r="BN67" s="21" t="s">
        <v>114</v>
      </c>
      <c r="BO67" s="21" t="s">
        <v>132</v>
      </c>
      <c r="BP67" s="21" t="s">
        <v>97</v>
      </c>
      <c r="BQ67" s="21" t="s">
        <v>123</v>
      </c>
      <c r="BR67" s="21" t="s">
        <v>285</v>
      </c>
      <c r="BS67" s="21" t="str">
        <f>_xlfn.XLOOKUP(Consolidated[[#This Row],[CODE]],'[7]page 1'!$A:$A,'[7]page 1'!$C:$C,"")</f>
        <v/>
      </c>
      <c r="BT67" s="21" t="str">
        <f>_xlfn.XLOOKUP(Consolidated[[#This Row],[CODE]],[8]Sheet1!$A:$A,[8]Sheet1!$G:$G,"")</f>
        <v>ESSER ROOF SEALING PROGRAM</v>
      </c>
      <c r="BU67" s="21" t="s">
        <v>92</v>
      </c>
      <c r="BV67" s="21" t="s">
        <v>101</v>
      </c>
      <c r="BW67" s="25" t="s">
        <v>125</v>
      </c>
      <c r="BX67" s="32" t="s">
        <v>362</v>
      </c>
      <c r="BY67" s="21" t="s">
        <v>357</v>
      </c>
      <c r="BZ67" s="21" t="s">
        <v>103</v>
      </c>
      <c r="CA67" s="33" t="s">
        <v>359</v>
      </c>
      <c r="CB67" s="21">
        <v>2</v>
      </c>
      <c r="CC67" s="25" t="s">
        <v>172</v>
      </c>
      <c r="CD67" s="21" t="s">
        <v>97</v>
      </c>
      <c r="CE67" s="21"/>
      <c r="CF67" s="21" t="s">
        <v>143</v>
      </c>
    </row>
    <row r="68" spans="1:84" ht="56.4" x14ac:dyDescent="0.3">
      <c r="A68" s="21">
        <v>13326</v>
      </c>
      <c r="B68" s="22" t="s">
        <v>363</v>
      </c>
      <c r="C68" s="21" t="s">
        <v>356</v>
      </c>
      <c r="D68" s="21" t="s">
        <v>357</v>
      </c>
      <c r="E68" s="21" t="s">
        <v>357</v>
      </c>
      <c r="F68" s="21"/>
      <c r="G68" s="21" t="s">
        <v>108</v>
      </c>
      <c r="H68" s="21" t="s">
        <v>109</v>
      </c>
      <c r="I68" s="21" t="s">
        <v>92</v>
      </c>
      <c r="J68" s="21" t="s">
        <v>92</v>
      </c>
      <c r="K68" s="21" t="s">
        <v>111</v>
      </c>
      <c r="L68" s="24" t="s">
        <v>92</v>
      </c>
      <c r="M68" s="24">
        <v>18.123469866768321</v>
      </c>
      <c r="N68" s="24">
        <v>14.938715270000939</v>
      </c>
      <c r="O68" s="24">
        <v>23.465486981577385</v>
      </c>
      <c r="P68" s="24">
        <v>18.835901246194815</v>
      </c>
      <c r="Q68" s="24">
        <v>21.714355678190962</v>
      </c>
      <c r="R68" s="24">
        <v>15.130827368551667</v>
      </c>
      <c r="S68" s="24">
        <v>18.019261982115282</v>
      </c>
      <c r="T68" s="24">
        <v>23.631118110431643</v>
      </c>
      <c r="U68" s="24">
        <v>24.721423463567191</v>
      </c>
      <c r="V68" s="24" t="s">
        <v>92</v>
      </c>
      <c r="W68" s="24" t="s">
        <v>92</v>
      </c>
      <c r="X68" s="24" t="s">
        <v>92</v>
      </c>
      <c r="Y68" s="24" t="s">
        <v>92</v>
      </c>
      <c r="Z68" s="24" t="s">
        <v>92</v>
      </c>
      <c r="AA68" s="24" t="s">
        <v>92</v>
      </c>
      <c r="AB68" s="23" t="s">
        <v>112</v>
      </c>
      <c r="AC68" s="21">
        <v>18.283429999999999</v>
      </c>
      <c r="AD68" s="21">
        <v>-66.751559999999998</v>
      </c>
      <c r="AE68" s="21" t="str">
        <f>_xlfn.XLOOKUP(Consolidated[[#This Row],[CODE]],[1]updatedschoolpoints!$A:$A,[1]updatedschoolpoints!$O:$O)</f>
        <v>160-000-010-16</v>
      </c>
      <c r="AF68" s="21">
        <f>_xlfn.XLOOKUP(Consolidated[[#This Row],[CODE]],[1]updatedschoolpoints!$A:$A,[1]updatedschoolpoints!$Q:$Q)</f>
        <v>16</v>
      </c>
      <c r="AG68" s="21">
        <f>_xlfn.XLOOKUP(Consolidated[[#This Row],[CODE]],[1]updatedschoolpoints!$A:$A,[1]updatedschoolpoints!$P:$P)</f>
        <v>10</v>
      </c>
      <c r="AH68" s="21">
        <f>_xlfn.XLOOKUP(Consolidated[[#This Row],[CODE]],[1]updatedschoolpoints!$A:$A,[1]updatedschoolpoints!$I:$I)</f>
        <v>5.5099908659999999</v>
      </c>
      <c r="AI68" s="21">
        <f>_xlfn.XLOOKUP(Consolidated[[#This Row],[CODE]],[1]updatedschoolpoints!$A:$A,[1]updatedschoolpoints!$H:$H)</f>
        <v>240015.20209999999</v>
      </c>
      <c r="AJ68" s="21">
        <v>53092</v>
      </c>
      <c r="AK68" s="21" t="s">
        <v>364</v>
      </c>
      <c r="AL68" s="26">
        <f>_xlfn.XLOOKUP(Consolidated[[#This Row],[CODE]],'[2]FCI updated 220517'!$B:$B,'[2]FCI updated 220517'!$GD:$GD)</f>
        <v>0.74750000000000005</v>
      </c>
      <c r="AM68" s="27">
        <f>IF(AND(Consolidated[[#This Row],[DESIGNATION]]="Historic",Consolidated[[#This Row],[DESIGNATION 3/22/2022]]="Historic"),AL68,AL68/1.6)</f>
        <v>0.46718750000000003</v>
      </c>
      <c r="AN68" s="21" t="s">
        <v>45</v>
      </c>
      <c r="AO68" s="21" t="s">
        <v>97</v>
      </c>
      <c r="AP68" s="21" t="str">
        <f>_xlfn.XLOOKUP(Consolidated[[#This Row],[CODE]],'[3]PRUEBA PVI'!$D:$D,'[3]PRUEBA PVI'!$I:$I,"NO DATA")</f>
        <v>REGULAR</v>
      </c>
      <c r="AQ68" s="28" t="str">
        <f>IF(_xlfn.XLOOKUP(Consolidated[[#This Row],[CODE]],'[4]PRUEBA PVI'!$D:$D,'[4]PRUEBA PVI'!$I:$I,"NOT FOUND")=Consolidated[[#This Row],[SPECIAL SCHOOL]],"MATCHES","NO")</f>
        <v>MATCHES</v>
      </c>
      <c r="AR68" s="28"/>
      <c r="AS68" s="21">
        <f>_xlfn.XLOOKUP(Consolidated[[#This Row],[CODE]],'[5]WORKING FILE'!$D:$D,'[5]WORKING FILE'!$W:$W,"")</f>
        <v>3</v>
      </c>
      <c r="AT68" s="33" t="str">
        <f>_xlfn.XLOOKUP(Consolidated[[#This Row],[CODE]],'[5]WORKING FILE'!$D:$D,'[5]WORKING FILE'!$V:$V)</f>
        <v xml:space="preserve">Isolated and shelter. Keep </v>
      </c>
      <c r="AU68" s="21" t="str">
        <f>_xlfn.XLOOKUP(Consolidated[[#This Row],[CODE]],'[6]Karen sort'!$D:$D,'[6]Karen sort'!$O:$O,"NOT COMPLETE")</f>
        <v>PK-8</v>
      </c>
      <c r="AV68" s="21">
        <v>2.2999999999999998</v>
      </c>
      <c r="AW68" s="21">
        <v>4</v>
      </c>
      <c r="AX68" s="21" t="s">
        <v>92</v>
      </c>
      <c r="AY68" s="27" t="s">
        <v>92</v>
      </c>
      <c r="AZ68" s="21"/>
      <c r="BA68" s="21"/>
      <c r="BB68" s="21"/>
      <c r="BC68" s="21"/>
      <c r="BD68" s="21"/>
      <c r="BE68" s="21"/>
      <c r="BF68" s="24" t="s">
        <v>179</v>
      </c>
      <c r="BG68" s="24">
        <v>178.58055996739819</v>
      </c>
      <c r="BH68" s="29" t="str">
        <f>IF(_xlfn.XLOOKUP(Consolidated[[#This Row],[CODE]],'[4]PRUEBA PVI'!$D:$D,'[4]PRUEBA PVI'!$AF:$AF,"NOT FOUND")=BG68,"",_xlfn.XLOOKUP(Consolidated[[#This Row],[CODE]],'[4]PRUEBA PVI'!$D:$D,'[4]PRUEBA PVI'!$AF:$AF,"NOT FOUND"))</f>
        <v/>
      </c>
      <c r="BI68" s="30">
        <v>168.74143093990531</v>
      </c>
      <c r="BJ68" s="21">
        <v>22</v>
      </c>
      <c r="BK68" s="28" t="str">
        <f>IF(_xlfn.XLOOKUP(Consolidated[[#This Row],[CODE]],'[4]PRUEBA PVI'!$D:$D,'[4]PRUEBA PVI'!$AK:$AK,"NO DATA")=Consolidated[[#This Row],[NO OF CLASSROOMS]],"","DOES NOT MATCH")</f>
        <v/>
      </c>
      <c r="BL68" s="31">
        <f>Consolidated[[#This Row],[ENROLLMENT 2021-22]]/Consolidated[[#This Row],[NO OF CLASSROOMS]]</f>
        <v>7.6700650427229684</v>
      </c>
      <c r="BM68" s="21">
        <f>Consolidated[[#This Row],[FLOOR AREA (SF)]]/Consolidated[[#This Row],[ENROLLMENT 2022-23]]</f>
        <v>297.29999732161508</v>
      </c>
      <c r="BN68" s="21" t="s">
        <v>114</v>
      </c>
      <c r="BO68" s="21" t="s">
        <v>132</v>
      </c>
      <c r="BP68" s="21" t="s">
        <v>97</v>
      </c>
      <c r="BQ68" s="21" t="s">
        <v>123</v>
      </c>
      <c r="BR68" s="21" t="s">
        <v>285</v>
      </c>
      <c r="BS68" s="21" t="str">
        <f>_xlfn.XLOOKUP(Consolidated[[#This Row],[CODE]],'[7]page 1'!$A:$A,'[7]page 1'!$C:$C,"")</f>
        <v>85KVA</v>
      </c>
      <c r="BT68" s="21" t="str">
        <f>_xlfn.XLOOKUP(Consolidated[[#This Row],[CODE]],[8]Sheet1!$A:$A,[8]Sheet1!$G:$G,"")</f>
        <v/>
      </c>
      <c r="BU68" s="21" t="s">
        <v>92</v>
      </c>
      <c r="BV68" s="21" t="s">
        <v>124</v>
      </c>
      <c r="BW68" s="25" t="s">
        <v>125</v>
      </c>
      <c r="BX68" s="32" t="s">
        <v>365</v>
      </c>
      <c r="BY68" s="21" t="s">
        <v>357</v>
      </c>
      <c r="BZ68" s="21" t="s">
        <v>103</v>
      </c>
      <c r="CA68" s="33" t="s">
        <v>359</v>
      </c>
      <c r="CB68" s="21">
        <v>2</v>
      </c>
      <c r="CC68" s="25" t="s">
        <v>172</v>
      </c>
      <c r="CD68" s="21" t="s">
        <v>97</v>
      </c>
      <c r="CE68" s="21"/>
      <c r="CF68" s="21" t="s">
        <v>139</v>
      </c>
    </row>
    <row r="69" spans="1:84" ht="70.2" x14ac:dyDescent="0.3">
      <c r="A69" s="21">
        <v>13334</v>
      </c>
      <c r="B69" s="22" t="s">
        <v>366</v>
      </c>
      <c r="C69" s="21" t="s">
        <v>356</v>
      </c>
      <c r="D69" s="21" t="s">
        <v>357</v>
      </c>
      <c r="E69" s="21" t="s">
        <v>357</v>
      </c>
      <c r="F69" s="21"/>
      <c r="G69" s="21" t="s">
        <v>108</v>
      </c>
      <c r="H69" s="21" t="s">
        <v>109</v>
      </c>
      <c r="I69" s="21" t="s">
        <v>92</v>
      </c>
      <c r="J69" s="21" t="s">
        <v>92</v>
      </c>
      <c r="K69" s="21" t="s">
        <v>111</v>
      </c>
      <c r="L69" s="24" t="s">
        <v>92</v>
      </c>
      <c r="M69" s="24">
        <v>10.492535186023764</v>
      </c>
      <c r="N69" s="24">
        <v>13.071375861250822</v>
      </c>
      <c r="O69" s="24">
        <v>4.6930973963154772</v>
      </c>
      <c r="P69" s="24">
        <v>7.534360498477926</v>
      </c>
      <c r="Q69" s="24">
        <v>8.4969217871182021</v>
      </c>
      <c r="R69" s="24">
        <v>5.6740602632068757</v>
      </c>
      <c r="S69" s="24">
        <v>7.5870576766801188</v>
      </c>
      <c r="T69" s="24">
        <v>14.178670866258985</v>
      </c>
      <c r="U69" s="24">
        <v>13.311535711151565</v>
      </c>
      <c r="V69" s="24" t="s">
        <v>92</v>
      </c>
      <c r="W69" s="24" t="s">
        <v>92</v>
      </c>
      <c r="X69" s="24" t="s">
        <v>92</v>
      </c>
      <c r="Y69" s="24" t="s">
        <v>92</v>
      </c>
      <c r="Z69" s="24" t="s">
        <v>92</v>
      </c>
      <c r="AA69" s="24" t="s">
        <v>92</v>
      </c>
      <c r="AB69" s="23" t="s">
        <v>112</v>
      </c>
      <c r="AC69" s="21">
        <v>18.268059999999998</v>
      </c>
      <c r="AD69" s="21">
        <v>-66.644239999999996</v>
      </c>
      <c r="AE69" s="21" t="str">
        <f>_xlfn.XLOOKUP(Consolidated[[#This Row],[CODE]],[1]updatedschoolpoints!$A:$A,[1]updatedschoolpoints!$O:$O)</f>
        <v>189-000-004-04</v>
      </c>
      <c r="AF69" s="21">
        <f>_xlfn.XLOOKUP(Consolidated[[#This Row],[CODE]],[1]updatedschoolpoints!$A:$A,[1]updatedschoolpoints!$Q:$Q)</f>
        <v>4</v>
      </c>
      <c r="AG69" s="21">
        <f>_xlfn.XLOOKUP(Consolidated[[#This Row],[CODE]],[1]updatedschoolpoints!$A:$A,[1]updatedschoolpoints!$P:$P)</f>
        <v>4</v>
      </c>
      <c r="AH69" s="21">
        <f>_xlfn.XLOOKUP(Consolidated[[#This Row],[CODE]],[1]updatedschoolpoints!$A:$A,[1]updatedschoolpoints!$I:$I)</f>
        <v>2.788625954</v>
      </c>
      <c r="AI69" s="21">
        <f>_xlfn.XLOOKUP(Consolidated[[#This Row],[CODE]],[1]updatedschoolpoints!$A:$A,[1]updatedschoolpoints!$H:$H)</f>
        <v>121472.5465</v>
      </c>
      <c r="AJ69" s="21">
        <v>23320</v>
      </c>
      <c r="AK69" s="21" t="s">
        <v>258</v>
      </c>
      <c r="AL69" s="26">
        <f>_xlfn.XLOOKUP(Consolidated[[#This Row],[CODE]],'[2]FCI updated 220517'!$B:$B,'[2]FCI updated 220517'!$GD:$GD)</f>
        <v>1.284</v>
      </c>
      <c r="AM69" s="27">
        <f>IF(AND(Consolidated[[#This Row],[DESIGNATION]]="Historic",Consolidated[[#This Row],[DESIGNATION 3/22/2022]]="Historic"),AL69,AL69/1.6)</f>
        <v>0.80249999999999999</v>
      </c>
      <c r="AN69" s="21" t="s">
        <v>97</v>
      </c>
      <c r="AO69" s="21" t="s">
        <v>97</v>
      </c>
      <c r="AP69" s="21" t="str">
        <f>_xlfn.XLOOKUP(Consolidated[[#This Row],[CODE]],'[3]PRUEBA PVI'!$D:$D,'[3]PRUEBA PVI'!$I:$I,"NO DATA")</f>
        <v>REGULAR</v>
      </c>
      <c r="AQ69" s="28" t="str">
        <f>IF(_xlfn.XLOOKUP(Consolidated[[#This Row],[CODE]],'[4]PRUEBA PVI'!$D:$D,'[4]PRUEBA PVI'!$I:$I,"NOT FOUND")=Consolidated[[#This Row],[SPECIAL SCHOOL]],"MATCHES","NO")</f>
        <v>MATCHES</v>
      </c>
      <c r="AR69" s="28"/>
      <c r="AS69" s="21">
        <f>_xlfn.XLOOKUP(Consolidated[[#This Row],[CODE]],'[5]WORKING FILE'!$D:$D,'[5]WORKING FILE'!$W:$W,"")</f>
        <v>3</v>
      </c>
      <c r="AT69" s="33" t="str">
        <f>_xlfn.XLOOKUP(Consolidated[[#This Row],[CODE]],'[5]WORKING FILE'!$D:$D,'[5]WORKING FILE'!$V:$V)</f>
        <v xml:space="preserve">Very Isolated. Keep </v>
      </c>
      <c r="AU69" s="21" t="str">
        <f>_xlfn.XLOOKUP(Consolidated[[#This Row],[CODE]],'[6]Karen sort'!$D:$D,'[6]Karen sort'!$O:$O,"NOT COMPLETE")</f>
        <v>PK-8</v>
      </c>
      <c r="AV69" s="21">
        <v>2.2999999999999998</v>
      </c>
      <c r="AW69" s="21">
        <v>4</v>
      </c>
      <c r="AX69" s="21" t="s">
        <v>92</v>
      </c>
      <c r="AY69" s="27" t="s">
        <v>92</v>
      </c>
      <c r="AZ69" s="21"/>
      <c r="BA69" s="21"/>
      <c r="BB69" s="21"/>
      <c r="BC69" s="21"/>
      <c r="BD69" s="21"/>
      <c r="BE69" s="21"/>
      <c r="BF69" s="24" t="s">
        <v>98</v>
      </c>
      <c r="BG69" s="24">
        <v>85.039615246483734</v>
      </c>
      <c r="BH69" s="29" t="str">
        <f>IF(_xlfn.XLOOKUP(Consolidated[[#This Row],[CODE]],'[4]PRUEBA PVI'!$D:$D,'[4]PRUEBA PVI'!$AF:$AF,"NOT FOUND")=BG69,"",_xlfn.XLOOKUP(Consolidated[[#This Row],[CODE]],'[4]PRUEBA PVI'!$D:$D,'[4]PRUEBA PVI'!$AF:$AF,"NOT FOUND"))</f>
        <v/>
      </c>
      <c r="BI69" s="30">
        <v>80.356147904721283</v>
      </c>
      <c r="BJ69" s="21">
        <v>16</v>
      </c>
      <c r="BK69" s="28" t="str">
        <f>IF(_xlfn.XLOOKUP(Consolidated[[#This Row],[CODE]],'[4]PRUEBA PVI'!$D:$D,'[4]PRUEBA PVI'!$AK:$AK,"NO DATA")=Consolidated[[#This Row],[NO OF CLASSROOMS]],"","DOES NOT MATCH")</f>
        <v/>
      </c>
      <c r="BL69" s="31">
        <f>Consolidated[[#This Row],[ENROLLMENT 2021-22]]/Consolidated[[#This Row],[NO OF CLASSROOMS]]</f>
        <v>5.0222592440450802</v>
      </c>
      <c r="BM69" s="21">
        <f>Consolidated[[#This Row],[FLOOR AREA (SF)]]/Consolidated[[#This Row],[ENROLLMENT 2022-23]]</f>
        <v>274.22513533731268</v>
      </c>
      <c r="BN69" s="21" t="s">
        <v>114</v>
      </c>
      <c r="BO69" s="21" t="s">
        <v>115</v>
      </c>
      <c r="BP69" s="21" t="s">
        <v>97</v>
      </c>
      <c r="BQ69" s="21" t="s">
        <v>123</v>
      </c>
      <c r="BR69" s="21" t="s">
        <v>97</v>
      </c>
      <c r="BS69" s="21" t="str">
        <f>_xlfn.XLOOKUP(Consolidated[[#This Row],[CODE]],'[7]page 1'!$A:$A,'[7]page 1'!$C:$C,"")</f>
        <v>85KVA</v>
      </c>
      <c r="BT69" s="21" t="str">
        <f>_xlfn.XLOOKUP(Consolidated[[#This Row],[CODE]],[8]Sheet1!$A:$A,[8]Sheet1!$G:$G,"")</f>
        <v/>
      </c>
      <c r="BU69" s="21" t="s">
        <v>92</v>
      </c>
      <c r="BV69" s="21" t="s">
        <v>124</v>
      </c>
      <c r="BW69" s="25" t="s">
        <v>125</v>
      </c>
      <c r="BX69" s="32" t="s">
        <v>367</v>
      </c>
      <c r="BY69" s="21" t="s">
        <v>357</v>
      </c>
      <c r="BZ69" s="21" t="s">
        <v>103</v>
      </c>
      <c r="CA69" s="33" t="s">
        <v>359</v>
      </c>
      <c r="CB69" s="21">
        <v>2</v>
      </c>
      <c r="CC69" s="25" t="s">
        <v>105</v>
      </c>
      <c r="CD69" s="21" t="s">
        <v>97</v>
      </c>
      <c r="CE69" s="21"/>
      <c r="CF69" s="21" t="s">
        <v>106</v>
      </c>
    </row>
    <row r="70" spans="1:84" ht="70.2" x14ac:dyDescent="0.3">
      <c r="A70" s="21">
        <v>13342</v>
      </c>
      <c r="B70" s="22" t="s">
        <v>368</v>
      </c>
      <c r="C70" s="21" t="s">
        <v>356</v>
      </c>
      <c r="D70" s="21" t="s">
        <v>357</v>
      </c>
      <c r="E70" s="21" t="s">
        <v>357</v>
      </c>
      <c r="F70" s="21"/>
      <c r="G70" s="21" t="s">
        <v>108</v>
      </c>
      <c r="H70" s="21" t="s">
        <v>109</v>
      </c>
      <c r="I70" s="21" t="s">
        <v>92</v>
      </c>
      <c r="J70" s="21" t="s">
        <v>93</v>
      </c>
      <c r="K70" s="21" t="s">
        <v>111</v>
      </c>
      <c r="L70" s="24" t="s">
        <v>92</v>
      </c>
      <c r="M70" s="24">
        <v>13.354135691302972</v>
      </c>
      <c r="N70" s="24">
        <v>8.4030273393755284</v>
      </c>
      <c r="O70" s="24">
        <v>14.079292188946431</v>
      </c>
      <c r="P70" s="24">
        <v>8.4761555607876673</v>
      </c>
      <c r="Q70" s="24">
        <v>16.993843574236404</v>
      </c>
      <c r="R70" s="24">
        <v>15.130827368551667</v>
      </c>
      <c r="S70" s="24">
        <v>13.277350934190208</v>
      </c>
      <c r="T70" s="24">
        <v>14.178670866258985</v>
      </c>
      <c r="U70" s="24">
        <v>17.114831628623442</v>
      </c>
      <c r="V70" s="24" t="s">
        <v>92</v>
      </c>
      <c r="W70" s="24" t="s">
        <v>92</v>
      </c>
      <c r="X70" s="24" t="s">
        <v>92</v>
      </c>
      <c r="Y70" s="24" t="s">
        <v>92</v>
      </c>
      <c r="Z70" s="24" t="s">
        <v>92</v>
      </c>
      <c r="AA70" s="24" t="s">
        <v>92</v>
      </c>
      <c r="AB70" s="23" t="s">
        <v>369</v>
      </c>
      <c r="AC70" s="21">
        <v>18.299060000000001</v>
      </c>
      <c r="AD70" s="21">
        <v>-66.602310000000003</v>
      </c>
      <c r="AE70" s="21" t="str">
        <f>_xlfn.XLOOKUP(Consolidated[[#This Row],[CODE]],[1]updatedschoolpoints!$A:$A,[1]updatedschoolpoints!$O:$O)</f>
        <v>163-000-002-11</v>
      </c>
      <c r="AF70" s="21">
        <f>_xlfn.XLOOKUP(Consolidated[[#This Row],[CODE]],[1]updatedschoolpoints!$A:$A,[1]updatedschoolpoints!$Q:$Q)</f>
        <v>11</v>
      </c>
      <c r="AG70" s="21">
        <f>_xlfn.XLOOKUP(Consolidated[[#This Row],[CODE]],[1]updatedschoolpoints!$A:$A,[1]updatedschoolpoints!$P:$P)</f>
        <v>2</v>
      </c>
      <c r="AH70" s="21">
        <f>_xlfn.XLOOKUP(Consolidated[[#This Row],[CODE]],[1]updatedschoolpoints!$A:$A,[1]updatedschoolpoints!$I:$I)</f>
        <v>1.57435725</v>
      </c>
      <c r="AI70" s="21">
        <f>_xlfn.XLOOKUP(Consolidated[[#This Row],[CODE]],[1]updatedschoolpoints!$A:$A,[1]updatedschoolpoints!$H:$H)</f>
        <v>68579.001820000005</v>
      </c>
      <c r="AJ70" s="21">
        <v>18061</v>
      </c>
      <c r="AK70" s="21" t="s">
        <v>195</v>
      </c>
      <c r="AL70" s="26">
        <f>_xlfn.XLOOKUP(Consolidated[[#This Row],[CODE]],'[2]FCI updated 220517'!$B:$B,'[2]FCI updated 220517'!$GD:$GD)</f>
        <v>1.028</v>
      </c>
      <c r="AM70" s="27">
        <f>IF(AND(Consolidated[[#This Row],[DESIGNATION]]="Historic",Consolidated[[#This Row],[DESIGNATION 3/22/2022]]="Historic"),AL70,AL70/1.6)</f>
        <v>0.64249999999999996</v>
      </c>
      <c r="AN70" s="21" t="s">
        <v>97</v>
      </c>
      <c r="AO70" s="21" t="s">
        <v>97</v>
      </c>
      <c r="AP70" s="21" t="str">
        <f>_xlfn.XLOOKUP(Consolidated[[#This Row],[CODE]],'[3]PRUEBA PVI'!$D:$D,'[3]PRUEBA PVI'!$I:$I,"NO DATA")</f>
        <v>REGULAR</v>
      </c>
      <c r="AQ70" s="28" t="str">
        <f>IF(_xlfn.XLOOKUP(Consolidated[[#This Row],[CODE]],'[4]PRUEBA PVI'!$D:$D,'[4]PRUEBA PVI'!$I:$I,"NOT FOUND")=Consolidated[[#This Row],[SPECIAL SCHOOL]],"MATCHES","NO")</f>
        <v>MATCHES</v>
      </c>
      <c r="AR70" s="28"/>
      <c r="AS70" s="21">
        <f>_xlfn.XLOOKUP(Consolidated[[#This Row],[CODE]],'[5]WORKING FILE'!$D:$D,'[5]WORKING FILE'!$W:$W,"")</f>
        <v>3</v>
      </c>
      <c r="AT70" s="33" t="str">
        <f>_xlfn.XLOOKUP(Consolidated[[#This Row],[CODE]],'[5]WORKING FILE'!$D:$D,'[5]WORKING FILE'!$V:$V)</f>
        <v>Isolated. Keep</v>
      </c>
      <c r="AU70" s="21" t="str">
        <f>_xlfn.XLOOKUP(Consolidated[[#This Row],[CODE]],'[6]Karen sort'!$D:$D,'[6]Karen sort'!$O:$O,"NOT COMPLETE")</f>
        <v>PK-8</v>
      </c>
      <c r="AV70" s="21">
        <v>2.2999999999999998</v>
      </c>
      <c r="AW70" s="21">
        <v>4</v>
      </c>
      <c r="AX70" s="21" t="s">
        <v>92</v>
      </c>
      <c r="AY70" s="27" t="s">
        <v>92</v>
      </c>
      <c r="AZ70" s="21"/>
      <c r="BA70" s="21"/>
      <c r="BB70" s="21"/>
      <c r="BC70" s="21"/>
      <c r="BD70" s="21"/>
      <c r="BE70" s="21"/>
      <c r="BF70" s="24" t="s">
        <v>98</v>
      </c>
      <c r="BG70" s="24">
        <v>122.92380048532083</v>
      </c>
      <c r="BH70" s="29" t="str">
        <f>IF(_xlfn.XLOOKUP(Consolidated[[#This Row],[CODE]],'[4]PRUEBA PVI'!$D:$D,'[4]PRUEBA PVI'!$AF:$AF,"NOT FOUND")=BG70,"",_xlfn.XLOOKUP(Consolidated[[#This Row],[CODE]],'[4]PRUEBA PVI'!$D:$D,'[4]PRUEBA PVI'!$AF:$AF,"NOT FOUND"))</f>
        <v/>
      </c>
      <c r="BI70" s="30">
        <v>116.2368148683571</v>
      </c>
      <c r="BJ70" s="21">
        <v>15</v>
      </c>
      <c r="BK70" s="28" t="str">
        <f>IF(_xlfn.XLOOKUP(Consolidated[[#This Row],[CODE]],'[4]PRUEBA PVI'!$D:$D,'[4]PRUEBA PVI'!$AK:$AK,"NO DATA")=Consolidated[[#This Row],[NO OF CLASSROOMS]],"","DOES NOT MATCH")</f>
        <v/>
      </c>
      <c r="BL70" s="31">
        <f>Consolidated[[#This Row],[ENROLLMENT 2021-22]]/Consolidated[[#This Row],[NO OF CLASSROOMS]]</f>
        <v>7.7491209912238066</v>
      </c>
      <c r="BM70" s="21">
        <f>Consolidated[[#This Row],[FLOOR AREA (SF)]]/Consolidated[[#This Row],[ENROLLMENT 2022-23]]</f>
        <v>146.92842174332861</v>
      </c>
      <c r="BN70" s="21" t="s">
        <v>114</v>
      </c>
      <c r="BO70" s="21" t="s">
        <v>115</v>
      </c>
      <c r="BP70" s="21" t="s">
        <v>97</v>
      </c>
      <c r="BQ70" s="21" t="s">
        <v>123</v>
      </c>
      <c r="BR70" s="21" t="s">
        <v>285</v>
      </c>
      <c r="BS70" s="21" t="str">
        <f>_xlfn.XLOOKUP(Consolidated[[#This Row],[CODE]],'[7]page 1'!$A:$A,'[7]page 1'!$C:$C,"")</f>
        <v>85KVA</v>
      </c>
      <c r="BT70" s="21" t="str">
        <f>_xlfn.XLOOKUP(Consolidated[[#This Row],[CODE]],[8]Sheet1!$A:$A,[8]Sheet1!$G:$G,"")</f>
        <v/>
      </c>
      <c r="BU70" s="21" t="s">
        <v>92</v>
      </c>
      <c r="BV70" s="21" t="s">
        <v>124</v>
      </c>
      <c r="BW70" s="25" t="s">
        <v>227</v>
      </c>
      <c r="BX70" s="32" t="s">
        <v>370</v>
      </c>
      <c r="BY70" s="21" t="s">
        <v>357</v>
      </c>
      <c r="BZ70" s="21" t="s">
        <v>103</v>
      </c>
      <c r="CA70" s="33" t="s">
        <v>359</v>
      </c>
      <c r="CB70" s="21">
        <v>2</v>
      </c>
      <c r="CC70" s="25" t="s">
        <v>105</v>
      </c>
      <c r="CD70" s="21" t="s">
        <v>97</v>
      </c>
      <c r="CE70" s="21"/>
      <c r="CF70" s="21" t="s">
        <v>106</v>
      </c>
    </row>
    <row r="71" spans="1:84" ht="70.2" x14ac:dyDescent="0.3">
      <c r="A71" s="21">
        <v>13359</v>
      </c>
      <c r="B71" s="22" t="s">
        <v>371</v>
      </c>
      <c r="C71" s="21" t="s">
        <v>356</v>
      </c>
      <c r="D71" s="21" t="s">
        <v>357</v>
      </c>
      <c r="E71" s="21" t="s">
        <v>357</v>
      </c>
      <c r="F71" s="21"/>
      <c r="G71" s="21" t="s">
        <v>108</v>
      </c>
      <c r="H71" s="21" t="s">
        <v>109</v>
      </c>
      <c r="I71" s="21" t="s">
        <v>92</v>
      </c>
      <c r="J71" s="21" t="s">
        <v>92</v>
      </c>
      <c r="K71" s="21" t="s">
        <v>111</v>
      </c>
      <c r="L71" s="24" t="s">
        <v>92</v>
      </c>
      <c r="M71" s="24">
        <v>20.031203536954457</v>
      </c>
      <c r="N71" s="24">
        <v>12.137706156875764</v>
      </c>
      <c r="O71" s="24">
        <v>15.956531147472623</v>
      </c>
      <c r="P71" s="24">
        <v>18.835901246194815</v>
      </c>
      <c r="Q71" s="24">
        <v>19.826150836609138</v>
      </c>
      <c r="R71" s="24">
        <v>37.827068421379167</v>
      </c>
      <c r="S71" s="24">
        <v>31.296612916305492</v>
      </c>
      <c r="T71" s="24">
        <v>34.028810079021568</v>
      </c>
      <c r="U71" s="24">
        <v>39.934607133454698</v>
      </c>
      <c r="V71" s="24" t="s">
        <v>92</v>
      </c>
      <c r="W71" s="24" t="s">
        <v>92</v>
      </c>
      <c r="X71" s="24" t="s">
        <v>92</v>
      </c>
      <c r="Y71" s="24" t="s">
        <v>92</v>
      </c>
      <c r="Z71" s="24" t="s">
        <v>92</v>
      </c>
      <c r="AA71" s="24" t="s">
        <v>92</v>
      </c>
      <c r="AB71" s="23" t="s">
        <v>112</v>
      </c>
      <c r="AC71" s="21">
        <v>18.24821</v>
      </c>
      <c r="AD71" s="21">
        <v>-66.721000000000004</v>
      </c>
      <c r="AE71" s="21" t="str">
        <f>_xlfn.XLOOKUP(Consolidated[[#This Row],[CODE]],[1]updatedschoolpoints!$A:$A,[1]updatedschoolpoints!$O:$O)</f>
        <v>214-000-003-21</v>
      </c>
      <c r="AF71" s="21">
        <f>_xlfn.XLOOKUP(Consolidated[[#This Row],[CODE]],[1]updatedschoolpoints!$A:$A,[1]updatedschoolpoints!$Q:$Q)</f>
        <v>21</v>
      </c>
      <c r="AG71" s="21">
        <f>_xlfn.XLOOKUP(Consolidated[[#This Row],[CODE]],[1]updatedschoolpoints!$A:$A,[1]updatedschoolpoints!$P:$P)</f>
        <v>3</v>
      </c>
      <c r="AH71" s="21">
        <f>_xlfn.XLOOKUP(Consolidated[[#This Row],[CODE]],[1]updatedschoolpoints!$A:$A,[1]updatedschoolpoints!$I:$I)</f>
        <v>1.604833666</v>
      </c>
      <c r="AI71" s="21">
        <f>_xlfn.XLOOKUP(Consolidated[[#This Row],[CODE]],[1]updatedschoolpoints!$A:$A,[1]updatedschoolpoints!$H:$H)</f>
        <v>69906.554499999998</v>
      </c>
      <c r="AJ71" s="21">
        <v>37722</v>
      </c>
      <c r="AK71" s="21" t="s">
        <v>364</v>
      </c>
      <c r="AL71" s="26">
        <f>_xlfn.XLOOKUP(Consolidated[[#This Row],[CODE]],'[2]FCI updated 220517'!$B:$B,'[2]FCI updated 220517'!$GD:$GD)</f>
        <v>0.84250000000000003</v>
      </c>
      <c r="AM71" s="27">
        <f>IF(AND(Consolidated[[#This Row],[DESIGNATION]]="Historic",Consolidated[[#This Row],[DESIGNATION 3/22/2022]]="Historic"),AL71,AL71/1.6)</f>
        <v>0.52656249999999993</v>
      </c>
      <c r="AN71" s="21" t="s">
        <v>97</v>
      </c>
      <c r="AO71" s="21" t="s">
        <v>97</v>
      </c>
      <c r="AP71" s="21" t="str">
        <f>_xlfn.XLOOKUP(Consolidated[[#This Row],[CODE]],'[3]PRUEBA PVI'!$D:$D,'[3]PRUEBA PVI'!$I:$I,"NO DATA")</f>
        <v>REGULAR</v>
      </c>
      <c r="AQ71" s="28" t="str">
        <f>IF(_xlfn.XLOOKUP(Consolidated[[#This Row],[CODE]],'[4]PRUEBA PVI'!$D:$D,'[4]PRUEBA PVI'!$I:$I,"NOT FOUND")=Consolidated[[#This Row],[SPECIAL SCHOOL]],"MATCHES","NO")</f>
        <v>MATCHES</v>
      </c>
      <c r="AR71" s="28"/>
      <c r="AS71" s="21">
        <f>_xlfn.XLOOKUP(Consolidated[[#This Row],[CODE]],'[5]WORKING FILE'!$D:$D,'[5]WORKING FILE'!$W:$W,"")</f>
        <v>3</v>
      </c>
      <c r="AT71" s="33" t="str">
        <f>_xlfn.XLOOKUP(Consolidated[[#This Row],[CODE]],'[5]WORKING FILE'!$D:$D,'[5]WORKING FILE'!$V:$V)</f>
        <v>Ideal size for existing population. Keep</v>
      </c>
      <c r="AU71" s="21" t="str">
        <f>_xlfn.XLOOKUP(Consolidated[[#This Row],[CODE]],'[6]Karen sort'!$D:$D,'[6]Karen sort'!$O:$O,"NOT COMPLETE")</f>
        <v>PK-8</v>
      </c>
      <c r="AV71" s="21">
        <v>2.2999999999999998</v>
      </c>
      <c r="AW71" s="21">
        <v>4</v>
      </c>
      <c r="AX71" s="21" t="s">
        <v>92</v>
      </c>
      <c r="AY71" s="27" t="s">
        <v>92</v>
      </c>
      <c r="AZ71" s="21"/>
      <c r="BA71" s="21"/>
      <c r="BB71" s="21"/>
      <c r="BC71" s="21"/>
      <c r="BD71" s="21"/>
      <c r="BE71" s="21"/>
      <c r="BF71" s="24" t="s">
        <v>179</v>
      </c>
      <c r="BG71" s="24">
        <v>229.87459147426776</v>
      </c>
      <c r="BH71" s="29" t="str">
        <f>IF(_xlfn.XLOOKUP(Consolidated[[#This Row],[CODE]],'[4]PRUEBA PVI'!$D:$D,'[4]PRUEBA PVI'!$AF:$AF,"NOT FOUND")=BG71,"",_xlfn.XLOOKUP(Consolidated[[#This Row],[CODE]],'[4]PRUEBA PVI'!$D:$D,'[4]PRUEBA PVI'!$AF:$AF,"NOT FOUND"))</f>
        <v/>
      </c>
      <c r="BI71" s="30">
        <v>217.46395980280144</v>
      </c>
      <c r="BJ71" s="21">
        <v>30</v>
      </c>
      <c r="BK71" s="28" t="str">
        <f>IF(_xlfn.XLOOKUP(Consolidated[[#This Row],[CODE]],'[4]PRUEBA PVI'!$D:$D,'[4]PRUEBA PVI'!$AK:$AK,"NO DATA")=Consolidated[[#This Row],[NO OF CLASSROOMS]],"","DOES NOT MATCH")</f>
        <v/>
      </c>
      <c r="BL71" s="31">
        <f>Consolidated[[#This Row],[ENROLLMENT 2021-22]]/Consolidated[[#This Row],[NO OF CLASSROOMS]]</f>
        <v>7.2487986600933816</v>
      </c>
      <c r="BM71" s="21">
        <f>Consolidated[[#This Row],[FLOOR AREA (SF)]]/Consolidated[[#This Row],[ENROLLMENT 2022-23]]</f>
        <v>164.09817091169302</v>
      </c>
      <c r="BN71" s="21" t="s">
        <v>114</v>
      </c>
      <c r="BO71" s="21" t="s">
        <v>132</v>
      </c>
      <c r="BP71" s="21" t="s">
        <v>97</v>
      </c>
      <c r="BQ71" s="21" t="s">
        <v>97</v>
      </c>
      <c r="BR71" s="21" t="s">
        <v>285</v>
      </c>
      <c r="BS71" s="21" t="str">
        <f>_xlfn.XLOOKUP(Consolidated[[#This Row],[CODE]],'[7]page 1'!$A:$A,'[7]page 1'!$C:$C,"")</f>
        <v/>
      </c>
      <c r="BT71" s="21" t="str">
        <f>_xlfn.XLOOKUP(Consolidated[[#This Row],[CODE]],[8]Sheet1!$A:$A,[8]Sheet1!$G:$G,"")</f>
        <v/>
      </c>
      <c r="BU71" s="21" t="s">
        <v>92</v>
      </c>
      <c r="BV71" s="21" t="s">
        <v>124</v>
      </c>
      <c r="BW71" s="25" t="s">
        <v>125</v>
      </c>
      <c r="BX71" s="32" t="s">
        <v>372</v>
      </c>
      <c r="BY71" s="21" t="s">
        <v>357</v>
      </c>
      <c r="BZ71" s="21" t="s">
        <v>103</v>
      </c>
      <c r="CA71" s="33" t="s">
        <v>359</v>
      </c>
      <c r="CB71" s="21">
        <v>2</v>
      </c>
      <c r="CC71" s="25" t="s">
        <v>172</v>
      </c>
      <c r="CD71" s="21" t="s">
        <v>97</v>
      </c>
      <c r="CE71" s="21"/>
      <c r="CF71" s="21" t="s">
        <v>176</v>
      </c>
    </row>
    <row r="72" spans="1:84" ht="70.2" x14ac:dyDescent="0.3">
      <c r="A72" s="21">
        <v>13391</v>
      </c>
      <c r="B72" s="22" t="s">
        <v>373</v>
      </c>
      <c r="C72" s="21" t="s">
        <v>356</v>
      </c>
      <c r="D72" s="21" t="s">
        <v>357</v>
      </c>
      <c r="E72" s="21" t="s">
        <v>357</v>
      </c>
      <c r="F72" s="21"/>
      <c r="G72" s="21" t="s">
        <v>108</v>
      </c>
      <c r="H72" s="21" t="s">
        <v>109</v>
      </c>
      <c r="I72" s="21" t="s">
        <v>92</v>
      </c>
      <c r="J72" s="21" t="s">
        <v>92</v>
      </c>
      <c r="K72" s="21" t="s">
        <v>111</v>
      </c>
      <c r="L72" s="24" t="s">
        <v>92</v>
      </c>
      <c r="M72" s="24">
        <v>15.261869361489111</v>
      </c>
      <c r="N72" s="24">
        <v>20.540733496251292</v>
      </c>
      <c r="O72" s="24">
        <v>24.404106460840481</v>
      </c>
      <c r="P72" s="24">
        <v>23.544876557743518</v>
      </c>
      <c r="Q72" s="24">
        <v>32.099482306890984</v>
      </c>
      <c r="R72" s="24">
        <v>18.913534210689583</v>
      </c>
      <c r="S72" s="24">
        <v>39.832052802570622</v>
      </c>
      <c r="T72" s="24">
        <v>34.028810079021568</v>
      </c>
      <c r="U72" s="24">
        <v>31.377191319142973</v>
      </c>
      <c r="V72" s="24" t="s">
        <v>92</v>
      </c>
      <c r="W72" s="24" t="s">
        <v>92</v>
      </c>
      <c r="X72" s="24" t="s">
        <v>92</v>
      </c>
      <c r="Y72" s="24" t="s">
        <v>92</v>
      </c>
      <c r="Z72" s="24" t="s">
        <v>92</v>
      </c>
      <c r="AA72" s="24" t="s">
        <v>92</v>
      </c>
      <c r="AB72" s="23" t="s">
        <v>112</v>
      </c>
      <c r="AC72" s="21">
        <v>18.275500000000001</v>
      </c>
      <c r="AD72" s="21">
        <v>-66.711259999999996</v>
      </c>
      <c r="AE72" s="21" t="str">
        <f>_xlfn.XLOOKUP(Consolidated[[#This Row],[CODE]],[1]updatedschoolpoints!$A:$A,[1]updatedschoolpoints!$O:$O)</f>
        <v>188-017-142-15</v>
      </c>
      <c r="AF72" s="21">
        <f>_xlfn.XLOOKUP(Consolidated[[#This Row],[CODE]],[1]updatedschoolpoints!$A:$A,[1]updatedschoolpoints!$Q:$Q)</f>
        <v>15</v>
      </c>
      <c r="AG72" s="21">
        <f>_xlfn.XLOOKUP(Consolidated[[#This Row],[CODE]],[1]updatedschoolpoints!$A:$A,[1]updatedschoolpoints!$P:$P)</f>
        <v>142</v>
      </c>
      <c r="AH72" s="21">
        <f>_xlfn.XLOOKUP(Consolidated[[#This Row],[CODE]],[1]updatedschoolpoints!$A:$A,[1]updatedschoolpoints!$I:$I)</f>
        <v>2.3322071850000001</v>
      </c>
      <c r="AI72" s="21">
        <f>_xlfn.XLOOKUP(Consolidated[[#This Row],[CODE]],[1]updatedschoolpoints!$A:$A,[1]updatedschoolpoints!$H:$H)</f>
        <v>101590.94500000001</v>
      </c>
      <c r="AJ72" s="21">
        <v>44160</v>
      </c>
      <c r="AK72" s="21" t="s">
        <v>262</v>
      </c>
      <c r="AL72" s="26">
        <f>_xlfn.XLOOKUP(Consolidated[[#This Row],[CODE]],'[2]FCI updated 220517'!$B:$B,'[2]FCI updated 220517'!$GD:$GD)</f>
        <v>0.95</v>
      </c>
      <c r="AM72" s="27">
        <f>IF(AND(Consolidated[[#This Row],[DESIGNATION]]="Historic",Consolidated[[#This Row],[DESIGNATION 3/22/2022]]="Historic"),AL72,AL72/1.6)</f>
        <v>0.59374999999999989</v>
      </c>
      <c r="AN72" s="21" t="s">
        <v>97</v>
      </c>
      <c r="AO72" s="21" t="s">
        <v>97</v>
      </c>
      <c r="AP72" s="21" t="str">
        <f>_xlfn.XLOOKUP(Consolidated[[#This Row],[CODE]],'[3]PRUEBA PVI'!$D:$D,'[3]PRUEBA PVI'!$I:$I,"NO DATA")</f>
        <v>REGULAR</v>
      </c>
      <c r="AQ72" s="28" t="str">
        <f>IF(_xlfn.XLOOKUP(Consolidated[[#This Row],[CODE]],'[4]PRUEBA PVI'!$D:$D,'[4]PRUEBA PVI'!$I:$I,"NOT FOUND")=Consolidated[[#This Row],[SPECIAL SCHOOL]],"MATCHES","NO")</f>
        <v>MATCHES</v>
      </c>
      <c r="AR72" s="28"/>
      <c r="AS72" s="21">
        <f>_xlfn.XLOOKUP(Consolidated[[#This Row],[CODE]],'[5]WORKING FILE'!$D:$D,'[5]WORKING FILE'!$W:$W,"")</f>
        <v>4</v>
      </c>
      <c r="AT72" s="33" t="str">
        <f>_xlfn.XLOOKUP(Consolidated[[#This Row],[CODE]],'[5]WORKING FILE'!$D:$D,'[5]WORKING FILE'!$V:$V)</f>
        <v xml:space="preserve">Recommend taking students from JUDITH A VIVAS 500 meters away. </v>
      </c>
      <c r="AU72" s="21" t="str">
        <f>_xlfn.XLOOKUP(Consolidated[[#This Row],[CODE]],'[6]Karen sort'!$D:$D,'[6]Karen sort'!$O:$O,"NOT COMPLETE")</f>
        <v>PK-8</v>
      </c>
      <c r="AV72" s="21">
        <v>2.2999999999999998</v>
      </c>
      <c r="AW72" s="21">
        <v>3</v>
      </c>
      <c r="AX72" s="21" t="s">
        <v>92</v>
      </c>
      <c r="AY72" s="27" t="s">
        <v>92</v>
      </c>
      <c r="AZ72" s="21"/>
      <c r="BA72" s="21"/>
      <c r="BB72" s="21"/>
      <c r="BC72" s="21"/>
      <c r="BD72" s="21"/>
      <c r="BE72" s="21"/>
      <c r="BF72" s="24" t="s">
        <v>131</v>
      </c>
      <c r="BG72" s="24">
        <v>240.00265659464014</v>
      </c>
      <c r="BH72" s="29" t="str">
        <f>IF(_xlfn.XLOOKUP(Consolidated[[#This Row],[CODE]],'[4]PRUEBA PVI'!$D:$D,'[4]PRUEBA PVI'!$AF:$AF,"NOT FOUND")=BG72,"",_xlfn.XLOOKUP(Consolidated[[#This Row],[CODE]],'[4]PRUEBA PVI'!$D:$D,'[4]PRUEBA PVI'!$AF:$AF,"NOT FOUND"))</f>
        <v/>
      </c>
      <c r="BI72" s="30">
        <v>226.78370691454552</v>
      </c>
      <c r="BJ72" s="21">
        <v>24</v>
      </c>
      <c r="BK72" s="28" t="str">
        <f>IF(_xlfn.XLOOKUP(Consolidated[[#This Row],[CODE]],'[4]PRUEBA PVI'!$D:$D,'[4]PRUEBA PVI'!$AK:$AK,"NO DATA")=Consolidated[[#This Row],[NO OF CLASSROOMS]],"","DOES NOT MATCH")</f>
        <v/>
      </c>
      <c r="BL72" s="31">
        <f>Consolidated[[#This Row],[ENROLLMENT 2021-22]]/Consolidated[[#This Row],[NO OF CLASSROOMS]]</f>
        <v>9.4493211214393966</v>
      </c>
      <c r="BM72" s="21">
        <f>Consolidated[[#This Row],[FLOOR AREA (SF)]]/Consolidated[[#This Row],[ENROLLMENT 2022-23]]</f>
        <v>183.99796329998708</v>
      </c>
      <c r="BN72" s="21" t="s">
        <v>99</v>
      </c>
      <c r="BO72" s="21" t="s">
        <v>132</v>
      </c>
      <c r="BP72" s="21" t="s">
        <v>97</v>
      </c>
      <c r="BQ72" s="21" t="s">
        <v>123</v>
      </c>
      <c r="BR72" s="21" t="s">
        <v>285</v>
      </c>
      <c r="BS72" s="21" t="str">
        <f>_xlfn.XLOOKUP(Consolidated[[#This Row],[CODE]],'[7]page 1'!$A:$A,'[7]page 1'!$C:$C,"")</f>
        <v/>
      </c>
      <c r="BT72" s="21" t="str">
        <f>_xlfn.XLOOKUP(Consolidated[[#This Row],[CODE]],[8]Sheet1!$A:$A,[8]Sheet1!$G:$G,"")</f>
        <v/>
      </c>
      <c r="BU72" s="21" t="s">
        <v>92</v>
      </c>
      <c r="BV72" s="21" t="s">
        <v>124</v>
      </c>
      <c r="BW72" s="25" t="s">
        <v>125</v>
      </c>
      <c r="BX72" s="32" t="s">
        <v>374</v>
      </c>
      <c r="BY72" s="21" t="s">
        <v>357</v>
      </c>
      <c r="BZ72" s="21" t="s">
        <v>103</v>
      </c>
      <c r="CA72" s="33" t="s">
        <v>359</v>
      </c>
      <c r="CB72" s="21">
        <v>2</v>
      </c>
      <c r="CC72" s="25" t="s">
        <v>172</v>
      </c>
      <c r="CD72" s="21" t="s">
        <v>97</v>
      </c>
      <c r="CE72" s="21"/>
      <c r="CF72" s="21" t="s">
        <v>143</v>
      </c>
    </row>
    <row r="73" spans="1:84" ht="56.4" x14ac:dyDescent="0.3">
      <c r="A73" s="21">
        <v>13425</v>
      </c>
      <c r="B73" s="22" t="s">
        <v>217</v>
      </c>
      <c r="C73" s="21" t="s">
        <v>356</v>
      </c>
      <c r="D73" s="21" t="s">
        <v>357</v>
      </c>
      <c r="E73" s="21" t="s">
        <v>357</v>
      </c>
      <c r="F73" s="21"/>
      <c r="G73" s="21" t="s">
        <v>160</v>
      </c>
      <c r="H73" s="21" t="s">
        <v>161</v>
      </c>
      <c r="I73" s="21" t="s">
        <v>92</v>
      </c>
      <c r="J73" s="21" t="s">
        <v>93</v>
      </c>
      <c r="K73" s="21" t="s">
        <v>162</v>
      </c>
      <c r="L73" s="24" t="s">
        <v>92</v>
      </c>
      <c r="M73" s="24" t="s">
        <v>92</v>
      </c>
      <c r="N73" s="24" t="s">
        <v>92</v>
      </c>
      <c r="O73" s="24" t="s">
        <v>92</v>
      </c>
      <c r="P73" s="24" t="s">
        <v>92</v>
      </c>
      <c r="Q73" s="24" t="s">
        <v>92</v>
      </c>
      <c r="R73" s="24" t="s">
        <v>92</v>
      </c>
      <c r="S73" s="24" t="s">
        <v>92</v>
      </c>
      <c r="T73" s="24" t="s">
        <v>92</v>
      </c>
      <c r="U73" s="24" t="s">
        <v>92</v>
      </c>
      <c r="V73" s="24">
        <v>109.79723679880898</v>
      </c>
      <c r="W73" s="24">
        <v>115.43235742235829</v>
      </c>
      <c r="X73" s="24">
        <v>115.7932695298726</v>
      </c>
      <c r="Y73" s="24">
        <v>100.32380332403156</v>
      </c>
      <c r="Z73" s="24" t="s">
        <v>92</v>
      </c>
      <c r="AA73" s="24" t="s">
        <v>92</v>
      </c>
      <c r="AB73" s="23" t="s">
        <v>178</v>
      </c>
      <c r="AC73" s="37">
        <v>18.266193000000001</v>
      </c>
      <c r="AD73" s="37">
        <v>-66.706326000000004</v>
      </c>
      <c r="AE73" s="37" t="str">
        <f>_xlfn.XLOOKUP(Consolidated[[#This Row],[CODE]],[1]updatedschoolpoints!$A:$A,[1]updatedschoolpoints!$O:$O)</f>
        <v>188-047-010-12</v>
      </c>
      <c r="AF73" s="37">
        <f>_xlfn.XLOOKUP(Consolidated[[#This Row],[CODE]],[1]updatedschoolpoints!$A:$A,[1]updatedschoolpoints!$Q:$Q)</f>
        <v>12</v>
      </c>
      <c r="AG73" s="37">
        <f>_xlfn.XLOOKUP(Consolidated[[#This Row],[CODE]],[1]updatedschoolpoints!$A:$A,[1]updatedschoolpoints!$P:$P)</f>
        <v>10</v>
      </c>
      <c r="AH73" s="37">
        <f>_xlfn.XLOOKUP(Consolidated[[#This Row],[CODE]],[1]updatedschoolpoints!$A:$A,[1]updatedschoolpoints!$I:$I)</f>
        <v>5.0698101319999997</v>
      </c>
      <c r="AI73" s="37">
        <f>_xlfn.XLOOKUP(Consolidated[[#This Row],[CODE]],[1]updatedschoolpoints!$A:$A,[1]updatedschoolpoints!$H:$H)</f>
        <v>220840.92939999999</v>
      </c>
      <c r="AJ73" s="21">
        <v>53700</v>
      </c>
      <c r="AK73" s="21" t="s">
        <v>332</v>
      </c>
      <c r="AL73" s="26">
        <f>_xlfn.XLOOKUP(Consolidated[[#This Row],[CODE]],'[2]FCI updated 220517'!$B:$B,'[2]FCI updated 220517'!$GD:$GD)</f>
        <v>1.3968</v>
      </c>
      <c r="AM73" s="27">
        <f>IF(AND(Consolidated[[#This Row],[DESIGNATION]]="Historic",Consolidated[[#This Row],[DESIGNATION 3/22/2022]]="Historic"),AL73,AL73/1.6)</f>
        <v>0.873</v>
      </c>
      <c r="AN73" s="21" t="s">
        <v>45</v>
      </c>
      <c r="AO73" s="21" t="s">
        <v>46</v>
      </c>
      <c r="AP73" s="21" t="str">
        <f>_xlfn.XLOOKUP(Consolidated[[#This Row],[CODE]],'[3]PRUEBA PVI'!$D:$D,'[3]PRUEBA PVI'!$I:$I,"NO DATA")</f>
        <v>BELLAS ARTES</v>
      </c>
      <c r="AQ73" s="28" t="str">
        <f>IF(_xlfn.XLOOKUP(Consolidated[[#This Row],[CODE]],'[4]PRUEBA PVI'!$D:$D,'[4]PRUEBA PVI'!$I:$I,"NOT FOUND")=Consolidated[[#This Row],[SPECIAL SCHOOL]],"MATCHES","NO")</f>
        <v>MATCHES</v>
      </c>
      <c r="AR73" s="28"/>
      <c r="AS73" s="21">
        <f>_xlfn.XLOOKUP(Consolidated[[#This Row],[CODE]],'[5]WORKING FILE'!$D:$D,'[5]WORKING FILE'!$W:$W,"")</f>
        <v>4</v>
      </c>
      <c r="AT73" s="33" t="str">
        <f>_xlfn.XLOOKUP(Consolidated[[#This Row],[CODE]],'[5]WORKING FILE'!$D:$D,'[5]WORKING FILE'!$V:$V)</f>
        <v>Only cmprehensive HS for miles. One wing may need to be replaced with multi-level portion to house student population.</v>
      </c>
      <c r="AU73" s="21" t="str">
        <f>_xlfn.XLOOKUP(Consolidated[[#This Row],[CODE]],'[6]Karen sort'!$D:$D,'[6]Karen sort'!$O:$O,"NOT COMPLETE")</f>
        <v>9-12</v>
      </c>
      <c r="AV73" s="21">
        <v>2.2999999999999998</v>
      </c>
      <c r="AW73" s="21">
        <v>3</v>
      </c>
      <c r="AX73" s="21" t="s">
        <v>92</v>
      </c>
      <c r="AY73" s="27" t="s">
        <v>92</v>
      </c>
      <c r="AZ73" s="21"/>
      <c r="BA73" s="21"/>
      <c r="BB73" s="21"/>
      <c r="BC73" s="21"/>
      <c r="BD73" s="21"/>
      <c r="BE73" s="21"/>
      <c r="BF73" s="24" t="s">
        <v>98</v>
      </c>
      <c r="BG73" s="24">
        <v>453.16407095074942</v>
      </c>
      <c r="BH73" s="29" t="str">
        <f>IF(_xlfn.XLOOKUP(Consolidated[[#This Row],[CODE]],'[4]PRUEBA PVI'!$D:$D,'[4]PRUEBA PVI'!$AF:$AF,"NOT FOUND")=BG73,"",_xlfn.XLOOKUP(Consolidated[[#This Row],[CODE]],'[4]PRUEBA PVI'!$D:$D,'[4]PRUEBA PVI'!$AF:$AF,"NOT FOUND"))</f>
        <v/>
      </c>
      <c r="BI73" s="30">
        <v>435.09990575279107</v>
      </c>
      <c r="BJ73" s="21">
        <v>45</v>
      </c>
      <c r="BK73" s="28" t="str">
        <f>IF(_xlfn.XLOOKUP(Consolidated[[#This Row],[CODE]],'[4]PRUEBA PVI'!$D:$D,'[4]PRUEBA PVI'!$AK:$AK,"NO DATA")=Consolidated[[#This Row],[NO OF CLASSROOMS]],"","DOES NOT MATCH")</f>
        <v/>
      </c>
      <c r="BL73" s="31">
        <f>Consolidated[[#This Row],[ENROLLMENT 2021-22]]/Consolidated[[#This Row],[NO OF CLASSROOMS]]</f>
        <v>9.6688867945064683</v>
      </c>
      <c r="BM73" s="21">
        <f>Consolidated[[#This Row],[FLOOR AREA (SF)]]/Consolidated[[#This Row],[ENROLLMENT 2022-23]]</f>
        <v>118.5001270893698</v>
      </c>
      <c r="BN73" s="21" t="s">
        <v>99</v>
      </c>
      <c r="BO73" s="21" t="s">
        <v>132</v>
      </c>
      <c r="BP73" s="21" t="s">
        <v>97</v>
      </c>
      <c r="BQ73" s="21" t="s">
        <v>97</v>
      </c>
      <c r="BR73" s="21" t="s">
        <v>285</v>
      </c>
      <c r="BS73" s="21" t="str">
        <f>_xlfn.XLOOKUP(Consolidated[[#This Row],[CODE]],'[7]page 1'!$A:$A,'[7]page 1'!$C:$C,"")</f>
        <v/>
      </c>
      <c r="BT73" s="21" t="str">
        <f>_xlfn.XLOOKUP(Consolidated[[#This Row],[CODE]],[8]Sheet1!$A:$A,[8]Sheet1!$G:$G,"")</f>
        <v/>
      </c>
      <c r="BU73" s="21" t="s">
        <v>92</v>
      </c>
      <c r="BV73" s="21" t="s">
        <v>101</v>
      </c>
      <c r="BW73" s="25" t="s">
        <v>125</v>
      </c>
      <c r="BX73" s="32" t="s">
        <v>375</v>
      </c>
      <c r="BY73" s="21" t="s">
        <v>357</v>
      </c>
      <c r="BZ73" s="21" t="s">
        <v>103</v>
      </c>
      <c r="CA73" s="33" t="s">
        <v>359</v>
      </c>
      <c r="CB73" s="21">
        <v>2</v>
      </c>
      <c r="CC73" s="25" t="s">
        <v>105</v>
      </c>
      <c r="CD73" s="21" t="s">
        <v>97</v>
      </c>
      <c r="CE73" s="21"/>
      <c r="CF73" s="21" t="s">
        <v>127</v>
      </c>
    </row>
    <row r="74" spans="1:84" ht="56.4" x14ac:dyDescent="0.3">
      <c r="A74" s="21">
        <v>13912</v>
      </c>
      <c r="B74" s="22" t="s">
        <v>376</v>
      </c>
      <c r="C74" s="21" t="s">
        <v>91</v>
      </c>
      <c r="D74" s="21" t="s">
        <v>377</v>
      </c>
      <c r="E74" s="21" t="s">
        <v>378</v>
      </c>
      <c r="F74" s="21"/>
      <c r="G74" s="21" t="s">
        <v>379</v>
      </c>
      <c r="H74" s="21" t="s">
        <v>380</v>
      </c>
      <c r="I74" s="21" t="s">
        <v>92</v>
      </c>
      <c r="J74" s="21" t="s">
        <v>93</v>
      </c>
      <c r="K74" s="21" t="s">
        <v>268</v>
      </c>
      <c r="L74" s="24" t="s">
        <v>92</v>
      </c>
      <c r="M74" s="24">
        <v>24.800537712419807</v>
      </c>
      <c r="N74" s="24">
        <v>34.54577906187717</v>
      </c>
      <c r="O74" s="24">
        <v>32.851681774208338</v>
      </c>
      <c r="P74" s="24">
        <v>30.137441993911704</v>
      </c>
      <c r="Q74" s="24">
        <v>31.155379886100075</v>
      </c>
      <c r="R74" s="24">
        <v>26.478947894965419</v>
      </c>
      <c r="S74" s="24">
        <v>36.986906173815576</v>
      </c>
      <c r="T74" s="24">
        <v>58.605172913870476</v>
      </c>
      <c r="U74" s="24">
        <v>39.934607133454698</v>
      </c>
      <c r="V74" s="24">
        <v>38.190343234368342</v>
      </c>
      <c r="W74" s="24">
        <v>62.009117623580906</v>
      </c>
      <c r="X74" s="24">
        <v>58.861578677685237</v>
      </c>
      <c r="Y74" s="24">
        <v>45.338641886821954</v>
      </c>
      <c r="Z74" s="24" t="s">
        <v>92</v>
      </c>
      <c r="AA74" s="24" t="s">
        <v>92</v>
      </c>
      <c r="AB74" s="23" t="s">
        <v>381</v>
      </c>
      <c r="AC74" s="21">
        <v>18.445450999999998</v>
      </c>
      <c r="AD74" s="21">
        <v>-66.389915000000002</v>
      </c>
      <c r="AE74" s="21" t="str">
        <f>_xlfn.XLOOKUP(Consolidated[[#This Row],[CODE]],[1]updatedschoolpoints!$A:$A,[1]updatedschoolpoints!$O:$O)</f>
        <v>035-068-010-23</v>
      </c>
      <c r="AF74" s="21">
        <f>_xlfn.XLOOKUP(Consolidated[[#This Row],[CODE]],[1]updatedschoolpoints!$A:$A,[1]updatedschoolpoints!$Q:$Q)</f>
        <v>23</v>
      </c>
      <c r="AG74" s="21">
        <f>_xlfn.XLOOKUP(Consolidated[[#This Row],[CODE]],[1]updatedschoolpoints!$A:$A,[1]updatedschoolpoints!$P:$P)</f>
        <v>10</v>
      </c>
      <c r="AH74" s="21">
        <f>_xlfn.XLOOKUP(Consolidated[[#This Row],[CODE]],[1]updatedschoolpoints!$A:$A,[1]updatedschoolpoints!$I:$I)</f>
        <v>2.466452249</v>
      </c>
      <c r="AI74" s="21">
        <f>_xlfn.XLOOKUP(Consolidated[[#This Row],[CODE]],[1]updatedschoolpoints!$A:$A,[1]updatedschoolpoints!$H:$H)</f>
        <v>107438.66</v>
      </c>
      <c r="AJ74" s="21">
        <v>72426</v>
      </c>
      <c r="AK74" s="21" t="s">
        <v>382</v>
      </c>
      <c r="AL74" s="26">
        <f>_xlfn.XLOOKUP(Consolidated[[#This Row],[CODE]],'[2]FCI updated 220517'!$B:$B,'[2]FCI updated 220517'!$GD:$GD)</f>
        <v>1.0928</v>
      </c>
      <c r="AM74" s="27">
        <f>IF(AND(Consolidated[[#This Row],[DESIGNATION]]="Historic",Consolidated[[#This Row],[DESIGNATION 3/22/2022]]="Historic"),AL74,AL74/1.6)</f>
        <v>0.68299999999999994</v>
      </c>
      <c r="AN74" s="21" t="s">
        <v>97</v>
      </c>
      <c r="AO74" s="21" t="s">
        <v>97</v>
      </c>
      <c r="AP74" s="21" t="str">
        <f>_xlfn.XLOOKUP(Consolidated[[#This Row],[CODE]],'[3]PRUEBA PVI'!$D:$D,'[3]PRUEBA PVI'!$I:$I,"NO DATA")</f>
        <v>STEM (CS/MT)</v>
      </c>
      <c r="AQ74" s="28" t="str">
        <f>IF(_xlfn.XLOOKUP(Consolidated[[#This Row],[CODE]],'[4]PRUEBA PVI'!$D:$D,'[4]PRUEBA PVI'!$I:$I,"NOT FOUND")=Consolidated[[#This Row],[SPECIAL SCHOOL]],"MATCHES","NO")</f>
        <v>MATCHES</v>
      </c>
      <c r="AR74" s="28"/>
      <c r="AS74" s="21">
        <f>_xlfn.XLOOKUP(Consolidated[[#This Row],[CODE]],'[5]WORKING FILE'!$D:$D,'[5]WORKING FILE'!$W:$W,"")</f>
        <v>3</v>
      </c>
      <c r="AT74" s="33" t="str">
        <f>_xlfn.XLOOKUP(Consolidated[[#This Row],[CODE]],'[5]WORKING FILE'!$D:$D,'[5]WORKING FILE'!$V:$V)</f>
        <v>2.5m to JUAN QUIRINDONGO MORELL 9-12, changed to PK-8 moved 9-12 there</v>
      </c>
      <c r="AU74" s="21" t="str">
        <f>_xlfn.XLOOKUP(Consolidated[[#This Row],[CODE]],'[6]Karen sort'!$D:$D,'[6]Karen sort'!$O:$O,"NOT COMPLETE")</f>
        <v>PK-8</v>
      </c>
      <c r="AV74" s="21">
        <v>8.4</v>
      </c>
      <c r="AW74" s="21">
        <v>5</v>
      </c>
      <c r="AX74" s="21" t="s">
        <v>92</v>
      </c>
      <c r="AY74" s="27" t="s">
        <v>92</v>
      </c>
      <c r="AZ74" s="21"/>
      <c r="BA74" s="21"/>
      <c r="BB74" s="21"/>
      <c r="BC74" s="21"/>
      <c r="BD74" s="21"/>
      <c r="BE74" s="21"/>
      <c r="BF74" s="24" t="s">
        <v>98</v>
      </c>
      <c r="BG74" s="24">
        <v>540.01062196407872</v>
      </c>
      <c r="BH74" s="29" t="str">
        <f>IF(_xlfn.XLOOKUP(Consolidated[[#This Row],[CODE]],'[4]PRUEBA PVI'!$D:$D,'[4]PRUEBA PVI'!$AF:$AF,"NOT FOUND")=BG74,"",_xlfn.XLOOKUP(Consolidated[[#This Row],[CODE]],'[4]PRUEBA PVI'!$D:$D,'[4]PRUEBA PVI'!$AF:$AF,"NOT FOUND"))</f>
        <v/>
      </c>
      <c r="BI74" s="30">
        <v>513.44726822776556</v>
      </c>
      <c r="BJ74" s="21">
        <v>18</v>
      </c>
      <c r="BK74" s="28" t="str">
        <f>IF(_xlfn.XLOOKUP(Consolidated[[#This Row],[CODE]],'[4]PRUEBA PVI'!$D:$D,'[4]PRUEBA PVI'!$AK:$AK,"NO DATA")=Consolidated[[#This Row],[NO OF CLASSROOMS]],"","DOES NOT MATCH")</f>
        <v/>
      </c>
      <c r="BL74" s="31">
        <f>Consolidated[[#This Row],[ENROLLMENT 2021-22]]/Consolidated[[#This Row],[NO OF CLASSROOMS]]</f>
        <v>28.524848234875865</v>
      </c>
      <c r="BM74" s="21">
        <f>Consolidated[[#This Row],[FLOOR AREA (SF)]]/Consolidated[[#This Row],[ENROLLMENT 2022-23]]</f>
        <v>134.11958404925181</v>
      </c>
      <c r="BN74" s="21" t="s">
        <v>99</v>
      </c>
      <c r="BO74" s="21" t="s">
        <v>115</v>
      </c>
      <c r="BP74" s="21" t="s">
        <v>97</v>
      </c>
      <c r="BQ74" s="21" t="s">
        <v>97</v>
      </c>
      <c r="BR74" s="21" t="s">
        <v>97</v>
      </c>
      <c r="BS74" s="21" t="str">
        <f>_xlfn.XLOOKUP(Consolidated[[#This Row],[CODE]],'[7]page 1'!$A:$A,'[7]page 1'!$C:$C,"")</f>
        <v/>
      </c>
      <c r="BT74" s="21" t="str">
        <f>_xlfn.XLOOKUP(Consolidated[[#This Row],[CODE]],[8]Sheet1!$A:$A,[8]Sheet1!$G:$G,"")</f>
        <v/>
      </c>
      <c r="BU74" s="21" t="s">
        <v>92</v>
      </c>
      <c r="BV74" s="21" t="s">
        <v>101</v>
      </c>
      <c r="BW74" s="25" t="s">
        <v>92</v>
      </c>
      <c r="BX74" s="32" t="s">
        <v>383</v>
      </c>
      <c r="BY74" s="21" t="s">
        <v>378</v>
      </c>
      <c r="BZ74" s="21" t="s">
        <v>103</v>
      </c>
      <c r="CA74" s="33" t="s">
        <v>384</v>
      </c>
      <c r="CB74" s="21">
        <v>1</v>
      </c>
      <c r="CC74" s="25" t="s">
        <v>105</v>
      </c>
      <c r="CD74" s="21" t="s">
        <v>97</v>
      </c>
      <c r="CE74" s="21"/>
      <c r="CF74" s="21" t="s">
        <v>143</v>
      </c>
    </row>
    <row r="75" spans="1:84" s="41" customFormat="1" ht="70.2" x14ac:dyDescent="0.3">
      <c r="A75" s="21">
        <v>14241</v>
      </c>
      <c r="B75" s="22" t="s">
        <v>385</v>
      </c>
      <c r="C75" s="21" t="s">
        <v>91</v>
      </c>
      <c r="D75" s="21" t="s">
        <v>91</v>
      </c>
      <c r="E75" s="21" t="s">
        <v>91</v>
      </c>
      <c r="F75" s="21"/>
      <c r="G75" s="21" t="s">
        <v>234</v>
      </c>
      <c r="H75" s="21" t="s">
        <v>235</v>
      </c>
      <c r="I75" s="21" t="s">
        <v>92</v>
      </c>
      <c r="J75" s="21" t="s">
        <v>93</v>
      </c>
      <c r="K75" s="21" t="s">
        <v>236</v>
      </c>
      <c r="L75" s="24" t="s">
        <v>92</v>
      </c>
      <c r="M75" s="24" t="s">
        <v>92</v>
      </c>
      <c r="N75" s="24" t="s">
        <v>92</v>
      </c>
      <c r="O75" s="24" t="s">
        <v>92</v>
      </c>
      <c r="P75" s="24" t="s">
        <v>92</v>
      </c>
      <c r="Q75" s="24" t="s">
        <v>92</v>
      </c>
      <c r="R75" s="24" t="s">
        <v>92</v>
      </c>
      <c r="S75" s="24">
        <v>29.399848497135459</v>
      </c>
      <c r="T75" s="24">
        <v>34.974054803438833</v>
      </c>
      <c r="U75" s="24">
        <v>39.934607133454698</v>
      </c>
      <c r="V75" s="24">
        <v>55.375997689834094</v>
      </c>
      <c r="W75" s="24">
        <v>52.469253373799226</v>
      </c>
      <c r="X75" s="24">
        <v>35.70292477171072</v>
      </c>
      <c r="Y75" s="24">
        <v>43.409337976744425</v>
      </c>
      <c r="Z75" s="24" t="s">
        <v>92</v>
      </c>
      <c r="AA75" s="24" t="s">
        <v>92</v>
      </c>
      <c r="AB75" s="23" t="s">
        <v>237</v>
      </c>
      <c r="AC75" s="21">
        <v>18.46557</v>
      </c>
      <c r="AD75" s="21">
        <v>-66.743409999999997</v>
      </c>
      <c r="AE75" s="21" t="str">
        <f>_xlfn.XLOOKUP(Consolidated[[#This Row],[CODE]],[1]updatedschoolpoints!$A:$A,[1]updatedschoolpoints!$O:$O)</f>
        <v>030-002-444-01</v>
      </c>
      <c r="AF75" s="21">
        <f>_xlfn.XLOOKUP(Consolidated[[#This Row],[CODE]],[1]updatedschoolpoints!$A:$A,[1]updatedschoolpoints!$Q:$Q)</f>
        <v>1</v>
      </c>
      <c r="AG75" s="21">
        <f>_xlfn.XLOOKUP(Consolidated[[#This Row],[CODE]],[1]updatedschoolpoints!$A:$A,[1]updatedschoolpoints!$P:$P)</f>
        <v>444</v>
      </c>
      <c r="AH75" s="21">
        <f>_xlfn.XLOOKUP(Consolidated[[#This Row],[CODE]],[1]updatedschoolpoints!$A:$A,[1]updatedschoolpoints!$I:$I)</f>
        <v>7.234477955</v>
      </c>
      <c r="AI75" s="21">
        <f>_xlfn.XLOOKUP(Consolidated[[#This Row],[CODE]],[1]updatedschoolpoints!$A:$A,[1]updatedschoolpoints!$H:$H)</f>
        <v>315133.85969999997</v>
      </c>
      <c r="AJ75" s="21">
        <v>64282</v>
      </c>
      <c r="AK75" s="21" t="s">
        <v>314</v>
      </c>
      <c r="AL75" s="26" t="e">
        <f>_xlfn.XLOOKUP(Consolidated[[#This Row],[CODE]],'[2]FCI updated 220517'!$B:$B,'[2]FCI updated 220517'!$GD:$GD)</f>
        <v>#N/A</v>
      </c>
      <c r="AM75" s="27" t="e">
        <f>IF(AND(Consolidated[[#This Row],[DESIGNATION]]="Historic",Consolidated[[#This Row],[DESIGNATION 3/22/2022]]="Historic"),AL75,AL75/1.6)</f>
        <v>#N/A</v>
      </c>
      <c r="AN75" s="21" t="s">
        <v>97</v>
      </c>
      <c r="AO75" s="21" t="s">
        <v>97</v>
      </c>
      <c r="AP75" s="21" t="str">
        <f>_xlfn.XLOOKUP(Consolidated[[#This Row],[CODE]],'[3]PRUEBA PVI'!$D:$D,'[3]PRUEBA PVI'!$I:$I,"NO DATA")</f>
        <v>DEPORTES</v>
      </c>
      <c r="AQ75" s="28" t="str">
        <f>IF(_xlfn.XLOOKUP(Consolidated[[#This Row],[CODE]],'[4]PRUEBA PVI'!$D:$D,'[4]PRUEBA PVI'!$I:$I,"NOT FOUND")=Consolidated[[#This Row],[SPECIAL SCHOOL]],"MATCHES","NO")</f>
        <v>MATCHES</v>
      </c>
      <c r="AR75" s="28"/>
      <c r="AS75" s="21">
        <f>_xlfn.XLOOKUP(Consolidated[[#This Row],[CODE]],'[5]WORKING FILE'!$D:$D,'[5]WORKING FILE'!$W:$W,"")</f>
        <v>4</v>
      </c>
      <c r="AT75" s="33" t="str">
        <f>_xlfn.XLOOKUP(Consolidated[[#This Row],[CODE]],'[5]WORKING FILE'!$D:$D,'[5]WORKING FILE'!$V:$V)</f>
        <v>&lt;1 m to LUIS MUÑOZ MARIN PK-8, moved 6,7,8 there, &lt;1 to ABELARDO MARTINEZ OTERO 9-12- moved those students here since more space, could also be the reverse as both sites have space for an addition, 2.7m to MARIA CADILLA DE MARTINEZ 9-12 also with available SF/ student, some students can go there</v>
      </c>
      <c r="AU75" s="21" t="str">
        <f>_xlfn.XLOOKUP(Consolidated[[#This Row],[CODE]],'[6]Karen sort'!$D:$D,'[6]Karen sort'!$O:$O,"NOT COMPLETE")</f>
        <v>9-12</v>
      </c>
      <c r="AV75" s="21">
        <v>4.9000000000000004</v>
      </c>
      <c r="AW75" s="21">
        <v>2</v>
      </c>
      <c r="AX75" s="21" t="s">
        <v>92</v>
      </c>
      <c r="AY75" s="27" t="s">
        <v>92</v>
      </c>
      <c r="AZ75" s="21"/>
      <c r="BA75" s="21"/>
      <c r="BB75" s="21"/>
      <c r="BC75" s="21"/>
      <c r="BD75" s="21"/>
      <c r="BE75" s="38"/>
      <c r="BF75" s="24" t="s">
        <v>131</v>
      </c>
      <c r="BG75" s="24">
        <v>303.08342812179546</v>
      </c>
      <c r="BH75" s="29" t="str">
        <f>IF(_xlfn.XLOOKUP(Consolidated[[#This Row],[CODE]],'[4]PRUEBA PVI'!$D:$D,'[4]PRUEBA PVI'!$AF:$AF,"NOT FOUND")=BG75,"",_xlfn.XLOOKUP(Consolidated[[#This Row],[CODE]],'[4]PRUEBA PVI'!$D:$D,'[4]PRUEBA PVI'!$AF:$AF,"NOT FOUND"))</f>
        <v/>
      </c>
      <c r="BI75" s="30">
        <v>289.8015894268313</v>
      </c>
      <c r="BJ75" s="21">
        <v>44</v>
      </c>
      <c r="BK75" s="28" t="str">
        <f>IF(_xlfn.XLOOKUP(Consolidated[[#This Row],[CODE]],'[4]PRUEBA PVI'!$D:$D,'[4]PRUEBA PVI'!$AK:$AK,"NO DATA")=Consolidated[[#This Row],[NO OF CLASSROOMS]],"","DOES NOT MATCH")</f>
        <v/>
      </c>
      <c r="BL75" s="31">
        <f>Consolidated[[#This Row],[ENROLLMENT 2021-22]]/Consolidated[[#This Row],[NO OF CLASSROOMS]]</f>
        <v>6.5863997597007113</v>
      </c>
      <c r="BM75" s="21">
        <f>Consolidated[[#This Row],[FLOOR AREA (SF)]]/Consolidated[[#This Row],[ENROLLMENT 2022-23]]</f>
        <v>212.09341730874175</v>
      </c>
      <c r="BN75" s="21" t="s">
        <v>99</v>
      </c>
      <c r="BO75" s="21" t="s">
        <v>115</v>
      </c>
      <c r="BP75" s="21" t="s">
        <v>97</v>
      </c>
      <c r="BQ75" s="21" t="s">
        <v>123</v>
      </c>
      <c r="BR75" s="21" t="s">
        <v>97</v>
      </c>
      <c r="BS75" s="21" t="str">
        <f>_xlfn.XLOOKUP(Consolidated[[#This Row],[CODE]],'[7]page 1'!$A:$A,'[7]page 1'!$C:$C,"")</f>
        <v/>
      </c>
      <c r="BT75" s="21" t="str">
        <f>_xlfn.XLOOKUP(Consolidated[[#This Row],[CODE]],[8]Sheet1!$A:$A,[8]Sheet1!$G:$G,"")</f>
        <v/>
      </c>
      <c r="BU75" s="21" t="s">
        <v>285</v>
      </c>
      <c r="BV75" s="21" t="s">
        <v>101</v>
      </c>
      <c r="BW75" s="25" t="s">
        <v>92</v>
      </c>
      <c r="BX75" s="32" t="s">
        <v>386</v>
      </c>
      <c r="BY75" s="21" t="s">
        <v>91</v>
      </c>
      <c r="BZ75" s="21" t="s">
        <v>103</v>
      </c>
      <c r="CA75" s="33" t="s">
        <v>104</v>
      </c>
      <c r="CB75" s="21">
        <v>1</v>
      </c>
      <c r="CC75" s="25" t="s">
        <v>172</v>
      </c>
      <c r="CD75" s="21" t="s">
        <v>97</v>
      </c>
      <c r="CE75" s="21"/>
      <c r="CF75" s="21" t="s">
        <v>387</v>
      </c>
    </row>
    <row r="76" spans="1:84" ht="84" x14ac:dyDescent="0.3">
      <c r="A76" s="21">
        <v>14316</v>
      </c>
      <c r="B76" s="22" t="s">
        <v>388</v>
      </c>
      <c r="C76" s="21" t="s">
        <v>91</v>
      </c>
      <c r="D76" s="21" t="s">
        <v>91</v>
      </c>
      <c r="E76" s="21" t="s">
        <v>91</v>
      </c>
      <c r="F76" s="21"/>
      <c r="G76" s="42" t="s">
        <v>389</v>
      </c>
      <c r="H76" s="42"/>
      <c r="I76" s="42" t="s">
        <v>92</v>
      </c>
      <c r="J76" s="42" t="s">
        <v>92</v>
      </c>
      <c r="K76" s="42" t="s">
        <v>94</v>
      </c>
      <c r="L76" s="43"/>
      <c r="M76" s="43"/>
      <c r="N76" s="43"/>
      <c r="O76" s="43"/>
      <c r="P76" s="43"/>
      <c r="Q76" s="43"/>
      <c r="R76" s="43"/>
      <c r="S76" s="43"/>
      <c r="T76" s="43"/>
      <c r="U76" s="43"/>
      <c r="V76" s="43"/>
      <c r="W76" s="43"/>
      <c r="X76" s="43"/>
      <c r="Y76" s="43"/>
      <c r="Z76" s="43"/>
      <c r="AA76" s="43"/>
      <c r="AB76" s="23" t="s">
        <v>390</v>
      </c>
      <c r="AC76" s="21">
        <v>18.441268189999999</v>
      </c>
      <c r="AD76" s="21">
        <v>-66.670498899999998</v>
      </c>
      <c r="AE76" s="21" t="str">
        <f>_xlfn.XLOOKUP(Consolidated[[#This Row],[CODE]],[1]updatedschoolpoints!$A:$A,[1]updatedschoolpoints!$O:$O)</f>
        <v>031-083-416-06</v>
      </c>
      <c r="AF76" s="21">
        <f>_xlfn.XLOOKUP(Consolidated[[#This Row],[CODE]],[1]updatedschoolpoints!$A:$A,[1]updatedschoolpoints!$Q:$Q)</f>
        <v>6</v>
      </c>
      <c r="AG76" s="21">
        <f>_xlfn.XLOOKUP(Consolidated[[#This Row],[CODE]],[1]updatedschoolpoints!$A:$A,[1]updatedschoolpoints!$P:$P)</f>
        <v>416</v>
      </c>
      <c r="AH76" s="21">
        <f>_xlfn.XLOOKUP(Consolidated[[#This Row],[CODE]],[1]updatedschoolpoints!$A:$A,[1]updatedschoolpoints!$I:$I)</f>
        <v>3.9688900579999999</v>
      </c>
      <c r="AI76" s="21">
        <f>_xlfn.XLOOKUP(Consolidated[[#This Row],[CODE]],[1]updatedschoolpoints!$A:$A,[1]updatedschoolpoints!$H:$H)</f>
        <v>172884.85089999999</v>
      </c>
      <c r="AJ76" s="37" t="s">
        <v>391</v>
      </c>
      <c r="AK76" s="21" t="s">
        <v>302</v>
      </c>
      <c r="AL76" s="26">
        <f>_xlfn.XLOOKUP(Consolidated[[#This Row],[CODE]],'[2]FCI updated 220517'!$B:$B,'[2]FCI updated 220517'!$GD:$GD)</f>
        <v>0.59799999999999998</v>
      </c>
      <c r="AM76" s="27">
        <f>IF(AND(Consolidated[[#This Row],[DESIGNATION]]="Historic",Consolidated[[#This Row],[DESIGNATION 3/22/2022]]="Historic"),AL76,AL76/1.6)</f>
        <v>0.37374999999999997</v>
      </c>
      <c r="AN76" s="21" t="s">
        <v>97</v>
      </c>
      <c r="AO76" s="21" t="s">
        <v>97</v>
      </c>
      <c r="AP76" s="21" t="str">
        <f>_xlfn.XLOOKUP(Consolidated[[#This Row],[CODE]],'[3]PRUEBA PVI'!$D:$D,'[3]PRUEBA PVI'!$I:$I,"NO DATA")</f>
        <v>BELLAS ARTES</v>
      </c>
      <c r="AQ76" s="28" t="str">
        <f>IF(_xlfn.XLOOKUP(Consolidated[[#This Row],[CODE]],'[4]PRUEBA PVI'!$D:$D,'[4]PRUEBA PVI'!$I:$I,"NOT FOUND")=Consolidated[[#This Row],[SPECIAL SCHOOL]],"MATCHES","NO")</f>
        <v>MATCHES</v>
      </c>
      <c r="AR76" s="28"/>
      <c r="AS76" s="21">
        <f>_xlfn.XLOOKUP(Consolidated[[#This Row],[CODE]],'[5]WORKING FILE'!$D:$D,'[5]WORKING FILE'!$W:$W,"")</f>
        <v>2</v>
      </c>
      <c r="AT76" s="33">
        <f>_xlfn.XLOOKUP(Consolidated[[#This Row],[CODE]],'[5]WORKING FILE'!$D:$D,'[5]WORKING FILE'!$V:$V)</f>
        <v>0</v>
      </c>
      <c r="AU76" s="21">
        <f>_xlfn.XLOOKUP(Consolidated[[#This Row],[CODE]],'[6]Karen sort'!$D:$D,'[6]Karen sort'!$O:$O,"NOT COMPLETE")</f>
        <v>0</v>
      </c>
      <c r="AV76" s="21">
        <v>4.9000000000000004</v>
      </c>
      <c r="AW76" s="21"/>
      <c r="AX76" s="21" t="s">
        <v>92</v>
      </c>
      <c r="AY76" s="27" t="s">
        <v>92</v>
      </c>
      <c r="AZ76" s="21"/>
      <c r="BA76" s="21"/>
      <c r="BB76" s="21"/>
      <c r="BC76" s="21"/>
      <c r="BD76" s="21"/>
      <c r="BE76" s="21"/>
      <c r="BF76" s="24" t="s">
        <v>98</v>
      </c>
      <c r="BG76" s="24">
        <v>0</v>
      </c>
      <c r="BH76" s="29" t="str">
        <f>IF(_xlfn.XLOOKUP(Consolidated[[#This Row],[CODE]],'[4]PRUEBA PVI'!$D:$D,'[4]PRUEBA PVI'!$AF:$AF,"NOT FOUND")=BG76,"",_xlfn.XLOOKUP(Consolidated[[#This Row],[CODE]],'[4]PRUEBA PVI'!$D:$D,'[4]PRUEBA PVI'!$AF:$AF,"NOT FOUND"))</f>
        <v/>
      </c>
      <c r="BI76" s="30">
        <v>0</v>
      </c>
      <c r="BJ76" s="21">
        <v>35</v>
      </c>
      <c r="BK76" s="28" t="str">
        <f>IF(_xlfn.XLOOKUP(Consolidated[[#This Row],[CODE]],'[4]PRUEBA PVI'!$D:$D,'[4]PRUEBA PVI'!$AK:$AK,"NO DATA")=Consolidated[[#This Row],[NO OF CLASSROOMS]],"","DOES NOT MATCH")</f>
        <v/>
      </c>
      <c r="BL76" s="31">
        <f>Consolidated[[#This Row],[ENROLLMENT 2021-22]]/Consolidated[[#This Row],[NO OF CLASSROOMS]]</f>
        <v>0</v>
      </c>
      <c r="BM76" s="21" t="e">
        <f>Consolidated[[#This Row],[FLOOR AREA (SF)]]/Consolidated[[#This Row],[ENROLLMENT 2022-23]]</f>
        <v>#VALUE!</v>
      </c>
      <c r="BN76" s="21" t="s">
        <v>99</v>
      </c>
      <c r="BO76" s="21" t="s">
        <v>132</v>
      </c>
      <c r="BP76" s="21" t="s">
        <v>392</v>
      </c>
      <c r="BQ76" s="21" t="s">
        <v>97</v>
      </c>
      <c r="BR76" s="21" t="s">
        <v>97</v>
      </c>
      <c r="BS76" s="21" t="str">
        <f>_xlfn.XLOOKUP(Consolidated[[#This Row],[CODE]],'[7]page 1'!$A:$A,'[7]page 1'!$C:$C,"")</f>
        <v/>
      </c>
      <c r="BT76" s="21" t="str">
        <f>_xlfn.XLOOKUP(Consolidated[[#This Row],[CODE]],[8]Sheet1!$A:$A,[8]Sheet1!$G:$G,"")</f>
        <v>ESSER ROOF SEALING PROGRAM</v>
      </c>
      <c r="BU76" s="21" t="s">
        <v>92</v>
      </c>
      <c r="BV76" s="21" t="s">
        <v>101</v>
      </c>
      <c r="BW76" s="25" t="s">
        <v>92</v>
      </c>
      <c r="BX76" s="32" t="s">
        <v>393</v>
      </c>
      <c r="BY76" s="21" t="s">
        <v>91</v>
      </c>
      <c r="BZ76" s="21" t="s">
        <v>103</v>
      </c>
      <c r="CA76" s="33" t="s">
        <v>104</v>
      </c>
      <c r="CB76" s="21"/>
      <c r="CC76" s="25" t="s">
        <v>92</v>
      </c>
      <c r="CD76" s="21" t="s">
        <v>97</v>
      </c>
      <c r="CE76" s="21"/>
      <c r="CF76" s="21" t="s">
        <v>139</v>
      </c>
    </row>
    <row r="77" spans="1:84" ht="70.2" x14ac:dyDescent="0.3">
      <c r="A77" s="21">
        <v>14340</v>
      </c>
      <c r="B77" s="22" t="s">
        <v>394</v>
      </c>
      <c r="C77" s="40" t="s">
        <v>295</v>
      </c>
      <c r="D77" s="40" t="s">
        <v>296</v>
      </c>
      <c r="E77" s="40" t="s">
        <v>296</v>
      </c>
      <c r="F77" s="40"/>
      <c r="G77" s="21" t="s">
        <v>160</v>
      </c>
      <c r="H77" s="21" t="s">
        <v>161</v>
      </c>
      <c r="I77" s="21" t="s">
        <v>92</v>
      </c>
      <c r="J77" s="21" t="s">
        <v>92</v>
      </c>
      <c r="K77" s="21" t="s">
        <v>162</v>
      </c>
      <c r="L77" s="24" t="s">
        <v>92</v>
      </c>
      <c r="M77" s="24" t="s">
        <v>92</v>
      </c>
      <c r="N77" s="24" t="s">
        <v>92</v>
      </c>
      <c r="O77" s="24" t="s">
        <v>92</v>
      </c>
      <c r="P77" s="24" t="s">
        <v>92</v>
      </c>
      <c r="Q77" s="24" t="s">
        <v>92</v>
      </c>
      <c r="R77" s="24" t="s">
        <v>92</v>
      </c>
      <c r="S77" s="24" t="s">
        <v>92</v>
      </c>
      <c r="T77" s="24" t="s">
        <v>92</v>
      </c>
      <c r="U77" s="24" t="s">
        <v>92</v>
      </c>
      <c r="V77" s="24">
        <v>87.837789439047185</v>
      </c>
      <c r="W77" s="24">
        <v>89.674723947947768</v>
      </c>
      <c r="X77" s="24">
        <v>73.335737368919311</v>
      </c>
      <c r="Y77" s="24">
        <v>49.197249706977011</v>
      </c>
      <c r="Z77" s="24" t="s">
        <v>92</v>
      </c>
      <c r="AA77" s="24" t="s">
        <v>92</v>
      </c>
      <c r="AB77" s="23" t="s">
        <v>313</v>
      </c>
      <c r="AC77" s="37">
        <v>18.223732999999999</v>
      </c>
      <c r="AD77" s="37">
        <v>-66.392662999999999</v>
      </c>
      <c r="AE77" s="37" t="str">
        <f>_xlfn.XLOOKUP(Consolidated[[#This Row],[CODE]],[1]updatedschoolpoints!$A:$A,[1]updatedschoolpoints!$O:$O)</f>
        <v>219-078-020-26</v>
      </c>
      <c r="AF77" s="37">
        <f>_xlfn.XLOOKUP(Consolidated[[#This Row],[CODE]],[1]updatedschoolpoints!$A:$A,[1]updatedschoolpoints!$Q:$Q)</f>
        <v>26</v>
      </c>
      <c r="AG77" s="37">
        <f>_xlfn.XLOOKUP(Consolidated[[#This Row],[CODE]],[1]updatedschoolpoints!$A:$A,[1]updatedschoolpoints!$P:$P)</f>
        <v>20</v>
      </c>
      <c r="AH77" s="37">
        <f>_xlfn.XLOOKUP(Consolidated[[#This Row],[CODE]],[1]updatedschoolpoints!$A:$A,[1]updatedschoolpoints!$I:$I)</f>
        <v>2.5455807739999998</v>
      </c>
      <c r="AI77" s="37">
        <f>_xlfn.XLOOKUP(Consolidated[[#This Row],[CODE]],[1]updatedschoolpoints!$A:$A,[1]updatedschoolpoints!$H:$H)</f>
        <v>110885.05499999999</v>
      </c>
      <c r="AJ77" s="21">
        <v>37922</v>
      </c>
      <c r="AK77" s="21" t="s">
        <v>324</v>
      </c>
      <c r="AL77" s="26">
        <f>_xlfn.XLOOKUP(Consolidated[[#This Row],[CODE]],'[2]FCI updated 220517'!$B:$B,'[2]FCI updated 220517'!$GD:$GD)</f>
        <v>1.2192000000000001</v>
      </c>
      <c r="AM77" s="27">
        <f>IF(AND(Consolidated[[#This Row],[DESIGNATION]]="Historic",Consolidated[[#This Row],[DESIGNATION 3/22/2022]]="Historic"),AL77,AL77/1.6)</f>
        <v>0.76200000000000001</v>
      </c>
      <c r="AN77" s="21" t="s">
        <v>97</v>
      </c>
      <c r="AO77" s="21" t="s">
        <v>97</v>
      </c>
      <c r="AP77" s="21" t="str">
        <f>_xlfn.XLOOKUP(Consolidated[[#This Row],[CODE]],'[3]PRUEBA PVI'!$D:$D,'[3]PRUEBA PVI'!$I:$I,"NO DATA")</f>
        <v>REGULAR</v>
      </c>
      <c r="AQ77" s="28" t="str">
        <f>IF(_xlfn.XLOOKUP(Consolidated[[#This Row],[CODE]],'[4]PRUEBA PVI'!$D:$D,'[4]PRUEBA PVI'!$I:$I,"NOT FOUND")=Consolidated[[#This Row],[SPECIAL SCHOOL]],"MATCHES","NO")</f>
        <v>MATCHES</v>
      </c>
      <c r="AR77" s="28"/>
      <c r="AS77" s="21">
        <f>_xlfn.XLOOKUP(Consolidated[[#This Row],[CODE]],'[5]WORKING FILE'!$D:$D,'[5]WORKING FILE'!$W:$W,"")</f>
        <v>1</v>
      </c>
      <c r="AT77" s="33" t="str">
        <f>_xlfn.XLOOKUP(Consolidated[[#This Row],[CODE]],'[5]WORKING FILE'!$D:$D,'[5]WORKING FILE'!$V:$V)</f>
        <v xml:space="preserve">Two HS very close to each other. Recommend sending students to JOSE ROJAS CORTES and making one larger HS for municipality. </v>
      </c>
      <c r="AU77" s="21">
        <f>_xlfn.XLOOKUP(Consolidated[[#This Row],[CODE]],'[6]Karen sort'!$D:$D,'[6]Karen sort'!$O:$O,"NOT COMPLETE")</f>
        <v>0</v>
      </c>
      <c r="AV77" s="21">
        <v>3.8</v>
      </c>
      <c r="AW77" s="21">
        <v>3</v>
      </c>
      <c r="AX77" s="21" t="s">
        <v>92</v>
      </c>
      <c r="AY77" s="27" t="s">
        <v>92</v>
      </c>
      <c r="AZ77" s="21"/>
      <c r="BA77" s="21"/>
      <c r="BB77" s="21"/>
      <c r="BC77" s="21"/>
      <c r="BD77" s="21"/>
      <c r="BE77" s="21"/>
      <c r="BF77" s="24" t="s">
        <v>98</v>
      </c>
      <c r="BG77" s="24">
        <v>300.04550046289125</v>
      </c>
      <c r="BH77" s="29" t="str">
        <f>IF(_xlfn.XLOOKUP(Consolidated[[#This Row],[CODE]],'[4]PRUEBA PVI'!$D:$D,'[4]PRUEBA PVI'!$AF:$AF,"NOT FOUND")=BG77,"",_xlfn.XLOOKUP(Consolidated[[#This Row],[CODE]],'[4]PRUEBA PVI'!$D:$D,'[4]PRUEBA PVI'!$AF:$AF,"NOT FOUND"))</f>
        <v/>
      </c>
      <c r="BI77" s="30">
        <v>287.63544897410065</v>
      </c>
      <c r="BJ77" s="21">
        <v>34</v>
      </c>
      <c r="BK77" s="28" t="str">
        <f>IF(_xlfn.XLOOKUP(Consolidated[[#This Row],[CODE]],'[4]PRUEBA PVI'!$D:$D,'[4]PRUEBA PVI'!$AK:$AK,"NO DATA")=Consolidated[[#This Row],[NO OF CLASSROOMS]],"","DOES NOT MATCH")</f>
        <v/>
      </c>
      <c r="BL77" s="31">
        <f>Consolidated[[#This Row],[ENROLLMENT 2021-22]]/Consolidated[[#This Row],[NO OF CLASSROOMS]]</f>
        <v>8.4598661462970774</v>
      </c>
      <c r="BM77" s="21">
        <f>Consolidated[[#This Row],[FLOOR AREA (SF)]]/Consolidated[[#This Row],[ENROLLMENT 2022-23]]</f>
        <v>126.38749770116976</v>
      </c>
      <c r="BN77" s="21" t="s">
        <v>99</v>
      </c>
      <c r="BO77" s="21" t="s">
        <v>115</v>
      </c>
      <c r="BP77" s="21" t="s">
        <v>97</v>
      </c>
      <c r="BQ77" s="21" t="s">
        <v>123</v>
      </c>
      <c r="BR77" s="21" t="s">
        <v>97</v>
      </c>
      <c r="BS77" s="21" t="str">
        <f>_xlfn.XLOOKUP(Consolidated[[#This Row],[CODE]],'[7]page 1'!$A:$A,'[7]page 1'!$C:$C,"")</f>
        <v>85KVA</v>
      </c>
      <c r="BT77" s="21" t="str">
        <f>_xlfn.XLOOKUP(Consolidated[[#This Row],[CODE]],[8]Sheet1!$A:$A,[8]Sheet1!$G:$G,"")</f>
        <v/>
      </c>
      <c r="BU77" s="21" t="s">
        <v>92</v>
      </c>
      <c r="BV77" s="21" t="s">
        <v>101</v>
      </c>
      <c r="BW77" s="25" t="s">
        <v>279</v>
      </c>
      <c r="BX77" s="32" t="s">
        <v>395</v>
      </c>
      <c r="BY77" s="21" t="s">
        <v>296</v>
      </c>
      <c r="BZ77" s="21" t="s">
        <v>103</v>
      </c>
      <c r="CA77" s="33" t="s">
        <v>322</v>
      </c>
      <c r="CB77" s="21">
        <v>2</v>
      </c>
      <c r="CC77" s="25" t="s">
        <v>105</v>
      </c>
      <c r="CD77" s="21" t="s">
        <v>97</v>
      </c>
      <c r="CE77" s="21"/>
      <c r="CF77" s="21" t="s">
        <v>117</v>
      </c>
    </row>
    <row r="78" spans="1:84" ht="70.2" x14ac:dyDescent="0.3">
      <c r="A78" s="21">
        <v>14357</v>
      </c>
      <c r="B78" s="22" t="s">
        <v>396</v>
      </c>
      <c r="C78" s="40" t="s">
        <v>295</v>
      </c>
      <c r="D78" s="40" t="s">
        <v>296</v>
      </c>
      <c r="E78" s="40" t="s">
        <v>296</v>
      </c>
      <c r="F78" s="40"/>
      <c r="G78" s="21" t="s">
        <v>160</v>
      </c>
      <c r="H78" s="21" t="s">
        <v>161</v>
      </c>
      <c r="I78" s="21" t="s">
        <v>92</v>
      </c>
      <c r="J78" s="21" t="s">
        <v>93</v>
      </c>
      <c r="K78" s="21" t="s">
        <v>162</v>
      </c>
      <c r="L78" s="24" t="s">
        <v>92</v>
      </c>
      <c r="M78" s="24" t="s">
        <v>92</v>
      </c>
      <c r="N78" s="24" t="s">
        <v>92</v>
      </c>
      <c r="O78" s="24" t="s">
        <v>92</v>
      </c>
      <c r="P78" s="24" t="s">
        <v>92</v>
      </c>
      <c r="Q78" s="24" t="s">
        <v>92</v>
      </c>
      <c r="R78" s="24" t="s">
        <v>92</v>
      </c>
      <c r="S78" s="24" t="s">
        <v>92</v>
      </c>
      <c r="T78" s="24" t="s">
        <v>92</v>
      </c>
      <c r="U78" s="24" t="s">
        <v>92</v>
      </c>
      <c r="V78" s="24">
        <v>89.747306600765597</v>
      </c>
      <c r="W78" s="24">
        <v>123.06424882218364</v>
      </c>
      <c r="X78" s="24">
        <v>110.96854996612791</v>
      </c>
      <c r="Y78" s="24">
        <v>119.61684242480686</v>
      </c>
      <c r="Z78" s="24" t="s">
        <v>92</v>
      </c>
      <c r="AA78" s="24" t="s">
        <v>92</v>
      </c>
      <c r="AB78" s="23" t="s">
        <v>313</v>
      </c>
      <c r="AC78" s="37">
        <v>18.221184000000001</v>
      </c>
      <c r="AD78" s="37">
        <v>-66.390255999999994</v>
      </c>
      <c r="AE78" s="37" t="str">
        <f>_xlfn.XLOOKUP(Consolidated[[#This Row],[CODE]],[1]updatedschoolpoints!$A:$A,[1]updatedschoolpoints!$O:$O)</f>
        <v>219-000-009-40</v>
      </c>
      <c r="AF78" s="37">
        <f>_xlfn.XLOOKUP(Consolidated[[#This Row],[CODE]],[1]updatedschoolpoints!$A:$A,[1]updatedschoolpoints!$Q:$Q)</f>
        <v>40</v>
      </c>
      <c r="AG78" s="37">
        <f>_xlfn.XLOOKUP(Consolidated[[#This Row],[CODE]],[1]updatedschoolpoints!$A:$A,[1]updatedschoolpoints!$P:$P)</f>
        <v>9</v>
      </c>
      <c r="AH78" s="37">
        <f>_xlfn.XLOOKUP(Consolidated[[#This Row],[CODE]],[1]updatedschoolpoints!$A:$A,[1]updatedschoolpoints!$I:$I)</f>
        <v>3.6029983570000002</v>
      </c>
      <c r="AI78" s="37">
        <f>_xlfn.XLOOKUP(Consolidated[[#This Row],[CODE]],[1]updatedschoolpoints!$A:$A,[1]updatedschoolpoints!$H:$H)</f>
        <v>156945.98069999999</v>
      </c>
      <c r="AJ78" s="21">
        <v>86321</v>
      </c>
      <c r="AK78" s="21" t="s">
        <v>346</v>
      </c>
      <c r="AL78" s="26">
        <f>_xlfn.XLOOKUP(Consolidated[[#This Row],[CODE]],'[2]FCI updated 220517'!$B:$B,'[2]FCI updated 220517'!$GD:$GD)</f>
        <v>0.71099999999999997</v>
      </c>
      <c r="AM78" s="27">
        <f>IF(AND(Consolidated[[#This Row],[DESIGNATION]]="Historic",Consolidated[[#This Row],[DESIGNATION 3/22/2022]]="Historic"),AL78,AL78/1.6)</f>
        <v>0.44437499999999996</v>
      </c>
      <c r="AN78" s="21" t="s">
        <v>45</v>
      </c>
      <c r="AO78" s="21" t="s">
        <v>46</v>
      </c>
      <c r="AP78" s="21" t="str">
        <f>_xlfn.XLOOKUP(Consolidated[[#This Row],[CODE]],'[3]PRUEBA PVI'!$D:$D,'[3]PRUEBA PVI'!$I:$I,"NO DATA")</f>
        <v>VOCACIONAL</v>
      </c>
      <c r="AQ78" s="28" t="str">
        <f>IF(_xlfn.XLOOKUP(Consolidated[[#This Row],[CODE]],'[4]PRUEBA PVI'!$D:$D,'[4]PRUEBA PVI'!$I:$I,"NOT FOUND")=Consolidated[[#This Row],[SPECIAL SCHOOL]],"MATCHES","NO")</f>
        <v>MATCHES</v>
      </c>
      <c r="AR78" s="28"/>
      <c r="AS78" s="21">
        <f>_xlfn.XLOOKUP(Consolidated[[#This Row],[CODE]],'[5]WORKING FILE'!$D:$D,'[5]WORKING FILE'!$W:$W,"")</f>
        <v>5</v>
      </c>
      <c r="AT78" s="33" t="str">
        <f>_xlfn.XLOOKUP(Consolidated[[#This Row],[CODE]],'[5]WORKING FILE'!$D:$D,'[5]WORKING FILE'!$V:$V)</f>
        <v xml:space="preserve">Merge with ALBERTO MELENDEZ to create single HS for municipality. Significant addition required. Make shelter. </v>
      </c>
      <c r="AU78" s="21">
        <f>_xlfn.XLOOKUP(Consolidated[[#This Row],[CODE]],'[6]Karen sort'!$D:$D,'[6]Karen sort'!$O:$O,"NOT COMPLETE")</f>
        <v>0</v>
      </c>
      <c r="AV78" s="21">
        <v>3.8</v>
      </c>
      <c r="AW78" s="21">
        <v>4</v>
      </c>
      <c r="AX78" s="21" t="s">
        <v>92</v>
      </c>
      <c r="AY78" s="27" t="s">
        <v>92</v>
      </c>
      <c r="AZ78" s="21"/>
      <c r="BA78" s="21"/>
      <c r="BB78" s="21"/>
      <c r="BC78" s="21"/>
      <c r="BD78" s="21"/>
      <c r="BE78" s="21"/>
      <c r="BF78" s="24" t="s">
        <v>98</v>
      </c>
      <c r="BG78" s="24">
        <v>452.26000072064255</v>
      </c>
      <c r="BH78" s="29" t="str">
        <f>IF(_xlfn.XLOOKUP(Consolidated[[#This Row],[CODE]],'[4]PRUEBA PVI'!$D:$D,'[4]PRUEBA PVI'!$AF:$AF,"NOT FOUND")=BG78,"",_xlfn.XLOOKUP(Consolidated[[#This Row],[CODE]],'[4]PRUEBA PVI'!$D:$D,'[4]PRUEBA PVI'!$AF:$AF,"NOT FOUND"))</f>
        <v/>
      </c>
      <c r="BI78" s="30">
        <v>434.28387120718287</v>
      </c>
      <c r="BJ78" s="21">
        <v>28</v>
      </c>
      <c r="BK78" s="28" t="str">
        <f>IF(_xlfn.XLOOKUP(Consolidated[[#This Row],[CODE]],'[4]PRUEBA PVI'!$D:$D,'[4]PRUEBA PVI'!$AK:$AK,"NO DATA")=Consolidated[[#This Row],[NO OF CLASSROOMS]],"","DOES NOT MATCH")</f>
        <v/>
      </c>
      <c r="BL78" s="31">
        <f>Consolidated[[#This Row],[ENROLLMENT 2021-22]]/Consolidated[[#This Row],[NO OF CLASSROOMS]]</f>
        <v>15.510138257399388</v>
      </c>
      <c r="BM78" s="21">
        <f>Consolidated[[#This Row],[FLOOR AREA (SF)]]/Consolidated[[#This Row],[ENROLLMENT 2022-23]]</f>
        <v>190.86587330839325</v>
      </c>
      <c r="BN78" s="21" t="s">
        <v>99</v>
      </c>
      <c r="BO78" s="21" t="s">
        <v>115</v>
      </c>
      <c r="BP78" s="21" t="s">
        <v>97</v>
      </c>
      <c r="BQ78" s="21" t="s">
        <v>97</v>
      </c>
      <c r="BR78" s="21" t="s">
        <v>97</v>
      </c>
      <c r="BS78" s="21" t="str">
        <f>_xlfn.XLOOKUP(Consolidated[[#This Row],[CODE]],'[7]page 1'!$A:$A,'[7]page 1'!$C:$C,"")</f>
        <v>85KVA</v>
      </c>
      <c r="BT78" s="21" t="str">
        <f>_xlfn.XLOOKUP(Consolidated[[#This Row],[CODE]],[8]Sheet1!$A:$A,[8]Sheet1!$G:$G,"")</f>
        <v/>
      </c>
      <c r="BU78" s="21" t="s">
        <v>92</v>
      </c>
      <c r="BV78" s="21" t="s">
        <v>101</v>
      </c>
      <c r="BW78" s="25" t="s">
        <v>92</v>
      </c>
      <c r="BX78" s="32" t="s">
        <v>397</v>
      </c>
      <c r="BY78" s="21" t="s">
        <v>296</v>
      </c>
      <c r="BZ78" s="21" t="s">
        <v>103</v>
      </c>
      <c r="CA78" s="33" t="s">
        <v>322</v>
      </c>
      <c r="CB78" s="21">
        <v>2</v>
      </c>
      <c r="CC78" s="25" t="s">
        <v>172</v>
      </c>
      <c r="CD78" s="21" t="s">
        <v>97</v>
      </c>
      <c r="CE78" s="21"/>
      <c r="CF78" s="21" t="s">
        <v>134</v>
      </c>
    </row>
    <row r="79" spans="1:84" ht="70.2" x14ac:dyDescent="0.3">
      <c r="A79" s="21">
        <v>14373</v>
      </c>
      <c r="B79" s="22" t="s">
        <v>398</v>
      </c>
      <c r="C79" s="21" t="s">
        <v>356</v>
      </c>
      <c r="D79" s="21" t="s">
        <v>357</v>
      </c>
      <c r="E79" s="21" t="s">
        <v>357</v>
      </c>
      <c r="F79" s="21"/>
      <c r="G79" s="21" t="s">
        <v>119</v>
      </c>
      <c r="H79" s="21" t="s">
        <v>120</v>
      </c>
      <c r="I79" s="21" t="s">
        <v>92</v>
      </c>
      <c r="J79" s="21" t="s">
        <v>93</v>
      </c>
      <c r="K79" s="21" t="s">
        <v>121</v>
      </c>
      <c r="L79" s="24" t="s">
        <v>92</v>
      </c>
      <c r="M79" s="24">
        <v>17.169603031675251</v>
      </c>
      <c r="N79" s="24">
        <v>10.270366748125646</v>
      </c>
      <c r="O79" s="24">
        <v>18.772389585261909</v>
      </c>
      <c r="P79" s="24">
        <v>18.835901246194815</v>
      </c>
      <c r="Q79" s="24">
        <v>28.323072623727342</v>
      </c>
      <c r="R79" s="24">
        <v>21.750564342293021</v>
      </c>
      <c r="S79" s="24" t="s">
        <v>92</v>
      </c>
      <c r="T79" s="24" t="s">
        <v>92</v>
      </c>
      <c r="U79" s="24" t="s">
        <v>92</v>
      </c>
      <c r="V79" s="24" t="s">
        <v>92</v>
      </c>
      <c r="W79" s="24" t="s">
        <v>92</v>
      </c>
      <c r="X79" s="24" t="s">
        <v>92</v>
      </c>
      <c r="Y79" s="24" t="s">
        <v>92</v>
      </c>
      <c r="Z79" s="24" t="s">
        <v>92</v>
      </c>
      <c r="AA79" s="24" t="s">
        <v>92</v>
      </c>
      <c r="AB79" s="23" t="s">
        <v>136</v>
      </c>
      <c r="AC79" s="21">
        <v>18.267779999999998</v>
      </c>
      <c r="AD79" s="21">
        <v>-66.705629999999999</v>
      </c>
      <c r="AE79" s="21" t="str">
        <f>_xlfn.XLOOKUP(Consolidated[[#This Row],[CODE]],[1]updatedschoolpoints!$A:$A,[1]updatedschoolpoints!$O:$O)</f>
        <v>188-037-152-01</v>
      </c>
      <c r="AF79" s="21">
        <f>_xlfn.XLOOKUP(Consolidated[[#This Row],[CODE]],[1]updatedschoolpoints!$A:$A,[1]updatedschoolpoints!$Q:$Q)</f>
        <v>1</v>
      </c>
      <c r="AG79" s="21">
        <f>_xlfn.XLOOKUP(Consolidated[[#This Row],[CODE]],[1]updatedschoolpoints!$A:$A,[1]updatedschoolpoints!$P:$P)</f>
        <v>152</v>
      </c>
      <c r="AH79" s="21">
        <f>_xlfn.XLOOKUP(Consolidated[[#This Row],[CODE]],[1]updatedschoolpoints!$A:$A,[1]updatedschoolpoints!$I:$I)</f>
        <v>4.8662079150000004</v>
      </c>
      <c r="AI79" s="21">
        <f>_xlfn.XLOOKUP(Consolidated[[#This Row],[CODE]],[1]updatedschoolpoints!$A:$A,[1]updatedschoolpoints!$H:$H)</f>
        <v>211972.01680000001</v>
      </c>
      <c r="AJ79" s="21">
        <v>48265</v>
      </c>
      <c r="AK79" s="21" t="s">
        <v>399</v>
      </c>
      <c r="AL79" s="26">
        <f>_xlfn.XLOOKUP(Consolidated[[#This Row],[CODE]],'[2]FCI updated 220517'!$B:$B,'[2]FCI updated 220517'!$GD:$GD)</f>
        <v>1.3928</v>
      </c>
      <c r="AM79" s="27">
        <f>IF(AND(Consolidated[[#This Row],[DESIGNATION]]="Historic",Consolidated[[#This Row],[DESIGNATION 3/22/2022]]="Historic"),AL79,AL79/1.6)</f>
        <v>0.87049999999999994</v>
      </c>
      <c r="AN79" s="21" t="s">
        <v>97</v>
      </c>
      <c r="AO79" s="21" t="s">
        <v>97</v>
      </c>
      <c r="AP79" s="21" t="str">
        <f>_xlfn.XLOOKUP(Consolidated[[#This Row],[CODE]],'[3]PRUEBA PVI'!$D:$D,'[3]PRUEBA PVI'!$I:$I,"NO DATA")</f>
        <v>REGULAR</v>
      </c>
      <c r="AQ79" s="28" t="str">
        <f>IF(_xlfn.XLOOKUP(Consolidated[[#This Row],[CODE]],'[4]PRUEBA PVI'!$D:$D,'[4]PRUEBA PVI'!$I:$I,"NOT FOUND")=Consolidated[[#This Row],[SPECIAL SCHOOL]],"MATCHES","NO")</f>
        <v>MATCHES</v>
      </c>
      <c r="AR79" s="28"/>
      <c r="AS79" s="21">
        <f>_xlfn.XLOOKUP(Consolidated[[#This Row],[CODE]],'[5]WORKING FILE'!$D:$D,'[5]WORKING FILE'!$W:$W,"")</f>
        <v>1</v>
      </c>
      <c r="AT79" s="33" t="str">
        <f>_xlfn.XLOOKUP(Consolidated[[#This Row],[CODE]],'[5]WORKING FILE'!$D:$D,'[5]WORKING FILE'!$V:$V)</f>
        <v>Small and underutilized. Suggest moving to nearby FRANCISCO RAMOS SANCHEZ to create PK-8</v>
      </c>
      <c r="AU79" s="21" t="str">
        <f>_xlfn.XLOOKUP(Consolidated[[#This Row],[CODE]],'[6]Karen sort'!$D:$D,'[6]Karen sort'!$O:$O,"NOT COMPLETE")</f>
        <v>K-5</v>
      </c>
      <c r="AV79" s="21">
        <v>2.2999999999999998</v>
      </c>
      <c r="AW79" s="21">
        <v>3</v>
      </c>
      <c r="AX79" s="21" t="s">
        <v>92</v>
      </c>
      <c r="AY79" s="27" t="s">
        <v>92</v>
      </c>
      <c r="AZ79" s="21"/>
      <c r="BA79" s="21"/>
      <c r="BB79" s="21"/>
      <c r="BC79" s="21"/>
      <c r="BD79" s="21"/>
      <c r="BE79" s="21"/>
      <c r="BF79" s="24" t="s">
        <v>98</v>
      </c>
      <c r="BG79" s="24">
        <v>125.6580569090394</v>
      </c>
      <c r="BH79" s="29" t="str">
        <f>IF(_xlfn.XLOOKUP(Consolidated[[#This Row],[CODE]],'[4]PRUEBA PVI'!$D:$D,'[4]PRUEBA PVI'!$AF:$AF,"NOT FOUND")=BG79,"",_xlfn.XLOOKUP(Consolidated[[#This Row],[CODE]],'[4]PRUEBA PVI'!$D:$D,'[4]PRUEBA PVI'!$AF:$AF,"NOT FOUND"))</f>
        <v/>
      </c>
      <c r="BI79" s="30">
        <v>118.72709566948326</v>
      </c>
      <c r="BJ79" s="21">
        <v>29</v>
      </c>
      <c r="BK79" s="28" t="str">
        <f>IF(_xlfn.XLOOKUP(Consolidated[[#This Row],[CODE]],'[4]PRUEBA PVI'!$D:$D,'[4]PRUEBA PVI'!$AK:$AK,"NO DATA")=Consolidated[[#This Row],[NO OF CLASSROOMS]],"","DOES NOT MATCH")</f>
        <v/>
      </c>
      <c r="BL79" s="31">
        <f>Consolidated[[#This Row],[ENROLLMENT 2021-22]]/Consolidated[[#This Row],[NO OF CLASSROOMS]]</f>
        <v>4.0940377817063194</v>
      </c>
      <c r="BM79" s="21">
        <f>Consolidated[[#This Row],[FLOOR AREA (SF)]]/Consolidated[[#This Row],[ENROLLMENT 2022-23]]</f>
        <v>384.09793360833027</v>
      </c>
      <c r="BN79" s="21" t="s">
        <v>99</v>
      </c>
      <c r="BO79" s="21" t="s">
        <v>132</v>
      </c>
      <c r="BP79" s="21" t="s">
        <v>97</v>
      </c>
      <c r="BQ79" s="21" t="s">
        <v>97</v>
      </c>
      <c r="BR79" s="21" t="s">
        <v>97</v>
      </c>
      <c r="BS79" s="21" t="str">
        <f>_xlfn.XLOOKUP(Consolidated[[#This Row],[CODE]],'[7]page 1'!$A:$A,'[7]page 1'!$C:$C,"")</f>
        <v>85KVA</v>
      </c>
      <c r="BT79" s="21" t="str">
        <f>_xlfn.XLOOKUP(Consolidated[[#This Row],[CODE]],[8]Sheet1!$A:$A,[8]Sheet1!$G:$G,"")</f>
        <v/>
      </c>
      <c r="BU79" s="21" t="s">
        <v>92</v>
      </c>
      <c r="BV79" s="21" t="s">
        <v>101</v>
      </c>
      <c r="BW79" s="25" t="s">
        <v>92</v>
      </c>
      <c r="BX79" s="32" t="s">
        <v>400</v>
      </c>
      <c r="BY79" s="21" t="s">
        <v>357</v>
      </c>
      <c r="BZ79" s="21" t="s">
        <v>103</v>
      </c>
      <c r="CA79" s="33" t="s">
        <v>359</v>
      </c>
      <c r="CB79" s="21">
        <v>2</v>
      </c>
      <c r="CC79" s="25" t="s">
        <v>105</v>
      </c>
      <c r="CD79" s="21" t="s">
        <v>97</v>
      </c>
      <c r="CE79" s="21"/>
      <c r="CF79" s="21" t="s">
        <v>117</v>
      </c>
    </row>
    <row r="80" spans="1:84" ht="56.4" x14ac:dyDescent="0.3">
      <c r="A80" s="21">
        <v>14779</v>
      </c>
      <c r="B80" s="22" t="s">
        <v>401</v>
      </c>
      <c r="C80" s="21" t="s">
        <v>91</v>
      </c>
      <c r="D80" s="21" t="s">
        <v>158</v>
      </c>
      <c r="E80" s="21" t="s">
        <v>158</v>
      </c>
      <c r="F80" s="21"/>
      <c r="G80" s="21" t="s">
        <v>119</v>
      </c>
      <c r="H80" s="21" t="s">
        <v>120</v>
      </c>
      <c r="I80" s="21" t="s">
        <v>92</v>
      </c>
      <c r="J80" s="21" t="s">
        <v>93</v>
      </c>
      <c r="K80" s="21" t="s">
        <v>121</v>
      </c>
      <c r="L80" s="24" t="s">
        <v>92</v>
      </c>
      <c r="M80" s="24">
        <v>36.246939733536642</v>
      </c>
      <c r="N80" s="24">
        <v>28.943760835626819</v>
      </c>
      <c r="O80" s="24">
        <v>26.281345419366673</v>
      </c>
      <c r="P80" s="24">
        <v>39.555392617009112</v>
      </c>
      <c r="Q80" s="24">
        <v>39.652301673218275</v>
      </c>
      <c r="R80" s="24">
        <v>31.207331447637813</v>
      </c>
      <c r="S80" s="24" t="s">
        <v>92</v>
      </c>
      <c r="T80" s="24" t="s">
        <v>92</v>
      </c>
      <c r="U80" s="24" t="s">
        <v>92</v>
      </c>
      <c r="V80" s="24" t="s">
        <v>92</v>
      </c>
      <c r="W80" s="24" t="s">
        <v>92</v>
      </c>
      <c r="X80" s="24" t="s">
        <v>92</v>
      </c>
      <c r="Y80" s="24" t="s">
        <v>92</v>
      </c>
      <c r="Z80" s="24" t="s">
        <v>92</v>
      </c>
      <c r="AA80" s="24" t="s">
        <v>92</v>
      </c>
      <c r="AB80" s="23" t="s">
        <v>136</v>
      </c>
      <c r="AC80" s="21">
        <v>18.42371</v>
      </c>
      <c r="AD80" s="21">
        <v>-66.481070000000003</v>
      </c>
      <c r="AE80" s="21" t="str">
        <f>_xlfn.XLOOKUP(Consolidated[[#This Row],[CODE]],[1]updatedschoolpoints!$A:$A,[1]updatedschoolpoints!$O:$O)</f>
        <v>056-033-119-16</v>
      </c>
      <c r="AF80" s="21">
        <f>_xlfn.XLOOKUP(Consolidated[[#This Row],[CODE]],[1]updatedschoolpoints!$A:$A,[1]updatedschoolpoints!$Q:$Q)</f>
        <v>16</v>
      </c>
      <c r="AG80" s="21">
        <f>_xlfn.XLOOKUP(Consolidated[[#This Row],[CODE]],[1]updatedschoolpoints!$A:$A,[1]updatedschoolpoints!$P:$P)</f>
        <v>119</v>
      </c>
      <c r="AH80" s="21">
        <f>_xlfn.XLOOKUP(Consolidated[[#This Row],[CODE]],[1]updatedschoolpoints!$A:$A,[1]updatedschoolpoints!$I:$I)</f>
        <v>2.1346234540000002</v>
      </c>
      <c r="AI80" s="21">
        <f>_xlfn.XLOOKUP(Consolidated[[#This Row],[CODE]],[1]updatedschoolpoints!$A:$A,[1]updatedschoolpoints!$H:$H)</f>
        <v>92984.197650000002</v>
      </c>
      <c r="AJ80" s="21">
        <v>64230</v>
      </c>
      <c r="AK80" s="21" t="s">
        <v>402</v>
      </c>
      <c r="AL80" s="26">
        <f>_xlfn.XLOOKUP(Consolidated[[#This Row],[CODE]],'[2]FCI updated 220517'!$B:$B,'[2]FCI updated 220517'!$GD:$GD)</f>
        <v>0.6925</v>
      </c>
      <c r="AM80" s="27">
        <f>IF(AND(Consolidated[[#This Row],[DESIGNATION]]="Historic",Consolidated[[#This Row],[DESIGNATION 3/22/2022]]="Historic"),AL80,AL80/1.6)</f>
        <v>0.43281249999999999</v>
      </c>
      <c r="AN80" s="21" t="s">
        <v>97</v>
      </c>
      <c r="AO80" s="21" t="s">
        <v>97</v>
      </c>
      <c r="AP80" s="21" t="str">
        <f>_xlfn.XLOOKUP(Consolidated[[#This Row],[CODE]],'[3]PRUEBA PVI'!$D:$D,'[3]PRUEBA PVI'!$I:$I,"NO DATA")</f>
        <v>REGULAR</v>
      </c>
      <c r="AQ80" s="28" t="str">
        <f>IF(_xlfn.XLOOKUP(Consolidated[[#This Row],[CODE]],'[4]PRUEBA PVI'!$D:$D,'[4]PRUEBA PVI'!$I:$I,"NOT FOUND")=Consolidated[[#This Row],[SPECIAL SCHOOL]],"MATCHES","NO")</f>
        <v>MATCHES</v>
      </c>
      <c r="AR80" s="28"/>
      <c r="AS80" s="21">
        <f>_xlfn.XLOOKUP(Consolidated[[#This Row],[CODE]],'[5]WORKING FILE'!$D:$D,'[5]WORKING FILE'!$W:$W,"")</f>
        <v>4</v>
      </c>
      <c r="AT80" s="33" t="str">
        <f>_xlfn.XLOOKUP(Consolidated[[#This Row],[CODE]],'[5]WORKING FILE'!$D:$D,'[5]WORKING FILE'!$V:$V)</f>
        <v>.7m to TEODOMIRO TABOAS, moved these students here since this is a shelter school and is newer and has space, made PK-8 because missing MS in Manati, maybe undefined schools are MSs?</v>
      </c>
      <c r="AU80" s="21" t="str">
        <f>_xlfn.XLOOKUP(Consolidated[[#This Row],[CODE]],'[6]Karen sort'!$D:$D,'[6]Karen sort'!$O:$O,"NOT COMPLETE")</f>
        <v>PK-8</v>
      </c>
      <c r="AV80" s="21">
        <v>4.8</v>
      </c>
      <c r="AW80" s="21">
        <v>4</v>
      </c>
      <c r="AX80" s="21" t="s">
        <v>92</v>
      </c>
      <c r="AY80" s="27" t="s">
        <v>92</v>
      </c>
      <c r="AZ80" s="21"/>
      <c r="BA80" s="21"/>
      <c r="BB80" s="21"/>
      <c r="BC80" s="21"/>
      <c r="BD80" s="21"/>
      <c r="BE80" s="21"/>
      <c r="BF80" s="24" t="s">
        <v>179</v>
      </c>
      <c r="BG80" s="24">
        <v>207.6340677255379</v>
      </c>
      <c r="BH80" s="29" t="str">
        <f>IF(_xlfn.XLOOKUP(Consolidated[[#This Row],[CODE]],'[4]PRUEBA PVI'!$D:$D,'[4]PRUEBA PVI'!$AF:$AF,"NOT FOUND")=BG80,"",_xlfn.XLOOKUP(Consolidated[[#This Row],[CODE]],'[4]PRUEBA PVI'!$D:$D,'[4]PRUEBA PVI'!$AF:$AF,"NOT FOUND"))</f>
        <v/>
      </c>
      <c r="BI80" s="30">
        <v>195.97246356456012</v>
      </c>
      <c r="BJ80" s="21">
        <v>43</v>
      </c>
      <c r="BK80" s="28" t="str">
        <f>IF(_xlfn.XLOOKUP(Consolidated[[#This Row],[CODE]],'[4]PRUEBA PVI'!$D:$D,'[4]PRUEBA PVI'!$AK:$AK,"NO DATA")=Consolidated[[#This Row],[NO OF CLASSROOMS]],"","DOES NOT MATCH")</f>
        <v/>
      </c>
      <c r="BL80" s="31">
        <f>Consolidated[[#This Row],[ENROLLMENT 2021-22]]/Consolidated[[#This Row],[NO OF CLASSROOMS]]</f>
        <v>4.5574991526641888</v>
      </c>
      <c r="BM80" s="21">
        <f>Consolidated[[#This Row],[FLOOR AREA (SF)]]/Consolidated[[#This Row],[ENROLLMENT 2022-23]]</f>
        <v>309.34229966973788</v>
      </c>
      <c r="BN80" s="21" t="s">
        <v>99</v>
      </c>
      <c r="BO80" s="21" t="s">
        <v>115</v>
      </c>
      <c r="BP80" s="21" t="s">
        <v>97</v>
      </c>
      <c r="BQ80" s="21" t="s">
        <v>123</v>
      </c>
      <c r="BR80" s="21" t="s">
        <v>97</v>
      </c>
      <c r="BS80" s="21" t="str">
        <f>_xlfn.XLOOKUP(Consolidated[[#This Row],[CODE]],'[7]page 1'!$A:$A,'[7]page 1'!$C:$C,"")</f>
        <v/>
      </c>
      <c r="BT80" s="21" t="str">
        <f>_xlfn.XLOOKUP(Consolidated[[#This Row],[CODE]],[8]Sheet1!$A:$A,[8]Sheet1!$G:$G,"")</f>
        <v/>
      </c>
      <c r="BU80" s="21" t="s">
        <v>92</v>
      </c>
      <c r="BV80" s="21" t="s">
        <v>101</v>
      </c>
      <c r="BW80" s="25" t="s">
        <v>125</v>
      </c>
      <c r="BX80" s="32" t="s">
        <v>403</v>
      </c>
      <c r="BY80" s="21" t="s">
        <v>158</v>
      </c>
      <c r="BZ80" s="21" t="s">
        <v>103</v>
      </c>
      <c r="CA80" s="33" t="s">
        <v>276</v>
      </c>
      <c r="CB80" s="21">
        <v>1</v>
      </c>
      <c r="CC80" s="25" t="s">
        <v>172</v>
      </c>
      <c r="CD80" s="21" t="s">
        <v>97</v>
      </c>
      <c r="CE80" s="21"/>
      <c r="CF80" s="21" t="s">
        <v>387</v>
      </c>
    </row>
    <row r="81" spans="1:84" ht="56.4" x14ac:dyDescent="0.3">
      <c r="A81" s="21">
        <v>14787</v>
      </c>
      <c r="B81" s="22" t="s">
        <v>404</v>
      </c>
      <c r="C81" s="21" t="s">
        <v>91</v>
      </c>
      <c r="D81" s="21" t="s">
        <v>91</v>
      </c>
      <c r="E81" s="21" t="s">
        <v>91</v>
      </c>
      <c r="F81" s="21"/>
      <c r="G81" s="21" t="s">
        <v>119</v>
      </c>
      <c r="H81" s="21" t="s">
        <v>120</v>
      </c>
      <c r="I81" s="21" t="s">
        <v>92</v>
      </c>
      <c r="J81" s="21" t="s">
        <v>92</v>
      </c>
      <c r="K81" s="21" t="s">
        <v>121</v>
      </c>
      <c r="L81" s="24" t="s">
        <v>92</v>
      </c>
      <c r="M81" s="24">
        <v>61.047477445956446</v>
      </c>
      <c r="N81" s="24">
        <v>39.214127583752465</v>
      </c>
      <c r="O81" s="24">
        <v>49.746832400944058</v>
      </c>
      <c r="P81" s="24">
        <v>50.856933364726004</v>
      </c>
      <c r="Q81" s="24">
        <v>40.596404094009188</v>
      </c>
      <c r="R81" s="24">
        <v>59.577632763672192</v>
      </c>
      <c r="S81" s="24" t="s">
        <v>92</v>
      </c>
      <c r="T81" s="24" t="s">
        <v>92</v>
      </c>
      <c r="U81" s="24" t="s">
        <v>92</v>
      </c>
      <c r="V81" s="24" t="s">
        <v>92</v>
      </c>
      <c r="W81" s="24" t="s">
        <v>92</v>
      </c>
      <c r="X81" s="24" t="s">
        <v>92</v>
      </c>
      <c r="Y81" s="24" t="s">
        <v>92</v>
      </c>
      <c r="Z81" s="24" t="s">
        <v>92</v>
      </c>
      <c r="AA81" s="24" t="s">
        <v>92</v>
      </c>
      <c r="AB81" s="23" t="s">
        <v>198</v>
      </c>
      <c r="AC81" s="21">
        <v>18.470291379999999</v>
      </c>
      <c r="AD81" s="21">
        <v>-66.754526470000002</v>
      </c>
      <c r="AE81" s="21" t="str">
        <f>_xlfn.XLOOKUP(Consolidated[[#This Row],[CODE]],[1]updatedschoolpoints!$A:$A,[1]updatedschoolpoints!$O:$O)</f>
        <v>011-090-368-41</v>
      </c>
      <c r="AF81" s="21">
        <f>_xlfn.XLOOKUP(Consolidated[[#This Row],[CODE]],[1]updatedschoolpoints!$A:$A,[1]updatedschoolpoints!$Q:$Q)</f>
        <v>41</v>
      </c>
      <c r="AG81" s="21">
        <f>_xlfn.XLOOKUP(Consolidated[[#This Row],[CODE]],[1]updatedschoolpoints!$A:$A,[1]updatedschoolpoints!$P:$P)</f>
        <v>368</v>
      </c>
      <c r="AH81" s="21">
        <f>_xlfn.XLOOKUP(Consolidated[[#This Row],[CODE]],[1]updatedschoolpoints!$A:$A,[1]updatedschoolpoints!$I:$I)</f>
        <v>3.3182717770000001</v>
      </c>
      <c r="AI81" s="21">
        <f>_xlfn.XLOOKUP(Consolidated[[#This Row],[CODE]],[1]updatedschoolpoints!$A:$A,[1]updatedschoolpoints!$H:$H)</f>
        <v>144543.9186</v>
      </c>
      <c r="AJ81" s="21">
        <v>32991</v>
      </c>
      <c r="AK81" s="21" t="s">
        <v>405</v>
      </c>
      <c r="AL81" s="26" t="e">
        <f>_xlfn.XLOOKUP(Consolidated[[#This Row],[CODE]],'[2]FCI updated 220517'!$B:$B,'[2]FCI updated 220517'!$GD:$GD)</f>
        <v>#N/A</v>
      </c>
      <c r="AM81" s="27" t="e">
        <f>IF(AND(Consolidated[[#This Row],[DESIGNATION]]="Historic",Consolidated[[#This Row],[DESIGNATION 3/22/2022]]="Historic"),AL81,AL81/1.6)</f>
        <v>#N/A</v>
      </c>
      <c r="AN81" s="21" t="s">
        <v>97</v>
      </c>
      <c r="AO81" s="21" t="s">
        <v>97</v>
      </c>
      <c r="AP81" s="21" t="str">
        <f>_xlfn.XLOOKUP(Consolidated[[#This Row],[CODE]],'[3]PRUEBA PVI'!$D:$D,'[3]PRUEBA PVI'!$I:$I,"NO DATA")</f>
        <v>REGULAR</v>
      </c>
      <c r="AQ81" s="28" t="str">
        <f>IF(_xlfn.XLOOKUP(Consolidated[[#This Row],[CODE]],'[4]PRUEBA PVI'!$D:$D,'[4]PRUEBA PVI'!$I:$I,"NOT FOUND")=Consolidated[[#This Row],[SPECIAL SCHOOL]],"MATCHES","NO")</f>
        <v>MATCHES</v>
      </c>
      <c r="AR81" s="28"/>
      <c r="AS81" s="21">
        <f>_xlfn.XLOOKUP(Consolidated[[#This Row],[CODE]],'[5]WORKING FILE'!$D:$D,'[5]WORKING FILE'!$W:$W,"")</f>
        <v>1</v>
      </c>
      <c r="AT81" s="33" t="str">
        <f>_xlfn.XLOOKUP(Consolidated[[#This Row],[CODE]],'[5]WORKING FILE'!$D:$D,'[5]WORKING FILE'!$V:$V)</f>
        <v>1.1m to LUIS MUÑOZ MARIN PK-8,  larger and newer, moved these students there</v>
      </c>
      <c r="AU81" s="21" t="str">
        <f>_xlfn.XLOOKUP(Consolidated[[#This Row],[CODE]],'[6]Karen sort'!$D:$D,'[6]Karen sort'!$O:$O,"NOT COMPLETE")</f>
        <v>K-5</v>
      </c>
      <c r="AV81" s="21">
        <v>4.9000000000000004</v>
      </c>
      <c r="AW81" s="21">
        <v>4</v>
      </c>
      <c r="AX81" s="21" t="s">
        <v>92</v>
      </c>
      <c r="AY81" s="27" t="s">
        <v>92</v>
      </c>
      <c r="AZ81" s="21"/>
      <c r="BA81" s="21"/>
      <c r="BB81" s="21"/>
      <c r="BC81" s="21"/>
      <c r="BD81" s="21"/>
      <c r="BE81" s="21"/>
      <c r="BF81" s="24" t="s">
        <v>131</v>
      </c>
      <c r="BG81" s="24">
        <v>301.03940765306032</v>
      </c>
      <c r="BH81" s="29" t="str">
        <f>IF(_xlfn.XLOOKUP(Consolidated[[#This Row],[CODE]],'[4]PRUEBA PVI'!$D:$D,'[4]PRUEBA PVI'!$AF:$AF,"NOT FOUND")=BG81,"",_xlfn.XLOOKUP(Consolidated[[#This Row],[CODE]],'[4]PRUEBA PVI'!$D:$D,'[4]PRUEBA PVI'!$AF:$AF,"NOT FOUND"))</f>
        <v/>
      </c>
      <c r="BI81" s="30">
        <v>284.10270481445593</v>
      </c>
      <c r="BJ81" s="21">
        <v>19</v>
      </c>
      <c r="BK81" s="28" t="str">
        <f>IF(_xlfn.XLOOKUP(Consolidated[[#This Row],[CODE]],'[4]PRUEBA PVI'!$D:$D,'[4]PRUEBA PVI'!$AK:$AK,"NO DATA")=Consolidated[[#This Row],[NO OF CLASSROOMS]],"","DOES NOT MATCH")</f>
        <v/>
      </c>
      <c r="BL81" s="31">
        <f>Consolidated[[#This Row],[ENROLLMENT 2021-22]]/Consolidated[[#This Row],[NO OF CLASSROOMS]]</f>
        <v>14.952773937602943</v>
      </c>
      <c r="BM81" s="21">
        <f>Consolidated[[#This Row],[FLOOR AREA (SF)]]/Consolidated[[#This Row],[ENROLLMENT 2022-23]]</f>
        <v>109.59030333338028</v>
      </c>
      <c r="BN81" s="21" t="s">
        <v>99</v>
      </c>
      <c r="BO81" s="21" t="s">
        <v>115</v>
      </c>
      <c r="BP81" s="21" t="s">
        <v>97</v>
      </c>
      <c r="BQ81" s="21" t="s">
        <v>97</v>
      </c>
      <c r="BR81" s="21" t="s">
        <v>97</v>
      </c>
      <c r="BS81" s="21" t="str">
        <f>_xlfn.XLOOKUP(Consolidated[[#This Row],[CODE]],'[7]page 1'!$A:$A,'[7]page 1'!$C:$C,"")</f>
        <v/>
      </c>
      <c r="BT81" s="21" t="str">
        <f>_xlfn.XLOOKUP(Consolidated[[#This Row],[CODE]],[8]Sheet1!$A:$A,[8]Sheet1!$G:$G,"")</f>
        <v/>
      </c>
      <c r="BU81" s="21" t="s">
        <v>92</v>
      </c>
      <c r="BV81" s="21" t="s">
        <v>124</v>
      </c>
      <c r="BW81" s="25" t="s">
        <v>92</v>
      </c>
      <c r="BX81" s="32" t="s">
        <v>406</v>
      </c>
      <c r="BY81" s="21" t="s">
        <v>91</v>
      </c>
      <c r="BZ81" s="21" t="s">
        <v>103</v>
      </c>
      <c r="CA81" s="33" t="s">
        <v>104</v>
      </c>
      <c r="CB81" s="21">
        <v>1</v>
      </c>
      <c r="CC81" s="25" t="s">
        <v>172</v>
      </c>
      <c r="CD81" s="21" t="s">
        <v>97</v>
      </c>
      <c r="CE81" s="21"/>
      <c r="CF81" s="21" t="s">
        <v>143</v>
      </c>
    </row>
    <row r="82" spans="1:84" ht="70.2" x14ac:dyDescent="0.3">
      <c r="A82" s="21">
        <v>15024</v>
      </c>
      <c r="B82" s="22" t="s">
        <v>407</v>
      </c>
      <c r="C82" s="21" t="s">
        <v>91</v>
      </c>
      <c r="D82" s="21" t="s">
        <v>91</v>
      </c>
      <c r="E82" s="21" t="s">
        <v>91</v>
      </c>
      <c r="F82" s="21"/>
      <c r="G82" s="21" t="s">
        <v>119</v>
      </c>
      <c r="H82" s="21" t="s">
        <v>120</v>
      </c>
      <c r="I82" s="21" t="s">
        <v>92</v>
      </c>
      <c r="J82" s="21" t="s">
        <v>93</v>
      </c>
      <c r="K82" s="21" t="s">
        <v>121</v>
      </c>
      <c r="L82" s="24" t="s">
        <v>92</v>
      </c>
      <c r="M82" s="24">
        <v>48.64720858974654</v>
      </c>
      <c r="N82" s="24">
        <v>43.882476105627759</v>
      </c>
      <c r="O82" s="24">
        <v>43.176496046102386</v>
      </c>
      <c r="P82" s="24">
        <v>42.380777803938336</v>
      </c>
      <c r="Q82" s="24">
        <v>51.925633143500121</v>
      </c>
      <c r="R82" s="24">
        <v>41.609775263517086</v>
      </c>
      <c r="S82" s="24" t="s">
        <v>92</v>
      </c>
      <c r="T82" s="24" t="s">
        <v>92</v>
      </c>
      <c r="U82" s="24" t="s">
        <v>92</v>
      </c>
      <c r="V82" s="24" t="s">
        <v>92</v>
      </c>
      <c r="W82" s="24" t="s">
        <v>92</v>
      </c>
      <c r="X82" s="24" t="s">
        <v>92</v>
      </c>
      <c r="Y82" s="24" t="s">
        <v>92</v>
      </c>
      <c r="Z82" s="24" t="s">
        <v>92</v>
      </c>
      <c r="AA82" s="24" t="s">
        <v>92</v>
      </c>
      <c r="AB82" s="23" t="s">
        <v>278</v>
      </c>
      <c r="AC82" s="21">
        <v>18.45402</v>
      </c>
      <c r="AD82" s="21">
        <v>-66.740120000000005</v>
      </c>
      <c r="AE82" s="21" t="str">
        <f>_xlfn.XLOOKUP(Consolidated[[#This Row],[CODE]],[1]updatedschoolpoints!$A:$A,[1]updatedschoolpoints!$O:$O)</f>
        <v>030-042-406-28</v>
      </c>
      <c r="AF82" s="21">
        <f>_xlfn.XLOOKUP(Consolidated[[#This Row],[CODE]],[1]updatedschoolpoints!$A:$A,[1]updatedschoolpoints!$Q:$Q)</f>
        <v>28</v>
      </c>
      <c r="AG82" s="21">
        <f>_xlfn.XLOOKUP(Consolidated[[#This Row],[CODE]],[1]updatedschoolpoints!$A:$A,[1]updatedschoolpoints!$P:$P)</f>
        <v>406</v>
      </c>
      <c r="AH82" s="21">
        <f>_xlfn.XLOOKUP(Consolidated[[#This Row],[CODE]],[1]updatedschoolpoints!$A:$A,[1]updatedschoolpoints!$I:$I)</f>
        <v>0.985691596</v>
      </c>
      <c r="AI82" s="21">
        <f>_xlfn.XLOOKUP(Consolidated[[#This Row],[CODE]],[1]updatedschoolpoints!$A:$A,[1]updatedschoolpoints!$H:$H)</f>
        <v>42936.725899999998</v>
      </c>
      <c r="AJ82" s="21">
        <v>24576</v>
      </c>
      <c r="AK82" s="21" t="s">
        <v>402</v>
      </c>
      <c r="AL82" s="26">
        <f>_xlfn.XLOOKUP(Consolidated[[#This Row],[CODE]],'[2]FCI updated 220517'!$B:$B,'[2]FCI updated 220517'!$GD:$GD)</f>
        <v>0.73799999999999999</v>
      </c>
      <c r="AM82" s="27">
        <f>IF(AND(Consolidated[[#This Row],[DESIGNATION]]="Historic",Consolidated[[#This Row],[DESIGNATION 3/22/2022]]="Historic"),AL82,AL82/1.6)</f>
        <v>0.46124999999999999</v>
      </c>
      <c r="AN82" s="21" t="s">
        <v>97</v>
      </c>
      <c r="AO82" s="21" t="s">
        <v>97</v>
      </c>
      <c r="AP82" s="21" t="str">
        <f>_xlfn.XLOOKUP(Consolidated[[#This Row],[CODE]],'[3]PRUEBA PVI'!$D:$D,'[3]PRUEBA PVI'!$I:$I,"NO DATA")</f>
        <v>REGULAR</v>
      </c>
      <c r="AQ82" s="28" t="str">
        <f>IF(_xlfn.XLOOKUP(Consolidated[[#This Row],[CODE]],'[4]PRUEBA PVI'!$D:$D,'[4]PRUEBA PVI'!$I:$I,"NOT FOUND")=Consolidated[[#This Row],[SPECIAL SCHOOL]],"MATCHES","NO")</f>
        <v>MATCHES</v>
      </c>
      <c r="AR82" s="28"/>
      <c r="AS82" s="21">
        <f>_xlfn.XLOOKUP(Consolidated[[#This Row],[CODE]],'[5]WORKING FILE'!$D:$D,'[5]WORKING FILE'!$W:$W,"")</f>
        <v>5</v>
      </c>
      <c r="AT82" s="33" t="str">
        <f>_xlfn.XLOOKUP(Consolidated[[#This Row],[CODE]],'[5]WORKING FILE'!$D:$D,'[5]WORKING FILE'!$V:$V)</f>
        <v>1.1m to  JOHN W HARRIS PK-5 borderline flood zone, moved those students here</v>
      </c>
      <c r="AU82" s="21" t="str">
        <f>_xlfn.XLOOKUP(Consolidated[[#This Row],[CODE]],'[6]Karen sort'!$D:$D,'[6]Karen sort'!$O:$O,"NOT COMPLETE")</f>
        <v>PK-8</v>
      </c>
      <c r="AV82" s="21">
        <v>4.9000000000000004</v>
      </c>
      <c r="AW82" s="21">
        <v>4</v>
      </c>
      <c r="AX82" s="21" t="s">
        <v>92</v>
      </c>
      <c r="AY82" s="27" t="s">
        <v>92</v>
      </c>
      <c r="AZ82" s="21"/>
      <c r="BA82" s="21"/>
      <c r="BB82" s="21"/>
      <c r="BC82" s="21"/>
      <c r="BD82" s="21"/>
      <c r="BE82" s="21"/>
      <c r="BF82" s="24" t="s">
        <v>131</v>
      </c>
      <c r="BG82" s="24">
        <v>273.53803228547974</v>
      </c>
      <c r="BH82" s="29" t="str">
        <f>IF(_xlfn.XLOOKUP(Consolidated[[#This Row],[CODE]],'[4]PRUEBA PVI'!$D:$D,'[4]PRUEBA PVI'!$AF:$AF,"NOT FOUND")=BG82,"",_xlfn.XLOOKUP(Consolidated[[#This Row],[CODE]],'[4]PRUEBA PVI'!$D:$D,'[4]PRUEBA PVI'!$AF:$AF,"NOT FOUND"))</f>
        <v/>
      </c>
      <c r="BI82" s="30">
        <v>258.02240307747508</v>
      </c>
      <c r="BJ82" s="21">
        <v>17</v>
      </c>
      <c r="BK82" s="28" t="str">
        <f>IF(_xlfn.XLOOKUP(Consolidated[[#This Row],[CODE]],'[4]PRUEBA PVI'!$D:$D,'[4]PRUEBA PVI'!$AK:$AK,"NO DATA")=Consolidated[[#This Row],[NO OF CLASSROOMS]],"","DOES NOT MATCH")</f>
        <v/>
      </c>
      <c r="BL82" s="31">
        <f>Consolidated[[#This Row],[ENROLLMENT 2021-22]]/Consolidated[[#This Row],[NO OF CLASSROOMS]]</f>
        <v>15.177788416322063</v>
      </c>
      <c r="BM82" s="21">
        <f>Consolidated[[#This Row],[FLOOR AREA (SF)]]/Consolidated[[#This Row],[ENROLLMENT 2022-23]]</f>
        <v>89.844910393853738</v>
      </c>
      <c r="BN82" s="21" t="s">
        <v>99</v>
      </c>
      <c r="BO82" s="21" t="s">
        <v>100</v>
      </c>
      <c r="BP82" s="21" t="s">
        <v>97</v>
      </c>
      <c r="BQ82" s="21" t="s">
        <v>97</v>
      </c>
      <c r="BR82" s="21" t="s">
        <v>97</v>
      </c>
      <c r="BS82" s="21" t="str">
        <f>_xlfn.XLOOKUP(Consolidated[[#This Row],[CODE]],'[7]page 1'!$A:$A,'[7]page 1'!$C:$C,"")</f>
        <v/>
      </c>
      <c r="BT82" s="21" t="str">
        <f>_xlfn.XLOOKUP(Consolidated[[#This Row],[CODE]],[8]Sheet1!$A:$A,[8]Sheet1!$G:$G,"")</f>
        <v/>
      </c>
      <c r="BU82" s="21" t="s">
        <v>92</v>
      </c>
      <c r="BV82" s="21" t="s">
        <v>124</v>
      </c>
      <c r="BW82" s="25" t="s">
        <v>92</v>
      </c>
      <c r="BX82" s="32" t="s">
        <v>408</v>
      </c>
      <c r="BY82" s="21" t="s">
        <v>91</v>
      </c>
      <c r="BZ82" s="21" t="s">
        <v>103</v>
      </c>
      <c r="CA82" s="33" t="s">
        <v>104</v>
      </c>
      <c r="CB82" s="21">
        <v>1</v>
      </c>
      <c r="CC82" s="25" t="s">
        <v>172</v>
      </c>
      <c r="CD82" s="21" t="s">
        <v>97</v>
      </c>
      <c r="CE82" s="21"/>
      <c r="CF82" s="21" t="s">
        <v>106</v>
      </c>
    </row>
    <row r="83" spans="1:84" ht="70.2" x14ac:dyDescent="0.3">
      <c r="A83" s="21">
        <v>15156</v>
      </c>
      <c r="B83" s="22" t="s">
        <v>409</v>
      </c>
      <c r="C83" s="21" t="s">
        <v>91</v>
      </c>
      <c r="D83" s="21" t="s">
        <v>182</v>
      </c>
      <c r="E83" s="21" t="s">
        <v>182</v>
      </c>
      <c r="F83" s="21"/>
      <c r="G83" s="38" t="s">
        <v>410</v>
      </c>
      <c r="H83" s="38"/>
      <c r="I83" s="38" t="s">
        <v>92</v>
      </c>
      <c r="J83" s="38" t="s">
        <v>92</v>
      </c>
      <c r="K83" s="38" t="s">
        <v>411</v>
      </c>
      <c r="L83" s="39" t="e">
        <v>#N/A</v>
      </c>
      <c r="M83" s="39" t="e">
        <v>#N/A</v>
      </c>
      <c r="N83" s="39" t="e">
        <v>#N/A</v>
      </c>
      <c r="O83" s="39" t="e">
        <v>#N/A</v>
      </c>
      <c r="P83" s="39" t="e">
        <v>#N/A</v>
      </c>
      <c r="Q83" s="39" t="e">
        <v>#N/A</v>
      </c>
      <c r="R83" s="39" t="e">
        <v>#N/A</v>
      </c>
      <c r="S83" s="39" t="e">
        <v>#N/A</v>
      </c>
      <c r="T83" s="39" t="e">
        <v>#N/A</v>
      </c>
      <c r="U83" s="39" t="e">
        <v>#N/A</v>
      </c>
      <c r="V83" s="39" t="e">
        <v>#N/A</v>
      </c>
      <c r="W83" s="39" t="e">
        <v>#N/A</v>
      </c>
      <c r="X83" s="39" t="e">
        <v>#N/A</v>
      </c>
      <c r="Y83" s="39" t="e">
        <v>#N/A</v>
      </c>
      <c r="Z83" s="39" t="e">
        <v>#N/A</v>
      </c>
      <c r="AA83" s="39" t="e">
        <v>#N/A</v>
      </c>
      <c r="AB83" s="44" t="s">
        <v>412</v>
      </c>
      <c r="AC83" s="37">
        <v>18.369980590000001</v>
      </c>
      <c r="AD83" s="37">
        <v>-66.894454120000006</v>
      </c>
      <c r="AE83" s="37" t="str">
        <f>_xlfn.XLOOKUP(Consolidated[[#This Row],[CODE]],[1]updatedschoolpoints!$A:$A,[1]updatedschoolpoints!$O:$O)</f>
        <v>073-000-009-48</v>
      </c>
      <c r="AF83" s="37">
        <f>_xlfn.XLOOKUP(Consolidated[[#This Row],[CODE]],[1]updatedschoolpoints!$A:$A,[1]updatedschoolpoints!$Q:$Q)</f>
        <v>48</v>
      </c>
      <c r="AG83" s="37">
        <f>_xlfn.XLOOKUP(Consolidated[[#This Row],[CODE]],[1]updatedschoolpoints!$A:$A,[1]updatedschoolpoints!$P:$P)</f>
        <v>9</v>
      </c>
      <c r="AH83" s="37">
        <f>_xlfn.XLOOKUP(Consolidated[[#This Row],[CODE]],[1]updatedschoolpoints!$A:$A,[1]updatedschoolpoints!$I:$I)</f>
        <v>36.608104480000002</v>
      </c>
      <c r="AI83" s="37">
        <f>_xlfn.XLOOKUP(Consolidated[[#This Row],[CODE]],[1]updatedschoolpoints!$A:$A,[1]updatedschoolpoints!$H:$H)</f>
        <v>1594649.031</v>
      </c>
      <c r="AJ83" s="21">
        <v>11070</v>
      </c>
      <c r="AK83" s="21" t="s">
        <v>248</v>
      </c>
      <c r="AL83" s="26">
        <f>_xlfn.XLOOKUP(Consolidated[[#This Row],[CODE]],'[2]FCI updated 220517'!$B:$B,'[2]FCI updated 220517'!$GD:$GD)</f>
        <v>1.032</v>
      </c>
      <c r="AM83" s="27">
        <f>IF(AND(Consolidated[[#This Row],[DESIGNATION]]="Historic",Consolidated[[#This Row],[DESIGNATION 3/22/2022]]="Historic"),AL83,AL83/1.6)</f>
        <v>0.64500000000000002</v>
      </c>
      <c r="AN83" s="21" t="s">
        <v>97</v>
      </c>
      <c r="AO83" s="21" t="s">
        <v>97</v>
      </c>
      <c r="AP83" s="21" t="str">
        <f>_xlfn.XLOOKUP(Consolidated[[#This Row],[CODE]],'[3]PRUEBA PVI'!$D:$D,'[3]PRUEBA PVI'!$I:$I,"NO DATA")</f>
        <v>OTRO</v>
      </c>
      <c r="AQ83" s="28" t="str">
        <f>IF(_xlfn.XLOOKUP(Consolidated[[#This Row],[CODE]],'[4]PRUEBA PVI'!$D:$D,'[4]PRUEBA PVI'!$I:$I,"NOT FOUND")=Consolidated[[#This Row],[SPECIAL SCHOOL]],"MATCHES","NO")</f>
        <v>MATCHES</v>
      </c>
      <c r="AR83" s="28"/>
      <c r="AS83" s="21">
        <f>_xlfn.XLOOKUP(Consolidated[[#This Row],[CODE]],'[5]WORKING FILE'!$D:$D,'[5]WORKING FILE'!$W:$W,"")</f>
        <v>2</v>
      </c>
      <c r="AT83" s="33">
        <f>_xlfn.XLOOKUP(Consolidated[[#This Row],[CODE]],'[5]WORKING FILE'!$D:$D,'[5]WORKING FILE'!$V:$V)</f>
        <v>0</v>
      </c>
      <c r="AU83" s="21">
        <f>_xlfn.XLOOKUP(Consolidated[[#This Row],[CODE]],'[6]Karen sort'!$D:$D,'[6]Karen sort'!$O:$O,"NOT COMPLETE")</f>
        <v>0</v>
      </c>
      <c r="AV83" s="21">
        <v>6.3</v>
      </c>
      <c r="AW83" s="21"/>
      <c r="AX83" s="21" t="s">
        <v>92</v>
      </c>
      <c r="AY83" s="27" t="s">
        <v>92</v>
      </c>
      <c r="AZ83" s="21"/>
      <c r="BA83" s="21"/>
      <c r="BB83" s="21"/>
      <c r="BC83" s="21"/>
      <c r="BD83" s="21"/>
      <c r="BE83" s="21"/>
      <c r="BF83" s="24" t="s">
        <v>98</v>
      </c>
      <c r="BG83" s="24">
        <v>0</v>
      </c>
      <c r="BH83" s="29" t="str">
        <f>IF(_xlfn.XLOOKUP(Consolidated[[#This Row],[CODE]],'[4]PRUEBA PVI'!$D:$D,'[4]PRUEBA PVI'!$AF:$AF,"NOT FOUND")=BG83,"",_xlfn.XLOOKUP(Consolidated[[#This Row],[CODE]],'[4]PRUEBA PVI'!$D:$D,'[4]PRUEBA PVI'!$AF:$AF,"NOT FOUND"))</f>
        <v/>
      </c>
      <c r="BI83" s="30">
        <v>0</v>
      </c>
      <c r="BJ83" s="21">
        <v>17</v>
      </c>
      <c r="BK83" s="28" t="str">
        <f>IF(_xlfn.XLOOKUP(Consolidated[[#This Row],[CODE]],'[4]PRUEBA PVI'!$D:$D,'[4]PRUEBA PVI'!$AK:$AK,"NO DATA")=Consolidated[[#This Row],[NO OF CLASSROOMS]],"","DOES NOT MATCH")</f>
        <v/>
      </c>
      <c r="BL83" s="31">
        <f>Consolidated[[#This Row],[ENROLLMENT 2021-22]]/Consolidated[[#This Row],[NO OF CLASSROOMS]]</f>
        <v>0</v>
      </c>
      <c r="BM83" s="21" t="e">
        <f>Consolidated[[#This Row],[FLOOR AREA (SF)]]/Consolidated[[#This Row],[ENROLLMENT 2022-23]]</f>
        <v>#DIV/0!</v>
      </c>
      <c r="BN83" s="21" t="s">
        <v>114</v>
      </c>
      <c r="BO83" s="21" t="s">
        <v>132</v>
      </c>
      <c r="BP83" s="21" t="s">
        <v>97</v>
      </c>
      <c r="BQ83" s="21" t="s">
        <v>97</v>
      </c>
      <c r="BR83" s="21" t="s">
        <v>97</v>
      </c>
      <c r="BS83" s="21" t="str">
        <f>_xlfn.XLOOKUP(Consolidated[[#This Row],[CODE]],'[7]page 1'!$A:$A,'[7]page 1'!$C:$C,"")</f>
        <v>85KVA</v>
      </c>
      <c r="BT83" s="21" t="str">
        <f>_xlfn.XLOOKUP(Consolidated[[#This Row],[CODE]],[8]Sheet1!$A:$A,[8]Sheet1!$G:$G,"")</f>
        <v/>
      </c>
      <c r="BU83" s="21" t="s">
        <v>92</v>
      </c>
      <c r="BV83" s="21" t="s">
        <v>101</v>
      </c>
      <c r="BW83" s="25" t="s">
        <v>92</v>
      </c>
      <c r="BX83" s="32" t="s">
        <v>413</v>
      </c>
      <c r="BY83" s="21" t="s">
        <v>182</v>
      </c>
      <c r="BZ83" s="21" t="s">
        <v>103</v>
      </c>
      <c r="CA83" s="33" t="s">
        <v>184</v>
      </c>
      <c r="CB83" s="21">
        <v>1</v>
      </c>
      <c r="CC83" s="25" t="s">
        <v>105</v>
      </c>
      <c r="CD83" s="21" t="s">
        <v>97</v>
      </c>
      <c r="CE83" s="21"/>
      <c r="CF83" s="21" t="s">
        <v>127</v>
      </c>
    </row>
    <row r="84" spans="1:84" ht="56.4" x14ac:dyDescent="0.3">
      <c r="A84" s="21">
        <v>15248</v>
      </c>
      <c r="B84" s="22" t="s">
        <v>414</v>
      </c>
      <c r="C84" s="21" t="s">
        <v>415</v>
      </c>
      <c r="D84" s="21" t="s">
        <v>416</v>
      </c>
      <c r="E84" s="21" t="s">
        <v>417</v>
      </c>
      <c r="F84" s="21"/>
      <c r="G84" s="21" t="s">
        <v>160</v>
      </c>
      <c r="H84" s="21" t="s">
        <v>161</v>
      </c>
      <c r="I84" s="21" t="s">
        <v>92</v>
      </c>
      <c r="J84" s="21" t="s">
        <v>93</v>
      </c>
      <c r="K84" s="21" t="s">
        <v>162</v>
      </c>
      <c r="L84" s="24" t="s">
        <v>92</v>
      </c>
      <c r="M84" s="24" t="s">
        <v>92</v>
      </c>
      <c r="N84" s="24" t="s">
        <v>92</v>
      </c>
      <c r="O84" s="24" t="s">
        <v>92</v>
      </c>
      <c r="P84" s="24" t="s">
        <v>92</v>
      </c>
      <c r="Q84" s="24" t="s">
        <v>92</v>
      </c>
      <c r="R84" s="24" t="s">
        <v>92</v>
      </c>
      <c r="S84" s="24" t="s">
        <v>92</v>
      </c>
      <c r="T84" s="24" t="s">
        <v>92</v>
      </c>
      <c r="U84" s="24" t="s">
        <v>92</v>
      </c>
      <c r="V84" s="24">
        <v>148.94233861403652</v>
      </c>
      <c r="W84" s="24">
        <v>172.67154292104837</v>
      </c>
      <c r="X84" s="24">
        <v>162.11057734182162</v>
      </c>
      <c r="Y84" s="24">
        <v>100.32380332403156</v>
      </c>
      <c r="Z84" s="24" t="s">
        <v>92</v>
      </c>
      <c r="AA84" s="24" t="s">
        <v>92</v>
      </c>
      <c r="AB84" s="23" t="s">
        <v>178</v>
      </c>
      <c r="AC84" s="21">
        <v>18.50178</v>
      </c>
      <c r="AD84" s="21">
        <v>-67.019810000000007</v>
      </c>
      <c r="AE84" s="21" t="str">
        <f>_xlfn.XLOOKUP(Consolidated[[#This Row],[CODE]],[1]updatedschoolpoints!$A:$A,[1]updatedschoolpoints!$O:$O)</f>
        <v>003-087-297-11</v>
      </c>
      <c r="AF84" s="21">
        <f>_xlfn.XLOOKUP(Consolidated[[#This Row],[CODE]],[1]updatedschoolpoints!$A:$A,[1]updatedschoolpoints!$Q:$Q)</f>
        <v>11</v>
      </c>
      <c r="AG84" s="21">
        <f>_xlfn.XLOOKUP(Consolidated[[#This Row],[CODE]],[1]updatedschoolpoints!$A:$A,[1]updatedschoolpoints!$P:$P)</f>
        <v>297</v>
      </c>
      <c r="AH84" s="21">
        <f>_xlfn.XLOOKUP(Consolidated[[#This Row],[CODE]],[1]updatedschoolpoints!$A:$A,[1]updatedschoolpoints!$I:$I)</f>
        <v>4.1765245330000003</v>
      </c>
      <c r="AI84" s="21">
        <f>_xlfn.XLOOKUP(Consolidated[[#This Row],[CODE]],[1]updatedschoolpoints!$A:$A,[1]updatedschoolpoints!$H:$H)</f>
        <v>181929.4087</v>
      </c>
      <c r="AJ84" s="21">
        <v>139970</v>
      </c>
      <c r="AK84" s="21" t="s">
        <v>418</v>
      </c>
      <c r="AL84" s="26">
        <f>_xlfn.XLOOKUP(Consolidated[[#This Row],[CODE]],'[2]FCI updated 220517'!$B:$B,'[2]FCI updated 220517'!$GD:$GD)</f>
        <v>1.2232000000000001</v>
      </c>
      <c r="AM84" s="27">
        <f>IF(AND(Consolidated[[#This Row],[DESIGNATION]]="Historic",Consolidated[[#This Row],[DESIGNATION 3/22/2022]]="Historic"),AL84,AL84/1.6)</f>
        <v>0.76449999999999996</v>
      </c>
      <c r="AN84" s="21" t="s">
        <v>45</v>
      </c>
      <c r="AO84" s="21" t="s">
        <v>46</v>
      </c>
      <c r="AP84" s="21" t="str">
        <f>_xlfn.XLOOKUP(Consolidated[[#This Row],[CODE]],'[3]PRUEBA PVI'!$D:$D,'[3]PRUEBA PVI'!$I:$I,"NO DATA")</f>
        <v>REGULAR</v>
      </c>
      <c r="AQ84" s="28" t="str">
        <f>IF(_xlfn.XLOOKUP(Consolidated[[#This Row],[CODE]],'[4]PRUEBA PVI'!$D:$D,'[4]PRUEBA PVI'!$I:$I,"NOT FOUND")=Consolidated[[#This Row],[SPECIAL SCHOOL]],"MATCHES","NO")</f>
        <v>MATCHES</v>
      </c>
      <c r="AR84" s="28"/>
      <c r="AS84" s="21">
        <f>_xlfn.XLOOKUP(Consolidated[[#This Row],[CODE]],'[5]WORKING FILE'!$D:$D,'[5]WORKING FILE'!$W:$W,"")</f>
        <v>3</v>
      </c>
      <c r="AT84" s="33">
        <f>_xlfn.XLOOKUP(Consolidated[[#This Row],[CODE]],'[5]WORKING FILE'!$D:$D,'[5]WORKING FILE'!$V:$V)</f>
        <v>0</v>
      </c>
      <c r="AU84" s="21" t="str">
        <f>_xlfn.XLOOKUP(Consolidated[[#This Row],[CODE]],'[6]Karen sort'!$D:$D,'[6]Karen sort'!$O:$O,"NOT COMPLETE")</f>
        <v>9-12</v>
      </c>
      <c r="AV84" s="21">
        <v>6.2</v>
      </c>
      <c r="AW84" s="21">
        <v>3</v>
      </c>
      <c r="AX84" s="21" t="s">
        <v>92</v>
      </c>
      <c r="AY84" s="27" t="s">
        <v>92</v>
      </c>
      <c r="AZ84" s="21"/>
      <c r="BA84" s="21"/>
      <c r="BB84" s="21"/>
      <c r="BC84" s="21"/>
      <c r="BD84" s="21"/>
      <c r="BE84" s="21"/>
      <c r="BF84" s="24" t="s">
        <v>98</v>
      </c>
      <c r="BG84" s="24">
        <v>616.54612285905262</v>
      </c>
      <c r="BH84" s="29" t="str">
        <f>IF(_xlfn.XLOOKUP(Consolidated[[#This Row],[CODE]],'[4]PRUEBA PVI'!$D:$D,'[4]PRUEBA PVI'!$AF:$AF,"NOT FOUND")=BG84,"",_xlfn.XLOOKUP(Consolidated[[#This Row],[CODE]],'[4]PRUEBA PVI'!$D:$D,'[4]PRUEBA PVI'!$AF:$AF,"NOT FOUND"))</f>
        <v/>
      </c>
      <c r="BI84" s="30">
        <v>592.13881362439986</v>
      </c>
      <c r="BJ84" s="21">
        <v>54</v>
      </c>
      <c r="BK84" s="28" t="str">
        <f>IF(_xlfn.XLOOKUP(Consolidated[[#This Row],[CODE]],'[4]PRUEBA PVI'!$D:$D,'[4]PRUEBA PVI'!$AK:$AK,"NO DATA")=Consolidated[[#This Row],[NO OF CLASSROOMS]],"","DOES NOT MATCH")</f>
        <v/>
      </c>
      <c r="BL84" s="31">
        <f>Consolidated[[#This Row],[ENROLLMENT 2021-22]]/Consolidated[[#This Row],[NO OF CLASSROOMS]]</f>
        <v>10.965533585637035</v>
      </c>
      <c r="BM84" s="21">
        <f>Consolidated[[#This Row],[FLOOR AREA (SF)]]/Consolidated[[#This Row],[ENROLLMENT 2022-23]]</f>
        <v>227.02275597960133</v>
      </c>
      <c r="BN84" s="21" t="s">
        <v>99</v>
      </c>
      <c r="BO84" s="21" t="s">
        <v>132</v>
      </c>
      <c r="BP84" s="21" t="s">
        <v>97</v>
      </c>
      <c r="BQ84" s="21" t="s">
        <v>123</v>
      </c>
      <c r="BR84" s="21" t="s">
        <v>97</v>
      </c>
      <c r="BS84" s="21" t="str">
        <f>_xlfn.XLOOKUP(Consolidated[[#This Row],[CODE]],'[7]page 1'!$A:$A,'[7]page 1'!$C:$C,"")</f>
        <v/>
      </c>
      <c r="BT84" s="21" t="str">
        <f>_xlfn.XLOOKUP(Consolidated[[#This Row],[CODE]],[8]Sheet1!$A:$A,[8]Sheet1!$G:$G,"")</f>
        <v/>
      </c>
      <c r="BU84" s="21" t="s">
        <v>92</v>
      </c>
      <c r="BV84" s="21" t="s">
        <v>101</v>
      </c>
      <c r="BW84" s="25" t="s">
        <v>279</v>
      </c>
      <c r="BX84" s="32" t="s">
        <v>419</v>
      </c>
      <c r="BY84" s="21" t="s">
        <v>417</v>
      </c>
      <c r="BZ84" s="21" t="s">
        <v>103</v>
      </c>
      <c r="CA84" s="33" t="s">
        <v>420</v>
      </c>
      <c r="CB84" s="21">
        <v>1</v>
      </c>
      <c r="CC84" s="25" t="s">
        <v>105</v>
      </c>
      <c r="CD84" s="21" t="s">
        <v>97</v>
      </c>
      <c r="CE84" s="21"/>
      <c r="CF84" s="21" t="s">
        <v>127</v>
      </c>
    </row>
    <row r="85" spans="1:84" ht="84" x14ac:dyDescent="0.3">
      <c r="A85" s="21">
        <v>15396</v>
      </c>
      <c r="B85" s="22" t="s">
        <v>421</v>
      </c>
      <c r="C85" s="21" t="s">
        <v>415</v>
      </c>
      <c r="D85" s="21" t="s">
        <v>416</v>
      </c>
      <c r="E85" s="21" t="s">
        <v>417</v>
      </c>
      <c r="F85" s="21"/>
      <c r="G85" s="21" t="s">
        <v>119</v>
      </c>
      <c r="H85" s="21" t="s">
        <v>120</v>
      </c>
      <c r="I85" s="21" t="s">
        <v>92</v>
      </c>
      <c r="J85" s="21" t="s">
        <v>92</v>
      </c>
      <c r="K85" s="21" t="s">
        <v>121</v>
      </c>
      <c r="L85" s="24" t="s">
        <v>92</v>
      </c>
      <c r="M85" s="24">
        <v>40.062407073908915</v>
      </c>
      <c r="N85" s="24">
        <v>42.01513669687764</v>
      </c>
      <c r="O85" s="24">
        <v>27.219964898629765</v>
      </c>
      <c r="P85" s="24">
        <v>33.904622243150669</v>
      </c>
      <c r="Q85" s="24">
        <v>31.155379886100075</v>
      </c>
      <c r="R85" s="24">
        <v>34.990038289775732</v>
      </c>
      <c r="S85" s="24" t="s">
        <v>92</v>
      </c>
      <c r="T85" s="24" t="s">
        <v>92</v>
      </c>
      <c r="U85" s="24" t="s">
        <v>92</v>
      </c>
      <c r="V85" s="24" t="s">
        <v>92</v>
      </c>
      <c r="W85" s="24" t="s">
        <v>92</v>
      </c>
      <c r="X85" s="24" t="s">
        <v>92</v>
      </c>
      <c r="Y85" s="24" t="s">
        <v>92</v>
      </c>
      <c r="Z85" s="24" t="s">
        <v>92</v>
      </c>
      <c r="AA85" s="24" t="s">
        <v>92</v>
      </c>
      <c r="AB85" s="23" t="s">
        <v>198</v>
      </c>
      <c r="AC85" s="21">
        <v>18.488126650000002</v>
      </c>
      <c r="AD85" s="21">
        <v>-66.999302490000005</v>
      </c>
      <c r="AE85" s="21" t="str">
        <f>_xlfn.XLOOKUP(Consolidated[[#This Row],[CODE]],[1]updatedschoolpoints!$A:$A,[1]updatedschoolpoints!$O:$O)</f>
        <v>008-031-335-63</v>
      </c>
      <c r="AF85" s="21">
        <f>_xlfn.XLOOKUP(Consolidated[[#This Row],[CODE]],[1]updatedschoolpoints!$A:$A,[1]updatedschoolpoints!$Q:$Q)</f>
        <v>63</v>
      </c>
      <c r="AG85" s="21">
        <f>_xlfn.XLOOKUP(Consolidated[[#This Row],[CODE]],[1]updatedschoolpoints!$A:$A,[1]updatedschoolpoints!$P:$P)</f>
        <v>335</v>
      </c>
      <c r="AH85" s="21">
        <f>_xlfn.XLOOKUP(Consolidated[[#This Row],[CODE]],[1]updatedschoolpoints!$A:$A,[1]updatedschoolpoints!$I:$I)</f>
        <v>0.77182780500000003</v>
      </c>
      <c r="AI85" s="21">
        <f>_xlfn.XLOOKUP(Consolidated[[#This Row],[CODE]],[1]updatedschoolpoints!$A:$A,[1]updatedschoolpoints!$H:$H)</f>
        <v>33620.819170000002</v>
      </c>
      <c r="AJ85" s="21">
        <v>62828</v>
      </c>
      <c r="AK85" s="21" t="s">
        <v>145</v>
      </c>
      <c r="AL85" s="26">
        <f>_xlfn.XLOOKUP(Consolidated[[#This Row],[CODE]],'[2]FCI updated 220517'!$B:$B,'[2]FCI updated 220517'!$GD:$GD)</f>
        <v>1.1439999999999999</v>
      </c>
      <c r="AM85" s="27">
        <f>IF(AND(Consolidated[[#This Row],[DESIGNATION]]="Historic",Consolidated[[#This Row],[DESIGNATION 3/22/2022]]="Historic"),AL85,AL85/1.6)</f>
        <v>0.71499999999999986</v>
      </c>
      <c r="AN85" s="21" t="s">
        <v>97</v>
      </c>
      <c r="AO85" s="21" t="s">
        <v>97</v>
      </c>
      <c r="AP85" s="21" t="str">
        <f>_xlfn.XLOOKUP(Consolidated[[#This Row],[CODE]],'[3]PRUEBA PVI'!$D:$D,'[3]PRUEBA PVI'!$I:$I,"NO DATA")</f>
        <v>REGULAR</v>
      </c>
      <c r="AQ85" s="28" t="str">
        <f>IF(_xlfn.XLOOKUP(Consolidated[[#This Row],[CODE]],'[4]PRUEBA PVI'!$D:$D,'[4]PRUEBA PVI'!$I:$I,"NOT FOUND")=Consolidated[[#This Row],[SPECIAL SCHOOL]],"MATCHES","NO")</f>
        <v>MATCHES</v>
      </c>
      <c r="AR85" s="28"/>
      <c r="AS85" s="21">
        <f>_xlfn.XLOOKUP(Consolidated[[#This Row],[CODE]],'[5]WORKING FILE'!$D:$D,'[5]WORKING FILE'!$W:$W,"")</f>
        <v>1</v>
      </c>
      <c r="AT85" s="33" t="str">
        <f>_xlfn.XLOOKUP(Consolidated[[#This Row],[CODE]],'[5]WORKING FILE'!$D:$D,'[5]WORKING FILE'!$V:$V)</f>
        <v>move students</v>
      </c>
      <c r="AU85" s="21" t="str">
        <f>_xlfn.XLOOKUP(Consolidated[[#This Row],[CODE]],'[6]Karen sort'!$D:$D,'[6]Karen sort'!$O:$O,"NOT COMPLETE")</f>
        <v>K-5</v>
      </c>
      <c r="AV85" s="21">
        <v>6.2</v>
      </c>
      <c r="AW85" s="21">
        <v>4</v>
      </c>
      <c r="AX85" s="21" t="s">
        <v>92</v>
      </c>
      <c r="AY85" s="27" t="s">
        <v>92</v>
      </c>
      <c r="AZ85" s="21"/>
      <c r="BA85" s="21"/>
      <c r="BB85" s="21"/>
      <c r="BC85" s="21"/>
      <c r="BD85" s="21"/>
      <c r="BE85" s="21"/>
      <c r="BF85" s="24" t="s">
        <v>98</v>
      </c>
      <c r="BG85" s="24">
        <v>209.34754908844278</v>
      </c>
      <c r="BH85" s="29" t="str">
        <f>IF(_xlfn.XLOOKUP(Consolidated[[#This Row],[CODE]],'[4]PRUEBA PVI'!$D:$D,'[4]PRUEBA PVI'!$AF:$AF,"NOT FOUND")=BG85,"",_xlfn.XLOOKUP(Consolidated[[#This Row],[CODE]],'[4]PRUEBA PVI'!$D:$D,'[4]PRUEBA PVI'!$AF:$AF,"NOT FOUND"))</f>
        <v/>
      </c>
      <c r="BI85" s="30">
        <v>197.4259906801172</v>
      </c>
      <c r="BJ85" s="21">
        <v>14</v>
      </c>
      <c r="BK85" s="28" t="str">
        <f>IF(_xlfn.XLOOKUP(Consolidated[[#This Row],[CODE]],'[4]PRUEBA PVI'!$D:$D,'[4]PRUEBA PVI'!$AK:$AK,"NO DATA")=Consolidated[[#This Row],[NO OF CLASSROOMS]],"","DOES NOT MATCH")</f>
        <v/>
      </c>
      <c r="BL85" s="31">
        <f>Consolidated[[#This Row],[ENROLLMENT 2021-22]]/Consolidated[[#This Row],[NO OF CLASSROOMS]]</f>
        <v>14.101856477151228</v>
      </c>
      <c r="BM85" s="21">
        <f>Consolidated[[#This Row],[FLOOR AREA (SF)]]/Consolidated[[#This Row],[ENROLLMENT 2022-23]]</f>
        <v>300.11337736491549</v>
      </c>
      <c r="BN85" s="21" t="s">
        <v>114</v>
      </c>
      <c r="BO85" s="21" t="s">
        <v>132</v>
      </c>
      <c r="BP85" s="21" t="s">
        <v>97</v>
      </c>
      <c r="BQ85" s="21" t="s">
        <v>97</v>
      </c>
      <c r="BR85" s="21" t="s">
        <v>97</v>
      </c>
      <c r="BS85" s="21" t="str">
        <f>_xlfn.XLOOKUP(Consolidated[[#This Row],[CODE]],'[7]page 1'!$A:$A,'[7]page 1'!$C:$C,"")</f>
        <v>85KVA</v>
      </c>
      <c r="BT85" s="21" t="str">
        <f>_xlfn.XLOOKUP(Consolidated[[#This Row],[CODE]],[8]Sheet1!$A:$A,[8]Sheet1!$G:$G,"")</f>
        <v/>
      </c>
      <c r="BU85" s="21" t="s">
        <v>92</v>
      </c>
      <c r="BV85" s="21" t="s">
        <v>124</v>
      </c>
      <c r="BW85" s="25" t="s">
        <v>92</v>
      </c>
      <c r="BX85" s="32" t="s">
        <v>422</v>
      </c>
      <c r="BY85" s="21" t="s">
        <v>417</v>
      </c>
      <c r="BZ85" s="21" t="s">
        <v>103</v>
      </c>
      <c r="CA85" s="33" t="s">
        <v>420</v>
      </c>
      <c r="CB85" s="21">
        <v>1</v>
      </c>
      <c r="CC85" s="25" t="s">
        <v>105</v>
      </c>
      <c r="CD85" s="21" t="s">
        <v>97</v>
      </c>
      <c r="CE85" s="21"/>
      <c r="CF85" s="21" t="s">
        <v>127</v>
      </c>
    </row>
    <row r="86" spans="1:84" ht="56.4" x14ac:dyDescent="0.3">
      <c r="A86" s="21">
        <v>15404</v>
      </c>
      <c r="B86" s="22" t="s">
        <v>423</v>
      </c>
      <c r="C86" s="21" t="s">
        <v>415</v>
      </c>
      <c r="D86" s="21" t="s">
        <v>416</v>
      </c>
      <c r="E86" s="21" t="s">
        <v>417</v>
      </c>
      <c r="F86" s="21"/>
      <c r="G86" s="21" t="s">
        <v>119</v>
      </c>
      <c r="H86" s="21" t="s">
        <v>120</v>
      </c>
      <c r="I86" s="21" t="s">
        <v>110</v>
      </c>
      <c r="J86" s="21" t="s">
        <v>93</v>
      </c>
      <c r="K86" s="21" t="s">
        <v>121</v>
      </c>
      <c r="L86" s="24">
        <v>18.317731706379625</v>
      </c>
      <c r="M86" s="24">
        <v>23.846670877326737</v>
      </c>
      <c r="N86" s="24">
        <v>28.010091131251762</v>
      </c>
      <c r="O86" s="24">
        <v>30.974442815682149</v>
      </c>
      <c r="P86" s="24">
        <v>32.021032118531188</v>
      </c>
      <c r="Q86" s="24">
        <v>36.819994410845545</v>
      </c>
      <c r="R86" s="24">
        <v>34.990038289775732</v>
      </c>
      <c r="S86" s="24" t="s">
        <v>92</v>
      </c>
      <c r="T86" s="24" t="s">
        <v>92</v>
      </c>
      <c r="U86" s="24" t="s">
        <v>92</v>
      </c>
      <c r="V86" s="24" t="s">
        <v>92</v>
      </c>
      <c r="W86" s="24" t="s">
        <v>92</v>
      </c>
      <c r="X86" s="24" t="s">
        <v>92</v>
      </c>
      <c r="Y86" s="24" t="s">
        <v>92</v>
      </c>
      <c r="Z86" s="24">
        <v>9.159835735276781</v>
      </c>
      <c r="AA86" s="24" t="s">
        <v>92</v>
      </c>
      <c r="AB86" s="23" t="s">
        <v>290</v>
      </c>
      <c r="AC86" s="21">
        <v>18.486640000000001</v>
      </c>
      <c r="AD86" s="21">
        <v>-66.973600000000005</v>
      </c>
      <c r="AE86" s="21" t="str">
        <f>_xlfn.XLOOKUP(Consolidated[[#This Row],[CODE]],[1]updatedschoolpoints!$A:$A,[1]updatedschoolpoints!$O:$O)</f>
        <v>008-035-459-01</v>
      </c>
      <c r="AF86" s="21">
        <f>_xlfn.XLOOKUP(Consolidated[[#This Row],[CODE]],[1]updatedschoolpoints!$A:$A,[1]updatedschoolpoints!$Q:$Q)</f>
        <v>1</v>
      </c>
      <c r="AG86" s="21">
        <f>_xlfn.XLOOKUP(Consolidated[[#This Row],[CODE]],[1]updatedschoolpoints!$A:$A,[1]updatedschoolpoints!$P:$P)</f>
        <v>459</v>
      </c>
      <c r="AH86" s="21">
        <f>_xlfn.XLOOKUP(Consolidated[[#This Row],[CODE]],[1]updatedschoolpoints!$A:$A,[1]updatedschoolpoints!$I:$I)</f>
        <v>1.2122105700000001</v>
      </c>
      <c r="AI86" s="21">
        <f>_xlfn.XLOOKUP(Consolidated[[#This Row],[CODE]],[1]updatedschoolpoints!$A:$A,[1]updatedschoolpoints!$H:$H)</f>
        <v>52803.89243</v>
      </c>
      <c r="AJ86" s="21">
        <v>48702</v>
      </c>
      <c r="AK86" s="21" t="s">
        <v>399</v>
      </c>
      <c r="AL86" s="26">
        <f>_xlfn.XLOOKUP(Consolidated[[#This Row],[CODE]],'[2]FCI updated 220517'!$B:$B,'[2]FCI updated 220517'!$GD:$GD)</f>
        <v>1.224</v>
      </c>
      <c r="AM86" s="27">
        <f>IF(AND(Consolidated[[#This Row],[DESIGNATION]]="Historic",Consolidated[[#This Row],[DESIGNATION 3/22/2022]]="Historic"),AL86,AL86/1.6)</f>
        <v>0.7649999999999999</v>
      </c>
      <c r="AN86" s="21" t="s">
        <v>97</v>
      </c>
      <c r="AO86" s="21" t="s">
        <v>97</v>
      </c>
      <c r="AP86" s="21" t="str">
        <f>_xlfn.XLOOKUP(Consolidated[[#This Row],[CODE]],'[3]PRUEBA PVI'!$D:$D,'[3]PRUEBA PVI'!$I:$I,"NO DATA")</f>
        <v>REGULAR</v>
      </c>
      <c r="AQ86" s="28" t="str">
        <f>IF(_xlfn.XLOOKUP(Consolidated[[#This Row],[CODE]],'[4]PRUEBA PVI'!$D:$D,'[4]PRUEBA PVI'!$I:$I,"NOT FOUND")=Consolidated[[#This Row],[SPECIAL SCHOOL]],"MATCHES","NO")</f>
        <v>MATCHES</v>
      </c>
      <c r="AR86" s="28"/>
      <c r="AS86" s="21">
        <f>_xlfn.XLOOKUP(Consolidated[[#This Row],[CODE]],'[5]WORKING FILE'!$D:$D,'[5]WORKING FILE'!$W:$W,"")</f>
        <v>3</v>
      </c>
      <c r="AT86" s="33" t="str">
        <f>_xlfn.XLOOKUP(Consolidated[[#This Row],[CODE]],'[5]WORKING FILE'!$D:$D,'[5]WORKING FILE'!$V:$V)</f>
        <v>add 6-8 grades and 25 from Mateo</v>
      </c>
      <c r="AU86" s="21" t="str">
        <f>_xlfn.XLOOKUP(Consolidated[[#This Row],[CODE]],'[6]Karen sort'!$D:$D,'[6]Karen sort'!$O:$O,"NOT COMPLETE")</f>
        <v>PK-8</v>
      </c>
      <c r="AV86" s="21">
        <v>6.2</v>
      </c>
      <c r="AW86" s="21">
        <v>4</v>
      </c>
      <c r="AX86" s="21" t="s">
        <v>92</v>
      </c>
      <c r="AY86" s="27" t="s">
        <v>92</v>
      </c>
      <c r="AZ86" s="21"/>
      <c r="BA86" s="21"/>
      <c r="BB86" s="21"/>
      <c r="BC86" s="21"/>
      <c r="BD86" s="21"/>
      <c r="BE86" s="21"/>
      <c r="BF86" s="24" t="s">
        <v>98</v>
      </c>
      <c r="BG86" s="24">
        <v>214.1398370850695</v>
      </c>
      <c r="BH86" s="29" t="str">
        <f>IF(_xlfn.XLOOKUP(Consolidated[[#This Row],[CODE]],'[4]PRUEBA PVI'!$D:$D,'[4]PRUEBA PVI'!$AF:$AF,"NOT FOUND")=BG86,"",_xlfn.XLOOKUP(Consolidated[[#This Row],[CODE]],'[4]PRUEBA PVI'!$D:$D,'[4]PRUEBA PVI'!$AF:$AF,"NOT FOUND"))</f>
        <v/>
      </c>
      <c r="BI86" s="30">
        <v>206.20572689441101</v>
      </c>
      <c r="BJ86" s="21">
        <v>10</v>
      </c>
      <c r="BK86" s="28" t="str">
        <f>IF(_xlfn.XLOOKUP(Consolidated[[#This Row],[CODE]],'[4]PRUEBA PVI'!$D:$D,'[4]PRUEBA PVI'!$AK:$AK,"NO DATA")=Consolidated[[#This Row],[NO OF CLASSROOMS]],"","DOES NOT MATCH")</f>
        <v/>
      </c>
      <c r="BL86" s="31">
        <f>Consolidated[[#This Row],[ENROLLMENT 2021-22]]/Consolidated[[#This Row],[NO OF CLASSROOMS]]</f>
        <v>20.620572689441101</v>
      </c>
      <c r="BM86" s="21">
        <f>Consolidated[[#This Row],[FLOOR AREA (SF)]]/Consolidated[[#This Row],[ENROLLMENT 2022-23]]</f>
        <v>227.43082587035207</v>
      </c>
      <c r="BN86" s="21" t="s">
        <v>114</v>
      </c>
      <c r="BO86" s="21" t="s">
        <v>132</v>
      </c>
      <c r="BP86" s="21" t="s">
        <v>97</v>
      </c>
      <c r="BQ86" s="21" t="s">
        <v>97</v>
      </c>
      <c r="BR86" s="21" t="s">
        <v>97</v>
      </c>
      <c r="BS86" s="21" t="str">
        <f>_xlfn.XLOOKUP(Consolidated[[#This Row],[CODE]],'[7]page 1'!$A:$A,'[7]page 1'!$C:$C,"")</f>
        <v>85KVA</v>
      </c>
      <c r="BT86" s="21" t="str">
        <f>_xlfn.XLOOKUP(Consolidated[[#This Row],[CODE]],[8]Sheet1!$A:$A,[8]Sheet1!$G:$G,"")</f>
        <v/>
      </c>
      <c r="BU86" s="21" t="s">
        <v>92</v>
      </c>
      <c r="BV86" s="21" t="s">
        <v>124</v>
      </c>
      <c r="BW86" s="25" t="s">
        <v>92</v>
      </c>
      <c r="BX86" s="32" t="s">
        <v>424</v>
      </c>
      <c r="BY86" s="21" t="s">
        <v>417</v>
      </c>
      <c r="BZ86" s="21" t="s">
        <v>103</v>
      </c>
      <c r="CA86" s="33" t="s">
        <v>420</v>
      </c>
      <c r="CB86" s="21">
        <v>1</v>
      </c>
      <c r="CC86" s="25" t="s">
        <v>105</v>
      </c>
      <c r="CD86" s="21" t="s">
        <v>97</v>
      </c>
      <c r="CE86" s="21"/>
      <c r="CF86" s="21" t="s">
        <v>127</v>
      </c>
    </row>
    <row r="87" spans="1:84" ht="56.4" x14ac:dyDescent="0.3">
      <c r="A87" s="21">
        <v>15438</v>
      </c>
      <c r="B87" s="22" t="s">
        <v>425</v>
      </c>
      <c r="C87" s="21" t="s">
        <v>415</v>
      </c>
      <c r="D87" s="21" t="s">
        <v>416</v>
      </c>
      <c r="E87" s="21" t="s">
        <v>417</v>
      </c>
      <c r="F87" s="21"/>
      <c r="G87" s="21" t="s">
        <v>119</v>
      </c>
      <c r="H87" s="21" t="s">
        <v>120</v>
      </c>
      <c r="I87" s="21" t="s">
        <v>92</v>
      </c>
      <c r="J87" s="21" t="s">
        <v>93</v>
      </c>
      <c r="K87" s="21" t="s">
        <v>121</v>
      </c>
      <c r="L87" s="24" t="s">
        <v>92</v>
      </c>
      <c r="M87" s="24">
        <v>40.062407073908915</v>
      </c>
      <c r="N87" s="24">
        <v>34.54577906187717</v>
      </c>
      <c r="O87" s="24">
        <v>40.360637608313105</v>
      </c>
      <c r="P87" s="24">
        <v>44.264367928557817</v>
      </c>
      <c r="Q87" s="24">
        <v>46.261018618754655</v>
      </c>
      <c r="R87" s="24">
        <v>58.631956053137714</v>
      </c>
      <c r="S87" s="24" t="s">
        <v>92</v>
      </c>
      <c r="T87" s="24" t="s">
        <v>92</v>
      </c>
      <c r="U87" s="24" t="s">
        <v>92</v>
      </c>
      <c r="V87" s="24" t="s">
        <v>92</v>
      </c>
      <c r="W87" s="24" t="s">
        <v>92</v>
      </c>
      <c r="X87" s="24" t="s">
        <v>92</v>
      </c>
      <c r="Y87" s="24" t="s">
        <v>92</v>
      </c>
      <c r="Z87" s="24" t="s">
        <v>92</v>
      </c>
      <c r="AA87" s="24" t="s">
        <v>92</v>
      </c>
      <c r="AB87" s="23" t="s">
        <v>136</v>
      </c>
      <c r="AC87" s="21">
        <v>18.46913</v>
      </c>
      <c r="AD87" s="21">
        <v>-67.031729999999996</v>
      </c>
      <c r="AE87" s="21" t="str">
        <f>_xlfn.XLOOKUP(Consolidated[[#This Row],[CODE]],[1]updatedschoolpoints!$A:$A,[1]updatedschoolpoints!$O:$O)</f>
        <v>007-095-004-15</v>
      </c>
      <c r="AF87" s="21">
        <f>_xlfn.XLOOKUP(Consolidated[[#This Row],[CODE]],[1]updatedschoolpoints!$A:$A,[1]updatedschoolpoints!$Q:$Q)</f>
        <v>15</v>
      </c>
      <c r="AG87" s="21">
        <f>_xlfn.XLOOKUP(Consolidated[[#This Row],[CODE]],[1]updatedschoolpoints!$A:$A,[1]updatedschoolpoints!$P:$P)</f>
        <v>4</v>
      </c>
      <c r="AH87" s="21">
        <f>_xlfn.XLOOKUP(Consolidated[[#This Row],[CODE]],[1]updatedschoolpoints!$A:$A,[1]updatedschoolpoints!$I:$I)</f>
        <v>1.3393841040000001</v>
      </c>
      <c r="AI87" s="21">
        <f>_xlfn.XLOOKUP(Consolidated[[#This Row],[CODE]],[1]updatedschoolpoints!$A:$A,[1]updatedschoolpoints!$H:$H)</f>
        <v>58343.571580000003</v>
      </c>
      <c r="AJ87" s="21">
        <v>59580</v>
      </c>
      <c r="AK87" s="21" t="s">
        <v>195</v>
      </c>
      <c r="AL87" s="26">
        <f>_xlfn.XLOOKUP(Consolidated[[#This Row],[CODE]],'[2]FCI updated 220517'!$B:$B,'[2]FCI updated 220517'!$GD:$GD)</f>
        <v>1.52</v>
      </c>
      <c r="AM87" s="27">
        <f>IF(AND(Consolidated[[#This Row],[DESIGNATION]]="Historic",Consolidated[[#This Row],[DESIGNATION 3/22/2022]]="Historic"),AL87,AL87/1.6)</f>
        <v>0.95</v>
      </c>
      <c r="AN87" s="21" t="s">
        <v>97</v>
      </c>
      <c r="AO87" s="21" t="s">
        <v>97</v>
      </c>
      <c r="AP87" s="21" t="str">
        <f>_xlfn.XLOOKUP(Consolidated[[#This Row],[CODE]],'[3]PRUEBA PVI'!$D:$D,'[3]PRUEBA PVI'!$I:$I,"NO DATA")</f>
        <v>REGULAR</v>
      </c>
      <c r="AQ87" s="28" t="str">
        <f>IF(_xlfn.XLOOKUP(Consolidated[[#This Row],[CODE]],'[4]PRUEBA PVI'!$D:$D,'[4]PRUEBA PVI'!$I:$I,"NOT FOUND")=Consolidated[[#This Row],[SPECIAL SCHOOL]],"MATCHES","NO")</f>
        <v>MATCHES</v>
      </c>
      <c r="AR87" s="28"/>
      <c r="AS87" s="21">
        <f>_xlfn.XLOOKUP(Consolidated[[#This Row],[CODE]],'[5]WORKING FILE'!$D:$D,'[5]WORKING FILE'!$W:$W,"")</f>
        <v>1</v>
      </c>
      <c r="AT87" s="33">
        <f>_xlfn.XLOOKUP(Consolidated[[#This Row],[CODE]],'[5]WORKING FILE'!$D:$D,'[5]WORKING FILE'!$V:$V)</f>
        <v>0</v>
      </c>
      <c r="AU87" s="21" t="str">
        <f>_xlfn.XLOOKUP(Consolidated[[#This Row],[CODE]],'[6]Karen sort'!$D:$D,'[6]Karen sort'!$O:$O,"NOT COMPLETE")</f>
        <v>K-5</v>
      </c>
      <c r="AV87" s="21">
        <v>6.2</v>
      </c>
      <c r="AW87" s="21">
        <v>4</v>
      </c>
      <c r="AX87" s="21" t="s">
        <v>92</v>
      </c>
      <c r="AY87" s="27" t="s">
        <v>92</v>
      </c>
      <c r="AZ87" s="21"/>
      <c r="BA87" s="21"/>
      <c r="BB87" s="21"/>
      <c r="BC87" s="21"/>
      <c r="BD87" s="21"/>
      <c r="BE87" s="21"/>
      <c r="BF87" s="24" t="s">
        <v>98</v>
      </c>
      <c r="BG87" s="24">
        <v>269.87316234369194</v>
      </c>
      <c r="BH87" s="29" t="str">
        <f>IF(_xlfn.XLOOKUP(Consolidated[[#This Row],[CODE]],'[4]PRUEBA PVI'!$D:$D,'[4]PRUEBA PVI'!$AF:$AF,"NOT FOUND")=BG87,"",_xlfn.XLOOKUP(Consolidated[[#This Row],[CODE]],'[4]PRUEBA PVI'!$D:$D,'[4]PRUEBA PVI'!$AF:$AF,"NOT FOUND"))</f>
        <v/>
      </c>
      <c r="BI87" s="30">
        <v>254.6664680730407</v>
      </c>
      <c r="BJ87" s="21">
        <v>19</v>
      </c>
      <c r="BK87" s="28" t="str">
        <f>IF(_xlfn.XLOOKUP(Consolidated[[#This Row],[CODE]],'[4]PRUEBA PVI'!$D:$D,'[4]PRUEBA PVI'!$AK:$AK,"NO DATA")=Consolidated[[#This Row],[NO OF CLASSROOMS]],"","DOES NOT MATCH")</f>
        <v/>
      </c>
      <c r="BL87" s="31">
        <f>Consolidated[[#This Row],[ENROLLMENT 2021-22]]/Consolidated[[#This Row],[NO OF CLASSROOMS]]</f>
        <v>13.403498319633721</v>
      </c>
      <c r="BM87" s="21">
        <f>Consolidated[[#This Row],[FLOOR AREA (SF)]]/Consolidated[[#This Row],[ENROLLMENT 2022-23]]</f>
        <v>220.77037776777152</v>
      </c>
      <c r="BN87" s="21" t="s">
        <v>114</v>
      </c>
      <c r="BO87" s="21" t="s">
        <v>100</v>
      </c>
      <c r="BP87" s="21" t="s">
        <v>97</v>
      </c>
      <c r="BQ87" s="21" t="s">
        <v>97</v>
      </c>
      <c r="BR87" s="21" t="s">
        <v>97</v>
      </c>
      <c r="BS87" s="21" t="str">
        <f>_xlfn.XLOOKUP(Consolidated[[#This Row],[CODE]],'[7]page 1'!$A:$A,'[7]page 1'!$C:$C,"")</f>
        <v>85KVA</v>
      </c>
      <c r="BT87" s="21" t="str">
        <f>_xlfn.XLOOKUP(Consolidated[[#This Row],[CODE]],[8]Sheet1!$A:$A,[8]Sheet1!$G:$G,"")</f>
        <v/>
      </c>
      <c r="BU87" s="21" t="s">
        <v>92</v>
      </c>
      <c r="BV87" s="21" t="s">
        <v>101</v>
      </c>
      <c r="BW87" s="25" t="s">
        <v>92</v>
      </c>
      <c r="BX87" s="32" t="s">
        <v>426</v>
      </c>
      <c r="BY87" s="21" t="s">
        <v>417</v>
      </c>
      <c r="BZ87" s="21" t="s">
        <v>103</v>
      </c>
      <c r="CA87" s="33" t="s">
        <v>420</v>
      </c>
      <c r="CB87" s="21">
        <v>1</v>
      </c>
      <c r="CC87" s="25" t="s">
        <v>105</v>
      </c>
      <c r="CD87" s="21" t="s">
        <v>97</v>
      </c>
      <c r="CE87" s="21"/>
      <c r="CF87" s="21" t="s">
        <v>127</v>
      </c>
    </row>
    <row r="88" spans="1:84" ht="56.4" x14ac:dyDescent="0.3">
      <c r="A88" s="21">
        <v>15446</v>
      </c>
      <c r="B88" s="22" t="s">
        <v>427</v>
      </c>
      <c r="C88" s="21" t="s">
        <v>415</v>
      </c>
      <c r="D88" s="21" t="s">
        <v>416</v>
      </c>
      <c r="E88" s="21" t="s">
        <v>417</v>
      </c>
      <c r="F88" s="21"/>
      <c r="G88" s="21" t="s">
        <v>108</v>
      </c>
      <c r="H88" s="21" t="s">
        <v>109</v>
      </c>
      <c r="I88" s="21" t="s">
        <v>92</v>
      </c>
      <c r="J88" s="21" t="s">
        <v>93</v>
      </c>
      <c r="K88" s="21" t="s">
        <v>111</v>
      </c>
      <c r="L88" s="24" t="s">
        <v>92</v>
      </c>
      <c r="M88" s="24">
        <v>27.662138217699013</v>
      </c>
      <c r="N88" s="24">
        <v>19.607063791876232</v>
      </c>
      <c r="O88" s="24">
        <v>23.465486981577385</v>
      </c>
      <c r="P88" s="24">
        <v>27.312056806982483</v>
      </c>
      <c r="Q88" s="24">
        <v>34.931789569263721</v>
      </c>
      <c r="R88" s="24">
        <v>18.913534210689583</v>
      </c>
      <c r="S88" s="24">
        <v>90.096309910576409</v>
      </c>
      <c r="T88" s="24">
        <v>116.26510110332369</v>
      </c>
      <c r="U88" s="24">
        <v>132.16453313214768</v>
      </c>
      <c r="V88" s="24" t="s">
        <v>92</v>
      </c>
      <c r="W88" s="24" t="s">
        <v>92</v>
      </c>
      <c r="X88" s="24" t="s">
        <v>92</v>
      </c>
      <c r="Y88" s="24" t="s">
        <v>92</v>
      </c>
      <c r="Z88" s="24" t="s">
        <v>92</v>
      </c>
      <c r="AA88" s="24" t="s">
        <v>92</v>
      </c>
      <c r="AB88" s="23" t="s">
        <v>213</v>
      </c>
      <c r="AC88" s="21">
        <v>18.47008722</v>
      </c>
      <c r="AD88" s="21">
        <v>-67.026870579999994</v>
      </c>
      <c r="AE88" s="21" t="str">
        <f>_xlfn.XLOOKUP(Consolidated[[#This Row],[CODE]],[1]updatedschoolpoints!$A:$A,[1]updatedschoolpoints!$O:$O)</f>
        <v>007-000-008-14</v>
      </c>
      <c r="AF88" s="21">
        <f>_xlfn.XLOOKUP(Consolidated[[#This Row],[CODE]],[1]updatedschoolpoints!$A:$A,[1]updatedschoolpoints!$Q:$Q)</f>
        <v>14</v>
      </c>
      <c r="AG88" s="21">
        <f>_xlfn.XLOOKUP(Consolidated[[#This Row],[CODE]],[1]updatedschoolpoints!$A:$A,[1]updatedschoolpoints!$P:$P)</f>
        <v>8</v>
      </c>
      <c r="AH88" s="21">
        <f>_xlfn.XLOOKUP(Consolidated[[#This Row],[CODE]],[1]updatedschoolpoints!$A:$A,[1]updatedschoolpoints!$I:$I)</f>
        <v>3.6982386549999999</v>
      </c>
      <c r="AI88" s="21">
        <f>_xlfn.XLOOKUP(Consolidated[[#This Row],[CODE]],[1]updatedschoolpoints!$A:$A,[1]updatedschoolpoints!$H:$H)</f>
        <v>161095.2758</v>
      </c>
      <c r="AJ88" s="21">
        <v>83908</v>
      </c>
      <c r="AK88" s="21" t="s">
        <v>186</v>
      </c>
      <c r="AL88" s="26">
        <f>_xlfn.XLOOKUP(Consolidated[[#This Row],[CODE]],'[2]FCI updated 220517'!$B:$B,'[2]FCI updated 220517'!$GD:$GD)</f>
        <v>1.524</v>
      </c>
      <c r="AM88" s="27">
        <f>IF(AND(Consolidated[[#This Row],[DESIGNATION]]="Historic",Consolidated[[#This Row],[DESIGNATION 3/22/2022]]="Historic"),AL88,AL88/1.6)</f>
        <v>0.95250000000000001</v>
      </c>
      <c r="AN88" s="21" t="s">
        <v>45</v>
      </c>
      <c r="AO88" s="21" t="s">
        <v>97</v>
      </c>
      <c r="AP88" s="21" t="str">
        <f>_xlfn.XLOOKUP(Consolidated[[#This Row],[CODE]],'[3]PRUEBA PVI'!$D:$D,'[3]PRUEBA PVI'!$I:$I,"NO DATA")</f>
        <v>REGULAR</v>
      </c>
      <c r="AQ88" s="28" t="str">
        <f>IF(_xlfn.XLOOKUP(Consolidated[[#This Row],[CODE]],'[4]PRUEBA PVI'!$D:$D,'[4]PRUEBA PVI'!$I:$I,"NOT FOUND")=Consolidated[[#This Row],[SPECIAL SCHOOL]],"MATCHES","NO")</f>
        <v>MATCHES</v>
      </c>
      <c r="AR88" s="28"/>
      <c r="AS88" s="21">
        <f>_xlfn.XLOOKUP(Consolidated[[#This Row],[CODE]],'[5]WORKING FILE'!$D:$D,'[5]WORKING FILE'!$W:$W,"")</f>
        <v>3</v>
      </c>
      <c r="AT88" s="33" t="str">
        <f>_xlfn.XLOOKUP(Consolidated[[#This Row],[CODE]],'[5]WORKING FILE'!$D:$D,'[5]WORKING FILE'!$V:$V)</f>
        <v>add 84 students from Mateo</v>
      </c>
      <c r="AU88" s="21" t="str">
        <f>_xlfn.XLOOKUP(Consolidated[[#This Row],[CODE]],'[6]Karen sort'!$D:$D,'[6]Karen sort'!$O:$O,"NOT COMPLETE")</f>
        <v>PK-8</v>
      </c>
      <c r="AV88" s="21">
        <v>6.2</v>
      </c>
      <c r="AW88" s="21">
        <v>2</v>
      </c>
      <c r="AX88" s="21" t="s">
        <v>92</v>
      </c>
      <c r="AY88" s="27" t="s">
        <v>92</v>
      </c>
      <c r="AZ88" s="21"/>
      <c r="BA88" s="21"/>
      <c r="BB88" s="21"/>
      <c r="BC88" s="21"/>
      <c r="BD88" s="21"/>
      <c r="BE88" s="21"/>
      <c r="BF88" s="24" t="s">
        <v>131</v>
      </c>
      <c r="BG88" s="24">
        <v>499.84319883502485</v>
      </c>
      <c r="BH88" s="29" t="str">
        <f>IF(_xlfn.XLOOKUP(Consolidated[[#This Row],[CODE]],'[4]PRUEBA PVI'!$D:$D,'[4]PRUEBA PVI'!$AF:$AF,"NOT FOUND")=BG88,"",_xlfn.XLOOKUP(Consolidated[[#This Row],[CODE]],'[4]PRUEBA PVI'!$D:$D,'[4]PRUEBA PVI'!$AF:$AF,"NOT FOUND"))</f>
        <v/>
      </c>
      <c r="BI88" s="30">
        <v>473.19864669501231</v>
      </c>
      <c r="BJ88" s="21">
        <v>24</v>
      </c>
      <c r="BK88" s="28" t="str">
        <f>IF(_xlfn.XLOOKUP(Consolidated[[#This Row],[CODE]],'[4]PRUEBA PVI'!$D:$D,'[4]PRUEBA PVI'!$AK:$AK,"NO DATA")=Consolidated[[#This Row],[NO OF CLASSROOMS]],"","DOES NOT MATCH")</f>
        <v/>
      </c>
      <c r="BL88" s="31">
        <f>Consolidated[[#This Row],[ENROLLMENT 2021-22]]/Consolidated[[#This Row],[NO OF CLASSROOMS]]</f>
        <v>19.716610278958846</v>
      </c>
      <c r="BM88" s="21">
        <f>Consolidated[[#This Row],[FLOOR AREA (SF)]]/Consolidated[[#This Row],[ENROLLMENT 2022-23]]</f>
        <v>167.86864399788334</v>
      </c>
      <c r="BN88" s="21" t="s">
        <v>114</v>
      </c>
      <c r="BO88" s="21" t="s">
        <v>132</v>
      </c>
      <c r="BP88" s="21" t="s">
        <v>97</v>
      </c>
      <c r="BQ88" s="21" t="s">
        <v>97</v>
      </c>
      <c r="BR88" s="21" t="s">
        <v>97</v>
      </c>
      <c r="BS88" s="21" t="str">
        <f>_xlfn.XLOOKUP(Consolidated[[#This Row],[CODE]],'[7]page 1'!$A:$A,'[7]page 1'!$C:$C,"")</f>
        <v>85KVA</v>
      </c>
      <c r="BT88" s="21" t="str">
        <f>_xlfn.XLOOKUP(Consolidated[[#This Row],[CODE]],[8]Sheet1!$A:$A,[8]Sheet1!$G:$G,"")</f>
        <v/>
      </c>
      <c r="BU88" s="21" t="s">
        <v>92</v>
      </c>
      <c r="BV88" s="21" t="s">
        <v>101</v>
      </c>
      <c r="BW88" s="25" t="s">
        <v>92</v>
      </c>
      <c r="BX88" s="32" t="s">
        <v>428</v>
      </c>
      <c r="BY88" s="21" t="s">
        <v>417</v>
      </c>
      <c r="BZ88" s="21" t="s">
        <v>103</v>
      </c>
      <c r="CA88" s="33" t="s">
        <v>420</v>
      </c>
      <c r="CB88" s="21">
        <v>1</v>
      </c>
      <c r="CC88" s="25" t="s">
        <v>105</v>
      </c>
      <c r="CD88" s="21" t="s">
        <v>97</v>
      </c>
      <c r="CE88" s="21"/>
      <c r="CF88" s="21" t="s">
        <v>139</v>
      </c>
    </row>
    <row r="89" spans="1:84" ht="84" x14ac:dyDescent="0.3">
      <c r="A89" s="21">
        <v>15453</v>
      </c>
      <c r="B89" s="22" t="s">
        <v>429</v>
      </c>
      <c r="C89" s="21" t="s">
        <v>415</v>
      </c>
      <c r="D89" s="21" t="s">
        <v>416</v>
      </c>
      <c r="E89" s="21" t="s">
        <v>417</v>
      </c>
      <c r="F89" s="21"/>
      <c r="G89" s="21" t="s">
        <v>108</v>
      </c>
      <c r="H89" s="21" t="s">
        <v>109</v>
      </c>
      <c r="I89" s="21" t="s">
        <v>110</v>
      </c>
      <c r="J89" s="21" t="s">
        <v>93</v>
      </c>
      <c r="K89" s="21" t="s">
        <v>111</v>
      </c>
      <c r="L89" s="24">
        <v>16.162704446805549</v>
      </c>
      <c r="M89" s="24">
        <v>23.846670877326737</v>
      </c>
      <c r="N89" s="24">
        <v>19.607063791876232</v>
      </c>
      <c r="O89" s="24">
        <v>24.404106460840481</v>
      </c>
      <c r="P89" s="24">
        <v>29.195646931601964</v>
      </c>
      <c r="Q89" s="24">
        <v>41.5405065148001</v>
      </c>
      <c r="R89" s="24">
        <v>41.609775263517086</v>
      </c>
      <c r="S89" s="24">
        <v>36.986906173815576</v>
      </c>
      <c r="T89" s="24">
        <v>51.043215118532345</v>
      </c>
      <c r="U89" s="24">
        <v>53.246142844606261</v>
      </c>
      <c r="V89" s="24" t="s">
        <v>92</v>
      </c>
      <c r="W89" s="24" t="s">
        <v>92</v>
      </c>
      <c r="X89" s="24" t="s">
        <v>92</v>
      </c>
      <c r="Y89" s="24" t="s">
        <v>92</v>
      </c>
      <c r="Z89" s="24" t="s">
        <v>92</v>
      </c>
      <c r="AA89" s="24" t="s">
        <v>92</v>
      </c>
      <c r="AB89" s="23" t="s">
        <v>112</v>
      </c>
      <c r="AC89" s="21">
        <v>18.457139999999999</v>
      </c>
      <c r="AD89" s="21">
        <v>-66.978980000000007</v>
      </c>
      <c r="AE89" s="21" t="str">
        <f>_xlfn.XLOOKUP(Consolidated[[#This Row],[CODE]],[1]updatedschoolpoints!$A:$A,[1]updatedschoolpoints!$O:$O)</f>
        <v>026-000-002-79</v>
      </c>
      <c r="AF89" s="21">
        <f>_xlfn.XLOOKUP(Consolidated[[#This Row],[CODE]],[1]updatedschoolpoints!$A:$A,[1]updatedschoolpoints!$Q:$Q)</f>
        <v>79</v>
      </c>
      <c r="AG89" s="21">
        <f>_xlfn.XLOOKUP(Consolidated[[#This Row],[CODE]],[1]updatedschoolpoints!$A:$A,[1]updatedschoolpoints!$P:$P)</f>
        <v>2</v>
      </c>
      <c r="AH89" s="21">
        <f>_xlfn.XLOOKUP(Consolidated[[#This Row],[CODE]],[1]updatedschoolpoints!$A:$A,[1]updatedschoolpoints!$I:$I)</f>
        <v>2.8869012380000001</v>
      </c>
      <c r="AI89" s="21">
        <f>_xlfn.XLOOKUP(Consolidated[[#This Row],[CODE]],[1]updatedschoolpoints!$A:$A,[1]updatedschoolpoints!$H:$H)</f>
        <v>125753.4179</v>
      </c>
      <c r="AJ89" s="21">
        <v>26715</v>
      </c>
      <c r="AK89" s="21" t="s">
        <v>258</v>
      </c>
      <c r="AL89" s="26">
        <f>_xlfn.XLOOKUP(Consolidated[[#This Row],[CODE]],'[2]FCI updated 220517'!$B:$B,'[2]FCI updated 220517'!$GD:$GD)</f>
        <v>1.3879999999999999</v>
      </c>
      <c r="AM89" s="27">
        <f>IF(AND(Consolidated[[#This Row],[DESIGNATION]]="Historic",Consolidated[[#This Row],[DESIGNATION 3/22/2022]]="Historic"),AL89,AL89/1.6)</f>
        <v>0.86749999999999994</v>
      </c>
      <c r="AN89" s="21" t="s">
        <v>97</v>
      </c>
      <c r="AO89" s="21" t="s">
        <v>97</v>
      </c>
      <c r="AP89" s="21" t="str">
        <f>_xlfn.XLOOKUP(Consolidated[[#This Row],[CODE]],'[3]PRUEBA PVI'!$D:$D,'[3]PRUEBA PVI'!$I:$I,"NO DATA")</f>
        <v>REGULAR</v>
      </c>
      <c r="AQ89" s="28" t="str">
        <f>IF(_xlfn.XLOOKUP(Consolidated[[#This Row],[CODE]],'[4]PRUEBA PVI'!$D:$D,'[4]PRUEBA PVI'!$I:$I,"NOT FOUND")=Consolidated[[#This Row],[SPECIAL SCHOOL]],"MATCHES","NO")</f>
        <v>MATCHES</v>
      </c>
      <c r="AR89" s="28"/>
      <c r="AS89" s="21">
        <f>_xlfn.XLOOKUP(Consolidated[[#This Row],[CODE]],'[5]WORKING FILE'!$D:$D,'[5]WORKING FILE'!$W:$W,"")</f>
        <v>5</v>
      </c>
      <c r="AT89" s="33">
        <f>_xlfn.XLOOKUP(Consolidated[[#This Row],[CODE]],'[5]WORKING FILE'!$D:$D,'[5]WORKING FILE'!$V:$V)</f>
        <v>0</v>
      </c>
      <c r="AU89" s="21" t="str">
        <f>_xlfn.XLOOKUP(Consolidated[[#This Row],[CODE]],'[6]Karen sort'!$D:$D,'[6]Karen sort'!$O:$O,"NOT COMPLETE")</f>
        <v>PK-8</v>
      </c>
      <c r="AV89" s="21">
        <v>6.2</v>
      </c>
      <c r="AW89" s="21">
        <v>3</v>
      </c>
      <c r="AX89" s="21" t="s">
        <v>92</v>
      </c>
      <c r="AY89" s="27" t="s">
        <v>92</v>
      </c>
      <c r="AZ89" s="21"/>
      <c r="BA89" s="21"/>
      <c r="BB89" s="21"/>
      <c r="BC89" s="21"/>
      <c r="BD89" s="21"/>
      <c r="BE89" s="21"/>
      <c r="BF89" s="24" t="s">
        <v>98</v>
      </c>
      <c r="BG89" s="24">
        <v>342.43190175634123</v>
      </c>
      <c r="BH89" s="29" t="str">
        <f>IF(_xlfn.XLOOKUP(Consolidated[[#This Row],[CODE]],'[4]PRUEBA PVI'!$D:$D,'[4]PRUEBA PVI'!$AF:$AF,"NOT FOUND")=BG89,"",_xlfn.XLOOKUP(Consolidated[[#This Row],[CODE]],'[4]PRUEBA PVI'!$D:$D,'[4]PRUEBA PVI'!$AF:$AF,"NOT FOUND"))</f>
        <v/>
      </c>
      <c r="BI89" s="30">
        <v>325.97995836692911</v>
      </c>
      <c r="BJ89" s="21">
        <v>18</v>
      </c>
      <c r="BK89" s="28" t="str">
        <f>IF(_xlfn.XLOOKUP(Consolidated[[#This Row],[CODE]],'[4]PRUEBA PVI'!$D:$D,'[4]PRUEBA PVI'!$AK:$AK,"NO DATA")=Consolidated[[#This Row],[NO OF CLASSROOMS]],"","DOES NOT MATCH")</f>
        <v/>
      </c>
      <c r="BL89" s="31">
        <f>Consolidated[[#This Row],[ENROLLMENT 2021-22]]/Consolidated[[#This Row],[NO OF CLASSROOMS]]</f>
        <v>18.109997687051617</v>
      </c>
      <c r="BM89" s="21">
        <f>Consolidated[[#This Row],[FLOOR AREA (SF)]]/Consolidated[[#This Row],[ENROLLMENT 2022-23]]</f>
        <v>78.015511589247794</v>
      </c>
      <c r="BN89" s="21" t="s">
        <v>114</v>
      </c>
      <c r="BO89" s="21" t="s">
        <v>132</v>
      </c>
      <c r="BP89" s="21" t="s">
        <v>97</v>
      </c>
      <c r="BQ89" s="21" t="s">
        <v>97</v>
      </c>
      <c r="BR89" s="21" t="s">
        <v>97</v>
      </c>
      <c r="BS89" s="21" t="str">
        <f>_xlfn.XLOOKUP(Consolidated[[#This Row],[CODE]],'[7]page 1'!$A:$A,'[7]page 1'!$C:$C,"")</f>
        <v>200KVA</v>
      </c>
      <c r="BT89" s="21" t="str">
        <f>_xlfn.XLOOKUP(Consolidated[[#This Row],[CODE]],[8]Sheet1!$A:$A,[8]Sheet1!$G:$G,"")</f>
        <v/>
      </c>
      <c r="BU89" s="21" t="s">
        <v>92</v>
      </c>
      <c r="BV89" s="21" t="s">
        <v>124</v>
      </c>
      <c r="BW89" s="25" t="s">
        <v>92</v>
      </c>
      <c r="BX89" s="32" t="s">
        <v>430</v>
      </c>
      <c r="BY89" s="21" t="s">
        <v>417</v>
      </c>
      <c r="BZ89" s="21" t="s">
        <v>103</v>
      </c>
      <c r="CA89" s="33" t="s">
        <v>420</v>
      </c>
      <c r="CB89" s="21">
        <v>1</v>
      </c>
      <c r="CC89" s="25" t="s">
        <v>105</v>
      </c>
      <c r="CD89" s="21" t="s">
        <v>97</v>
      </c>
      <c r="CE89" s="21"/>
      <c r="CF89" s="21" t="s">
        <v>106</v>
      </c>
    </row>
    <row r="90" spans="1:84" ht="70.2" x14ac:dyDescent="0.3">
      <c r="A90" s="21">
        <v>15750</v>
      </c>
      <c r="B90" s="22" t="s">
        <v>431</v>
      </c>
      <c r="C90" s="21" t="s">
        <v>415</v>
      </c>
      <c r="D90" s="21" t="s">
        <v>416</v>
      </c>
      <c r="E90" s="21" t="s">
        <v>417</v>
      </c>
      <c r="F90" s="21"/>
      <c r="G90" s="21" t="s">
        <v>189</v>
      </c>
      <c r="H90" s="21" t="s">
        <v>190</v>
      </c>
      <c r="I90" s="21" t="s">
        <v>92</v>
      </c>
      <c r="J90" s="21" t="s">
        <v>93</v>
      </c>
      <c r="K90" s="21" t="s">
        <v>191</v>
      </c>
      <c r="L90" s="24" t="s">
        <v>92</v>
      </c>
      <c r="M90" s="24" t="s">
        <v>92</v>
      </c>
      <c r="N90" s="24" t="s">
        <v>92</v>
      </c>
      <c r="O90" s="24" t="s">
        <v>92</v>
      </c>
      <c r="P90" s="24" t="s">
        <v>92</v>
      </c>
      <c r="Q90" s="24" t="s">
        <v>92</v>
      </c>
      <c r="R90" s="24" t="s">
        <v>92</v>
      </c>
      <c r="S90" s="24">
        <v>89.147927700991389</v>
      </c>
      <c r="T90" s="24">
        <v>106.81265385915103</v>
      </c>
      <c r="U90" s="24">
        <v>119.80382140036409</v>
      </c>
      <c r="V90" s="24" t="s">
        <v>92</v>
      </c>
      <c r="W90" s="24" t="s">
        <v>92</v>
      </c>
      <c r="X90" s="24" t="s">
        <v>92</v>
      </c>
      <c r="Y90" s="24" t="s">
        <v>92</v>
      </c>
      <c r="Z90" s="24" t="s">
        <v>92</v>
      </c>
      <c r="AA90" s="24" t="s">
        <v>92</v>
      </c>
      <c r="AB90" s="23" t="s">
        <v>192</v>
      </c>
      <c r="AC90" s="21">
        <v>18.49813</v>
      </c>
      <c r="AD90" s="21">
        <v>-67.021230000000003</v>
      </c>
      <c r="AE90" s="21" t="str">
        <f>_xlfn.XLOOKUP(Consolidated[[#This Row],[CODE]],[1]updatedschoolpoints!$A:$A,[1]updatedschoolpoints!$O:$O)</f>
        <v>007-007-131-76</v>
      </c>
      <c r="AF90" s="21">
        <f>_xlfn.XLOOKUP(Consolidated[[#This Row],[CODE]],[1]updatedschoolpoints!$A:$A,[1]updatedschoolpoints!$Q:$Q)</f>
        <v>76</v>
      </c>
      <c r="AG90" s="21">
        <f>_xlfn.XLOOKUP(Consolidated[[#This Row],[CODE]],[1]updatedschoolpoints!$A:$A,[1]updatedschoolpoints!$P:$P)</f>
        <v>131</v>
      </c>
      <c r="AH90" s="21">
        <f>_xlfn.XLOOKUP(Consolidated[[#This Row],[CODE]],[1]updatedschoolpoints!$A:$A,[1]updatedschoolpoints!$I:$I)</f>
        <v>5.3995939469999996</v>
      </c>
      <c r="AI90" s="21">
        <f>_xlfn.XLOOKUP(Consolidated[[#This Row],[CODE]],[1]updatedschoolpoints!$A:$A,[1]updatedschoolpoints!$H:$H)</f>
        <v>235206.31229999999</v>
      </c>
      <c r="AJ90" s="21">
        <v>47616</v>
      </c>
      <c r="AK90" s="21" t="s">
        <v>346</v>
      </c>
      <c r="AL90" s="26">
        <f>_xlfn.XLOOKUP(Consolidated[[#This Row],[CODE]],'[2]FCI updated 220517'!$B:$B,'[2]FCI updated 220517'!$GD:$GD)</f>
        <v>0.6855</v>
      </c>
      <c r="AM90" s="27">
        <f>IF(AND(Consolidated[[#This Row],[DESIGNATION]]="Historic",Consolidated[[#This Row],[DESIGNATION 3/22/2022]]="Historic"),AL90,AL90/1.6)</f>
        <v>0.42843749999999997</v>
      </c>
      <c r="AN90" s="21" t="s">
        <v>97</v>
      </c>
      <c r="AO90" s="21" t="s">
        <v>97</v>
      </c>
      <c r="AP90" s="21" t="str">
        <f>_xlfn.XLOOKUP(Consolidated[[#This Row],[CODE]],'[3]PRUEBA PVI'!$D:$D,'[3]PRUEBA PVI'!$I:$I,"NO DATA")</f>
        <v>REGULAR</v>
      </c>
      <c r="AQ90" s="28" t="str">
        <f>IF(_xlfn.XLOOKUP(Consolidated[[#This Row],[CODE]],'[4]PRUEBA PVI'!$D:$D,'[4]PRUEBA PVI'!$I:$I,"NOT FOUND")=Consolidated[[#This Row],[SPECIAL SCHOOL]],"MATCHES","NO")</f>
        <v>MATCHES</v>
      </c>
      <c r="AR90" s="28"/>
      <c r="AS90" s="21">
        <f>_xlfn.XLOOKUP(Consolidated[[#This Row],[CODE]],'[5]WORKING FILE'!$D:$D,'[5]WORKING FILE'!$W:$W,"")</f>
        <v>3</v>
      </c>
      <c r="AT90" s="33">
        <f>_xlfn.XLOOKUP(Consolidated[[#This Row],[CODE]],'[5]WORKING FILE'!$D:$D,'[5]WORKING FILE'!$V:$V)</f>
        <v>0</v>
      </c>
      <c r="AU90" s="21" t="str">
        <f>_xlfn.XLOOKUP(Consolidated[[#This Row],[CODE]],'[6]Karen sort'!$D:$D,'[6]Karen sort'!$O:$O,"NOT COMPLETE")</f>
        <v>6-8</v>
      </c>
      <c r="AV90" s="21">
        <v>6.2</v>
      </c>
      <c r="AW90" s="21">
        <v>2</v>
      </c>
      <c r="AX90" s="21" t="s">
        <v>92</v>
      </c>
      <c r="AY90" s="27" t="s">
        <v>92</v>
      </c>
      <c r="AZ90" s="21"/>
      <c r="BA90" s="21"/>
      <c r="BB90" s="21"/>
      <c r="BC90" s="21"/>
      <c r="BD90" s="21"/>
      <c r="BE90" s="21"/>
      <c r="BF90" s="24" t="s">
        <v>179</v>
      </c>
      <c r="BG90" s="24">
        <v>324.24706956030627</v>
      </c>
      <c r="BH90" s="29" t="str">
        <f>IF(_xlfn.XLOOKUP(Consolidated[[#This Row],[CODE]],'[4]PRUEBA PVI'!$D:$D,'[4]PRUEBA PVI'!$AF:$AF,"NOT FOUND")=BG90,"",_xlfn.XLOOKUP(Consolidated[[#This Row],[CODE]],'[4]PRUEBA PVI'!$D:$D,'[4]PRUEBA PVI'!$AF:$AF,"NOT FOUND"))</f>
        <v/>
      </c>
      <c r="BI90" s="30">
        <v>307.41782271545151</v>
      </c>
      <c r="BJ90" s="21">
        <v>41</v>
      </c>
      <c r="BK90" s="28" t="str">
        <f>IF(_xlfn.XLOOKUP(Consolidated[[#This Row],[CODE]],'[4]PRUEBA PVI'!$D:$D,'[4]PRUEBA PVI'!$AK:$AK,"NO DATA")=Consolidated[[#This Row],[NO OF CLASSROOMS]],"","DOES NOT MATCH")</f>
        <v/>
      </c>
      <c r="BL90" s="31">
        <f>Consolidated[[#This Row],[ENROLLMENT 2021-22]]/Consolidated[[#This Row],[NO OF CLASSROOMS]]</f>
        <v>7.4979956759866218</v>
      </c>
      <c r="BM90" s="21">
        <f>Consolidated[[#This Row],[FLOOR AREA (SF)]]/Consolidated[[#This Row],[ENROLLMENT 2022-23]]</f>
        <v>146.85098022495455</v>
      </c>
      <c r="BN90" s="21" t="s">
        <v>99</v>
      </c>
      <c r="BO90" s="21" t="s">
        <v>132</v>
      </c>
      <c r="BP90" s="21" t="s">
        <v>97</v>
      </c>
      <c r="BQ90" s="21" t="s">
        <v>97</v>
      </c>
      <c r="BR90" s="21" t="s">
        <v>97</v>
      </c>
      <c r="BS90" s="21" t="str">
        <f>_xlfn.XLOOKUP(Consolidated[[#This Row],[CODE]],'[7]page 1'!$A:$A,'[7]page 1'!$C:$C,"")</f>
        <v/>
      </c>
      <c r="BT90" s="21" t="str">
        <f>_xlfn.XLOOKUP(Consolidated[[#This Row],[CODE]],[8]Sheet1!$A:$A,[8]Sheet1!$G:$G,"")</f>
        <v/>
      </c>
      <c r="BU90" s="21" t="s">
        <v>92</v>
      </c>
      <c r="BV90" s="21" t="s">
        <v>101</v>
      </c>
      <c r="BW90" s="25" t="s">
        <v>92</v>
      </c>
      <c r="BX90" s="32" t="s">
        <v>432</v>
      </c>
      <c r="BY90" s="21" t="s">
        <v>417</v>
      </c>
      <c r="BZ90" s="21" t="s">
        <v>103</v>
      </c>
      <c r="CA90" s="33" t="s">
        <v>420</v>
      </c>
      <c r="CB90" s="21">
        <v>1</v>
      </c>
      <c r="CC90" s="25" t="s">
        <v>172</v>
      </c>
      <c r="CD90" s="21" t="s">
        <v>97</v>
      </c>
      <c r="CE90" s="21"/>
      <c r="CF90" s="21" t="s">
        <v>143</v>
      </c>
    </row>
    <row r="91" spans="1:84" ht="70.2" x14ac:dyDescent="0.3">
      <c r="A91" s="21">
        <v>15784</v>
      </c>
      <c r="B91" s="22" t="s">
        <v>433</v>
      </c>
      <c r="C91" s="21" t="s">
        <v>91</v>
      </c>
      <c r="D91" s="21" t="s">
        <v>91</v>
      </c>
      <c r="E91" s="21" t="s">
        <v>91</v>
      </c>
      <c r="F91" s="21"/>
      <c r="G91" s="21" t="s">
        <v>160</v>
      </c>
      <c r="H91" s="21" t="s">
        <v>161</v>
      </c>
      <c r="I91" s="21" t="s">
        <v>92</v>
      </c>
      <c r="J91" s="21" t="s">
        <v>92</v>
      </c>
      <c r="K91" s="21" t="s">
        <v>162</v>
      </c>
      <c r="L91" s="24" t="s">
        <v>92</v>
      </c>
      <c r="M91" s="24" t="s">
        <v>92</v>
      </c>
      <c r="N91" s="24" t="s">
        <v>92</v>
      </c>
      <c r="O91" s="24" t="s">
        <v>92</v>
      </c>
      <c r="P91" s="24" t="s">
        <v>92</v>
      </c>
      <c r="Q91" s="24" t="s">
        <v>92</v>
      </c>
      <c r="R91" s="24" t="s">
        <v>92</v>
      </c>
      <c r="S91" s="24" t="s">
        <v>92</v>
      </c>
      <c r="T91" s="24" t="s">
        <v>92</v>
      </c>
      <c r="U91" s="24" t="s">
        <v>92</v>
      </c>
      <c r="V91" s="24">
        <v>88.792548019906391</v>
      </c>
      <c r="W91" s="24">
        <v>95.39864249781678</v>
      </c>
      <c r="X91" s="24">
        <v>99.389223013140651</v>
      </c>
      <c r="Y91" s="24">
        <v>89.712631818605146</v>
      </c>
      <c r="Z91" s="24" t="s">
        <v>92</v>
      </c>
      <c r="AA91" s="24" t="s">
        <v>92</v>
      </c>
      <c r="AB91" s="23" t="s">
        <v>313</v>
      </c>
      <c r="AC91" s="21">
        <v>18.462530000000001</v>
      </c>
      <c r="AD91" s="21">
        <v>-66.740189999999998</v>
      </c>
      <c r="AE91" s="21" t="str">
        <f>_xlfn.XLOOKUP(Consolidated[[#This Row],[CODE]],[1]updatedschoolpoints!$A:$A,[1]updatedschoolpoints!$O:$O)</f>
        <v>030-012-442-16</v>
      </c>
      <c r="AF91" s="21">
        <f>_xlfn.XLOOKUP(Consolidated[[#This Row],[CODE]],[1]updatedschoolpoints!$A:$A,[1]updatedschoolpoints!$Q:$Q)</f>
        <v>16</v>
      </c>
      <c r="AG91" s="21">
        <f>_xlfn.XLOOKUP(Consolidated[[#This Row],[CODE]],[1]updatedschoolpoints!$A:$A,[1]updatedschoolpoints!$P:$P)</f>
        <v>442</v>
      </c>
      <c r="AH91" s="21">
        <f>_xlfn.XLOOKUP(Consolidated[[#This Row],[CODE]],[1]updatedschoolpoints!$A:$A,[1]updatedschoolpoints!$I:$I)</f>
        <v>6.6884017509999998</v>
      </c>
      <c r="AI91" s="21">
        <f>_xlfn.XLOOKUP(Consolidated[[#This Row],[CODE]],[1]updatedschoolpoints!$A:$A,[1]updatedschoolpoints!$H:$H)</f>
        <v>291346.78029999998</v>
      </c>
      <c r="AJ91" s="21">
        <v>41344</v>
      </c>
      <c r="AK91" s="21" t="s">
        <v>402</v>
      </c>
      <c r="AL91" s="26" t="e">
        <f>_xlfn.XLOOKUP(Consolidated[[#This Row],[CODE]],'[2]FCI updated 220517'!$B:$B,'[2]FCI updated 220517'!$GD:$GD)</f>
        <v>#N/A</v>
      </c>
      <c r="AM91" s="27" t="e">
        <f>IF(AND(Consolidated[[#This Row],[DESIGNATION]]="Historic",Consolidated[[#This Row],[DESIGNATION 3/22/2022]]="Historic"),AL91,AL91/1.6)</f>
        <v>#N/A</v>
      </c>
      <c r="AN91" s="21" t="s">
        <v>97</v>
      </c>
      <c r="AO91" s="21" t="s">
        <v>97</v>
      </c>
      <c r="AP91" s="21" t="str">
        <f>_xlfn.XLOOKUP(Consolidated[[#This Row],[CODE]],'[3]PRUEBA PVI'!$D:$D,'[3]PRUEBA PVI'!$I:$I,"NO DATA")</f>
        <v>VOCACIONAL</v>
      </c>
      <c r="AQ91" s="28" t="str">
        <f>IF(_xlfn.XLOOKUP(Consolidated[[#This Row],[CODE]],'[4]PRUEBA PVI'!$D:$D,'[4]PRUEBA PVI'!$I:$I,"NOT FOUND")=Consolidated[[#This Row],[SPECIAL SCHOOL]],"MATCHES","NO")</f>
        <v>MATCHES</v>
      </c>
      <c r="AR91" s="28"/>
      <c r="AS91" s="21">
        <f>_xlfn.XLOOKUP(Consolidated[[#This Row],[CODE]],'[5]WORKING FILE'!$D:$D,'[5]WORKING FILE'!$W:$W,"")</f>
        <v>1</v>
      </c>
      <c r="AT91" s="33" t="str">
        <f>_xlfn.XLOOKUP(Consolidated[[#This Row],[CODE]],'[5]WORKING FILE'!$D:$D,'[5]WORKING FILE'!$V:$V)</f>
        <v>&lt;1 to TRINA PADILLA DE SANZ 9-12- moved these students there since it has space, could also be the reverse as both sites have space, 2.7m to MARIA CADILLA DE MARTINEZ 9-12 also with available SF/ student, , some students can go there</v>
      </c>
      <c r="AU91" s="21" t="str">
        <f>_xlfn.XLOOKUP(Consolidated[[#This Row],[CODE]],'[6]Karen sort'!$D:$D,'[6]Karen sort'!$O:$O,"NOT COMPLETE")</f>
        <v>9-12</v>
      </c>
      <c r="AV91" s="21">
        <v>4.9000000000000004</v>
      </c>
      <c r="AW91" s="21">
        <v>4</v>
      </c>
      <c r="AX91" s="21" t="s">
        <v>92</v>
      </c>
      <c r="AY91" s="27" t="s">
        <v>92</v>
      </c>
      <c r="AZ91" s="21"/>
      <c r="BA91" s="21"/>
      <c r="BB91" s="21"/>
      <c r="BC91" s="21"/>
      <c r="BD91" s="21"/>
      <c r="BE91" s="21"/>
      <c r="BF91" s="24" t="s">
        <v>131</v>
      </c>
      <c r="BG91" s="24">
        <v>373.29304534946891</v>
      </c>
      <c r="BH91" s="29" t="str">
        <f>IF(_xlfn.XLOOKUP(Consolidated[[#This Row],[CODE]],'[4]PRUEBA PVI'!$D:$D,'[4]PRUEBA PVI'!$AF:$AF,"NOT FOUND")=BG91,"",_xlfn.XLOOKUP(Consolidated[[#This Row],[CODE]],'[4]PRUEBA PVI'!$D:$D,'[4]PRUEBA PVI'!$AF:$AF,"NOT FOUND"))</f>
        <v/>
      </c>
      <c r="BI91" s="30">
        <v>358.23094845748864</v>
      </c>
      <c r="BJ91" s="21">
        <v>32</v>
      </c>
      <c r="BK91" s="28" t="str">
        <f>IF(_xlfn.XLOOKUP(Consolidated[[#This Row],[CODE]],'[4]PRUEBA PVI'!$D:$D,'[4]PRUEBA PVI'!$AK:$AK,"NO DATA")=Consolidated[[#This Row],[NO OF CLASSROOMS]],"","DOES NOT MATCH")</f>
        <v/>
      </c>
      <c r="BL91" s="31">
        <f>Consolidated[[#This Row],[ENROLLMENT 2021-22]]/Consolidated[[#This Row],[NO OF CLASSROOMS]]</f>
        <v>11.19471713929652</v>
      </c>
      <c r="BM91" s="21">
        <f>Consolidated[[#This Row],[FLOOR AREA (SF)]]/Consolidated[[#This Row],[ENROLLMENT 2022-23]]</f>
        <v>110.75480916419066</v>
      </c>
      <c r="BN91" s="21" t="s">
        <v>99</v>
      </c>
      <c r="BO91" s="21" t="s">
        <v>115</v>
      </c>
      <c r="BP91" s="21" t="s">
        <v>97</v>
      </c>
      <c r="BQ91" s="21" t="s">
        <v>97</v>
      </c>
      <c r="BR91" s="21" t="s">
        <v>97</v>
      </c>
      <c r="BS91" s="21" t="str">
        <f>_xlfn.XLOOKUP(Consolidated[[#This Row],[CODE]],'[7]page 1'!$A:$A,'[7]page 1'!$C:$C,"")</f>
        <v/>
      </c>
      <c r="BT91" s="21" t="str">
        <f>_xlfn.XLOOKUP(Consolidated[[#This Row],[CODE]],[8]Sheet1!$A:$A,[8]Sheet1!$G:$G,"")</f>
        <v/>
      </c>
      <c r="BU91" s="21" t="s">
        <v>92</v>
      </c>
      <c r="BV91" s="21" t="s">
        <v>101</v>
      </c>
      <c r="BW91" s="25" t="s">
        <v>92</v>
      </c>
      <c r="BX91" s="32" t="s">
        <v>434</v>
      </c>
      <c r="BY91" s="21" t="s">
        <v>91</v>
      </c>
      <c r="BZ91" s="21" t="s">
        <v>103</v>
      </c>
      <c r="CA91" s="33" t="s">
        <v>104</v>
      </c>
      <c r="CB91" s="21">
        <v>1</v>
      </c>
      <c r="CC91" s="25" t="s">
        <v>172</v>
      </c>
      <c r="CD91" s="21" t="s">
        <v>97</v>
      </c>
      <c r="CE91" s="21"/>
      <c r="CF91" s="21" t="s">
        <v>106</v>
      </c>
    </row>
    <row r="92" spans="1:84" ht="56.4" x14ac:dyDescent="0.3">
      <c r="A92" s="21">
        <v>15792</v>
      </c>
      <c r="B92" s="22" t="s">
        <v>435</v>
      </c>
      <c r="C92" s="21" t="s">
        <v>415</v>
      </c>
      <c r="D92" s="21" t="s">
        <v>416</v>
      </c>
      <c r="E92" s="21" t="s">
        <v>417</v>
      </c>
      <c r="F92" s="21"/>
      <c r="G92" s="21" t="s">
        <v>160</v>
      </c>
      <c r="H92" s="21" t="s">
        <v>161</v>
      </c>
      <c r="I92" s="21" t="s">
        <v>92</v>
      </c>
      <c r="J92" s="21" t="s">
        <v>93</v>
      </c>
      <c r="K92" s="21" t="s">
        <v>162</v>
      </c>
      <c r="L92" s="24" t="s">
        <v>92</v>
      </c>
      <c r="M92" s="24" t="s">
        <v>92</v>
      </c>
      <c r="N92" s="24" t="s">
        <v>92</v>
      </c>
      <c r="O92" s="24" t="s">
        <v>92</v>
      </c>
      <c r="P92" s="24" t="s">
        <v>92</v>
      </c>
      <c r="Q92" s="24" t="s">
        <v>92</v>
      </c>
      <c r="R92" s="24" t="s">
        <v>92</v>
      </c>
      <c r="S92" s="24" t="s">
        <v>92</v>
      </c>
      <c r="T92" s="24" t="s">
        <v>92</v>
      </c>
      <c r="U92" s="24" t="s">
        <v>92</v>
      </c>
      <c r="V92" s="24">
        <v>208.13737062730746</v>
      </c>
      <c r="W92" s="24">
        <v>202.24512209537156</v>
      </c>
      <c r="X92" s="24">
        <v>131.23237213385562</v>
      </c>
      <c r="Y92" s="24">
        <v>160.13222453643499</v>
      </c>
      <c r="Z92" s="24" t="s">
        <v>92</v>
      </c>
      <c r="AA92" s="24" t="s">
        <v>92</v>
      </c>
      <c r="AB92" s="23" t="s">
        <v>178</v>
      </c>
      <c r="AC92" s="21">
        <v>18.471041020000001</v>
      </c>
      <c r="AD92" s="21">
        <v>-67.026404819999996</v>
      </c>
      <c r="AE92" s="21" t="str">
        <f>_xlfn.XLOOKUP(Consolidated[[#This Row],[CODE]],[1]updatedschoolpoints!$A:$A,[1]updatedschoolpoints!$O:$O)</f>
        <v>007-000-008-14</v>
      </c>
      <c r="AF92" s="21">
        <f>_xlfn.XLOOKUP(Consolidated[[#This Row],[CODE]],[1]updatedschoolpoints!$A:$A,[1]updatedschoolpoints!$Q:$Q)</f>
        <v>14</v>
      </c>
      <c r="AG92" s="21">
        <f>_xlfn.XLOOKUP(Consolidated[[#This Row],[CODE]],[1]updatedschoolpoints!$A:$A,[1]updatedschoolpoints!$P:$P)</f>
        <v>8</v>
      </c>
      <c r="AH92" s="21">
        <f>_xlfn.XLOOKUP(Consolidated[[#This Row],[CODE]],[1]updatedschoolpoints!$A:$A,[1]updatedschoolpoints!$I:$I)</f>
        <v>10.84418447</v>
      </c>
      <c r="AI92" s="21">
        <f>_xlfn.XLOOKUP(Consolidated[[#This Row],[CODE]],[1]updatedschoolpoints!$A:$A,[1]updatedschoolpoints!$H:$H)</f>
        <v>472372.67560000002</v>
      </c>
      <c r="AJ92" s="21">
        <v>143480</v>
      </c>
      <c r="AK92" s="21" t="s">
        <v>238</v>
      </c>
      <c r="AL92" s="26">
        <f>_xlfn.XLOOKUP(Consolidated[[#This Row],[CODE]],'[2]FCI updated 220517'!$B:$B,'[2]FCI updated 220517'!$GD:$GD)</f>
        <v>0.82750000000000001</v>
      </c>
      <c r="AM92" s="27">
        <f>IF(AND(Consolidated[[#This Row],[DESIGNATION]]="Historic",Consolidated[[#This Row],[DESIGNATION 3/22/2022]]="Historic"),AL92,AL92/1.6)</f>
        <v>0.51718750000000002</v>
      </c>
      <c r="AN92" s="21" t="s">
        <v>97</v>
      </c>
      <c r="AO92" s="21" t="s">
        <v>97</v>
      </c>
      <c r="AP92" s="21" t="str">
        <f>_xlfn.XLOOKUP(Consolidated[[#This Row],[CODE]],'[3]PRUEBA PVI'!$D:$D,'[3]PRUEBA PVI'!$I:$I,"NO DATA")</f>
        <v>VOCACIONAL</v>
      </c>
      <c r="AQ92" s="28" t="str">
        <f>IF(_xlfn.XLOOKUP(Consolidated[[#This Row],[CODE]],'[4]PRUEBA PVI'!$D:$D,'[4]PRUEBA PVI'!$I:$I,"NOT FOUND")=Consolidated[[#This Row],[SPECIAL SCHOOL]],"MATCHES","NO")</f>
        <v>MATCHES</v>
      </c>
      <c r="AR92" s="28"/>
      <c r="AS92" s="21">
        <f>_xlfn.XLOOKUP(Consolidated[[#This Row],[CODE]],'[5]WORKING FILE'!$D:$D,'[5]WORKING FILE'!$W:$W,"")</f>
        <v>3</v>
      </c>
      <c r="AT92" s="33">
        <f>_xlfn.XLOOKUP(Consolidated[[#This Row],[CODE]],'[5]WORKING FILE'!$D:$D,'[5]WORKING FILE'!$V:$V)</f>
        <v>0</v>
      </c>
      <c r="AU92" s="21" t="str">
        <f>_xlfn.XLOOKUP(Consolidated[[#This Row],[CODE]],'[6]Karen sort'!$D:$D,'[6]Karen sort'!$O:$O,"NOT COMPLETE")</f>
        <v>9-12</v>
      </c>
      <c r="AV92" s="21">
        <v>6.2</v>
      </c>
      <c r="AW92" s="21">
        <v>3</v>
      </c>
      <c r="AX92" s="21" t="s">
        <v>92</v>
      </c>
      <c r="AY92" s="27" t="s">
        <v>92</v>
      </c>
      <c r="AZ92" s="21"/>
      <c r="BA92" s="21"/>
      <c r="BB92" s="21"/>
      <c r="BC92" s="21"/>
      <c r="BD92" s="21"/>
      <c r="BE92" s="21"/>
      <c r="BF92" s="24" t="s">
        <v>179</v>
      </c>
      <c r="BG92" s="24">
        <v>711.59492595603467</v>
      </c>
      <c r="BH92" s="29" t="str">
        <f>IF(_xlfn.XLOOKUP(Consolidated[[#This Row],[CODE]],'[4]PRUEBA PVI'!$D:$D,'[4]PRUEBA PVI'!$AF:$AF,"NOT FOUND")=BG92,"",_xlfn.XLOOKUP(Consolidated[[#This Row],[CODE]],'[4]PRUEBA PVI'!$D:$D,'[4]PRUEBA PVI'!$AF:$AF,"NOT FOUND"))</f>
        <v/>
      </c>
      <c r="BI92" s="30">
        <v>682.46177220816162</v>
      </c>
      <c r="BJ92" s="21">
        <v>63</v>
      </c>
      <c r="BK92" s="28" t="str">
        <f>IF(_xlfn.XLOOKUP(Consolidated[[#This Row],[CODE]],'[4]PRUEBA PVI'!$D:$D,'[4]PRUEBA PVI'!$AK:$AK,"NO DATA")=Consolidated[[#This Row],[NO OF CLASSROOMS]],"","DOES NOT MATCH")</f>
        <v/>
      </c>
      <c r="BL92" s="31">
        <f>Consolidated[[#This Row],[ENROLLMENT 2021-22]]/Consolidated[[#This Row],[NO OF CLASSROOMS]]</f>
        <v>10.832726542986693</v>
      </c>
      <c r="BM92" s="21">
        <f>Consolidated[[#This Row],[FLOOR AREA (SF)]]/Consolidated[[#This Row],[ENROLLMENT 2022-23]]</f>
        <v>201.63156701438425</v>
      </c>
      <c r="BN92" s="21" t="s">
        <v>114</v>
      </c>
      <c r="BO92" s="21" t="s">
        <v>132</v>
      </c>
      <c r="BP92" s="21" t="s">
        <v>97</v>
      </c>
      <c r="BQ92" s="21" t="s">
        <v>123</v>
      </c>
      <c r="BR92" s="21" t="s">
        <v>97</v>
      </c>
      <c r="BS92" s="21" t="str">
        <f>_xlfn.XLOOKUP(Consolidated[[#This Row],[CODE]],'[7]page 1'!$A:$A,'[7]page 1'!$C:$C,"")</f>
        <v/>
      </c>
      <c r="BT92" s="21" t="str">
        <f>_xlfn.XLOOKUP(Consolidated[[#This Row],[CODE]],[8]Sheet1!$A:$A,[8]Sheet1!$G:$G,"")</f>
        <v/>
      </c>
      <c r="BU92" s="21" t="s">
        <v>92</v>
      </c>
      <c r="BV92" s="21" t="s">
        <v>101</v>
      </c>
      <c r="BW92" s="25" t="s">
        <v>125</v>
      </c>
      <c r="BX92" s="32" t="s">
        <v>436</v>
      </c>
      <c r="BY92" s="21" t="s">
        <v>417</v>
      </c>
      <c r="BZ92" s="21" t="s">
        <v>103</v>
      </c>
      <c r="CA92" s="33" t="s">
        <v>420</v>
      </c>
      <c r="CB92" s="21">
        <v>1</v>
      </c>
      <c r="CC92" s="25" t="s">
        <v>172</v>
      </c>
      <c r="CD92" s="21" t="s">
        <v>97</v>
      </c>
      <c r="CE92" s="21"/>
      <c r="CF92" s="21" t="s">
        <v>139</v>
      </c>
    </row>
    <row r="93" spans="1:84" ht="56.4" x14ac:dyDescent="0.3">
      <c r="A93" s="21">
        <v>15917</v>
      </c>
      <c r="B93" s="22" t="s">
        <v>437</v>
      </c>
      <c r="C93" s="21" t="s">
        <v>91</v>
      </c>
      <c r="D93" s="21" t="s">
        <v>182</v>
      </c>
      <c r="E93" s="21" t="s">
        <v>241</v>
      </c>
      <c r="F93" s="21"/>
      <c r="G93" s="21" t="s">
        <v>189</v>
      </c>
      <c r="H93" s="21" t="s">
        <v>190</v>
      </c>
      <c r="I93" s="21" t="s">
        <v>92</v>
      </c>
      <c r="J93" s="21" t="s">
        <v>92</v>
      </c>
      <c r="K93" s="21" t="s">
        <v>191</v>
      </c>
      <c r="L93" s="24" t="s">
        <v>92</v>
      </c>
      <c r="M93" s="24" t="s">
        <v>92</v>
      </c>
      <c r="N93" s="24" t="s">
        <v>92</v>
      </c>
      <c r="O93" s="24" t="s">
        <v>92</v>
      </c>
      <c r="P93" s="24" t="s">
        <v>92</v>
      </c>
      <c r="Q93" s="24" t="s">
        <v>92</v>
      </c>
      <c r="R93" s="24" t="s">
        <v>92</v>
      </c>
      <c r="S93" s="24">
        <v>144.15409585692225</v>
      </c>
      <c r="T93" s="24">
        <v>124.77230362307907</v>
      </c>
      <c r="U93" s="24">
        <v>144.52524486393128</v>
      </c>
      <c r="V93" s="24" t="s">
        <v>92</v>
      </c>
      <c r="W93" s="24" t="s">
        <v>92</v>
      </c>
      <c r="X93" s="24" t="s">
        <v>92</v>
      </c>
      <c r="Y93" s="24" t="s">
        <v>92</v>
      </c>
      <c r="Z93" s="24" t="s">
        <v>92</v>
      </c>
      <c r="AA93" s="24" t="s">
        <v>92</v>
      </c>
      <c r="AB93" s="23" t="s">
        <v>230</v>
      </c>
      <c r="AC93" s="37">
        <v>18.297864520000001</v>
      </c>
      <c r="AD93" s="37">
        <v>-66.879992209999997</v>
      </c>
      <c r="AE93" s="37" t="str">
        <f>_xlfn.XLOOKUP(Consolidated[[#This Row],[CODE]],[1]updatedschoolpoints!$A:$A,[1]updatedschoolpoints!$O:$O)</f>
        <v>158-050-100-15</v>
      </c>
      <c r="AF93" s="37">
        <f>_xlfn.XLOOKUP(Consolidated[[#This Row],[CODE]],[1]updatedschoolpoints!$A:$A,[1]updatedschoolpoints!$Q:$Q)</f>
        <v>15</v>
      </c>
      <c r="AG93" s="37">
        <f>_xlfn.XLOOKUP(Consolidated[[#This Row],[CODE]],[1]updatedschoolpoints!$A:$A,[1]updatedschoolpoints!$P:$P)</f>
        <v>100</v>
      </c>
      <c r="AH93" s="37">
        <f>_xlfn.XLOOKUP(Consolidated[[#This Row],[CODE]],[1]updatedschoolpoints!$A:$A,[1]updatedschoolpoints!$I:$I)</f>
        <v>4.0721658520000004</v>
      </c>
      <c r="AI93" s="37">
        <f>_xlfn.XLOOKUP(Consolidated[[#This Row],[CODE]],[1]updatedschoolpoints!$A:$A,[1]updatedschoolpoints!$H:$H)</f>
        <v>177383.54449999999</v>
      </c>
      <c r="AJ93" s="21">
        <v>62920</v>
      </c>
      <c r="AK93" s="21" t="s">
        <v>402</v>
      </c>
      <c r="AL93" s="26">
        <f>_xlfn.XLOOKUP(Consolidated[[#This Row],[CODE]],'[2]FCI updated 220517'!$B:$B,'[2]FCI updated 220517'!$GD:$GD)</f>
        <v>0.77500000000000002</v>
      </c>
      <c r="AM93" s="27">
        <f>IF(AND(Consolidated[[#This Row],[DESIGNATION]]="Historic",Consolidated[[#This Row],[DESIGNATION 3/22/2022]]="Historic"),AL93,AL93/1.6)</f>
        <v>0.484375</v>
      </c>
      <c r="AN93" s="21" t="s">
        <v>97</v>
      </c>
      <c r="AO93" s="21" t="s">
        <v>97</v>
      </c>
      <c r="AP93" s="21" t="str">
        <f>_xlfn.XLOOKUP(Consolidated[[#This Row],[CODE]],'[3]PRUEBA PVI'!$D:$D,'[3]PRUEBA PVI'!$I:$I,"NO DATA")</f>
        <v>REGULAR</v>
      </c>
      <c r="AQ93" s="28" t="str">
        <f>IF(_xlfn.XLOOKUP(Consolidated[[#This Row],[CODE]],'[4]PRUEBA PVI'!$D:$D,'[4]PRUEBA PVI'!$I:$I,"NOT FOUND")=Consolidated[[#This Row],[SPECIAL SCHOOL]],"MATCHES","NO")</f>
        <v>MATCHES</v>
      </c>
      <c r="AR93" s="28"/>
      <c r="AS93" s="21">
        <f>_xlfn.XLOOKUP(Consolidated[[#This Row],[CODE]],'[5]WORKING FILE'!$D:$D,'[5]WORKING FILE'!$W:$W,"")</f>
        <v>3</v>
      </c>
      <c r="AT93" s="33" t="str">
        <f>_xlfn.XLOOKUP(Consolidated[[#This Row],[CODE]],'[5]WORKING FILE'!$D:$D,'[5]WORKING FILE'!$V:$V)</f>
        <v>Next to DOMINGO APONTE COLLAZO 9-12 and DANIEL VELEZ SOTO K-5, Maintained the campus, Moved 9-12 students from 3.7m away  JOSEFINA LINARES here</v>
      </c>
      <c r="AU93" s="21" t="str">
        <f>_xlfn.XLOOKUP(Consolidated[[#This Row],[CODE]],'[6]Karen sort'!$D:$D,'[6]Karen sort'!$O:$O,"NOT COMPLETE")</f>
        <v>6-8</v>
      </c>
      <c r="AV93" s="21">
        <v>4.7</v>
      </c>
      <c r="AW93" s="21">
        <v>3</v>
      </c>
      <c r="AX93" s="21" t="s">
        <v>92</v>
      </c>
      <c r="AY93" s="27" t="s">
        <v>92</v>
      </c>
      <c r="AZ93" s="21"/>
      <c r="BA93" s="21"/>
      <c r="BB93" s="21"/>
      <c r="BC93" s="21"/>
      <c r="BD93" s="21"/>
      <c r="BE93" s="21"/>
      <c r="BF93" s="24" t="s">
        <v>179</v>
      </c>
      <c r="BG93" s="24">
        <v>413.45164434393263</v>
      </c>
      <c r="BH93" s="29" t="str">
        <f>IF(_xlfn.XLOOKUP(Consolidated[[#This Row],[CODE]],'[4]PRUEBA PVI'!$D:$D,'[4]PRUEBA PVI'!$AF:$AF,"NOT FOUND")=BG93,"",_xlfn.XLOOKUP(Consolidated[[#This Row],[CODE]],'[4]PRUEBA PVI'!$D:$D,'[4]PRUEBA PVI'!$AF:$AF,"NOT FOUND"))</f>
        <v/>
      </c>
      <c r="BI93" s="30">
        <v>392.07161014327596</v>
      </c>
      <c r="BJ93" s="21">
        <v>33</v>
      </c>
      <c r="BK93" s="28" t="str">
        <f>IF(_xlfn.XLOOKUP(Consolidated[[#This Row],[CODE]],'[4]PRUEBA PVI'!$D:$D,'[4]PRUEBA PVI'!$AK:$AK,"NO DATA")=Consolidated[[#This Row],[NO OF CLASSROOMS]],"","DOES NOT MATCH")</f>
        <v/>
      </c>
      <c r="BL93" s="31">
        <f>Consolidated[[#This Row],[ENROLLMENT 2021-22]]/Consolidated[[#This Row],[NO OF CLASSROOMS]]</f>
        <v>11.880957883129575</v>
      </c>
      <c r="BM93" s="21">
        <f>Consolidated[[#This Row],[FLOOR AREA (SF)]]/Consolidated[[#This Row],[ENROLLMENT 2022-23]]</f>
        <v>152.18224636605765</v>
      </c>
      <c r="BN93" s="21" t="s">
        <v>99</v>
      </c>
      <c r="BO93" s="21" t="s">
        <v>132</v>
      </c>
      <c r="BP93" s="21" t="s">
        <v>97</v>
      </c>
      <c r="BQ93" s="21" t="s">
        <v>97</v>
      </c>
      <c r="BR93" s="21" t="s">
        <v>97</v>
      </c>
      <c r="BS93" s="21" t="str">
        <f>_xlfn.XLOOKUP(Consolidated[[#This Row],[CODE]],'[7]page 1'!$A:$A,'[7]page 1'!$C:$C,"")</f>
        <v/>
      </c>
      <c r="BT93" s="21" t="str">
        <f>_xlfn.XLOOKUP(Consolidated[[#This Row],[CODE]],[8]Sheet1!$A:$A,[8]Sheet1!$G:$G,"")</f>
        <v/>
      </c>
      <c r="BU93" s="21" t="s">
        <v>92</v>
      </c>
      <c r="BV93" s="21" t="s">
        <v>101</v>
      </c>
      <c r="BW93" s="25" t="s">
        <v>92</v>
      </c>
      <c r="BX93" s="32" t="s">
        <v>438</v>
      </c>
      <c r="BY93" s="21" t="s">
        <v>241</v>
      </c>
      <c r="BZ93" s="21" t="s">
        <v>103</v>
      </c>
      <c r="CA93" s="33" t="s">
        <v>246</v>
      </c>
      <c r="CB93" s="21">
        <v>2</v>
      </c>
      <c r="CC93" s="25" t="s">
        <v>172</v>
      </c>
      <c r="CD93" s="21" t="s">
        <v>97</v>
      </c>
      <c r="CE93" s="21"/>
      <c r="CF93" s="21" t="s">
        <v>106</v>
      </c>
    </row>
    <row r="94" spans="1:84" ht="56.4" x14ac:dyDescent="0.3">
      <c r="A94" s="21">
        <v>16220</v>
      </c>
      <c r="B94" s="22" t="s">
        <v>439</v>
      </c>
      <c r="C94" s="21" t="s">
        <v>356</v>
      </c>
      <c r="D94" s="21" t="s">
        <v>357</v>
      </c>
      <c r="E94" s="21" t="s">
        <v>357</v>
      </c>
      <c r="F94" s="21"/>
      <c r="G94" s="21" t="s">
        <v>119</v>
      </c>
      <c r="H94" s="21" t="s">
        <v>120</v>
      </c>
      <c r="I94" s="21" t="s">
        <v>92</v>
      </c>
      <c r="J94" s="21" t="s">
        <v>93</v>
      </c>
      <c r="K94" s="21" t="s">
        <v>121</v>
      </c>
      <c r="L94" s="24" t="s">
        <v>92</v>
      </c>
      <c r="M94" s="24">
        <v>38.154673403722782</v>
      </c>
      <c r="N94" s="24">
        <v>26.142751722501643</v>
      </c>
      <c r="O94" s="24">
        <v>39.422018129050009</v>
      </c>
      <c r="P94" s="24">
        <v>36.730007430079887</v>
      </c>
      <c r="Q94" s="24">
        <v>47.205121039545567</v>
      </c>
      <c r="R94" s="24">
        <v>43.501128684586043</v>
      </c>
      <c r="S94" s="24" t="s">
        <v>92</v>
      </c>
      <c r="T94" s="24" t="s">
        <v>92</v>
      </c>
      <c r="U94" s="24" t="s">
        <v>92</v>
      </c>
      <c r="V94" s="24" t="s">
        <v>92</v>
      </c>
      <c r="W94" s="24" t="s">
        <v>92</v>
      </c>
      <c r="X94" s="24" t="s">
        <v>92</v>
      </c>
      <c r="Y94" s="24" t="s">
        <v>92</v>
      </c>
      <c r="Z94" s="24" t="s">
        <v>92</v>
      </c>
      <c r="AA94" s="24" t="s">
        <v>92</v>
      </c>
      <c r="AB94" s="23" t="s">
        <v>136</v>
      </c>
      <c r="AC94" s="21">
        <v>18.267009999999999</v>
      </c>
      <c r="AD94" s="21">
        <v>-66.695499999999996</v>
      </c>
      <c r="AE94" s="21" t="str">
        <f>_xlfn.XLOOKUP(Consolidated[[#This Row],[CODE]],[1]updatedschoolpoints!$A:$A,[1]updatedschoolpoints!$O:$O)</f>
        <v>188-039-128-08</v>
      </c>
      <c r="AF94" s="21">
        <f>_xlfn.XLOOKUP(Consolidated[[#This Row],[CODE]],[1]updatedschoolpoints!$A:$A,[1]updatedschoolpoints!$Q:$Q)</f>
        <v>8</v>
      </c>
      <c r="AG94" s="21">
        <f>_xlfn.XLOOKUP(Consolidated[[#This Row],[CODE]],[1]updatedschoolpoints!$A:$A,[1]updatedschoolpoints!$P:$P)</f>
        <v>128</v>
      </c>
      <c r="AH94" s="21">
        <f>_xlfn.XLOOKUP(Consolidated[[#This Row],[CODE]],[1]updatedschoolpoints!$A:$A,[1]updatedschoolpoints!$I:$I)</f>
        <v>4.7131037559999998</v>
      </c>
      <c r="AI94" s="21">
        <f>_xlfn.XLOOKUP(Consolidated[[#This Row],[CODE]],[1]updatedschoolpoints!$A:$A,[1]updatedschoolpoints!$H:$H)</f>
        <v>205302.7996</v>
      </c>
      <c r="AJ94" s="21">
        <v>36760</v>
      </c>
      <c r="AK94" s="21" t="s">
        <v>298</v>
      </c>
      <c r="AL94" s="26">
        <f>_xlfn.XLOOKUP(Consolidated[[#This Row],[CODE]],'[2]FCI updated 220517'!$B:$B,'[2]FCI updated 220517'!$GD:$GD)</f>
        <v>0.86799999999999999</v>
      </c>
      <c r="AM94" s="27">
        <f>IF(AND(Consolidated[[#This Row],[DESIGNATION]]="Historic",Consolidated[[#This Row],[DESIGNATION 3/22/2022]]="Historic"),AL94,AL94/1.6)</f>
        <v>0.54249999999999998</v>
      </c>
      <c r="AN94" s="21" t="s">
        <v>97</v>
      </c>
      <c r="AO94" s="21" t="s">
        <v>97</v>
      </c>
      <c r="AP94" s="21" t="str">
        <f>_xlfn.XLOOKUP(Consolidated[[#This Row],[CODE]],'[3]PRUEBA PVI'!$D:$D,'[3]PRUEBA PVI'!$I:$I,"NO DATA")</f>
        <v>REGULAR</v>
      </c>
      <c r="AQ94" s="28" t="str">
        <f>IF(_xlfn.XLOOKUP(Consolidated[[#This Row],[CODE]],'[4]PRUEBA PVI'!$D:$D,'[4]PRUEBA PVI'!$I:$I,"NOT FOUND")=Consolidated[[#This Row],[SPECIAL SCHOOL]],"MATCHES","NO")</f>
        <v>MATCHES</v>
      </c>
      <c r="AR94" s="28"/>
      <c r="AS94" s="21">
        <f>_xlfn.XLOOKUP(Consolidated[[#This Row],[CODE]],'[5]WORKING FILE'!$D:$D,'[5]WORKING FILE'!$W:$W,"")</f>
        <v>1</v>
      </c>
      <c r="AT94" s="33" t="str">
        <f>_xlfn.XLOOKUP(Consolidated[[#This Row],[CODE]],'[5]WORKING FILE'!$D:$D,'[5]WORKING FILE'!$V:$V)</f>
        <v>Recommend Combining into K-8 at BERNARDO GONZALEZ COLON (shelter there)  500 meters away.</v>
      </c>
      <c r="AU94" s="21" t="str">
        <f>_xlfn.XLOOKUP(Consolidated[[#This Row],[CODE]],'[6]Karen sort'!$D:$D,'[6]Karen sort'!$O:$O,"NOT COMPLETE")</f>
        <v>K-5</v>
      </c>
      <c r="AV94" s="21">
        <v>2.2999999999999998</v>
      </c>
      <c r="AW94" s="21">
        <v>5</v>
      </c>
      <c r="AX94" s="21" t="s">
        <v>92</v>
      </c>
      <c r="AY94" s="27" t="s">
        <v>92</v>
      </c>
      <c r="AZ94" s="21"/>
      <c r="BA94" s="21"/>
      <c r="BB94" s="21"/>
      <c r="BC94" s="21"/>
      <c r="BD94" s="21"/>
      <c r="BE94" s="21"/>
      <c r="BF94" s="24" t="s">
        <v>179</v>
      </c>
      <c r="BG94" s="24">
        <v>233.07136574253346</v>
      </c>
      <c r="BH94" s="29" t="str">
        <f>IF(_xlfn.XLOOKUP(Consolidated[[#This Row],[CODE]],'[4]PRUEBA PVI'!$D:$D,'[4]PRUEBA PVI'!$AF:$AF,"NOT FOUND")=BG94,"",_xlfn.XLOOKUP(Consolidated[[#This Row],[CODE]],'[4]PRUEBA PVI'!$D:$D,'[4]PRUEBA PVI'!$AF:$AF,"NOT FOUND"))</f>
        <v/>
      </c>
      <c r="BI94" s="30">
        <v>219.93694676021539</v>
      </c>
      <c r="BJ94" s="21">
        <v>27</v>
      </c>
      <c r="BK94" s="28" t="str">
        <f>IF(_xlfn.XLOOKUP(Consolidated[[#This Row],[CODE]],'[4]PRUEBA PVI'!$D:$D,'[4]PRUEBA PVI'!$AK:$AK,"NO DATA")=Consolidated[[#This Row],[NO OF CLASSROOMS]],"","DOES NOT MATCH")</f>
        <v/>
      </c>
      <c r="BL94" s="31">
        <f>Consolidated[[#This Row],[ENROLLMENT 2021-22]]/Consolidated[[#This Row],[NO OF CLASSROOMS]]</f>
        <v>8.1458128429709404</v>
      </c>
      <c r="BM94" s="21">
        <f>Consolidated[[#This Row],[FLOOR AREA (SF)]]/Consolidated[[#This Row],[ENROLLMENT 2022-23]]</f>
        <v>157.71993218852808</v>
      </c>
      <c r="BN94" s="21" t="s">
        <v>99</v>
      </c>
      <c r="BO94" s="21" t="s">
        <v>132</v>
      </c>
      <c r="BP94" s="21" t="s">
        <v>97</v>
      </c>
      <c r="BQ94" s="21" t="s">
        <v>97</v>
      </c>
      <c r="BR94" s="21" t="s">
        <v>285</v>
      </c>
      <c r="BS94" s="21" t="str">
        <f>_xlfn.XLOOKUP(Consolidated[[#This Row],[CODE]],'[7]page 1'!$A:$A,'[7]page 1'!$C:$C,"")</f>
        <v/>
      </c>
      <c r="BT94" s="21" t="str">
        <f>_xlfn.XLOOKUP(Consolidated[[#This Row],[CODE]],[8]Sheet1!$A:$A,[8]Sheet1!$G:$G,"")</f>
        <v/>
      </c>
      <c r="BU94" s="21" t="s">
        <v>92</v>
      </c>
      <c r="BV94" s="21" t="s">
        <v>101</v>
      </c>
      <c r="BW94" s="25" t="s">
        <v>279</v>
      </c>
      <c r="BX94" s="32" t="s">
        <v>440</v>
      </c>
      <c r="BY94" s="21" t="s">
        <v>357</v>
      </c>
      <c r="BZ94" s="21" t="s">
        <v>103</v>
      </c>
      <c r="CA94" s="33" t="s">
        <v>359</v>
      </c>
      <c r="CB94" s="21">
        <v>2</v>
      </c>
      <c r="CC94" s="25" t="s">
        <v>172</v>
      </c>
      <c r="CD94" s="21" t="s">
        <v>97</v>
      </c>
      <c r="CE94" s="21"/>
      <c r="CF94" s="21" t="s">
        <v>143</v>
      </c>
    </row>
    <row r="95" spans="1:84" ht="70.2" x14ac:dyDescent="0.3">
      <c r="A95" s="21">
        <v>17111</v>
      </c>
      <c r="B95" s="22" t="s">
        <v>441</v>
      </c>
      <c r="C95" s="21" t="s">
        <v>91</v>
      </c>
      <c r="D95" s="21" t="s">
        <v>91</v>
      </c>
      <c r="E95" s="21" t="s">
        <v>91</v>
      </c>
      <c r="F95" s="21"/>
      <c r="G95" s="21" t="s">
        <v>108</v>
      </c>
      <c r="H95" s="21" t="s">
        <v>109</v>
      </c>
      <c r="I95" s="21" t="s">
        <v>92</v>
      </c>
      <c r="J95" s="21" t="s">
        <v>93</v>
      </c>
      <c r="K95" s="21" t="s">
        <v>111</v>
      </c>
      <c r="L95" s="24" t="s">
        <v>92</v>
      </c>
      <c r="M95" s="24">
        <v>20.031203536954457</v>
      </c>
      <c r="N95" s="24">
        <v>10.270366748125646</v>
      </c>
      <c r="O95" s="24">
        <v>14.079292188946431</v>
      </c>
      <c r="P95" s="24">
        <v>16.952311121575335</v>
      </c>
      <c r="Q95" s="24">
        <v>23.602560519772783</v>
      </c>
      <c r="R95" s="24">
        <v>29.315978026568857</v>
      </c>
      <c r="S95" s="24">
        <v>36.038523964230563</v>
      </c>
      <c r="T95" s="24">
        <v>36.864544252273362</v>
      </c>
      <c r="U95" s="24">
        <v>38.983783154086723</v>
      </c>
      <c r="V95" s="24" t="s">
        <v>92</v>
      </c>
      <c r="W95" s="24" t="s">
        <v>92</v>
      </c>
      <c r="X95" s="24" t="s">
        <v>92</v>
      </c>
      <c r="Y95" s="24" t="s">
        <v>92</v>
      </c>
      <c r="Z95" s="24">
        <v>2.2899589338191952</v>
      </c>
      <c r="AA95" s="24" t="s">
        <v>92</v>
      </c>
      <c r="AB95" s="23" t="s">
        <v>213</v>
      </c>
      <c r="AC95" s="21">
        <v>18.466200000000001</v>
      </c>
      <c r="AD95" s="21">
        <v>-66.746740000000003</v>
      </c>
      <c r="AE95" s="21" t="str">
        <f>_xlfn.XLOOKUP(Consolidated[[#This Row],[CODE]],[1]updatedschoolpoints!$A:$A,[1]updatedschoolpoints!$O:$O)</f>
        <v>030-000-001-89</v>
      </c>
      <c r="AF95" s="21">
        <f>_xlfn.XLOOKUP(Consolidated[[#This Row],[CODE]],[1]updatedschoolpoints!$A:$A,[1]updatedschoolpoints!$Q:$Q)</f>
        <v>89</v>
      </c>
      <c r="AG95" s="21">
        <f>_xlfn.XLOOKUP(Consolidated[[#This Row],[CODE]],[1]updatedschoolpoints!$A:$A,[1]updatedschoolpoints!$P:$P)</f>
        <v>1</v>
      </c>
      <c r="AH95" s="21">
        <f>_xlfn.XLOOKUP(Consolidated[[#This Row],[CODE]],[1]updatedschoolpoints!$A:$A,[1]updatedschoolpoints!$I:$I)</f>
        <v>5.041906966</v>
      </c>
      <c r="AI95" s="21">
        <f>_xlfn.XLOOKUP(Consolidated[[#This Row],[CODE]],[1]updatedschoolpoints!$A:$A,[1]updatedschoolpoints!$H:$H)</f>
        <v>219625.46739999999</v>
      </c>
      <c r="AJ95" s="21">
        <v>67600</v>
      </c>
      <c r="AK95" s="21" t="s">
        <v>442</v>
      </c>
      <c r="AL95" s="26" t="e">
        <f>_xlfn.XLOOKUP(Consolidated[[#This Row],[CODE]],'[2]FCI updated 220517'!$B:$B,'[2]FCI updated 220517'!$GD:$GD)</f>
        <v>#N/A</v>
      </c>
      <c r="AM95" s="27" t="e">
        <f>IF(AND(Consolidated[[#This Row],[DESIGNATION]]="Historic",Consolidated[[#This Row],[DESIGNATION 3/22/2022]]="Historic"),AL95,AL95/1.6)</f>
        <v>#N/A</v>
      </c>
      <c r="AN95" s="21" t="s">
        <v>45</v>
      </c>
      <c r="AO95" s="21" t="s">
        <v>97</v>
      </c>
      <c r="AP95" s="21" t="str">
        <f>_xlfn.XLOOKUP(Consolidated[[#This Row],[CODE]],'[3]PRUEBA PVI'!$D:$D,'[3]PRUEBA PVI'!$I:$I,"NO DATA")</f>
        <v>REGULAR</v>
      </c>
      <c r="AQ95" s="28" t="str">
        <f>IF(_xlfn.XLOOKUP(Consolidated[[#This Row],[CODE]],'[4]PRUEBA PVI'!$D:$D,'[4]PRUEBA PVI'!$I:$I,"NOT FOUND")=Consolidated[[#This Row],[SPECIAL SCHOOL]],"MATCHES","NO")</f>
        <v>MATCHES</v>
      </c>
      <c r="AR95" s="28"/>
      <c r="AS95" s="21">
        <f>_xlfn.XLOOKUP(Consolidated[[#This Row],[CODE]],'[5]WORKING FILE'!$D:$D,'[5]WORKING FILE'!$W:$W,"")</f>
        <v>4</v>
      </c>
      <c r="AT95" s="33" t="str">
        <f>_xlfn.XLOOKUP(Consolidated[[#This Row],[CODE]],'[5]WORKING FILE'!$D:$D,'[5]WORKING FILE'!$V:$V)</f>
        <v>1.5m to older FRANCISCO PACHIN MARIN K-5, moved these students here, moved 6,7,8 from TRINA PADILLA DE SANZ 6-12 (changed to 9-12)&lt;1m moved here, 3 new PK, centrally located, large site</v>
      </c>
      <c r="AU95" s="21" t="str">
        <f>_xlfn.XLOOKUP(Consolidated[[#This Row],[CODE]],'[6]Karen sort'!$D:$D,'[6]Karen sort'!$O:$O,"NOT COMPLETE")</f>
        <v>PK-8</v>
      </c>
      <c r="AV95" s="21">
        <v>4.9000000000000004</v>
      </c>
      <c r="AW95" s="21">
        <v>3</v>
      </c>
      <c r="AX95" s="21" t="s">
        <v>92</v>
      </c>
      <c r="AY95" s="27" t="s">
        <v>92</v>
      </c>
      <c r="AZ95" s="21"/>
      <c r="BA95" s="21"/>
      <c r="BB95" s="21"/>
      <c r="BC95" s="21"/>
      <c r="BD95" s="21"/>
      <c r="BE95" s="21"/>
      <c r="BF95" s="24" t="s">
        <v>179</v>
      </c>
      <c r="BG95" s="24">
        <v>232.19859649070881</v>
      </c>
      <c r="BH95" s="29" t="str">
        <f>IF(_xlfn.XLOOKUP(Consolidated[[#This Row],[CODE]],'[4]PRUEBA PVI'!$D:$D,'[4]PRUEBA PVI'!$AF:$AF,"NOT FOUND")=BG95,"",_xlfn.XLOOKUP(Consolidated[[#This Row],[CODE]],'[4]PRUEBA PVI'!$D:$D,'[4]PRUEBA PVI'!$AF:$AF,"NOT FOUND"))</f>
        <v/>
      </c>
      <c r="BI95" s="30">
        <v>220.14995133165823</v>
      </c>
      <c r="BJ95" s="21">
        <v>29</v>
      </c>
      <c r="BK95" s="28" t="str">
        <f>IF(_xlfn.XLOOKUP(Consolidated[[#This Row],[CODE]],'[4]PRUEBA PVI'!$D:$D,'[4]PRUEBA PVI'!$AK:$AK,"NO DATA")=Consolidated[[#This Row],[NO OF CLASSROOMS]],"","DOES NOT MATCH")</f>
        <v/>
      </c>
      <c r="BL95" s="31">
        <f>Consolidated[[#This Row],[ENROLLMENT 2021-22]]/Consolidated[[#This Row],[NO OF CLASSROOMS]]</f>
        <v>7.5913776321261457</v>
      </c>
      <c r="BM95" s="21">
        <f>Consolidated[[#This Row],[FLOOR AREA (SF)]]/Consolidated[[#This Row],[ENROLLMENT 2022-23]]</f>
        <v>291.13009734623847</v>
      </c>
      <c r="BN95" s="21" t="s">
        <v>99</v>
      </c>
      <c r="BO95" s="21" t="s">
        <v>115</v>
      </c>
      <c r="BP95" s="21" t="s">
        <v>97</v>
      </c>
      <c r="BQ95" s="21" t="s">
        <v>97</v>
      </c>
      <c r="BR95" s="21" t="s">
        <v>97</v>
      </c>
      <c r="BS95" s="21" t="str">
        <f>_xlfn.XLOOKUP(Consolidated[[#This Row],[CODE]],'[7]page 1'!$A:$A,'[7]page 1'!$C:$C,"")</f>
        <v/>
      </c>
      <c r="BT95" s="21" t="str">
        <f>_xlfn.XLOOKUP(Consolidated[[#This Row],[CODE]],[8]Sheet1!$A:$A,[8]Sheet1!$G:$G,"")</f>
        <v/>
      </c>
      <c r="BU95" s="21" t="s">
        <v>92</v>
      </c>
      <c r="BV95" s="21" t="s">
        <v>124</v>
      </c>
      <c r="BW95" s="25" t="s">
        <v>279</v>
      </c>
      <c r="BX95" s="32" t="s">
        <v>443</v>
      </c>
      <c r="BY95" s="21" t="s">
        <v>91</v>
      </c>
      <c r="BZ95" s="21" t="s">
        <v>103</v>
      </c>
      <c r="CA95" s="33" t="s">
        <v>104</v>
      </c>
      <c r="CB95" s="21">
        <v>1</v>
      </c>
      <c r="CC95" s="25" t="s">
        <v>172</v>
      </c>
      <c r="CD95" s="21" t="s">
        <v>97</v>
      </c>
      <c r="CE95" s="21"/>
      <c r="CF95" s="21" t="s">
        <v>143</v>
      </c>
    </row>
    <row r="96" spans="1:84" ht="70.2" x14ac:dyDescent="0.3">
      <c r="A96" s="21">
        <v>17186</v>
      </c>
      <c r="B96" s="22" t="s">
        <v>444</v>
      </c>
      <c r="C96" s="40" t="s">
        <v>295</v>
      </c>
      <c r="D96" s="40" t="s">
        <v>296</v>
      </c>
      <c r="E96" s="40" t="s">
        <v>297</v>
      </c>
      <c r="F96" s="40"/>
      <c r="G96" s="21" t="s">
        <v>189</v>
      </c>
      <c r="H96" s="21" t="s">
        <v>190</v>
      </c>
      <c r="I96" s="21" t="s">
        <v>92</v>
      </c>
      <c r="J96" s="21" t="s">
        <v>93</v>
      </c>
      <c r="K96" s="21" t="s">
        <v>191</v>
      </c>
      <c r="L96" s="24" t="s">
        <v>92</v>
      </c>
      <c r="M96" s="24" t="s">
        <v>92</v>
      </c>
      <c r="N96" s="24" t="s">
        <v>92</v>
      </c>
      <c r="O96" s="24" t="s">
        <v>92</v>
      </c>
      <c r="P96" s="24" t="s">
        <v>92</v>
      </c>
      <c r="Q96" s="24" t="s">
        <v>92</v>
      </c>
      <c r="R96" s="24" t="s">
        <v>92</v>
      </c>
      <c r="S96" s="24">
        <v>102.4252786351816</v>
      </c>
      <c r="T96" s="24">
        <v>101.14118551264743</v>
      </c>
      <c r="U96" s="24">
        <v>116.00052548289221</v>
      </c>
      <c r="V96" s="24" t="s">
        <v>92</v>
      </c>
      <c r="W96" s="24" t="s">
        <v>92</v>
      </c>
      <c r="X96" s="24" t="s">
        <v>92</v>
      </c>
      <c r="Y96" s="24" t="s">
        <v>92</v>
      </c>
      <c r="Z96" s="24" t="s">
        <v>92</v>
      </c>
      <c r="AA96" s="24" t="s">
        <v>92</v>
      </c>
      <c r="AB96" s="23" t="s">
        <v>192</v>
      </c>
      <c r="AC96" s="21">
        <v>18.358160000000002</v>
      </c>
      <c r="AD96" s="21">
        <v>-66.445809999999994</v>
      </c>
      <c r="AE96" s="21" t="str">
        <f>_xlfn.XLOOKUP(Consolidated[[#This Row],[CODE]],[1]updatedschoolpoints!$A:$A,[1]updatedschoolpoints!$O:$O)</f>
        <v>108-000-005-40</v>
      </c>
      <c r="AF96" s="21">
        <f>_xlfn.XLOOKUP(Consolidated[[#This Row],[CODE]],[1]updatedschoolpoints!$A:$A,[1]updatedschoolpoints!$Q:$Q)</f>
        <v>40</v>
      </c>
      <c r="AG96" s="21">
        <f>_xlfn.XLOOKUP(Consolidated[[#This Row],[CODE]],[1]updatedschoolpoints!$A:$A,[1]updatedschoolpoints!$P:$P)</f>
        <v>5</v>
      </c>
      <c r="AH96" s="21">
        <f>_xlfn.XLOOKUP(Consolidated[[#This Row],[CODE]],[1]updatedschoolpoints!$A:$A,[1]updatedschoolpoints!$I:$I)</f>
        <v>5.033814435</v>
      </c>
      <c r="AI96" s="21">
        <f>_xlfn.XLOOKUP(Consolidated[[#This Row],[CODE]],[1]updatedschoolpoints!$A:$A,[1]updatedschoolpoints!$H:$H)</f>
        <v>219272.0797</v>
      </c>
      <c r="AJ96" s="21">
        <v>44800</v>
      </c>
      <c r="AK96" s="21" t="s">
        <v>445</v>
      </c>
      <c r="AL96" s="26">
        <f>_xlfn.XLOOKUP(Consolidated[[#This Row],[CODE]],'[2]FCI updated 220517'!$B:$B,'[2]FCI updated 220517'!$GD:$GD)</f>
        <v>0.84250000000000003</v>
      </c>
      <c r="AM96" s="27">
        <f>IF(AND(Consolidated[[#This Row],[DESIGNATION]]="Historic",Consolidated[[#This Row],[DESIGNATION 3/22/2022]]="Historic"),AL96,AL96/1.6)</f>
        <v>0.52656249999999993</v>
      </c>
      <c r="AN96" s="21" t="s">
        <v>97</v>
      </c>
      <c r="AO96" s="21" t="s">
        <v>97</v>
      </c>
      <c r="AP96" s="21" t="str">
        <f>_xlfn.XLOOKUP(Consolidated[[#This Row],[CODE]],'[3]PRUEBA PVI'!$D:$D,'[3]PRUEBA PVI'!$I:$I,"NO DATA")</f>
        <v>REGULAR</v>
      </c>
      <c r="AQ96" s="28" t="str">
        <f>IF(_xlfn.XLOOKUP(Consolidated[[#This Row],[CODE]],'[4]PRUEBA PVI'!$D:$D,'[4]PRUEBA PVI'!$I:$I,"NOT FOUND")=Consolidated[[#This Row],[SPECIAL SCHOOL]],"MATCHES","NO")</f>
        <v>MATCHES</v>
      </c>
      <c r="AR96" s="28"/>
      <c r="AS96" s="21">
        <f>_xlfn.XLOOKUP(Consolidated[[#This Row],[CODE]],'[5]WORKING FILE'!$D:$D,'[5]WORKING FILE'!$W:$W,"")</f>
        <v>3</v>
      </c>
      <c r="AT96" s="33" t="str">
        <f>_xlfn.XLOOKUP(Consolidated[[#This Row],[CODE]],'[5]WORKING FILE'!$D:$D,'[5]WORKING FILE'!$V:$V)</f>
        <v>Works well with nearby BARAHONA (ELEMENTAL) but far from other schools. Shelter. Keep</v>
      </c>
      <c r="AU96" s="21" t="str">
        <f>_xlfn.XLOOKUP(Consolidated[[#This Row],[CODE]],'[6]Karen sort'!$D:$D,'[6]Karen sort'!$O:$O,"NOT COMPLETE")</f>
        <v>6-8</v>
      </c>
      <c r="AV96" s="21">
        <v>7.2</v>
      </c>
      <c r="AW96" s="21">
        <v>4</v>
      </c>
      <c r="AX96" s="21" t="s">
        <v>92</v>
      </c>
      <c r="AY96" s="27" t="s">
        <v>92</v>
      </c>
      <c r="AZ96" s="21"/>
      <c r="BA96" s="21"/>
      <c r="BB96" s="21"/>
      <c r="BC96" s="21"/>
      <c r="BD96" s="21"/>
      <c r="BE96" s="21"/>
      <c r="BF96" s="24" t="s">
        <v>179</v>
      </c>
      <c r="BG96" s="24">
        <v>325.2221006972544</v>
      </c>
      <c r="BH96" s="29" t="str">
        <f>IF(_xlfn.XLOOKUP(Consolidated[[#This Row],[CODE]],'[4]PRUEBA PVI'!$D:$D,'[4]PRUEBA PVI'!$AF:$AF,"NOT FOUND")=BG96,"",_xlfn.XLOOKUP(Consolidated[[#This Row],[CODE]],'[4]PRUEBA PVI'!$D:$D,'[4]PRUEBA PVI'!$AF:$AF,"NOT FOUND"))</f>
        <v/>
      </c>
      <c r="BI96" s="30">
        <v>308.36761220742233</v>
      </c>
      <c r="BJ96" s="21">
        <v>28</v>
      </c>
      <c r="BK96" s="28" t="str">
        <f>IF(_xlfn.XLOOKUP(Consolidated[[#This Row],[CODE]],'[4]PRUEBA PVI'!$D:$D,'[4]PRUEBA PVI'!$AK:$AK,"NO DATA")=Consolidated[[#This Row],[NO OF CLASSROOMS]],"","DOES NOT MATCH")</f>
        <v/>
      </c>
      <c r="BL96" s="31">
        <f>Consolidated[[#This Row],[ENROLLMENT 2021-22]]/Consolidated[[#This Row],[NO OF CLASSROOMS]]</f>
        <v>11.01312900740794</v>
      </c>
      <c r="BM96" s="21">
        <f>Consolidated[[#This Row],[FLOOR AREA (SF)]]/Consolidated[[#This Row],[ENROLLMENT 2022-23]]</f>
        <v>137.75201594218782</v>
      </c>
      <c r="BN96" s="21" t="s">
        <v>114</v>
      </c>
      <c r="BO96" s="21" t="s">
        <v>115</v>
      </c>
      <c r="BP96" s="21" t="s">
        <v>97</v>
      </c>
      <c r="BQ96" s="21" t="s">
        <v>123</v>
      </c>
      <c r="BR96" s="21" t="s">
        <v>97</v>
      </c>
      <c r="BS96" s="21" t="str">
        <f>_xlfn.XLOOKUP(Consolidated[[#This Row],[CODE]],'[7]page 1'!$A:$A,'[7]page 1'!$C:$C,"")</f>
        <v/>
      </c>
      <c r="BT96" s="21" t="str">
        <f>_xlfn.XLOOKUP(Consolidated[[#This Row],[CODE]],[8]Sheet1!$A:$A,[8]Sheet1!$G:$G,"")</f>
        <v/>
      </c>
      <c r="BU96" s="21" t="s">
        <v>92</v>
      </c>
      <c r="BV96" s="21" t="s">
        <v>101</v>
      </c>
      <c r="BW96" s="25" t="s">
        <v>125</v>
      </c>
      <c r="BX96" s="32" t="s">
        <v>446</v>
      </c>
      <c r="BY96" s="21" t="s">
        <v>297</v>
      </c>
      <c r="BZ96" s="21" t="s">
        <v>103</v>
      </c>
      <c r="CA96" s="33" t="s">
        <v>300</v>
      </c>
      <c r="CB96" s="21">
        <v>2</v>
      </c>
      <c r="CC96" s="25" t="s">
        <v>172</v>
      </c>
      <c r="CD96" s="21" t="s">
        <v>97</v>
      </c>
      <c r="CE96" s="21"/>
      <c r="CF96" s="21" t="s">
        <v>143</v>
      </c>
    </row>
    <row r="97" spans="1:84" ht="56.4" x14ac:dyDescent="0.3">
      <c r="A97" s="21">
        <v>17319</v>
      </c>
      <c r="B97" s="22" t="s">
        <v>447</v>
      </c>
      <c r="C97" s="21" t="s">
        <v>91</v>
      </c>
      <c r="D97" s="21" t="s">
        <v>158</v>
      </c>
      <c r="E97" s="21" t="s">
        <v>201</v>
      </c>
      <c r="F97" s="21"/>
      <c r="G97" s="21" t="s">
        <v>160</v>
      </c>
      <c r="H97" s="21" t="s">
        <v>161</v>
      </c>
      <c r="I97" s="21" t="s">
        <v>92</v>
      </c>
      <c r="J97" s="21" t="s">
        <v>93</v>
      </c>
      <c r="K97" s="21" t="s">
        <v>162</v>
      </c>
      <c r="L97" s="24" t="s">
        <v>92</v>
      </c>
      <c r="M97" s="24" t="s">
        <v>92</v>
      </c>
      <c r="N97" s="24" t="s">
        <v>92</v>
      </c>
      <c r="O97" s="24" t="s">
        <v>92</v>
      </c>
      <c r="P97" s="24" t="s">
        <v>92</v>
      </c>
      <c r="Q97" s="24" t="s">
        <v>92</v>
      </c>
      <c r="R97" s="24" t="s">
        <v>92</v>
      </c>
      <c r="S97" s="24" t="s">
        <v>92</v>
      </c>
      <c r="T97" s="24" t="s">
        <v>92</v>
      </c>
      <c r="U97" s="24" t="s">
        <v>92</v>
      </c>
      <c r="V97" s="24">
        <v>118.39006402654185</v>
      </c>
      <c r="W97" s="24">
        <v>108.75445244751113</v>
      </c>
      <c r="X97" s="24">
        <v>117.72315735537047</v>
      </c>
      <c r="Y97" s="24">
        <v>131.19266588527205</v>
      </c>
      <c r="Z97" s="24" t="s">
        <v>92</v>
      </c>
      <c r="AA97" s="24" t="s">
        <v>92</v>
      </c>
      <c r="AB97" s="23" t="s">
        <v>178</v>
      </c>
      <c r="AC97" s="21">
        <v>18.340710000000001</v>
      </c>
      <c r="AD97" s="21">
        <v>-66.474040000000002</v>
      </c>
      <c r="AE97" s="21" t="str">
        <f>_xlfn.XLOOKUP(Consolidated[[#This Row],[CODE]],[1]updatedschoolpoints!$A:$A,[1]updatedschoolpoints!$O:$O)</f>
        <v>137-005-051-37</v>
      </c>
      <c r="AF97" s="21">
        <f>_xlfn.XLOOKUP(Consolidated[[#This Row],[CODE]],[1]updatedschoolpoints!$A:$A,[1]updatedschoolpoints!$Q:$Q)</f>
        <v>37</v>
      </c>
      <c r="AG97" s="21">
        <f>_xlfn.XLOOKUP(Consolidated[[#This Row],[CODE]],[1]updatedschoolpoints!$A:$A,[1]updatedschoolpoints!$P:$P)</f>
        <v>51</v>
      </c>
      <c r="AH97" s="21">
        <f>_xlfn.XLOOKUP(Consolidated[[#This Row],[CODE]],[1]updatedschoolpoints!$A:$A,[1]updatedschoolpoints!$I:$I)</f>
        <v>5.7078649300000004</v>
      </c>
      <c r="AI97" s="21">
        <f>_xlfn.XLOOKUP(Consolidated[[#This Row],[CODE]],[1]updatedschoolpoints!$A:$A,[1]updatedschoolpoints!$H:$H)</f>
        <v>248634.59640000001</v>
      </c>
      <c r="AJ97" s="21">
        <v>96320</v>
      </c>
      <c r="AK97" s="21" t="s">
        <v>448</v>
      </c>
      <c r="AL97" s="26">
        <f>_xlfn.XLOOKUP(Consolidated[[#This Row],[CODE]],'[9]Added completed QCQA items 2206'!$J:$J,'[9]Added completed QCQA items 2206'!$GB:$GB,"MISSING")</f>
        <v>0.75</v>
      </c>
      <c r="AM97" s="27">
        <f>IF(AND(Consolidated[[#This Row],[DESIGNATION]]="Historic",Consolidated[[#This Row],[DESIGNATION 3/22/2022]]="Historic"),AL97,AL97/1.6)</f>
        <v>0.46875</v>
      </c>
      <c r="AN97" s="21" t="s">
        <v>45</v>
      </c>
      <c r="AO97" s="21" t="s">
        <v>97</v>
      </c>
      <c r="AP97" s="21" t="str">
        <f>_xlfn.XLOOKUP(Consolidated[[#This Row],[CODE]],'[3]PRUEBA PVI'!$D:$D,'[3]PRUEBA PVI'!$I:$I,"NO DATA")</f>
        <v>VOCACIONAL</v>
      </c>
      <c r="AQ97" s="28" t="str">
        <f>IF(_xlfn.XLOOKUP(Consolidated[[#This Row],[CODE]],'[4]PRUEBA PVI'!$D:$D,'[4]PRUEBA PVI'!$I:$I,"NOT FOUND")=Consolidated[[#This Row],[SPECIAL SCHOOL]],"MATCHES","NO")</f>
        <v>MATCHES</v>
      </c>
      <c r="AR97" s="28"/>
      <c r="AS97" s="21">
        <f>_xlfn.XLOOKUP(Consolidated[[#This Row],[CODE]],'[5]WORKING FILE'!$D:$D,'[5]WORKING FILE'!$W:$W,"")</f>
        <v>3</v>
      </c>
      <c r="AT97" s="33">
        <f>_xlfn.XLOOKUP(Consolidated[[#This Row],[CODE]],'[5]WORKING FILE'!$D:$D,'[5]WORKING FILE'!$V:$V)</f>
        <v>0</v>
      </c>
      <c r="AU97" s="21" t="str">
        <f>_xlfn.XLOOKUP(Consolidated[[#This Row],[CODE]],'[6]Karen sort'!$D:$D,'[6]Karen sort'!$O:$O,"NOT COMPLETE")</f>
        <v>9-12</v>
      </c>
      <c r="AV97" s="21">
        <v>2.7</v>
      </c>
      <c r="AW97" s="21">
        <v>2</v>
      </c>
      <c r="AX97" s="21" t="s">
        <v>92</v>
      </c>
      <c r="AY97" s="27" t="s">
        <v>92</v>
      </c>
      <c r="AZ97" s="21"/>
      <c r="BA97" s="21"/>
      <c r="BB97" s="21"/>
      <c r="BC97" s="21"/>
      <c r="BD97" s="21"/>
      <c r="BE97" s="21"/>
      <c r="BF97" s="24" t="s">
        <v>179</v>
      </c>
      <c r="BG97" s="24">
        <v>487.87774359037348</v>
      </c>
      <c r="BH97" s="29" t="str">
        <f>IF(_xlfn.XLOOKUP(Consolidated[[#This Row],[CODE]],'[4]PRUEBA PVI'!$D:$D,'[4]PRUEBA PVI'!$AF:$AF,"NOT FOUND")=BG97,"",_xlfn.XLOOKUP(Consolidated[[#This Row],[CODE]],'[4]PRUEBA PVI'!$D:$D,'[4]PRUEBA PVI'!$AF:$AF,"NOT FOUND"))</f>
        <v/>
      </c>
      <c r="BI97" s="30">
        <v>468.57329271803735</v>
      </c>
      <c r="BJ97" s="21">
        <v>49</v>
      </c>
      <c r="BK97" s="28" t="str">
        <f>IF(_xlfn.XLOOKUP(Consolidated[[#This Row],[CODE]],'[4]PRUEBA PVI'!$D:$D,'[4]PRUEBA PVI'!$AK:$AK,"NO DATA")=Consolidated[[#This Row],[NO OF CLASSROOMS]],"","DOES NOT MATCH")</f>
        <v/>
      </c>
      <c r="BL97" s="31">
        <f>Consolidated[[#This Row],[ENROLLMENT 2021-22]]/Consolidated[[#This Row],[NO OF CLASSROOMS]]</f>
        <v>9.5627202595517833</v>
      </c>
      <c r="BM97" s="21">
        <f>Consolidated[[#This Row],[FLOOR AREA (SF)]]/Consolidated[[#This Row],[ENROLLMENT 2022-23]]</f>
        <v>197.42650954143778</v>
      </c>
      <c r="BN97" s="21" t="s">
        <v>114</v>
      </c>
      <c r="BO97" s="21" t="s">
        <v>115</v>
      </c>
      <c r="BP97" s="21" t="s">
        <v>97</v>
      </c>
      <c r="BQ97" s="21" t="s">
        <v>123</v>
      </c>
      <c r="BR97" s="21" t="s">
        <v>97</v>
      </c>
      <c r="BS97" s="21" t="str">
        <f>_xlfn.XLOOKUP(Consolidated[[#This Row],[CODE]],'[7]page 1'!$A:$A,'[7]page 1'!$C:$C,"")</f>
        <v/>
      </c>
      <c r="BT97" s="21" t="str">
        <f>_xlfn.XLOOKUP(Consolidated[[#This Row],[CODE]],[8]Sheet1!$A:$A,[8]Sheet1!$G:$G,"")</f>
        <v/>
      </c>
      <c r="BU97" s="21" t="s">
        <v>285</v>
      </c>
      <c r="BV97" s="21" t="s">
        <v>124</v>
      </c>
      <c r="BW97" s="25" t="s">
        <v>125</v>
      </c>
      <c r="BX97" s="32" t="s">
        <v>449</v>
      </c>
      <c r="BY97" s="21" t="s">
        <v>201</v>
      </c>
      <c r="BZ97" s="21" t="s">
        <v>103</v>
      </c>
      <c r="CA97" s="33" t="s">
        <v>204</v>
      </c>
      <c r="CB97" s="21">
        <v>2</v>
      </c>
      <c r="CC97" s="25" t="s">
        <v>172</v>
      </c>
      <c r="CD97" s="21" t="s">
        <v>97</v>
      </c>
      <c r="CE97" s="21"/>
      <c r="CF97" s="21" t="s">
        <v>143</v>
      </c>
    </row>
    <row r="98" spans="1:84" ht="82.8" x14ac:dyDescent="0.3">
      <c r="A98" s="21">
        <v>17327</v>
      </c>
      <c r="B98" s="22" t="s">
        <v>450</v>
      </c>
      <c r="C98" s="21" t="s">
        <v>91</v>
      </c>
      <c r="D98" s="21" t="s">
        <v>182</v>
      </c>
      <c r="E98" s="21" t="s">
        <v>182</v>
      </c>
      <c r="F98" s="21"/>
      <c r="G98" s="21" t="s">
        <v>160</v>
      </c>
      <c r="H98" s="21" t="s">
        <v>161</v>
      </c>
      <c r="I98" s="21" t="s">
        <v>92</v>
      </c>
      <c r="J98" s="21" t="s">
        <v>93</v>
      </c>
      <c r="K98" s="21" t="s">
        <v>162</v>
      </c>
      <c r="L98" s="24" t="s">
        <v>92</v>
      </c>
      <c r="M98" s="24" t="s">
        <v>92</v>
      </c>
      <c r="N98" s="24" t="s">
        <v>92</v>
      </c>
      <c r="O98" s="24" t="s">
        <v>92</v>
      </c>
      <c r="P98" s="24" t="s">
        <v>92</v>
      </c>
      <c r="Q98" s="24" t="s">
        <v>92</v>
      </c>
      <c r="R98" s="24" t="s">
        <v>92</v>
      </c>
      <c r="S98" s="24" t="s">
        <v>92</v>
      </c>
      <c r="T98" s="24" t="s">
        <v>92</v>
      </c>
      <c r="U98" s="24" t="s">
        <v>92</v>
      </c>
      <c r="V98" s="24">
        <v>81.154479373032729</v>
      </c>
      <c r="W98" s="24">
        <v>53.423239798777395</v>
      </c>
      <c r="X98" s="24">
        <v>55.001803026689487</v>
      </c>
      <c r="Y98" s="24">
        <v>53.055857527132076</v>
      </c>
      <c r="Z98" s="24" t="s">
        <v>92</v>
      </c>
      <c r="AA98" s="24" t="s">
        <v>92</v>
      </c>
      <c r="AB98" s="23" t="s">
        <v>313</v>
      </c>
      <c r="AC98" s="21">
        <v>18.3678588</v>
      </c>
      <c r="AD98" s="21">
        <v>-66.833353419999995</v>
      </c>
      <c r="AE98" s="21" t="str">
        <f>_xlfn.XLOOKUP(Consolidated[[#This Row],[CODE]],[1]updatedschoolpoints!$A:$A,[1]updatedschoolpoints!$O:$O)</f>
        <v>102-017-121-03</v>
      </c>
      <c r="AF98" s="21">
        <f>_xlfn.XLOOKUP(Consolidated[[#This Row],[CODE]],[1]updatedschoolpoints!$A:$A,[1]updatedschoolpoints!$Q:$Q)</f>
        <v>3</v>
      </c>
      <c r="AG98" s="21">
        <f>_xlfn.XLOOKUP(Consolidated[[#This Row],[CODE]],[1]updatedschoolpoints!$A:$A,[1]updatedschoolpoints!$P:$P)</f>
        <v>121</v>
      </c>
      <c r="AH98" s="21">
        <f>_xlfn.XLOOKUP(Consolidated[[#This Row],[CODE]],[1]updatedschoolpoints!$A:$A,[1]updatedschoolpoints!$I:$I)</f>
        <v>3.1862150310000001</v>
      </c>
      <c r="AI98" s="21">
        <f>_xlfn.XLOOKUP(Consolidated[[#This Row],[CODE]],[1]updatedschoolpoints!$A:$A,[1]updatedschoolpoints!$H:$H)</f>
        <v>138791.52679999999</v>
      </c>
      <c r="AJ98" s="21">
        <v>42025</v>
      </c>
      <c r="AK98" s="21" t="s">
        <v>346</v>
      </c>
      <c r="AL98" s="26">
        <f>_xlfn.XLOOKUP(Consolidated[[#This Row],[CODE]],'[2]FCI updated 220517'!$B:$B,'[2]FCI updated 220517'!$GD:$GD)</f>
        <v>0.84550000000000003</v>
      </c>
      <c r="AM98" s="27">
        <f>IF(AND(Consolidated[[#This Row],[DESIGNATION]]="Historic",Consolidated[[#This Row],[DESIGNATION 3/22/2022]]="Historic"),AL98,AL98/1.6)</f>
        <v>0.5284375</v>
      </c>
      <c r="AN98" s="21" t="s">
        <v>97</v>
      </c>
      <c r="AO98" s="21" t="s">
        <v>97</v>
      </c>
      <c r="AP98" s="21" t="str">
        <f>_xlfn.XLOOKUP(Consolidated[[#This Row],[CODE]],'[3]PRUEBA PVI'!$D:$D,'[3]PRUEBA PVI'!$I:$I,"NO DATA")</f>
        <v>VOCACIONAL</v>
      </c>
      <c r="AQ98" s="28" t="str">
        <f>IF(_xlfn.XLOOKUP(Consolidated[[#This Row],[CODE]],'[4]PRUEBA PVI'!$D:$D,'[4]PRUEBA PVI'!$I:$I,"NOT FOUND")=Consolidated[[#This Row],[SPECIAL SCHOOL]],"MATCHES","NO")</f>
        <v>MATCHES</v>
      </c>
      <c r="AR98" s="28"/>
      <c r="AS98" s="21">
        <f>_xlfn.XLOOKUP(Consolidated[[#This Row],[CODE]],'[5]WORKING FILE'!$D:$D,'[5]WORKING FILE'!$W:$W,"")</f>
        <v>3</v>
      </c>
      <c r="AT98" s="33" t="str">
        <f>_xlfn.XLOOKUP(Consolidated[[#This Row],[CODE]],'[5]WORKING FILE'!$D:$D,'[5]WORKING FILE'!$V:$V)</f>
        <v>&lt;5 m from LUIS F CRESPO HS</v>
      </c>
      <c r="AU98" s="21" t="str">
        <f>_xlfn.XLOOKUP(Consolidated[[#This Row],[CODE]],'[6]Karen sort'!$D:$D,'[6]Karen sort'!$O:$O,"NOT COMPLETE")</f>
        <v>9-12</v>
      </c>
      <c r="AV98" s="21">
        <v>6.3</v>
      </c>
      <c r="AW98" s="21">
        <v>3</v>
      </c>
      <c r="AX98" s="21">
        <v>1</v>
      </c>
      <c r="AY98" s="27">
        <v>0.75980290371357706</v>
      </c>
      <c r="AZ98" s="21"/>
      <c r="BA98" s="21"/>
      <c r="BB98" s="21"/>
      <c r="BC98" s="21"/>
      <c r="BD98" s="21"/>
      <c r="BE98" s="21"/>
      <c r="BF98" s="24" t="s">
        <v>179</v>
      </c>
      <c r="BG98" s="24">
        <v>246.5745143508577</v>
      </c>
      <c r="BH98" s="29" t="str">
        <f>IF(_xlfn.XLOOKUP(Consolidated[[#This Row],[CODE]],'[4]PRUEBA PVI'!$D:$D,'[4]PRUEBA PVI'!$AF:$AF,"NOT FOUND")=BG98,"",_xlfn.XLOOKUP(Consolidated[[#This Row],[CODE]],'[4]PRUEBA PVI'!$D:$D,'[4]PRUEBA PVI'!$AF:$AF,"NOT FOUND"))</f>
        <v/>
      </c>
      <c r="BI98" s="30">
        <v>236.58126821249152</v>
      </c>
      <c r="BJ98" s="21">
        <v>19</v>
      </c>
      <c r="BK98" s="28" t="str">
        <f>IF(_xlfn.XLOOKUP(Consolidated[[#This Row],[CODE]],'[4]PRUEBA PVI'!$D:$D,'[4]PRUEBA PVI'!$AK:$AK,"NO DATA")=Consolidated[[#This Row],[NO OF CLASSROOMS]],"","DOES NOT MATCH")</f>
        <v/>
      </c>
      <c r="BL98" s="31">
        <f>Consolidated[[#This Row],[ENROLLMENT 2021-22]]/Consolidated[[#This Row],[NO OF CLASSROOMS]]</f>
        <v>12.451645695394291</v>
      </c>
      <c r="BM98" s="21">
        <f>Consolidated[[#This Row],[FLOOR AREA (SF)]]/Consolidated[[#This Row],[ENROLLMENT 2022-23]]</f>
        <v>170.43529462335863</v>
      </c>
      <c r="BN98" s="21" t="s">
        <v>114</v>
      </c>
      <c r="BO98" s="21" t="s">
        <v>132</v>
      </c>
      <c r="BP98" s="21" t="s">
        <v>97</v>
      </c>
      <c r="BQ98" s="21" t="s">
        <v>97</v>
      </c>
      <c r="BR98" s="21" t="s">
        <v>97</v>
      </c>
      <c r="BS98" s="21" t="str">
        <f>_xlfn.XLOOKUP(Consolidated[[#This Row],[CODE]],'[7]page 1'!$A:$A,'[7]page 1'!$C:$C,"")</f>
        <v/>
      </c>
      <c r="BT98" s="21" t="str">
        <f>_xlfn.XLOOKUP(Consolidated[[#This Row],[CODE]],[8]Sheet1!$A:$A,[8]Sheet1!$G:$G,"")</f>
        <v/>
      </c>
      <c r="BU98" s="21" t="s">
        <v>92</v>
      </c>
      <c r="BV98" s="21" t="s">
        <v>101</v>
      </c>
      <c r="BW98" s="25" t="s">
        <v>92</v>
      </c>
      <c r="BX98" s="32" t="s">
        <v>451</v>
      </c>
      <c r="BY98" s="21" t="s">
        <v>182</v>
      </c>
      <c r="BZ98" s="21" t="s">
        <v>103</v>
      </c>
      <c r="CA98" s="33" t="s">
        <v>184</v>
      </c>
      <c r="CB98" s="21">
        <v>1</v>
      </c>
      <c r="CC98" s="25" t="s">
        <v>172</v>
      </c>
      <c r="CD98" s="21" t="s">
        <v>97</v>
      </c>
      <c r="CE98" s="21"/>
      <c r="CF98" s="21" t="s">
        <v>139</v>
      </c>
    </row>
    <row r="99" spans="1:84" ht="84.6" x14ac:dyDescent="0.3">
      <c r="A99" s="21">
        <v>17343</v>
      </c>
      <c r="B99" s="22" t="s">
        <v>452</v>
      </c>
      <c r="C99" s="21" t="s">
        <v>91</v>
      </c>
      <c r="D99" s="21" t="s">
        <v>91</v>
      </c>
      <c r="E99" s="21" t="s">
        <v>91</v>
      </c>
      <c r="F99" s="21"/>
      <c r="G99" s="42" t="s">
        <v>389</v>
      </c>
      <c r="H99" s="42"/>
      <c r="I99" s="42" t="s">
        <v>92</v>
      </c>
      <c r="J99" s="42" t="s">
        <v>92</v>
      </c>
      <c r="K99" s="42" t="s">
        <v>94</v>
      </c>
      <c r="L99" s="43"/>
      <c r="M99" s="43"/>
      <c r="N99" s="43"/>
      <c r="O99" s="43"/>
      <c r="P99" s="43"/>
      <c r="Q99" s="43"/>
      <c r="R99" s="43"/>
      <c r="S99" s="43"/>
      <c r="T99" s="43"/>
      <c r="U99" s="43"/>
      <c r="V99" s="43"/>
      <c r="W99" s="43"/>
      <c r="X99" s="43"/>
      <c r="Y99" s="43"/>
      <c r="Z99" s="43"/>
      <c r="AA99" s="43"/>
      <c r="AB99" s="23" t="s">
        <v>453</v>
      </c>
      <c r="AC99" s="21">
        <v>18.441268189999999</v>
      </c>
      <c r="AD99" s="21">
        <v>-66.670498899999998</v>
      </c>
      <c r="AE99" s="21" t="str">
        <f>_xlfn.XLOOKUP(Consolidated[[#This Row],[CODE]],[1]updatedschoolpoints!$A:$A,[1]updatedschoolpoints!$O:$O)</f>
        <v>031-083-416-06</v>
      </c>
      <c r="AF99" s="21">
        <f>_xlfn.XLOOKUP(Consolidated[[#This Row],[CODE]],[1]updatedschoolpoints!$A:$A,[1]updatedschoolpoints!$Q:$Q)</f>
        <v>6</v>
      </c>
      <c r="AG99" s="21">
        <f>_xlfn.XLOOKUP(Consolidated[[#This Row],[CODE]],[1]updatedschoolpoints!$A:$A,[1]updatedschoolpoints!$P:$P)</f>
        <v>416</v>
      </c>
      <c r="AH99" s="21">
        <f>_xlfn.XLOOKUP(Consolidated[[#This Row],[CODE]],[1]updatedschoolpoints!$A:$A,[1]updatedschoolpoints!$I:$I)</f>
        <v>3.9688900579999999</v>
      </c>
      <c r="AI99" s="21">
        <f>_xlfn.XLOOKUP(Consolidated[[#This Row],[CODE]],[1]updatedschoolpoints!$A:$A,[1]updatedschoolpoints!$H:$H)</f>
        <v>172884.85089999999</v>
      </c>
      <c r="AJ99" s="37" t="s">
        <v>391</v>
      </c>
      <c r="AK99" s="21" t="s">
        <v>402</v>
      </c>
      <c r="AL99" s="26">
        <f>_xlfn.XLOOKUP(Consolidated[[#This Row],[CODE]],'[2]FCI updated 220517'!$B:$B,'[2]FCI updated 220517'!$GD:$GD)</f>
        <v>0.65800000000000003</v>
      </c>
      <c r="AM99" s="27">
        <f>IF(AND(Consolidated[[#This Row],[DESIGNATION]]="Historic",Consolidated[[#This Row],[DESIGNATION 3/22/2022]]="Historic"),AL99,AL99/1.6)</f>
        <v>0.41125</v>
      </c>
      <c r="AN99" s="21" t="s">
        <v>45</v>
      </c>
      <c r="AO99" s="21" t="s">
        <v>97</v>
      </c>
      <c r="AP99" s="21" t="str">
        <f>_xlfn.XLOOKUP(Consolidated[[#This Row],[CODE]],'[3]PRUEBA PVI'!$D:$D,'[3]PRUEBA PVI'!$I:$I,"NO DATA")</f>
        <v>BELLAS ARTES</v>
      </c>
      <c r="AQ99" s="28" t="str">
        <f>IF(_xlfn.XLOOKUP(Consolidated[[#This Row],[CODE]],'[4]PRUEBA PVI'!$D:$D,'[4]PRUEBA PVI'!$I:$I,"NOT FOUND")=Consolidated[[#This Row],[SPECIAL SCHOOL]],"MATCHES","NO")</f>
        <v>MATCHES</v>
      </c>
      <c r="AR99" s="28"/>
      <c r="AS99" s="21">
        <f>_xlfn.XLOOKUP(Consolidated[[#This Row],[CODE]],'[5]WORKING FILE'!$D:$D,'[5]WORKING FILE'!$W:$W,"")</f>
        <v>2</v>
      </c>
      <c r="AT99" s="33">
        <f>_xlfn.XLOOKUP(Consolidated[[#This Row],[CODE]],'[5]WORKING FILE'!$D:$D,'[5]WORKING FILE'!$V:$V)</f>
        <v>0</v>
      </c>
      <c r="AU99" s="21">
        <f>_xlfn.XLOOKUP(Consolidated[[#This Row],[CODE]],'[6]Karen sort'!$D:$D,'[6]Karen sort'!$O:$O,"NOT COMPLETE")</f>
        <v>0</v>
      </c>
      <c r="AV99" s="21">
        <v>4.9000000000000004</v>
      </c>
      <c r="AW99" s="21"/>
      <c r="AX99" s="21" t="s">
        <v>92</v>
      </c>
      <c r="AY99" s="27" t="s">
        <v>92</v>
      </c>
      <c r="AZ99" s="21"/>
      <c r="BA99" s="21"/>
      <c r="BB99" s="21"/>
      <c r="BC99" s="21"/>
      <c r="BD99" s="21"/>
      <c r="BE99" s="21"/>
      <c r="BF99" s="24" t="s">
        <v>179</v>
      </c>
      <c r="BG99" s="24">
        <v>0</v>
      </c>
      <c r="BH99" s="29" t="str">
        <f>IF(_xlfn.XLOOKUP(Consolidated[[#This Row],[CODE]],'[4]PRUEBA PVI'!$D:$D,'[4]PRUEBA PVI'!$AF:$AF,"NOT FOUND")=BG99,"",_xlfn.XLOOKUP(Consolidated[[#This Row],[CODE]],'[4]PRUEBA PVI'!$D:$D,'[4]PRUEBA PVI'!$AF:$AF,"NOT FOUND"))</f>
        <v/>
      </c>
      <c r="BI99" s="30">
        <v>0</v>
      </c>
      <c r="BJ99" s="21">
        <v>20</v>
      </c>
      <c r="BK99" s="28" t="str">
        <f>IF(_xlfn.XLOOKUP(Consolidated[[#This Row],[CODE]],'[4]PRUEBA PVI'!$D:$D,'[4]PRUEBA PVI'!$AK:$AK,"NO DATA")=Consolidated[[#This Row],[NO OF CLASSROOMS]],"","DOES NOT MATCH")</f>
        <v/>
      </c>
      <c r="BL99" s="31">
        <f>Consolidated[[#This Row],[ENROLLMENT 2021-22]]/Consolidated[[#This Row],[NO OF CLASSROOMS]]</f>
        <v>0</v>
      </c>
      <c r="BM99" s="21" t="e">
        <f>Consolidated[[#This Row],[FLOOR AREA (SF)]]/Consolidated[[#This Row],[ENROLLMENT 2022-23]]</f>
        <v>#VALUE!</v>
      </c>
      <c r="BN99" s="21" t="s">
        <v>114</v>
      </c>
      <c r="BO99" s="21" t="s">
        <v>132</v>
      </c>
      <c r="BP99" s="21" t="s">
        <v>392</v>
      </c>
      <c r="BQ99" s="21" t="s">
        <v>97</v>
      </c>
      <c r="BR99" s="21" t="s">
        <v>97</v>
      </c>
      <c r="BS99" s="21" t="str">
        <f>_xlfn.XLOOKUP(Consolidated[[#This Row],[CODE]],'[7]page 1'!$A:$A,'[7]page 1'!$C:$C,"")</f>
        <v/>
      </c>
      <c r="BT99" s="21" t="str">
        <f>_xlfn.XLOOKUP(Consolidated[[#This Row],[CODE]],[8]Sheet1!$A:$A,[8]Sheet1!$G:$G,"")</f>
        <v>ESSER ROOF SEALING PROGRAM</v>
      </c>
      <c r="BU99" s="21" t="s">
        <v>92</v>
      </c>
      <c r="BV99" s="21" t="s">
        <v>101</v>
      </c>
      <c r="BW99" s="25" t="s">
        <v>92</v>
      </c>
      <c r="BX99" s="32" t="s">
        <v>454</v>
      </c>
      <c r="BY99" s="21" t="s">
        <v>91</v>
      </c>
      <c r="BZ99" s="21" t="s">
        <v>103</v>
      </c>
      <c r="CA99" s="33" t="s">
        <v>104</v>
      </c>
      <c r="CB99" s="21">
        <v>1</v>
      </c>
      <c r="CC99" s="25" t="s">
        <v>172</v>
      </c>
      <c r="CD99" s="21" t="s">
        <v>97</v>
      </c>
      <c r="CE99" s="21"/>
      <c r="CF99" s="21" t="s">
        <v>139</v>
      </c>
    </row>
    <row r="100" spans="1:84" ht="56.4" x14ac:dyDescent="0.3">
      <c r="A100" s="21">
        <v>17350</v>
      </c>
      <c r="B100" s="22" t="s">
        <v>455</v>
      </c>
      <c r="C100" s="21" t="s">
        <v>91</v>
      </c>
      <c r="D100" s="21" t="s">
        <v>158</v>
      </c>
      <c r="E100" s="21" t="s">
        <v>158</v>
      </c>
      <c r="F100" s="21"/>
      <c r="G100" s="21" t="s">
        <v>160</v>
      </c>
      <c r="H100" s="21" t="s">
        <v>161</v>
      </c>
      <c r="I100" s="21" t="s">
        <v>92</v>
      </c>
      <c r="J100" s="21" t="s">
        <v>93</v>
      </c>
      <c r="K100" s="21" t="s">
        <v>162</v>
      </c>
      <c r="L100" s="24" t="s">
        <v>92</v>
      </c>
      <c r="M100" s="24" t="s">
        <v>92</v>
      </c>
      <c r="N100" s="24" t="s">
        <v>92</v>
      </c>
      <c r="O100" s="24" t="s">
        <v>92</v>
      </c>
      <c r="P100" s="24" t="s">
        <v>92</v>
      </c>
      <c r="Q100" s="24" t="s">
        <v>92</v>
      </c>
      <c r="R100" s="24" t="s">
        <v>92</v>
      </c>
      <c r="S100" s="24" t="s">
        <v>92</v>
      </c>
      <c r="T100" s="24" t="s">
        <v>92</v>
      </c>
      <c r="U100" s="24" t="s">
        <v>92</v>
      </c>
      <c r="V100" s="24">
        <v>134.62095990114841</v>
      </c>
      <c r="W100" s="24">
        <v>136.42005877187799</v>
      </c>
      <c r="X100" s="24">
        <v>145.70653082508969</v>
      </c>
      <c r="Y100" s="24">
        <v>120.58149437984562</v>
      </c>
      <c r="Z100" s="24" t="s">
        <v>92</v>
      </c>
      <c r="AA100" s="24" t="s">
        <v>92</v>
      </c>
      <c r="AB100" s="23" t="s">
        <v>163</v>
      </c>
      <c r="AC100" s="21">
        <v>18.42493</v>
      </c>
      <c r="AD100" s="21">
        <v>-66.466939999999994</v>
      </c>
      <c r="AE100" s="21" t="str">
        <f>_xlfn.XLOOKUP(Consolidated[[#This Row],[CODE]],[1]updatedschoolpoints!$A:$A,[1]updatedschoolpoints!$O:$O)</f>
        <v>056-000-008-68</v>
      </c>
      <c r="AF100" s="21">
        <f>_xlfn.XLOOKUP(Consolidated[[#This Row],[CODE]],[1]updatedschoolpoints!$A:$A,[1]updatedschoolpoints!$Q:$Q)</f>
        <v>68</v>
      </c>
      <c r="AG100" s="21">
        <f>_xlfn.XLOOKUP(Consolidated[[#This Row],[CODE]],[1]updatedschoolpoints!$A:$A,[1]updatedschoolpoints!$P:$P)</f>
        <v>8</v>
      </c>
      <c r="AH100" s="21">
        <f>_xlfn.XLOOKUP(Consolidated[[#This Row],[CODE]],[1]updatedschoolpoints!$A:$A,[1]updatedschoolpoints!$I:$I)</f>
        <v>5.9594563840000001</v>
      </c>
      <c r="AI100" s="21">
        <f>_xlfn.XLOOKUP(Consolidated[[#This Row],[CODE]],[1]updatedschoolpoints!$A:$A,[1]updatedschoolpoints!$H:$H)</f>
        <v>259593.92009999999</v>
      </c>
      <c r="AJ100" s="21">
        <v>69633</v>
      </c>
      <c r="AK100" s="21" t="s">
        <v>305</v>
      </c>
      <c r="AL100" s="26">
        <f>_xlfn.XLOOKUP(Consolidated[[#This Row],[CODE]],'[2]FCI updated 220517'!$B:$B,'[2]FCI updated 220517'!$GD:$GD)</f>
        <v>0.62450000000000006</v>
      </c>
      <c r="AM100" s="27">
        <f>IF(AND(Consolidated[[#This Row],[DESIGNATION]]="Historic",Consolidated[[#This Row],[DESIGNATION 3/22/2022]]="Historic"),AL100,AL100/1.6)</f>
        <v>0.39031250000000001</v>
      </c>
      <c r="AN100" s="21" t="s">
        <v>45</v>
      </c>
      <c r="AO100" s="21" t="s">
        <v>97</v>
      </c>
      <c r="AP100" s="21" t="str">
        <f>_xlfn.XLOOKUP(Consolidated[[#This Row],[CODE]],'[3]PRUEBA PVI'!$D:$D,'[3]PRUEBA PVI'!$I:$I,"NO DATA")</f>
        <v>VOCACIONAL</v>
      </c>
      <c r="AQ100" s="28" t="str">
        <f>IF(_xlfn.XLOOKUP(Consolidated[[#This Row],[CODE]],'[4]PRUEBA PVI'!$D:$D,'[4]PRUEBA PVI'!$I:$I,"NOT FOUND")=Consolidated[[#This Row],[SPECIAL SCHOOL]],"MATCHES","NO")</f>
        <v>MATCHES</v>
      </c>
      <c r="AR100" s="28"/>
      <c r="AS100" s="21">
        <f>_xlfn.XLOOKUP(Consolidated[[#This Row],[CODE]],'[5]WORKING FILE'!$D:$D,'[5]WORKING FILE'!$W:$W,"")</f>
        <v>4</v>
      </c>
      <c r="AT100" s="33" t="str">
        <f>_xlfn.XLOOKUP(Consolidated[[#This Row],[CODE]],'[5]WORKING FILE'!$D:$D,'[5]WORKING FILE'!$V:$V)</f>
        <v>1.5m to FERNANDO CALLEJO</v>
      </c>
      <c r="AU100" s="21" t="str">
        <f>_xlfn.XLOOKUP(Consolidated[[#This Row],[CODE]],'[6]Karen sort'!$D:$D,'[6]Karen sort'!$O:$O,"NOT COMPLETE")</f>
        <v>9-12</v>
      </c>
      <c r="AV100" s="21">
        <v>4.8</v>
      </c>
      <c r="AW100" s="21">
        <v>4</v>
      </c>
      <c r="AX100" s="21" t="s">
        <v>92</v>
      </c>
      <c r="AY100" s="27" t="s">
        <v>92</v>
      </c>
      <c r="AZ100" s="21"/>
      <c r="BA100" s="21"/>
      <c r="BB100" s="21"/>
      <c r="BC100" s="21"/>
      <c r="BD100" s="21"/>
      <c r="BE100" s="21"/>
      <c r="BF100" s="24" t="s">
        <v>179</v>
      </c>
      <c r="BG100" s="24">
        <v>543.23774581580074</v>
      </c>
      <c r="BH100" s="29" t="str">
        <f>IF(_xlfn.XLOOKUP(Consolidated[[#This Row],[CODE]],'[4]PRUEBA PVI'!$D:$D,'[4]PRUEBA PVI'!$AF:$AF,"NOT FOUND")=BG100,"",_xlfn.XLOOKUP(Consolidated[[#This Row],[CODE]],'[4]PRUEBA PVI'!$D:$D,'[4]PRUEBA PVI'!$AF:$AF,"NOT FOUND"))</f>
        <v/>
      </c>
      <c r="BI100" s="30">
        <v>521.40999815304042</v>
      </c>
      <c r="BJ100" s="21">
        <v>45</v>
      </c>
      <c r="BK100" s="28" t="str">
        <f>IF(_xlfn.XLOOKUP(Consolidated[[#This Row],[CODE]],'[4]PRUEBA PVI'!$D:$D,'[4]PRUEBA PVI'!$AK:$AK,"NO DATA")=Consolidated[[#This Row],[NO OF CLASSROOMS]],"","DOES NOT MATCH")</f>
        <v/>
      </c>
      <c r="BL100" s="31">
        <f>Consolidated[[#This Row],[ENROLLMENT 2021-22]]/Consolidated[[#This Row],[NO OF CLASSROOMS]]</f>
        <v>11.586888847845342</v>
      </c>
      <c r="BM100" s="21">
        <f>Consolidated[[#This Row],[FLOOR AREA (SF)]]/Consolidated[[#This Row],[ENROLLMENT 2022-23]]</f>
        <v>128.18144640415125</v>
      </c>
      <c r="BN100" s="21" t="s">
        <v>99</v>
      </c>
      <c r="BO100" s="21" t="s">
        <v>115</v>
      </c>
      <c r="BP100" s="21" t="s">
        <v>97</v>
      </c>
      <c r="BQ100" s="21" t="s">
        <v>97</v>
      </c>
      <c r="BR100" s="21" t="s">
        <v>97</v>
      </c>
      <c r="BS100" s="21" t="str">
        <f>_xlfn.XLOOKUP(Consolidated[[#This Row],[CODE]],'[7]page 1'!$A:$A,'[7]page 1'!$C:$C,"")</f>
        <v/>
      </c>
      <c r="BT100" s="21" t="str">
        <f>_xlfn.XLOOKUP(Consolidated[[#This Row],[CODE]],[8]Sheet1!$A:$A,[8]Sheet1!$G:$G,"")</f>
        <v>ESSER ROOF SEALING PROGRAM</v>
      </c>
      <c r="BU100" s="21" t="s">
        <v>285</v>
      </c>
      <c r="BV100" s="21" t="s">
        <v>101</v>
      </c>
      <c r="BW100" s="25" t="s">
        <v>92</v>
      </c>
      <c r="BX100" s="32" t="s">
        <v>456</v>
      </c>
      <c r="BY100" s="21" t="s">
        <v>158</v>
      </c>
      <c r="BZ100" s="21" t="s">
        <v>103</v>
      </c>
      <c r="CA100" s="33" t="s">
        <v>276</v>
      </c>
      <c r="CB100" s="21">
        <v>1</v>
      </c>
      <c r="CC100" s="25" t="s">
        <v>172</v>
      </c>
      <c r="CD100" s="21" t="s">
        <v>97</v>
      </c>
      <c r="CE100" s="21"/>
      <c r="CF100" s="21" t="s">
        <v>143</v>
      </c>
    </row>
    <row r="101" spans="1:84" ht="85.2" x14ac:dyDescent="0.3">
      <c r="A101" s="21">
        <v>17368</v>
      </c>
      <c r="B101" s="22" t="s">
        <v>457</v>
      </c>
      <c r="C101" s="21" t="s">
        <v>91</v>
      </c>
      <c r="D101" s="21" t="s">
        <v>182</v>
      </c>
      <c r="E101" s="21" t="s">
        <v>341</v>
      </c>
      <c r="F101" s="21"/>
      <c r="G101" s="21" t="s">
        <v>160</v>
      </c>
      <c r="H101" s="21" t="s">
        <v>161</v>
      </c>
      <c r="I101" s="21" t="s">
        <v>92</v>
      </c>
      <c r="J101" s="21" t="s">
        <v>92</v>
      </c>
      <c r="K101" s="21" t="s">
        <v>162</v>
      </c>
      <c r="L101" s="24" t="s">
        <v>92</v>
      </c>
      <c r="M101" s="24" t="s">
        <v>92</v>
      </c>
      <c r="N101" s="24" t="s">
        <v>92</v>
      </c>
      <c r="O101" s="24" t="s">
        <v>92</v>
      </c>
      <c r="P101" s="24" t="s">
        <v>92</v>
      </c>
      <c r="Q101" s="24" t="s">
        <v>92</v>
      </c>
      <c r="R101" s="24" t="s">
        <v>92</v>
      </c>
      <c r="S101" s="24" t="s">
        <v>92</v>
      </c>
      <c r="T101" s="24" t="s">
        <v>92</v>
      </c>
      <c r="U101" s="24" t="s">
        <v>92</v>
      </c>
      <c r="V101" s="24">
        <v>84.018755115610347</v>
      </c>
      <c r="W101" s="24">
        <v>85.858778248035094</v>
      </c>
      <c r="X101" s="24">
        <v>98.424279100391715</v>
      </c>
      <c r="Y101" s="24">
        <v>42.444686021705657</v>
      </c>
      <c r="Z101" s="24" t="s">
        <v>92</v>
      </c>
      <c r="AA101" s="24" t="s">
        <v>92</v>
      </c>
      <c r="AB101" s="23" t="s">
        <v>313</v>
      </c>
      <c r="AC101" s="21">
        <v>18.477609999999999</v>
      </c>
      <c r="AD101" s="21">
        <v>-66.935739999999996</v>
      </c>
      <c r="AE101" s="21" t="str">
        <f>_xlfn.XLOOKUP(Consolidated[[#This Row],[CODE]],[1]updatedschoolpoints!$A:$A,[1]updatedschoolpoints!$O:$O)</f>
        <v>009-061-043-03</v>
      </c>
      <c r="AF101" s="21">
        <f>_xlfn.XLOOKUP(Consolidated[[#This Row],[CODE]],[1]updatedschoolpoints!$A:$A,[1]updatedschoolpoints!$Q:$Q)</f>
        <v>3</v>
      </c>
      <c r="AG101" s="21">
        <f>_xlfn.XLOOKUP(Consolidated[[#This Row],[CODE]],[1]updatedschoolpoints!$A:$A,[1]updatedschoolpoints!$P:$P)</f>
        <v>43</v>
      </c>
      <c r="AH101" s="21">
        <f>_xlfn.XLOOKUP(Consolidated[[#This Row],[CODE]],[1]updatedschoolpoints!$A:$A,[1]updatedschoolpoints!$I:$I)</f>
        <v>5.3123846769999998</v>
      </c>
      <c r="AI101" s="21">
        <f>_xlfn.XLOOKUP(Consolidated[[#This Row],[CODE]],[1]updatedschoolpoints!$A:$A,[1]updatedschoolpoints!$H:$H)</f>
        <v>231407.47649999999</v>
      </c>
      <c r="AJ101" s="21">
        <v>48000</v>
      </c>
      <c r="AK101" s="21" t="s">
        <v>458</v>
      </c>
      <c r="AL101" s="26">
        <f>_xlfn.XLOOKUP(Consolidated[[#This Row],[CODE]],'[2]FCI updated 220517'!$B:$B,'[2]FCI updated 220517'!$GD:$GD)</f>
        <v>0.89249999999999996</v>
      </c>
      <c r="AM101" s="27">
        <f>IF(AND(Consolidated[[#This Row],[DESIGNATION]]="Historic",Consolidated[[#This Row],[DESIGNATION 3/22/2022]]="Historic"),AL101,AL101/1.6)</f>
        <v>0.55781249999999993</v>
      </c>
      <c r="AN101" s="21" t="s">
        <v>45</v>
      </c>
      <c r="AO101" s="21" t="s">
        <v>97</v>
      </c>
      <c r="AP101" s="21" t="str">
        <f>_xlfn.XLOOKUP(Consolidated[[#This Row],[CODE]],'[3]PRUEBA PVI'!$D:$D,'[3]PRUEBA PVI'!$I:$I,"NO DATA")</f>
        <v>REGULAR</v>
      </c>
      <c r="AQ101" s="28" t="str">
        <f>IF(_xlfn.XLOOKUP(Consolidated[[#This Row],[CODE]],'[4]PRUEBA PVI'!$D:$D,'[4]PRUEBA PVI'!$I:$I,"NOT FOUND")=Consolidated[[#This Row],[SPECIAL SCHOOL]],"MATCHES","NO")</f>
        <v>MATCHES</v>
      </c>
      <c r="AR101" s="28"/>
      <c r="AS101" s="21">
        <f>_xlfn.XLOOKUP(Consolidated[[#This Row],[CODE]],'[5]WORKING FILE'!$D:$D,'[5]WORKING FILE'!$W:$W,"")</f>
        <v>5</v>
      </c>
      <c r="AT101" s="33" t="str">
        <f>_xlfn.XLOOKUP(Consolidated[[#This Row],[CODE]],'[5]WORKING FILE'!$D:$D,'[5]WORKING FILE'!$V:$V)</f>
        <v>&lt;1m to JUAN ALEJO ARIZMENDI 9-12, moved those students here since newer, site looks larger, and has shelter designation</v>
      </c>
      <c r="AU101" s="21" t="str">
        <f>_xlfn.XLOOKUP(Consolidated[[#This Row],[CODE]],'[6]Karen sort'!$D:$D,'[6]Karen sort'!$O:$O,"NOT COMPLETE")</f>
        <v>9-12</v>
      </c>
      <c r="AV101" s="21">
        <v>8.1999999999999993</v>
      </c>
      <c r="AW101" s="21">
        <v>3</v>
      </c>
      <c r="AX101" s="21" t="s">
        <v>92</v>
      </c>
      <c r="AY101" s="27" t="s">
        <v>92</v>
      </c>
      <c r="AZ101" s="21"/>
      <c r="BA101" s="21"/>
      <c r="BB101" s="21"/>
      <c r="BC101" s="21"/>
      <c r="BD101" s="21"/>
      <c r="BE101" s="21"/>
      <c r="BF101" s="24" t="s">
        <v>179</v>
      </c>
      <c r="BG101" s="24">
        <v>310.74649848574285</v>
      </c>
      <c r="BH101" s="29" t="str">
        <f>IF(_xlfn.XLOOKUP(Consolidated[[#This Row],[CODE]],'[4]PRUEBA PVI'!$D:$D,'[4]PRUEBA PVI'!$AF:$AF,"NOT FOUND")=BG101,"",_xlfn.XLOOKUP(Consolidated[[#This Row],[CODE]],'[4]PRUEBA PVI'!$D:$D,'[4]PRUEBA PVI'!$AF:$AF,"NOT FOUND"))</f>
        <v/>
      </c>
      <c r="BI101" s="30">
        <v>298.04399465004423</v>
      </c>
      <c r="BJ101" s="21">
        <v>25</v>
      </c>
      <c r="BK101" s="28" t="str">
        <f>IF(_xlfn.XLOOKUP(Consolidated[[#This Row],[CODE]],'[4]PRUEBA PVI'!$D:$D,'[4]PRUEBA PVI'!$AK:$AK,"NO DATA")=Consolidated[[#This Row],[NO OF CLASSROOMS]],"","DOES NOT MATCH")</f>
        <v/>
      </c>
      <c r="BL101" s="31">
        <f>Consolidated[[#This Row],[ENROLLMENT 2021-22]]/Consolidated[[#This Row],[NO OF CLASSROOMS]]</f>
        <v>11.921759786001768</v>
      </c>
      <c r="BM101" s="21">
        <f>Consolidated[[#This Row],[FLOOR AREA (SF)]]/Consolidated[[#This Row],[ENROLLMENT 2022-23]]</f>
        <v>154.46674454548119</v>
      </c>
      <c r="BN101" s="21" t="s">
        <v>99</v>
      </c>
      <c r="BO101" s="21" t="s">
        <v>132</v>
      </c>
      <c r="BP101" s="21" t="s">
        <v>97</v>
      </c>
      <c r="BQ101" s="21" t="s">
        <v>123</v>
      </c>
      <c r="BR101" s="21" t="s">
        <v>97</v>
      </c>
      <c r="BS101" s="21" t="str">
        <f>_xlfn.XLOOKUP(Consolidated[[#This Row],[CODE]],'[7]page 1'!$A:$A,'[7]page 1'!$C:$C,"")</f>
        <v/>
      </c>
      <c r="BT101" s="21" t="str">
        <f>_xlfn.XLOOKUP(Consolidated[[#This Row],[CODE]],[8]Sheet1!$A:$A,[8]Sheet1!$G:$G,"")</f>
        <v/>
      </c>
      <c r="BU101" s="21" t="s">
        <v>92</v>
      </c>
      <c r="BV101" s="21" t="s">
        <v>101</v>
      </c>
      <c r="BW101" s="25" t="s">
        <v>92</v>
      </c>
      <c r="BX101" s="32" t="s">
        <v>459</v>
      </c>
      <c r="BY101" s="21" t="s">
        <v>341</v>
      </c>
      <c r="BZ101" s="21" t="s">
        <v>103</v>
      </c>
      <c r="CA101" s="33" t="s">
        <v>344</v>
      </c>
      <c r="CB101" s="21">
        <v>1</v>
      </c>
      <c r="CC101" s="25" t="s">
        <v>172</v>
      </c>
      <c r="CD101" s="21" t="s">
        <v>97</v>
      </c>
      <c r="CE101" s="21"/>
      <c r="CF101" s="21" t="s">
        <v>143</v>
      </c>
    </row>
    <row r="102" spans="1:84" ht="56.4" x14ac:dyDescent="0.3">
      <c r="A102" s="21">
        <v>17384</v>
      </c>
      <c r="B102" s="22" t="s">
        <v>460</v>
      </c>
      <c r="C102" s="21" t="s">
        <v>91</v>
      </c>
      <c r="D102" s="21" t="s">
        <v>182</v>
      </c>
      <c r="E102" s="21" t="s">
        <v>182</v>
      </c>
      <c r="F102" s="21"/>
      <c r="G102" s="21" t="s">
        <v>160</v>
      </c>
      <c r="H102" s="21" t="s">
        <v>161</v>
      </c>
      <c r="I102" s="21" t="s">
        <v>92</v>
      </c>
      <c r="J102" s="21" t="s">
        <v>93</v>
      </c>
      <c r="K102" s="21" t="s">
        <v>162</v>
      </c>
      <c r="L102" s="24" t="s">
        <v>92</v>
      </c>
      <c r="M102" s="24" t="s">
        <v>92</v>
      </c>
      <c r="N102" s="24" t="s">
        <v>92</v>
      </c>
      <c r="O102" s="24" t="s">
        <v>92</v>
      </c>
      <c r="P102" s="24" t="s">
        <v>92</v>
      </c>
      <c r="Q102" s="24" t="s">
        <v>92</v>
      </c>
      <c r="R102" s="24" t="s">
        <v>92</v>
      </c>
      <c r="S102" s="24" t="s">
        <v>92</v>
      </c>
      <c r="T102" s="24" t="s">
        <v>92</v>
      </c>
      <c r="U102" s="24" t="s">
        <v>92</v>
      </c>
      <c r="V102" s="24">
        <v>156.58040726091019</v>
      </c>
      <c r="W102" s="24">
        <v>163.13167867126668</v>
      </c>
      <c r="X102" s="24">
        <v>157.28585777807695</v>
      </c>
      <c r="Y102" s="24">
        <v>139.87453348062093</v>
      </c>
      <c r="Z102" s="24" t="s">
        <v>92</v>
      </c>
      <c r="AA102" s="24" t="s">
        <v>92</v>
      </c>
      <c r="AB102" s="23" t="s">
        <v>178</v>
      </c>
      <c r="AC102" s="21">
        <v>18.465350000000001</v>
      </c>
      <c r="AD102" s="21">
        <v>-66.852069999999998</v>
      </c>
      <c r="AE102" s="21" t="str">
        <f>_xlfn.XLOOKUP(Consolidated[[#This Row],[CODE]],[1]updatedschoolpoints!$A:$A,[1]updatedschoolpoints!$O:$O)</f>
        <v>028-004-750-10</v>
      </c>
      <c r="AF102" s="21">
        <f>_xlfn.XLOOKUP(Consolidated[[#This Row],[CODE]],[1]updatedschoolpoints!$A:$A,[1]updatedschoolpoints!$Q:$Q)</f>
        <v>10</v>
      </c>
      <c r="AG102" s="21">
        <f>_xlfn.XLOOKUP(Consolidated[[#This Row],[CODE]],[1]updatedschoolpoints!$A:$A,[1]updatedschoolpoints!$P:$P)</f>
        <v>750</v>
      </c>
      <c r="AH102" s="21">
        <f>_xlfn.XLOOKUP(Consolidated[[#This Row],[CODE]],[1]updatedschoolpoints!$A:$A,[1]updatedschoolpoints!$I:$I)</f>
        <v>7.2564407869999998</v>
      </c>
      <c r="AI102" s="21">
        <f>_xlfn.XLOOKUP(Consolidated[[#This Row],[CODE]],[1]updatedschoolpoints!$A:$A,[1]updatedschoolpoints!$H:$H)</f>
        <v>316090.56069999997</v>
      </c>
      <c r="AJ102" s="21">
        <v>112332</v>
      </c>
      <c r="AK102" s="21" t="s">
        <v>448</v>
      </c>
      <c r="AL102" s="26">
        <f>_xlfn.XLOOKUP(Consolidated[[#This Row],[CODE]],'[2]FCI updated 220517'!$B:$B,'[2]FCI updated 220517'!$GD:$GD)</f>
        <v>0.68300000000000005</v>
      </c>
      <c r="AM102" s="27">
        <f>IF(AND(Consolidated[[#This Row],[DESIGNATION]]="Historic",Consolidated[[#This Row],[DESIGNATION 3/22/2022]]="Historic"),AL102,AL102/1.6)</f>
        <v>0.426875</v>
      </c>
      <c r="AN102" s="21" t="s">
        <v>45</v>
      </c>
      <c r="AO102" s="21" t="s">
        <v>97</v>
      </c>
      <c r="AP102" s="21" t="str">
        <f>_xlfn.XLOOKUP(Consolidated[[#This Row],[CODE]],'[3]PRUEBA PVI'!$D:$D,'[3]PRUEBA PVI'!$I:$I,"NO DATA")</f>
        <v>VOCACIONAL</v>
      </c>
      <c r="AQ102" s="28" t="str">
        <f>IF(_xlfn.XLOOKUP(Consolidated[[#This Row],[CODE]],'[4]PRUEBA PVI'!$D:$D,'[4]PRUEBA PVI'!$I:$I,"NOT FOUND")=Consolidated[[#This Row],[SPECIAL SCHOOL]],"MATCHES","NO")</f>
        <v>MATCHES</v>
      </c>
      <c r="AR102" s="28"/>
      <c r="AS102" s="21">
        <f>_xlfn.XLOOKUP(Consolidated[[#This Row],[CODE]],'[5]WORKING FILE'!$D:$D,'[5]WORKING FILE'!$W:$W,"")</f>
        <v>3</v>
      </c>
      <c r="AT102" s="33" t="str">
        <f>_xlfn.XLOOKUP(Consolidated[[#This Row],[CODE]],'[5]WORKING FILE'!$D:$D,'[5]WORKING FILE'!$V:$V)</f>
        <v>&lt;5 m from SUPERIOR MIGUEL F SANTIAGO ECHEGARAY HS</v>
      </c>
      <c r="AU102" s="21" t="str">
        <f>_xlfn.XLOOKUP(Consolidated[[#This Row],[CODE]],'[6]Karen sort'!$D:$D,'[6]Karen sort'!$O:$O,"NOT COMPLETE")</f>
        <v>9-12</v>
      </c>
      <c r="AV102" s="21">
        <v>6.3</v>
      </c>
      <c r="AW102" s="21">
        <v>4</v>
      </c>
      <c r="AX102" s="21">
        <v>3</v>
      </c>
      <c r="AY102" s="27">
        <v>1.5757156864409141</v>
      </c>
      <c r="AZ102" s="21"/>
      <c r="BA102" s="21"/>
      <c r="BB102" s="21"/>
      <c r="BC102" s="21"/>
      <c r="BD102" s="21"/>
      <c r="BE102" s="21"/>
      <c r="BF102" s="24" t="s">
        <v>179</v>
      </c>
      <c r="BG102" s="24">
        <v>622.7811791287138</v>
      </c>
      <c r="BH102" s="29" t="str">
        <f>IF(_xlfn.XLOOKUP(Consolidated[[#This Row],[CODE]],'[4]PRUEBA PVI'!$D:$D,'[4]PRUEBA PVI'!$AF:$AF,"NOT FOUND")=BG102,"",_xlfn.XLOOKUP(Consolidated[[#This Row],[CODE]],'[4]PRUEBA PVI'!$D:$D,'[4]PRUEBA PVI'!$AF:$AF,"NOT FOUND"))</f>
        <v/>
      </c>
      <c r="BI102" s="30">
        <v>597.64296066810959</v>
      </c>
      <c r="BJ102" s="21">
        <v>46</v>
      </c>
      <c r="BK102" s="28" t="str">
        <f>IF(_xlfn.XLOOKUP(Consolidated[[#This Row],[CODE]],'[4]PRUEBA PVI'!$D:$D,'[4]PRUEBA PVI'!$AK:$AK,"NO DATA")=Consolidated[[#This Row],[NO OF CLASSROOMS]],"","DOES NOT MATCH")</f>
        <v/>
      </c>
      <c r="BL102" s="31">
        <f>Consolidated[[#This Row],[ENROLLMENT 2021-22]]/Consolidated[[#This Row],[NO OF CLASSROOMS]]</f>
        <v>12.992238275393687</v>
      </c>
      <c r="BM102" s="21">
        <f>Consolidated[[#This Row],[FLOOR AREA (SF)]]/Consolidated[[#This Row],[ENROLLMENT 2022-23]]</f>
        <v>180.37153941799465</v>
      </c>
      <c r="BN102" s="21" t="s">
        <v>99</v>
      </c>
      <c r="BO102" s="21" t="s">
        <v>132</v>
      </c>
      <c r="BP102" s="21" t="s">
        <v>97</v>
      </c>
      <c r="BQ102" s="21" t="s">
        <v>123</v>
      </c>
      <c r="BR102" s="21" t="s">
        <v>97</v>
      </c>
      <c r="BS102" s="21" t="str">
        <f>_xlfn.XLOOKUP(Consolidated[[#This Row],[CODE]],'[7]page 1'!$A:$A,'[7]page 1'!$C:$C,"")</f>
        <v/>
      </c>
      <c r="BT102" s="21" t="str">
        <f>_xlfn.XLOOKUP(Consolidated[[#This Row],[CODE]],[8]Sheet1!$A:$A,[8]Sheet1!$G:$G,"")</f>
        <v>ESSER ROOF SEALING PROGRAM</v>
      </c>
      <c r="BU102" s="21" t="s">
        <v>92</v>
      </c>
      <c r="BV102" s="21" t="s">
        <v>101</v>
      </c>
      <c r="BW102" s="25" t="s">
        <v>92</v>
      </c>
      <c r="BX102" s="32" t="s">
        <v>461</v>
      </c>
      <c r="BY102" s="21" t="s">
        <v>182</v>
      </c>
      <c r="BZ102" s="21" t="s">
        <v>103</v>
      </c>
      <c r="CA102" s="33" t="s">
        <v>184</v>
      </c>
      <c r="CB102" s="21">
        <v>1</v>
      </c>
      <c r="CC102" s="25" t="s">
        <v>172</v>
      </c>
      <c r="CD102" s="21" t="s">
        <v>97</v>
      </c>
      <c r="CE102" s="21"/>
      <c r="CF102" s="21" t="s">
        <v>462</v>
      </c>
    </row>
    <row r="103" spans="1:84" ht="42.6" x14ac:dyDescent="0.3">
      <c r="A103" s="21">
        <v>17392</v>
      </c>
      <c r="B103" s="22" t="s">
        <v>463</v>
      </c>
      <c r="C103" s="21" t="s">
        <v>91</v>
      </c>
      <c r="D103" s="21" t="s">
        <v>158</v>
      </c>
      <c r="E103" s="21" t="s">
        <v>158</v>
      </c>
      <c r="F103" s="21"/>
      <c r="G103" s="38" t="s">
        <v>464</v>
      </c>
      <c r="H103" s="38" t="s">
        <v>464</v>
      </c>
      <c r="I103" s="45" t="s">
        <v>92</v>
      </c>
      <c r="J103" s="45" t="s">
        <v>92</v>
      </c>
      <c r="K103" s="45" t="s">
        <v>465</v>
      </c>
      <c r="L103" s="46" t="e">
        <v>#N/A</v>
      </c>
      <c r="M103" s="46" t="e">
        <v>#N/A</v>
      </c>
      <c r="N103" s="46" t="e">
        <v>#N/A</v>
      </c>
      <c r="O103" s="46" t="e">
        <v>#N/A</v>
      </c>
      <c r="P103" s="46" t="e">
        <v>#N/A</v>
      </c>
      <c r="Q103" s="46" t="e">
        <v>#N/A</v>
      </c>
      <c r="R103" s="46" t="e">
        <v>#N/A</v>
      </c>
      <c r="S103" s="46" t="e">
        <v>#N/A</v>
      </c>
      <c r="T103" s="46" t="e">
        <v>#N/A</v>
      </c>
      <c r="U103" s="46" t="e">
        <v>#N/A</v>
      </c>
      <c r="V103" s="46" t="e">
        <v>#N/A</v>
      </c>
      <c r="W103" s="46" t="e">
        <v>#N/A</v>
      </c>
      <c r="X103" s="46" t="e">
        <v>#N/A</v>
      </c>
      <c r="Y103" s="46" t="e">
        <v>#N/A</v>
      </c>
      <c r="Z103" s="46" t="e">
        <v>#N/A</v>
      </c>
      <c r="AA103" s="46" t="e">
        <v>#N/A</v>
      </c>
      <c r="AB103" s="44" t="s">
        <v>464</v>
      </c>
      <c r="AC103" s="37">
        <v>18.43271</v>
      </c>
      <c r="AD103" s="37">
        <v>-66.472350000000006</v>
      </c>
      <c r="AE103" s="37" t="str">
        <f>_xlfn.XLOOKUP(Consolidated[[#This Row],[CODE]],[1]updatedschoolpoints!$A:$A,[1]updatedschoolpoints!$O:$O)</f>
        <v>056-015-154-02</v>
      </c>
      <c r="AF103" s="37">
        <f>_xlfn.XLOOKUP(Consolidated[[#This Row],[CODE]],[1]updatedschoolpoints!$A:$A,[1]updatedschoolpoints!$Q:$Q)</f>
        <v>2</v>
      </c>
      <c r="AG103" s="37">
        <f>_xlfn.XLOOKUP(Consolidated[[#This Row],[CODE]],[1]updatedschoolpoints!$A:$A,[1]updatedschoolpoints!$P:$P)</f>
        <v>154</v>
      </c>
      <c r="AH103" s="37">
        <f>_xlfn.XLOOKUP(Consolidated[[#This Row],[CODE]],[1]updatedschoolpoints!$A:$A,[1]updatedschoolpoints!$I:$I)</f>
        <v>8.7776868579999991</v>
      </c>
      <c r="AI103" s="37">
        <f>_xlfn.XLOOKUP(Consolidated[[#This Row],[CODE]],[1]updatedschoolpoints!$A:$A,[1]updatedschoolpoints!$H:$H)</f>
        <v>382356.03960000002</v>
      </c>
      <c r="AJ103" s="21">
        <v>103194</v>
      </c>
      <c r="AK103" s="21" t="s">
        <v>466</v>
      </c>
      <c r="AL103" s="26">
        <f>_xlfn.XLOOKUP(Consolidated[[#This Row],[CODE]],'[2]FCI updated 220517'!$B:$B,'[2]FCI updated 220517'!$GD:$GD)</f>
        <v>0.6</v>
      </c>
      <c r="AM103" s="27">
        <f>IF(AND(Consolidated[[#This Row],[DESIGNATION]]="Historic",Consolidated[[#This Row],[DESIGNATION 3/22/2022]]="Historic"),AL103,AL103/1.6)</f>
        <v>0.37499999999999994</v>
      </c>
      <c r="AN103" s="21" t="s">
        <v>97</v>
      </c>
      <c r="AO103" s="21" t="s">
        <v>97</v>
      </c>
      <c r="AP103" s="21" t="str">
        <f>_xlfn.XLOOKUP(Consolidated[[#This Row],[CODE]],'[3]PRUEBA PVI'!$D:$D,'[3]PRUEBA PVI'!$I:$I,"NO DATA")</f>
        <v>OTRO</v>
      </c>
      <c r="AQ103" s="28" t="str">
        <f>IF(_xlfn.XLOOKUP(Consolidated[[#This Row],[CODE]],'[4]PRUEBA PVI'!$D:$D,'[4]PRUEBA PVI'!$I:$I,"NOT FOUND")=Consolidated[[#This Row],[SPECIAL SCHOOL]],"MATCHES","NO")</f>
        <v>MATCHES</v>
      </c>
      <c r="AR103" s="28"/>
      <c r="AS103" s="21">
        <f>_xlfn.XLOOKUP(Consolidated[[#This Row],[CODE]],'[5]WORKING FILE'!$D:$D,'[5]WORKING FILE'!$W:$W,"")</f>
        <v>2</v>
      </c>
      <c r="AT103" s="33">
        <f>_xlfn.XLOOKUP(Consolidated[[#This Row],[CODE]],'[5]WORKING FILE'!$D:$D,'[5]WORKING FILE'!$V:$V)</f>
        <v>0</v>
      </c>
      <c r="AU103" s="21">
        <f>_xlfn.XLOOKUP(Consolidated[[#This Row],[CODE]],'[6]Karen sort'!$D:$D,'[6]Karen sort'!$O:$O,"NOT COMPLETE")</f>
        <v>0</v>
      </c>
      <c r="AV103" s="21">
        <v>4.8</v>
      </c>
      <c r="AW103" s="21"/>
      <c r="AX103" s="21" t="s">
        <v>92</v>
      </c>
      <c r="AY103" s="27" t="s">
        <v>92</v>
      </c>
      <c r="AZ103" s="21"/>
      <c r="BA103" s="21"/>
      <c r="BB103" s="21"/>
      <c r="BC103" s="21"/>
      <c r="BD103" s="21"/>
      <c r="BE103" s="21"/>
      <c r="BF103" s="24" t="s">
        <v>98</v>
      </c>
      <c r="BG103" s="24">
        <v>0</v>
      </c>
      <c r="BH103" s="29" t="str">
        <f>IF(_xlfn.XLOOKUP(Consolidated[[#This Row],[CODE]],'[4]PRUEBA PVI'!$D:$D,'[4]PRUEBA PVI'!$AF:$AF,"NOT FOUND")=BG103,"",_xlfn.XLOOKUP(Consolidated[[#This Row],[CODE]],'[4]PRUEBA PVI'!$D:$D,'[4]PRUEBA PVI'!$AF:$AF,"NOT FOUND"))</f>
        <v/>
      </c>
      <c r="BI103" s="30">
        <v>0</v>
      </c>
      <c r="BJ103" s="21">
        <v>10</v>
      </c>
      <c r="BK103" s="28" t="str">
        <f>IF(_xlfn.XLOOKUP(Consolidated[[#This Row],[CODE]],'[4]PRUEBA PVI'!$D:$D,'[4]PRUEBA PVI'!$AK:$AK,"NO DATA")=Consolidated[[#This Row],[NO OF CLASSROOMS]],"","DOES NOT MATCH")</f>
        <v/>
      </c>
      <c r="BL103" s="31">
        <f>Consolidated[[#This Row],[ENROLLMENT 2021-22]]/Consolidated[[#This Row],[NO OF CLASSROOMS]]</f>
        <v>0</v>
      </c>
      <c r="BM103" s="21" t="e">
        <f>Consolidated[[#This Row],[FLOOR AREA (SF)]]/Consolidated[[#This Row],[ENROLLMENT 2022-23]]</f>
        <v>#DIV/0!</v>
      </c>
      <c r="BN103" s="21" t="s">
        <v>99</v>
      </c>
      <c r="BO103" s="21" t="s">
        <v>115</v>
      </c>
      <c r="BP103" s="21" t="s">
        <v>97</v>
      </c>
      <c r="BQ103" s="21" t="s">
        <v>97</v>
      </c>
      <c r="BR103" s="21" t="s">
        <v>97</v>
      </c>
      <c r="BS103" s="21" t="str">
        <f>_xlfn.XLOOKUP(Consolidated[[#This Row],[CODE]],'[7]page 1'!$A:$A,'[7]page 1'!$C:$C,"")</f>
        <v/>
      </c>
      <c r="BT103" s="21" t="str">
        <f>_xlfn.XLOOKUP(Consolidated[[#This Row],[CODE]],[8]Sheet1!$A:$A,[8]Sheet1!$G:$G,"")</f>
        <v/>
      </c>
      <c r="BU103" s="21" t="s">
        <v>92</v>
      </c>
      <c r="BV103" s="21" t="s">
        <v>101</v>
      </c>
      <c r="BW103" s="25" t="s">
        <v>92</v>
      </c>
      <c r="BX103" s="32" t="s">
        <v>467</v>
      </c>
      <c r="BY103" s="21" t="s">
        <v>158</v>
      </c>
      <c r="BZ103" s="21" t="s">
        <v>103</v>
      </c>
      <c r="CA103" s="33" t="s">
        <v>276</v>
      </c>
      <c r="CB103" s="21">
        <v>1</v>
      </c>
      <c r="CC103" s="25" t="s">
        <v>105</v>
      </c>
      <c r="CD103" s="21" t="s">
        <v>97</v>
      </c>
      <c r="CE103" s="21"/>
      <c r="CF103" s="21" t="s">
        <v>127</v>
      </c>
    </row>
    <row r="104" spans="1:84" ht="84.6" x14ac:dyDescent="0.3">
      <c r="A104" s="21">
        <v>17418</v>
      </c>
      <c r="B104" s="22" t="s">
        <v>468</v>
      </c>
      <c r="C104" s="21" t="s">
        <v>91</v>
      </c>
      <c r="D104" s="21" t="s">
        <v>158</v>
      </c>
      <c r="E104" s="21" t="s">
        <v>158</v>
      </c>
      <c r="F104" s="21"/>
      <c r="G104" s="21" t="s">
        <v>108</v>
      </c>
      <c r="H104" s="21" t="s">
        <v>109</v>
      </c>
      <c r="I104" s="21" t="s">
        <v>92</v>
      </c>
      <c r="J104" s="21" t="s">
        <v>92</v>
      </c>
      <c r="K104" s="21" t="s">
        <v>111</v>
      </c>
      <c r="L104" s="24" t="s">
        <v>92</v>
      </c>
      <c r="M104" s="24">
        <v>32.431472393164363</v>
      </c>
      <c r="N104" s="24">
        <v>14.938715270000939</v>
      </c>
      <c r="O104" s="24">
        <v>20.649628543788101</v>
      </c>
      <c r="P104" s="24">
        <v>21.661286433124037</v>
      </c>
      <c r="Q104" s="24">
        <v>21.714355678190962</v>
      </c>
      <c r="R104" s="24">
        <v>45.392482105655006</v>
      </c>
      <c r="S104" s="24">
        <v>65.438372461366029</v>
      </c>
      <c r="T104" s="24">
        <v>73.729088504546723</v>
      </c>
      <c r="U104" s="24">
        <v>78.918390287541413</v>
      </c>
      <c r="V104" s="24" t="s">
        <v>92</v>
      </c>
      <c r="W104" s="24" t="s">
        <v>92</v>
      </c>
      <c r="X104" s="24" t="s">
        <v>92</v>
      </c>
      <c r="Y104" s="24" t="s">
        <v>92</v>
      </c>
      <c r="Z104" s="24" t="s">
        <v>92</v>
      </c>
      <c r="AA104" s="24" t="s">
        <v>92</v>
      </c>
      <c r="AB104" s="23" t="s">
        <v>230</v>
      </c>
      <c r="AC104" s="21">
        <v>18.460709999999999</v>
      </c>
      <c r="AD104" s="21">
        <v>-66.486789999999999</v>
      </c>
      <c r="AE104" s="21" t="str">
        <f>_xlfn.XLOOKUP(Consolidated[[#This Row],[CODE]],[1]updatedschoolpoints!$A:$A,[1]updatedschoolpoints!$O:$O)</f>
        <v>034-023-628-49</v>
      </c>
      <c r="AF104" s="21">
        <f>_xlfn.XLOOKUP(Consolidated[[#This Row],[CODE]],[1]updatedschoolpoints!$A:$A,[1]updatedschoolpoints!$Q:$Q)</f>
        <v>49</v>
      </c>
      <c r="AG104" s="21">
        <f>_xlfn.XLOOKUP(Consolidated[[#This Row],[CODE]],[1]updatedschoolpoints!$A:$A,[1]updatedschoolpoints!$P:$P)</f>
        <v>628</v>
      </c>
      <c r="AH104" s="21">
        <f>_xlfn.XLOOKUP(Consolidated[[#This Row],[CODE]],[1]updatedschoolpoints!$A:$A,[1]updatedschoolpoints!$I:$I)</f>
        <v>4.8412288999999999</v>
      </c>
      <c r="AI104" s="21">
        <f>_xlfn.XLOOKUP(Consolidated[[#This Row],[CODE]],[1]updatedschoolpoints!$A:$A,[1]updatedschoolpoints!$H:$H)</f>
        <v>210883.93090000001</v>
      </c>
      <c r="AJ104" s="21">
        <v>70333</v>
      </c>
      <c r="AK104" s="21" t="s">
        <v>305</v>
      </c>
      <c r="AL104" s="26">
        <f>_xlfn.XLOOKUP(Consolidated[[#This Row],[CODE]],'[2]FCI updated 220517'!$B:$B,'[2]FCI updated 220517'!$GD:$GD)</f>
        <v>0.69499999999999995</v>
      </c>
      <c r="AM104" s="27">
        <f>IF(AND(Consolidated[[#This Row],[DESIGNATION]]="Historic",Consolidated[[#This Row],[DESIGNATION 3/22/2022]]="Historic"),AL104,AL104/1.6)</f>
        <v>0.43437499999999996</v>
      </c>
      <c r="AN104" s="21" t="s">
        <v>45</v>
      </c>
      <c r="AO104" s="21" t="s">
        <v>97</v>
      </c>
      <c r="AP104" s="21" t="str">
        <f>_xlfn.XLOOKUP(Consolidated[[#This Row],[CODE]],'[3]PRUEBA PVI'!$D:$D,'[3]PRUEBA PVI'!$I:$I,"NO DATA")</f>
        <v>REGULAR</v>
      </c>
      <c r="AQ104" s="28" t="str">
        <f>IF(_xlfn.XLOOKUP(Consolidated[[#This Row],[CODE]],'[4]PRUEBA PVI'!$D:$D,'[4]PRUEBA PVI'!$I:$I,"NOT FOUND")=Consolidated[[#This Row],[SPECIAL SCHOOL]],"MATCHES","NO")</f>
        <v>MATCHES</v>
      </c>
      <c r="AR104" s="28"/>
      <c r="AS104" s="21">
        <f>_xlfn.XLOOKUP(Consolidated[[#This Row],[CODE]],'[5]WORKING FILE'!$D:$D,'[5]WORKING FILE'!$W:$W,"")</f>
        <v>3</v>
      </c>
      <c r="AT104" s="33" t="str">
        <f>_xlfn.XLOOKUP(Consolidated[[#This Row],[CODE]],'[5]WORKING FILE'!$D:$D,'[5]WORKING FILE'!$V:$V)</f>
        <v>Remote, 3.4m to nearest school, added 2-PK to match exst number of classrooms per grade but did not move any population here</v>
      </c>
      <c r="AU104" s="21" t="str">
        <f>_xlfn.XLOOKUP(Consolidated[[#This Row],[CODE]],'[6]Karen sort'!$D:$D,'[6]Karen sort'!$O:$O,"NOT COMPLETE")</f>
        <v>PK-8</v>
      </c>
      <c r="AV104" s="21">
        <v>4.8</v>
      </c>
      <c r="AW104" s="21">
        <v>3</v>
      </c>
      <c r="AX104" s="21" t="s">
        <v>92</v>
      </c>
      <c r="AY104" s="27" t="s">
        <v>92</v>
      </c>
      <c r="AZ104" s="21"/>
      <c r="BA104" s="21"/>
      <c r="BB104" s="21"/>
      <c r="BC104" s="21"/>
      <c r="BD104" s="21"/>
      <c r="BE104" s="21"/>
      <c r="BF104" s="24" t="s">
        <v>179</v>
      </c>
      <c r="BG104" s="24">
        <v>374.87379167737754</v>
      </c>
      <c r="BH104" s="29" t="str">
        <f>IF(_xlfn.XLOOKUP(Consolidated[[#This Row],[CODE]],'[4]PRUEBA PVI'!$D:$D,'[4]PRUEBA PVI'!$AF:$AF,"NOT FOUND")=BG104,"",_xlfn.XLOOKUP(Consolidated[[#This Row],[CODE]],'[4]PRUEBA PVI'!$D:$D,'[4]PRUEBA PVI'!$AF:$AF,"NOT FOUND"))</f>
        <v/>
      </c>
      <c r="BI104" s="30">
        <v>354.88307502815542</v>
      </c>
      <c r="BJ104" s="21">
        <v>58</v>
      </c>
      <c r="BK104" s="28" t="str">
        <f>IF(_xlfn.XLOOKUP(Consolidated[[#This Row],[CODE]],'[4]PRUEBA PVI'!$D:$D,'[4]PRUEBA PVI'!$AK:$AK,"NO DATA")=Consolidated[[#This Row],[NO OF CLASSROOMS]],"","DOES NOT MATCH")</f>
        <v/>
      </c>
      <c r="BL104" s="31">
        <f>Consolidated[[#This Row],[ENROLLMENT 2021-22]]/Consolidated[[#This Row],[NO OF CLASSROOMS]]</f>
        <v>6.1186737073819897</v>
      </c>
      <c r="BM104" s="21">
        <f>Consolidated[[#This Row],[FLOOR AREA (SF)]]/Consolidated[[#This Row],[ENROLLMENT 2022-23]]</f>
        <v>187.61781047774531</v>
      </c>
      <c r="BN104" s="21" t="s">
        <v>114</v>
      </c>
      <c r="BO104" s="21" t="s">
        <v>115</v>
      </c>
      <c r="BP104" s="21" t="s">
        <v>97</v>
      </c>
      <c r="BQ104" s="21" t="s">
        <v>97</v>
      </c>
      <c r="BR104" s="21" t="s">
        <v>97</v>
      </c>
      <c r="BS104" s="21" t="str">
        <f>_xlfn.XLOOKUP(Consolidated[[#This Row],[CODE]],'[7]page 1'!$A:$A,'[7]page 1'!$C:$C,"")</f>
        <v/>
      </c>
      <c r="BT104" s="21" t="str">
        <f>_xlfn.XLOOKUP(Consolidated[[#This Row],[CODE]],[8]Sheet1!$A:$A,[8]Sheet1!$G:$G,"")</f>
        <v/>
      </c>
      <c r="BU104" s="21" t="s">
        <v>285</v>
      </c>
      <c r="BV104" s="21" t="s">
        <v>124</v>
      </c>
      <c r="BW104" s="25" t="s">
        <v>279</v>
      </c>
      <c r="BX104" s="32" t="s">
        <v>469</v>
      </c>
      <c r="BY104" s="21" t="s">
        <v>158</v>
      </c>
      <c r="BZ104" s="21" t="s">
        <v>103</v>
      </c>
      <c r="CA104" s="33" t="s">
        <v>276</v>
      </c>
      <c r="CB104" s="21">
        <v>1</v>
      </c>
      <c r="CC104" s="25" t="s">
        <v>172</v>
      </c>
      <c r="CD104" s="21" t="s">
        <v>97</v>
      </c>
      <c r="CE104" s="21"/>
      <c r="CF104" s="21" t="s">
        <v>143</v>
      </c>
    </row>
    <row r="105" spans="1:84" ht="84" x14ac:dyDescent="0.3">
      <c r="A105" s="21">
        <v>17459</v>
      </c>
      <c r="B105" s="22" t="s">
        <v>470</v>
      </c>
      <c r="C105" s="21" t="s">
        <v>91</v>
      </c>
      <c r="D105" s="21" t="s">
        <v>158</v>
      </c>
      <c r="E105" s="21" t="s">
        <v>168</v>
      </c>
      <c r="F105" s="21"/>
      <c r="G105" s="21" t="s">
        <v>119</v>
      </c>
      <c r="H105" s="21" t="s">
        <v>120</v>
      </c>
      <c r="I105" s="21" t="s">
        <v>110</v>
      </c>
      <c r="J105" s="21" t="s">
        <v>93</v>
      </c>
      <c r="K105" s="21" t="s">
        <v>121</v>
      </c>
      <c r="L105" s="24">
        <v>12.930163557444441</v>
      </c>
      <c r="M105" s="24">
        <v>38.154673403722782</v>
      </c>
      <c r="N105" s="24">
        <v>28.943760835626819</v>
      </c>
      <c r="O105" s="24">
        <v>36.606159691260721</v>
      </c>
      <c r="P105" s="24">
        <v>46.147958053177298</v>
      </c>
      <c r="Q105" s="24">
        <v>27.378970202936429</v>
      </c>
      <c r="R105" s="24">
        <v>36.881391710844689</v>
      </c>
      <c r="S105" s="24" t="s">
        <v>92</v>
      </c>
      <c r="T105" s="24" t="s">
        <v>92</v>
      </c>
      <c r="U105" s="24" t="s">
        <v>92</v>
      </c>
      <c r="V105" s="24" t="s">
        <v>92</v>
      </c>
      <c r="W105" s="24" t="s">
        <v>92</v>
      </c>
      <c r="X105" s="24" t="s">
        <v>92</v>
      </c>
      <c r="Y105" s="24" t="s">
        <v>92</v>
      </c>
      <c r="Z105" s="24">
        <v>4.5799178676383905</v>
      </c>
      <c r="AA105" s="24" t="s">
        <v>92</v>
      </c>
      <c r="AB105" s="23" t="s">
        <v>290</v>
      </c>
      <c r="AC105" s="21">
        <v>18.36411</v>
      </c>
      <c r="AD105" s="21">
        <v>-66.571610000000007</v>
      </c>
      <c r="AE105" s="21" t="str">
        <f>_xlfn.XLOOKUP(Consolidated[[#This Row],[CODE]],[1]updatedschoolpoints!$A:$A,[1]updatedschoolpoints!$O:$O)</f>
        <v>106-029-053-45</v>
      </c>
      <c r="AF105" s="21">
        <f>_xlfn.XLOOKUP(Consolidated[[#This Row],[CODE]],[1]updatedschoolpoints!$A:$A,[1]updatedschoolpoints!$Q:$Q)</f>
        <v>45</v>
      </c>
      <c r="AG105" s="21">
        <f>_xlfn.XLOOKUP(Consolidated[[#This Row],[CODE]],[1]updatedschoolpoints!$A:$A,[1]updatedschoolpoints!$P:$P)</f>
        <v>53</v>
      </c>
      <c r="AH105" s="21">
        <f>_xlfn.XLOOKUP(Consolidated[[#This Row],[CODE]],[1]updatedschoolpoints!$A:$A,[1]updatedschoolpoints!$I:$I)</f>
        <v>3.3159795170000002</v>
      </c>
      <c r="AI105" s="21">
        <f>_xlfn.XLOOKUP(Consolidated[[#This Row],[CODE]],[1]updatedschoolpoints!$A:$A,[1]updatedschoolpoints!$H:$H)</f>
        <v>144444.06779999999</v>
      </c>
      <c r="AJ105" s="21">
        <v>54685</v>
      </c>
      <c r="AK105" s="21" t="s">
        <v>448</v>
      </c>
      <c r="AL105" s="26">
        <f>_xlfn.XLOOKUP(Consolidated[[#This Row],[CODE]],'[2]FCI updated 220517'!$B:$B,'[2]FCI updated 220517'!$GD:$GD)</f>
        <v>0.77</v>
      </c>
      <c r="AM105" s="27">
        <f>IF(AND(Consolidated[[#This Row],[DESIGNATION]]="Historic",Consolidated[[#This Row],[DESIGNATION 3/22/2022]]="Historic"),AL105,AL105/1.6)</f>
        <v>0.48125000000000001</v>
      </c>
      <c r="AN105" s="21" t="s">
        <v>45</v>
      </c>
      <c r="AO105" s="21" t="s">
        <v>97</v>
      </c>
      <c r="AP105" s="21" t="str">
        <f>_xlfn.XLOOKUP(Consolidated[[#This Row],[CODE]],'[3]PRUEBA PVI'!$D:$D,'[3]PRUEBA PVI'!$I:$I,"NO DATA")</f>
        <v>REGULAR</v>
      </c>
      <c r="AQ105" s="28" t="str">
        <f>IF(_xlfn.XLOOKUP(Consolidated[[#This Row],[CODE]],'[4]PRUEBA PVI'!$D:$D,'[4]PRUEBA PVI'!$I:$I,"NOT FOUND")=Consolidated[[#This Row],[SPECIAL SCHOOL]],"MATCHES","NO")</f>
        <v>MATCHES</v>
      </c>
      <c r="AR105" s="28"/>
      <c r="AS105" s="21">
        <f>_xlfn.XLOOKUP(Consolidated[[#This Row],[CODE]],'[5]WORKING FILE'!$D:$D,'[5]WORKING FILE'!$W:$W,"")</f>
        <v>3</v>
      </c>
      <c r="AT105" s="33" t="str">
        <f>_xlfn.XLOOKUP(Consolidated[[#This Row],[CODE]],'[5]WORKING FILE'!$D:$D,'[5]WORKING FILE'!$V:$V)</f>
        <v>1m to 6-8  LEONARDO VALENTIN TIRADO, 1.6m PK-8 JUANITA RAMIREZ GONZALEZ, maintained PK-5 as all (3) schools are equidistant and have capacity</v>
      </c>
      <c r="AU105" s="21" t="str">
        <f>_xlfn.XLOOKUP(Consolidated[[#This Row],[CODE]],'[6]Karen sort'!$D:$D,'[6]Karen sort'!$O:$O,"NOT COMPLETE")</f>
        <v>PK-5</v>
      </c>
      <c r="AV105" s="21">
        <v>8.4</v>
      </c>
      <c r="AW105" s="21">
        <v>4</v>
      </c>
      <c r="AX105" s="21" t="s">
        <v>92</v>
      </c>
      <c r="AY105" s="27" t="s">
        <v>92</v>
      </c>
      <c r="AZ105" s="21"/>
      <c r="BA105" s="21"/>
      <c r="BB105" s="21"/>
      <c r="BC105" s="21"/>
      <c r="BD105" s="21"/>
      <c r="BE105" s="21"/>
      <c r="BF105" s="24" t="s">
        <v>179</v>
      </c>
      <c r="BG105" s="24">
        <v>233.53866065569912</v>
      </c>
      <c r="BH105" s="29" t="str">
        <f>IF(_xlfn.XLOOKUP(Consolidated[[#This Row],[CODE]],'[4]PRUEBA PVI'!$D:$D,'[4]PRUEBA PVI'!$AF:$AF,"NOT FOUND")=BG105,"",_xlfn.XLOOKUP(Consolidated[[#This Row],[CODE]],'[4]PRUEBA PVI'!$D:$D,'[4]PRUEBA PVI'!$AF:$AF,"NOT FOUND"))</f>
        <v/>
      </c>
      <c r="BI105" s="30">
        <v>222.97721522553326</v>
      </c>
      <c r="BJ105" s="21">
        <v>37</v>
      </c>
      <c r="BK105" s="28" t="str">
        <f>IF(_xlfn.XLOOKUP(Consolidated[[#This Row],[CODE]],'[4]PRUEBA PVI'!$D:$D,'[4]PRUEBA PVI'!$AK:$AK,"NO DATA")=Consolidated[[#This Row],[NO OF CLASSROOMS]],"","DOES NOT MATCH")</f>
        <v/>
      </c>
      <c r="BL105" s="31">
        <f>Consolidated[[#This Row],[ENROLLMENT 2021-22]]/Consolidated[[#This Row],[NO OF CLASSROOMS]]</f>
        <v>6.0264112223117099</v>
      </c>
      <c r="BM105" s="21">
        <f>Consolidated[[#This Row],[FLOOR AREA (SF)]]/Consolidated[[#This Row],[ENROLLMENT 2022-23]]</f>
        <v>234.15823250190206</v>
      </c>
      <c r="BN105" s="21" t="s">
        <v>99</v>
      </c>
      <c r="BO105" s="21" t="s">
        <v>115</v>
      </c>
      <c r="BP105" s="21" t="s">
        <v>97</v>
      </c>
      <c r="BQ105" s="21" t="s">
        <v>97</v>
      </c>
      <c r="BR105" s="21" t="s">
        <v>97</v>
      </c>
      <c r="BS105" s="21" t="str">
        <f>_xlfn.XLOOKUP(Consolidated[[#This Row],[CODE]],'[7]page 1'!$A:$A,'[7]page 1'!$C:$C,"")</f>
        <v/>
      </c>
      <c r="BT105" s="21" t="str">
        <f>_xlfn.XLOOKUP(Consolidated[[#This Row],[CODE]],[8]Sheet1!$A:$A,[8]Sheet1!$G:$G,"")</f>
        <v/>
      </c>
      <c r="BU105" s="21" t="s">
        <v>92</v>
      </c>
      <c r="BV105" s="21" t="s">
        <v>124</v>
      </c>
      <c r="BW105" s="25" t="s">
        <v>125</v>
      </c>
      <c r="BX105" s="32" t="s">
        <v>471</v>
      </c>
      <c r="BY105" s="21" t="s">
        <v>168</v>
      </c>
      <c r="BZ105" s="21" t="s">
        <v>103</v>
      </c>
      <c r="CA105" s="33" t="s">
        <v>184</v>
      </c>
      <c r="CB105" s="21">
        <v>2</v>
      </c>
      <c r="CC105" s="25" t="s">
        <v>172</v>
      </c>
      <c r="CD105" s="21" t="s">
        <v>97</v>
      </c>
      <c r="CE105" s="21"/>
      <c r="CF105" s="21" t="s">
        <v>143</v>
      </c>
    </row>
    <row r="106" spans="1:84" ht="70.2" x14ac:dyDescent="0.3">
      <c r="A106" s="21">
        <v>17467</v>
      </c>
      <c r="B106" s="22" t="s">
        <v>472</v>
      </c>
      <c r="C106" s="21" t="s">
        <v>91</v>
      </c>
      <c r="D106" s="21" t="s">
        <v>182</v>
      </c>
      <c r="E106" s="21" t="s">
        <v>182</v>
      </c>
      <c r="F106" s="21"/>
      <c r="G106" s="21" t="s">
        <v>119</v>
      </c>
      <c r="H106" s="21" t="s">
        <v>120</v>
      </c>
      <c r="I106" s="21" t="s">
        <v>92</v>
      </c>
      <c r="J106" s="21" t="s">
        <v>93</v>
      </c>
      <c r="K106" s="21" t="s">
        <v>121</v>
      </c>
      <c r="L106" s="24" t="s">
        <v>92</v>
      </c>
      <c r="M106" s="24">
        <v>43.877874414281195</v>
      </c>
      <c r="N106" s="24">
        <v>41.081466992502584</v>
      </c>
      <c r="O106" s="24">
        <v>29.097203857155957</v>
      </c>
      <c r="P106" s="24">
        <v>51.798728427035741</v>
      </c>
      <c r="Q106" s="24">
        <v>32.099482306890984</v>
      </c>
      <c r="R106" s="24">
        <v>52.957895789930838</v>
      </c>
      <c r="S106" s="24" t="s">
        <v>92</v>
      </c>
      <c r="T106" s="24" t="s">
        <v>92</v>
      </c>
      <c r="U106" s="24" t="s">
        <v>92</v>
      </c>
      <c r="V106" s="24" t="s">
        <v>92</v>
      </c>
      <c r="W106" s="24" t="s">
        <v>92</v>
      </c>
      <c r="X106" s="24" t="s">
        <v>92</v>
      </c>
      <c r="Y106" s="24" t="s">
        <v>92</v>
      </c>
      <c r="Z106" s="24">
        <v>4.5799178676383905</v>
      </c>
      <c r="AA106" s="24" t="s">
        <v>92</v>
      </c>
      <c r="AB106" s="23" t="s">
        <v>136</v>
      </c>
      <c r="AC106" s="21">
        <v>18.467849999999999</v>
      </c>
      <c r="AD106" s="21">
        <v>-66.844329999999999</v>
      </c>
      <c r="AE106" s="21" t="str">
        <f>_xlfn.XLOOKUP(Consolidated[[#This Row],[CODE]],[1]updatedschoolpoints!$A:$A,[1]updatedschoolpoints!$O:$O)</f>
        <v>010-095-582-18</v>
      </c>
      <c r="AF106" s="21">
        <f>_xlfn.XLOOKUP(Consolidated[[#This Row],[CODE]],[1]updatedschoolpoints!$A:$A,[1]updatedschoolpoints!$Q:$Q)</f>
        <v>18</v>
      </c>
      <c r="AG106" s="21">
        <f>_xlfn.XLOOKUP(Consolidated[[#This Row],[CODE]],[1]updatedschoolpoints!$A:$A,[1]updatedschoolpoints!$P:$P)</f>
        <v>582</v>
      </c>
      <c r="AH106" s="21">
        <f>_xlfn.XLOOKUP(Consolidated[[#This Row],[CODE]],[1]updatedschoolpoints!$A:$A,[1]updatedschoolpoints!$I:$I)</f>
        <v>6.4281777839999998</v>
      </c>
      <c r="AI106" s="21">
        <f>_xlfn.XLOOKUP(Consolidated[[#This Row],[CODE]],[1]updatedschoolpoints!$A:$A,[1]updatedschoolpoints!$H:$H)</f>
        <v>280011.42430000001</v>
      </c>
      <c r="AJ106" s="21">
        <v>51539</v>
      </c>
      <c r="AK106" s="21" t="s">
        <v>262</v>
      </c>
      <c r="AL106" s="26">
        <f>_xlfn.XLOOKUP(Consolidated[[#This Row],[CODE]],'[2]FCI updated 220517'!$B:$B,'[2]FCI updated 220517'!$GD:$GD)</f>
        <v>0.69699999999999995</v>
      </c>
      <c r="AM106" s="27">
        <f>IF(AND(Consolidated[[#This Row],[DESIGNATION]]="Historic",Consolidated[[#This Row],[DESIGNATION 3/22/2022]]="Historic"),AL106,AL106/1.6)</f>
        <v>0.43562499999999993</v>
      </c>
      <c r="AN106" s="21" t="s">
        <v>45</v>
      </c>
      <c r="AO106" s="21" t="s">
        <v>97</v>
      </c>
      <c r="AP106" s="21" t="str">
        <f>_xlfn.XLOOKUP(Consolidated[[#This Row],[CODE]],'[3]PRUEBA PVI'!$D:$D,'[3]PRUEBA PVI'!$I:$I,"NO DATA")</f>
        <v>REGULAR</v>
      </c>
      <c r="AQ106" s="28" t="str">
        <f>IF(_xlfn.XLOOKUP(Consolidated[[#This Row],[CODE]],'[4]PRUEBA PVI'!$D:$D,'[4]PRUEBA PVI'!$I:$I,"NOT FOUND")=Consolidated[[#This Row],[SPECIAL SCHOOL]],"MATCHES","NO")</f>
        <v>MATCHES</v>
      </c>
      <c r="AR106" s="28"/>
      <c r="AS106" s="21">
        <f>_xlfn.XLOOKUP(Consolidated[[#This Row],[CODE]],'[5]WORKING FILE'!$D:$D,'[5]WORKING FILE'!$W:$W,"")</f>
        <v>3</v>
      </c>
      <c r="AT106" s="33" t="str">
        <f>_xlfn.XLOOKUP(Consolidated[[#This Row],[CODE]],'[5]WORKING FILE'!$D:$D,'[5]WORKING FILE'!$V:$V)</f>
        <v>1.6m to ANTONIO REYES 6-8</v>
      </c>
      <c r="AU106" s="21" t="str">
        <f>_xlfn.XLOOKUP(Consolidated[[#This Row],[CODE]],'[6]Karen sort'!$D:$D,'[6]Karen sort'!$O:$O,"NOT COMPLETE")</f>
        <v>PK-5</v>
      </c>
      <c r="AV106" s="21">
        <v>6.3</v>
      </c>
      <c r="AW106" s="21">
        <v>4</v>
      </c>
      <c r="AX106" s="21">
        <v>2</v>
      </c>
      <c r="AY106" s="27">
        <v>1.0526086872190192</v>
      </c>
      <c r="AZ106" s="21"/>
      <c r="BA106" s="21"/>
      <c r="BB106" s="21"/>
      <c r="BC106" s="21"/>
      <c r="BD106" s="21"/>
      <c r="BE106" s="21"/>
      <c r="BF106" s="24" t="s">
        <v>179</v>
      </c>
      <c r="BG106" s="24">
        <v>267.94439432024461</v>
      </c>
      <c r="BH106" s="29" t="str">
        <f>IF(_xlfn.XLOOKUP(Consolidated[[#This Row],[CODE]],'[4]PRUEBA PVI'!$D:$D,'[4]PRUEBA PVI'!$AF:$AF,"NOT FOUND")=BG106,"",_xlfn.XLOOKUP(Consolidated[[#This Row],[CODE]],'[4]PRUEBA PVI'!$D:$D,'[4]PRUEBA PVI'!$AF:$AF,"NOT FOUND"))</f>
        <v/>
      </c>
      <c r="BI106" s="30">
        <v>253.86208331914554</v>
      </c>
      <c r="BJ106" s="21">
        <v>26</v>
      </c>
      <c r="BK106" s="28" t="str">
        <f>IF(_xlfn.XLOOKUP(Consolidated[[#This Row],[CODE]],'[4]PRUEBA PVI'!$D:$D,'[4]PRUEBA PVI'!$AK:$AK,"NO DATA")=Consolidated[[#This Row],[NO OF CLASSROOMS]],"","DOES NOT MATCH")</f>
        <v/>
      </c>
      <c r="BL106" s="31">
        <f>Consolidated[[#This Row],[ENROLLMENT 2021-22]]/Consolidated[[#This Row],[NO OF CLASSROOMS]]</f>
        <v>9.7639262815055972</v>
      </c>
      <c r="BM106" s="21">
        <f>Consolidated[[#This Row],[FLOOR AREA (SF)]]/Consolidated[[#This Row],[ENROLLMENT 2022-23]]</f>
        <v>192.34961093607009</v>
      </c>
      <c r="BN106" s="21" t="s">
        <v>114</v>
      </c>
      <c r="BO106" s="21" t="s">
        <v>132</v>
      </c>
      <c r="BP106" s="21" t="s">
        <v>97</v>
      </c>
      <c r="BQ106" s="21" t="s">
        <v>97</v>
      </c>
      <c r="BR106" s="21" t="s">
        <v>97</v>
      </c>
      <c r="BS106" s="21" t="str">
        <f>_xlfn.XLOOKUP(Consolidated[[#This Row],[CODE]],'[7]page 1'!$A:$A,'[7]page 1'!$C:$C,"")</f>
        <v/>
      </c>
      <c r="BT106" s="21" t="str">
        <f>_xlfn.XLOOKUP(Consolidated[[#This Row],[CODE]],[8]Sheet1!$A:$A,[8]Sheet1!$G:$G,"")</f>
        <v/>
      </c>
      <c r="BU106" s="21" t="s">
        <v>92</v>
      </c>
      <c r="BV106" s="21" t="s">
        <v>124</v>
      </c>
      <c r="BW106" s="25" t="s">
        <v>92</v>
      </c>
      <c r="BX106" s="32" t="s">
        <v>473</v>
      </c>
      <c r="BY106" s="21" t="s">
        <v>182</v>
      </c>
      <c r="BZ106" s="21" t="s">
        <v>103</v>
      </c>
      <c r="CA106" s="33" t="s">
        <v>184</v>
      </c>
      <c r="CB106" s="21">
        <v>1</v>
      </c>
      <c r="CC106" s="25" t="s">
        <v>172</v>
      </c>
      <c r="CD106" s="21" t="s">
        <v>97</v>
      </c>
      <c r="CE106" s="21"/>
      <c r="CF106" s="21" t="s">
        <v>143</v>
      </c>
    </row>
    <row r="107" spans="1:84" ht="84.6" x14ac:dyDescent="0.3">
      <c r="A107" s="21">
        <v>17558</v>
      </c>
      <c r="B107" s="22" t="s">
        <v>474</v>
      </c>
      <c r="C107" s="21" t="s">
        <v>91</v>
      </c>
      <c r="D107" s="21" t="s">
        <v>91</v>
      </c>
      <c r="E107" s="21" t="s">
        <v>91</v>
      </c>
      <c r="F107" s="21"/>
      <c r="G107" s="21" t="s">
        <v>160</v>
      </c>
      <c r="H107" s="21" t="s">
        <v>161</v>
      </c>
      <c r="I107" s="21" t="s">
        <v>92</v>
      </c>
      <c r="J107" s="21" t="s">
        <v>93</v>
      </c>
      <c r="K107" s="21" t="s">
        <v>162</v>
      </c>
      <c r="L107" s="24" t="s">
        <v>92</v>
      </c>
      <c r="M107" s="24" t="s">
        <v>92</v>
      </c>
      <c r="N107" s="24" t="s">
        <v>92</v>
      </c>
      <c r="O107" s="24" t="s">
        <v>92</v>
      </c>
      <c r="P107" s="24" t="s">
        <v>92</v>
      </c>
      <c r="Q107" s="24" t="s">
        <v>92</v>
      </c>
      <c r="R107" s="24" t="s">
        <v>92</v>
      </c>
      <c r="S107" s="24" t="s">
        <v>92</v>
      </c>
      <c r="T107" s="24" t="s">
        <v>92</v>
      </c>
      <c r="U107" s="24" t="s">
        <v>92</v>
      </c>
      <c r="V107" s="24">
        <v>275.92522986831125</v>
      </c>
      <c r="W107" s="24">
        <v>293.82781889327566</v>
      </c>
      <c r="X107" s="24">
        <v>266.32451991870698</v>
      </c>
      <c r="Y107" s="24">
        <v>259.49137590542779</v>
      </c>
      <c r="Z107" s="24" t="s">
        <v>92</v>
      </c>
      <c r="AA107" s="24" t="s">
        <v>92</v>
      </c>
      <c r="AB107" s="23" t="s">
        <v>178</v>
      </c>
      <c r="AC107" s="21">
        <v>18.441749999999999</v>
      </c>
      <c r="AD107" s="21">
        <v>-66.671909999999997</v>
      </c>
      <c r="AE107" s="21" t="str">
        <f>_xlfn.XLOOKUP(Consolidated[[#This Row],[CODE]],[1]updatedschoolpoints!$A:$A,[1]updatedschoolpoints!$O:$O)</f>
        <v>031-083-416-06</v>
      </c>
      <c r="AF107" s="21">
        <f>_xlfn.XLOOKUP(Consolidated[[#This Row],[CODE]],[1]updatedschoolpoints!$A:$A,[1]updatedschoolpoints!$Q:$Q)</f>
        <v>6</v>
      </c>
      <c r="AG107" s="21">
        <f>_xlfn.XLOOKUP(Consolidated[[#This Row],[CODE]],[1]updatedschoolpoints!$A:$A,[1]updatedschoolpoints!$P:$P)</f>
        <v>416</v>
      </c>
      <c r="AH107" s="21">
        <f>_xlfn.XLOOKUP(Consolidated[[#This Row],[CODE]],[1]updatedschoolpoints!$A:$A,[1]updatedschoolpoints!$I:$I)</f>
        <v>13.767875</v>
      </c>
      <c r="AI107" s="21">
        <f>_xlfn.XLOOKUP(Consolidated[[#This Row],[CODE]],[1]updatedschoolpoints!$A:$A,[1]updatedschoolpoints!$H:$H)</f>
        <v>599728.63489999995</v>
      </c>
      <c r="AJ107" s="21">
        <v>178034</v>
      </c>
      <c r="AK107" s="21" t="s">
        <v>458</v>
      </c>
      <c r="AL107" s="26">
        <f>_xlfn.XLOOKUP(Consolidated[[#This Row],[CODE]],'[2]FCI updated 220517'!$B:$B,'[2]FCI updated 220517'!$GD:$GD)</f>
        <v>0.79249999999999998</v>
      </c>
      <c r="AM107" s="27">
        <f>IF(AND(Consolidated[[#This Row],[DESIGNATION]]="Historic",Consolidated[[#This Row],[DESIGNATION 3/22/2022]]="Historic"),AL107,AL107/1.6)</f>
        <v>0.49531249999999999</v>
      </c>
      <c r="AN107" s="21" t="s">
        <v>97</v>
      </c>
      <c r="AO107" s="21" t="s">
        <v>97</v>
      </c>
      <c r="AP107" s="21" t="str">
        <f>_xlfn.XLOOKUP(Consolidated[[#This Row],[CODE]],'[3]PRUEBA PVI'!$D:$D,'[3]PRUEBA PVI'!$I:$I,"NO DATA")</f>
        <v>VOCACIONAL</v>
      </c>
      <c r="AQ107" s="28" t="str">
        <f>IF(_xlfn.XLOOKUP(Consolidated[[#This Row],[CODE]],'[4]PRUEBA PVI'!$D:$D,'[4]PRUEBA PVI'!$I:$I,"NOT FOUND")=Consolidated[[#This Row],[SPECIAL SCHOOL]],"MATCHES","NO")</f>
        <v>MATCHES</v>
      </c>
      <c r="AR107" s="28"/>
      <c r="AS107" s="21">
        <f>_xlfn.XLOOKUP(Consolidated[[#This Row],[CODE]],'[5]WORKING FILE'!$D:$D,'[5]WORKING FILE'!$W:$W,"")</f>
        <v>3</v>
      </c>
      <c r="AT107" s="33">
        <f>_xlfn.XLOOKUP(Consolidated[[#This Row],[CODE]],'[5]WORKING FILE'!$D:$D,'[5]WORKING FILE'!$V:$V)</f>
        <v>0</v>
      </c>
      <c r="AU107" s="21" t="str">
        <f>_xlfn.XLOOKUP(Consolidated[[#This Row],[CODE]],'[6]Karen sort'!$D:$D,'[6]Karen sort'!$O:$O,"NOT COMPLETE")</f>
        <v>9-12</v>
      </c>
      <c r="AV107" s="21">
        <v>4.9000000000000004</v>
      </c>
      <c r="AW107" s="21">
        <v>4</v>
      </c>
      <c r="AX107" s="21" t="s">
        <v>92</v>
      </c>
      <c r="AY107" s="27" t="s">
        <v>92</v>
      </c>
      <c r="AZ107" s="21"/>
      <c r="BA107" s="21"/>
      <c r="BB107" s="21"/>
      <c r="BC107" s="21"/>
      <c r="BD107" s="21"/>
      <c r="BE107" s="21"/>
      <c r="BF107" s="24" t="s">
        <v>179</v>
      </c>
      <c r="BG107" s="24">
        <v>1117.2341850244648</v>
      </c>
      <c r="BH107" s="29" t="str">
        <f>IF(_xlfn.XLOOKUP(Consolidated[[#This Row],[CODE]],'[4]PRUEBA PVI'!$D:$D,'[4]PRUEBA PVI'!$AF:$AF,"NOT FOUND")=BG107,"",_xlfn.XLOOKUP(Consolidated[[#This Row],[CODE]],'[4]PRUEBA PVI'!$D:$D,'[4]PRUEBA PVI'!$AF:$AF,"NOT FOUND"))</f>
        <v/>
      </c>
      <c r="BI107" s="30">
        <v>1072.392393485683</v>
      </c>
      <c r="BJ107" s="21">
        <v>76</v>
      </c>
      <c r="BK107" s="28" t="str">
        <f>IF(_xlfn.XLOOKUP(Consolidated[[#This Row],[CODE]],'[4]PRUEBA PVI'!$D:$D,'[4]PRUEBA PVI'!$AK:$AK,"NO DATA")=Consolidated[[#This Row],[NO OF CLASSROOMS]],"","DOES NOT MATCH")</f>
        <v/>
      </c>
      <c r="BL107" s="31">
        <f>Consolidated[[#This Row],[ENROLLMENT 2021-22]]/Consolidated[[#This Row],[NO OF CLASSROOMS]]</f>
        <v>14.110426230074776</v>
      </c>
      <c r="BM107" s="21">
        <f>Consolidated[[#This Row],[FLOOR AREA (SF)]]/Consolidated[[#This Row],[ENROLLMENT 2022-23]]</f>
        <v>159.35244587606445</v>
      </c>
      <c r="BN107" s="21" t="s">
        <v>99</v>
      </c>
      <c r="BO107" s="21" t="s">
        <v>132</v>
      </c>
      <c r="BP107" s="21" t="s">
        <v>97</v>
      </c>
      <c r="BQ107" s="21" t="s">
        <v>97</v>
      </c>
      <c r="BR107" s="21" t="s">
        <v>97</v>
      </c>
      <c r="BS107" s="21" t="str">
        <f>_xlfn.XLOOKUP(Consolidated[[#This Row],[CODE]],'[7]page 1'!$A:$A,'[7]page 1'!$C:$C,"")</f>
        <v/>
      </c>
      <c r="BT107" s="21" t="str">
        <f>_xlfn.XLOOKUP(Consolidated[[#This Row],[CODE]],[8]Sheet1!$A:$A,[8]Sheet1!$G:$G,"")</f>
        <v/>
      </c>
      <c r="BU107" s="21" t="s">
        <v>92</v>
      </c>
      <c r="BV107" s="21" t="s">
        <v>101</v>
      </c>
      <c r="BW107" s="25" t="s">
        <v>92</v>
      </c>
      <c r="BX107" s="32" t="s">
        <v>475</v>
      </c>
      <c r="BY107" s="21" t="s">
        <v>91</v>
      </c>
      <c r="BZ107" s="21" t="s">
        <v>103</v>
      </c>
      <c r="CA107" s="33" t="s">
        <v>104</v>
      </c>
      <c r="CB107" s="21">
        <v>1</v>
      </c>
      <c r="CC107" s="25" t="s">
        <v>172</v>
      </c>
      <c r="CD107" s="21" t="s">
        <v>97</v>
      </c>
      <c r="CE107" s="21"/>
      <c r="CF107" s="21" t="s">
        <v>139</v>
      </c>
    </row>
    <row r="108" spans="1:84" ht="70.2" x14ac:dyDescent="0.3">
      <c r="A108" s="21">
        <v>17657</v>
      </c>
      <c r="B108" s="22" t="s">
        <v>476</v>
      </c>
      <c r="C108" s="21" t="s">
        <v>415</v>
      </c>
      <c r="D108" s="21" t="s">
        <v>416</v>
      </c>
      <c r="E108" s="21" t="s">
        <v>417</v>
      </c>
      <c r="F108" s="21"/>
      <c r="G108" s="21" t="s">
        <v>119</v>
      </c>
      <c r="H108" s="21" t="s">
        <v>120</v>
      </c>
      <c r="I108" s="21" t="s">
        <v>110</v>
      </c>
      <c r="J108" s="21" t="s">
        <v>93</v>
      </c>
      <c r="K108" s="21" t="s">
        <v>121</v>
      </c>
      <c r="L108" s="24">
        <v>12.930163557444441</v>
      </c>
      <c r="M108" s="24">
        <v>39.108540238815849</v>
      </c>
      <c r="N108" s="24">
        <v>34.54577906187717</v>
      </c>
      <c r="O108" s="24">
        <v>35.667540211997625</v>
      </c>
      <c r="P108" s="24">
        <v>30.137441993911704</v>
      </c>
      <c r="Q108" s="24">
        <v>29.26717504451825</v>
      </c>
      <c r="R108" s="24">
        <v>44.446805395120521</v>
      </c>
      <c r="S108" s="24" t="s">
        <v>92</v>
      </c>
      <c r="T108" s="24" t="s">
        <v>92</v>
      </c>
      <c r="U108" s="24" t="s">
        <v>92</v>
      </c>
      <c r="V108" s="24" t="s">
        <v>92</v>
      </c>
      <c r="W108" s="24" t="s">
        <v>92</v>
      </c>
      <c r="X108" s="24" t="s">
        <v>92</v>
      </c>
      <c r="Y108" s="24" t="s">
        <v>92</v>
      </c>
      <c r="Z108" s="24" t="s">
        <v>92</v>
      </c>
      <c r="AA108" s="24" t="s">
        <v>92</v>
      </c>
      <c r="AB108" s="23" t="s">
        <v>136</v>
      </c>
      <c r="AC108" s="21">
        <v>18.50459</v>
      </c>
      <c r="AD108" s="21">
        <v>-67.024159999999995</v>
      </c>
      <c r="AE108" s="21" t="str">
        <f>_xlfn.XLOOKUP(Consolidated[[#This Row],[CODE]],[1]updatedschoolpoints!$A:$A,[1]updatedschoolpoints!$O:$O)</f>
        <v>003-000-009-26</v>
      </c>
      <c r="AF108" s="21">
        <f>_xlfn.XLOOKUP(Consolidated[[#This Row],[CODE]],[1]updatedschoolpoints!$A:$A,[1]updatedschoolpoints!$Q:$Q)</f>
        <v>26</v>
      </c>
      <c r="AG108" s="21">
        <f>_xlfn.XLOOKUP(Consolidated[[#This Row],[CODE]],[1]updatedschoolpoints!$A:$A,[1]updatedschoolpoints!$P:$P)</f>
        <v>9</v>
      </c>
      <c r="AH108" s="21">
        <f>_xlfn.XLOOKUP(Consolidated[[#This Row],[CODE]],[1]updatedschoolpoints!$A:$A,[1]updatedschoolpoints!$I:$I)</f>
        <v>4.2719360279999998</v>
      </c>
      <c r="AI108" s="21">
        <f>_xlfn.XLOOKUP(Consolidated[[#This Row],[CODE]],[1]updatedschoolpoints!$A:$A,[1]updatedschoolpoints!$H:$H)</f>
        <v>186085.53339999999</v>
      </c>
      <c r="AJ108" s="21">
        <v>46700</v>
      </c>
      <c r="AK108" s="21" t="s">
        <v>477</v>
      </c>
      <c r="AL108" s="26">
        <f>_xlfn.XLOOKUP(Consolidated[[#This Row],[CODE]],'[2]FCI updated 220517'!$B:$B,'[2]FCI updated 220517'!$GD:$GD)</f>
        <v>0.74250000000000005</v>
      </c>
      <c r="AM108" s="27">
        <f>IF(AND(Consolidated[[#This Row],[DESIGNATION]]="Historic",Consolidated[[#This Row],[DESIGNATION 3/22/2022]]="Historic"),AL108,AL108/1.6)</f>
        <v>0.46406249999999999</v>
      </c>
      <c r="AN108" s="21" t="s">
        <v>45</v>
      </c>
      <c r="AO108" s="21" t="s">
        <v>97</v>
      </c>
      <c r="AP108" s="21" t="str">
        <f>_xlfn.XLOOKUP(Consolidated[[#This Row],[CODE]],'[3]PRUEBA PVI'!$D:$D,'[3]PRUEBA PVI'!$I:$I,"NO DATA")</f>
        <v>REGULAR</v>
      </c>
      <c r="AQ108" s="28" t="str">
        <f>IF(_xlfn.XLOOKUP(Consolidated[[#This Row],[CODE]],'[4]PRUEBA PVI'!$D:$D,'[4]PRUEBA PVI'!$I:$I,"NOT FOUND")=Consolidated[[#This Row],[SPECIAL SCHOOL]],"MATCHES","NO")</f>
        <v>MATCHES</v>
      </c>
      <c r="AR108" s="28"/>
      <c r="AS108" s="21">
        <f>_xlfn.XLOOKUP(Consolidated[[#This Row],[CODE]],'[5]WORKING FILE'!$D:$D,'[5]WORKING FILE'!$W:$W,"")</f>
        <v>3</v>
      </c>
      <c r="AT108" s="33" t="str">
        <f>_xlfn.XLOOKUP(Consolidated[[#This Row],[CODE]],'[5]WORKING FILE'!$D:$D,'[5]WORKING FILE'!$V:$V)</f>
        <v>add 100 students from Mateo</v>
      </c>
      <c r="AU108" s="21" t="str">
        <f>_xlfn.XLOOKUP(Consolidated[[#This Row],[CODE]],'[6]Karen sort'!$D:$D,'[6]Karen sort'!$O:$O,"NOT COMPLETE")</f>
        <v>PK-5</v>
      </c>
      <c r="AV108" s="21">
        <v>6.2</v>
      </c>
      <c r="AW108" s="21">
        <v>3</v>
      </c>
      <c r="AX108" s="21" t="s">
        <v>92</v>
      </c>
      <c r="AY108" s="27" t="s">
        <v>92</v>
      </c>
      <c r="AZ108" s="21"/>
      <c r="BA108" s="21"/>
      <c r="BB108" s="21"/>
      <c r="BC108" s="21"/>
      <c r="BD108" s="21"/>
      <c r="BE108" s="21"/>
      <c r="BF108" s="24" t="s">
        <v>179</v>
      </c>
      <c r="BG108" s="24">
        <v>250.04926216677967</v>
      </c>
      <c r="BH108" s="29" t="str">
        <f>IF(_xlfn.XLOOKUP(Consolidated[[#This Row],[CODE]],'[4]PRUEBA PVI'!$D:$D,'[4]PRUEBA PVI'!$AF:$AF,"NOT FOUND")=BG108,"",_xlfn.XLOOKUP(Consolidated[[#This Row],[CODE]],'[4]PRUEBA PVI'!$D:$D,'[4]PRUEBA PVI'!$AF:$AF,"NOT FOUND"))</f>
        <v/>
      </c>
      <c r="BI108" s="30">
        <v>237.95226133179858</v>
      </c>
      <c r="BJ108" s="21">
        <v>25</v>
      </c>
      <c r="BK108" s="28" t="str">
        <f>IF(_xlfn.XLOOKUP(Consolidated[[#This Row],[CODE]],'[4]PRUEBA PVI'!$D:$D,'[4]PRUEBA PVI'!$AK:$AK,"NO DATA")=Consolidated[[#This Row],[NO OF CLASSROOMS]],"","DOES NOT MATCH")</f>
        <v/>
      </c>
      <c r="BL108" s="31">
        <f>Consolidated[[#This Row],[ENROLLMENT 2021-22]]/Consolidated[[#This Row],[NO OF CLASSROOMS]]</f>
        <v>9.5180904532719435</v>
      </c>
      <c r="BM108" s="21">
        <f>Consolidated[[#This Row],[FLOOR AREA (SF)]]/Consolidated[[#This Row],[ENROLLMENT 2022-23]]</f>
        <v>186.7631985606568</v>
      </c>
      <c r="BN108" s="21" t="s">
        <v>99</v>
      </c>
      <c r="BO108" s="21" t="s">
        <v>132</v>
      </c>
      <c r="BP108" s="21" t="s">
        <v>97</v>
      </c>
      <c r="BQ108" s="21" t="s">
        <v>97</v>
      </c>
      <c r="BR108" s="21" t="s">
        <v>97</v>
      </c>
      <c r="BS108" s="21" t="str">
        <f>_xlfn.XLOOKUP(Consolidated[[#This Row],[CODE]],'[7]page 1'!$A:$A,'[7]page 1'!$C:$C,"")</f>
        <v/>
      </c>
      <c r="BT108" s="21" t="str">
        <f>_xlfn.XLOOKUP(Consolidated[[#This Row],[CODE]],[8]Sheet1!$A:$A,[8]Sheet1!$G:$G,"")</f>
        <v/>
      </c>
      <c r="BU108" s="21" t="s">
        <v>92</v>
      </c>
      <c r="BV108" s="21" t="s">
        <v>101</v>
      </c>
      <c r="BW108" s="25" t="s">
        <v>92</v>
      </c>
      <c r="BX108" s="32" t="s">
        <v>478</v>
      </c>
      <c r="BY108" s="21" t="s">
        <v>417</v>
      </c>
      <c r="BZ108" s="21" t="s">
        <v>103</v>
      </c>
      <c r="CA108" s="33" t="s">
        <v>420</v>
      </c>
      <c r="CB108" s="21">
        <v>1</v>
      </c>
      <c r="CC108" s="25" t="s">
        <v>253</v>
      </c>
      <c r="CD108" s="21" t="s">
        <v>97</v>
      </c>
      <c r="CE108" s="21"/>
      <c r="CF108" s="21" t="s">
        <v>143</v>
      </c>
    </row>
    <row r="109" spans="1:84" ht="56.4" x14ac:dyDescent="0.3">
      <c r="A109" s="21">
        <v>17673</v>
      </c>
      <c r="B109" s="22" t="s">
        <v>479</v>
      </c>
      <c r="C109" s="21" t="s">
        <v>91</v>
      </c>
      <c r="D109" s="21" t="s">
        <v>182</v>
      </c>
      <c r="E109" s="21" t="s">
        <v>241</v>
      </c>
      <c r="F109" s="21"/>
      <c r="G109" s="21" t="s">
        <v>119</v>
      </c>
      <c r="H109" s="21" t="s">
        <v>120</v>
      </c>
      <c r="I109" s="21" t="s">
        <v>92</v>
      </c>
      <c r="J109" s="21" t="s">
        <v>93</v>
      </c>
      <c r="K109" s="21" t="s">
        <v>121</v>
      </c>
      <c r="L109" s="24" t="s">
        <v>92</v>
      </c>
      <c r="M109" s="24">
        <v>42.924007579188128</v>
      </c>
      <c r="N109" s="24">
        <v>50.418164036253167</v>
      </c>
      <c r="O109" s="24">
        <v>44.115115525365482</v>
      </c>
      <c r="P109" s="24">
        <v>35.78821236777015</v>
      </c>
      <c r="Q109" s="24">
        <v>45.316916197963742</v>
      </c>
      <c r="R109" s="24">
        <v>62.414662895275626</v>
      </c>
      <c r="S109" s="24" t="s">
        <v>92</v>
      </c>
      <c r="T109" s="24" t="s">
        <v>92</v>
      </c>
      <c r="U109" s="24" t="s">
        <v>92</v>
      </c>
      <c r="V109" s="24" t="s">
        <v>92</v>
      </c>
      <c r="W109" s="24" t="s">
        <v>92</v>
      </c>
      <c r="X109" s="24" t="s">
        <v>92</v>
      </c>
      <c r="Y109" s="24" t="s">
        <v>92</v>
      </c>
      <c r="Z109" s="24" t="s">
        <v>92</v>
      </c>
      <c r="AA109" s="24" t="s">
        <v>92</v>
      </c>
      <c r="AB109" s="23" t="s">
        <v>290</v>
      </c>
      <c r="AC109" s="21">
        <v>18.29956</v>
      </c>
      <c r="AD109" s="21">
        <v>-66.882329999999996</v>
      </c>
      <c r="AE109" s="21" t="str">
        <f>_xlfn.XLOOKUP(Consolidated[[#This Row],[CODE]],[1]updatedschoolpoints!$A:$A,[1]updatedschoolpoints!$O:$O)</f>
        <v>158-000-005-98</v>
      </c>
      <c r="AF109" s="21">
        <f>_xlfn.XLOOKUP(Consolidated[[#This Row],[CODE]],[1]updatedschoolpoints!$A:$A,[1]updatedschoolpoints!$Q:$Q)</f>
        <v>98</v>
      </c>
      <c r="AG109" s="21">
        <f>_xlfn.XLOOKUP(Consolidated[[#This Row],[CODE]],[1]updatedschoolpoints!$A:$A,[1]updatedschoolpoints!$P:$P)</f>
        <v>5</v>
      </c>
      <c r="AH109" s="21">
        <f>_xlfn.XLOOKUP(Consolidated[[#This Row],[CODE]],[1]updatedschoolpoints!$A:$A,[1]updatedschoolpoints!$I:$I)</f>
        <v>3.7290890810000001</v>
      </c>
      <c r="AI109" s="21">
        <f>_xlfn.XLOOKUP(Consolidated[[#This Row],[CODE]],[1]updatedschoolpoints!$A:$A,[1]updatedschoolpoints!$H:$H)</f>
        <v>162439.12040000001</v>
      </c>
      <c r="AJ109" s="21">
        <v>43852</v>
      </c>
      <c r="AK109" s="21" t="s">
        <v>480</v>
      </c>
      <c r="AL109" s="26">
        <f>_xlfn.XLOOKUP(Consolidated[[#This Row],[CODE]],'[2]FCI updated 220517'!$B:$B,'[2]FCI updated 220517'!$GD:$GD)</f>
        <v>0.83499999999999996</v>
      </c>
      <c r="AM109" s="27">
        <f>IF(AND(Consolidated[[#This Row],[DESIGNATION]]="Historic",Consolidated[[#This Row],[DESIGNATION 3/22/2022]]="Historic"),AL109,AL109/1.6)</f>
        <v>0.52187499999999998</v>
      </c>
      <c r="AN109" s="21" t="s">
        <v>45</v>
      </c>
      <c r="AO109" s="21" t="s">
        <v>97</v>
      </c>
      <c r="AP109" s="21" t="str">
        <f>_xlfn.XLOOKUP(Consolidated[[#This Row],[CODE]],'[3]PRUEBA PVI'!$D:$D,'[3]PRUEBA PVI'!$I:$I,"NO DATA")</f>
        <v>REGULAR</v>
      </c>
      <c r="AQ109" s="28" t="str">
        <f>IF(_xlfn.XLOOKUP(Consolidated[[#This Row],[CODE]],'[4]PRUEBA PVI'!$D:$D,'[4]PRUEBA PVI'!$I:$I,"NOT FOUND")=Consolidated[[#This Row],[SPECIAL SCHOOL]],"MATCHES","NO")</f>
        <v>MATCHES</v>
      </c>
      <c r="AR109" s="28"/>
      <c r="AS109" s="21">
        <f>_xlfn.XLOOKUP(Consolidated[[#This Row],[CODE]],'[5]WORKING FILE'!$D:$D,'[5]WORKING FILE'!$W:$W,"")</f>
        <v>5</v>
      </c>
      <c r="AT109" s="33" t="str">
        <f>_xlfn.XLOOKUP(Consolidated[[#This Row],[CODE]],'[5]WORKING FILE'!$D:$D,'[5]WORKING FILE'!$V:$V)</f>
        <v>Next to RAMON DE JESUS SIERRA 6-8 and DOMINGO APONTE COLLAZO- 1960-9-12, Maintained the campus, Added 2 new PK, moved GEORGE WASHINGTON K-5 here</v>
      </c>
      <c r="AU109" s="21" t="str">
        <f>_xlfn.XLOOKUP(Consolidated[[#This Row],[CODE]],'[6]Karen sort'!$D:$D,'[6]Karen sort'!$O:$O,"NOT COMPLETE")</f>
        <v>PK-5</v>
      </c>
      <c r="AV109" s="21">
        <v>4.7</v>
      </c>
      <c r="AW109" s="21">
        <v>3</v>
      </c>
      <c r="AX109" s="21" t="s">
        <v>92</v>
      </c>
      <c r="AY109" s="27" t="s">
        <v>92</v>
      </c>
      <c r="AZ109" s="21"/>
      <c r="BA109" s="21"/>
      <c r="BB109" s="21"/>
      <c r="BC109" s="21"/>
      <c r="BD109" s="21"/>
      <c r="BE109" s="21"/>
      <c r="BF109" s="24" t="s">
        <v>179</v>
      </c>
      <c r="BG109" s="24">
        <v>291.51323793357773</v>
      </c>
      <c r="BH109" s="29" t="str">
        <f>IF(_xlfn.XLOOKUP(Consolidated[[#This Row],[CODE]],'[4]PRUEBA PVI'!$D:$D,'[4]PRUEBA PVI'!$AF:$AF,"NOT FOUND")=BG109,"",_xlfn.XLOOKUP(Consolidated[[#This Row],[CODE]],'[4]PRUEBA PVI'!$D:$D,'[4]PRUEBA PVI'!$AF:$AF,"NOT FOUND"))</f>
        <v/>
      </c>
      <c r="BI109" s="30">
        <v>275.02994899770044</v>
      </c>
      <c r="BJ109" s="21">
        <v>27</v>
      </c>
      <c r="BK109" s="28" t="str">
        <f>IF(_xlfn.XLOOKUP(Consolidated[[#This Row],[CODE]],'[4]PRUEBA PVI'!$D:$D,'[4]PRUEBA PVI'!$AK:$AK,"NO DATA")=Consolidated[[#This Row],[NO OF CLASSROOMS]],"","DOES NOT MATCH")</f>
        <v/>
      </c>
      <c r="BL109" s="31">
        <f>Consolidated[[#This Row],[ENROLLMENT 2021-22]]/Consolidated[[#This Row],[NO OF CLASSROOMS]]</f>
        <v>10.186294407322238</v>
      </c>
      <c r="BM109" s="21">
        <f>Consolidated[[#This Row],[FLOOR AREA (SF)]]/Consolidated[[#This Row],[ENROLLMENT 2022-23]]</f>
        <v>150.42884608208368</v>
      </c>
      <c r="BN109" s="21" t="s">
        <v>99</v>
      </c>
      <c r="BO109" s="21" t="s">
        <v>132</v>
      </c>
      <c r="BP109" s="21" t="s">
        <v>97</v>
      </c>
      <c r="BQ109" s="21" t="s">
        <v>123</v>
      </c>
      <c r="BR109" s="21" t="s">
        <v>97</v>
      </c>
      <c r="BS109" s="21" t="str">
        <f>_xlfn.XLOOKUP(Consolidated[[#This Row],[CODE]],'[7]page 1'!$A:$A,'[7]page 1'!$C:$C,"")</f>
        <v/>
      </c>
      <c r="BT109" s="21" t="str">
        <f>_xlfn.XLOOKUP(Consolidated[[#This Row],[CODE]],[8]Sheet1!$A:$A,[8]Sheet1!$G:$G,"")</f>
        <v>ESSER ROOF SEALING PROGRAM</v>
      </c>
      <c r="BU109" s="21" t="s">
        <v>92</v>
      </c>
      <c r="BV109" s="21" t="s">
        <v>101</v>
      </c>
      <c r="BW109" s="25" t="s">
        <v>125</v>
      </c>
      <c r="BX109" s="32" t="s">
        <v>481</v>
      </c>
      <c r="BY109" s="21" t="s">
        <v>241</v>
      </c>
      <c r="BZ109" s="21" t="s">
        <v>103</v>
      </c>
      <c r="CA109" s="33" t="s">
        <v>246</v>
      </c>
      <c r="CB109" s="21">
        <v>2</v>
      </c>
      <c r="CC109" s="25" t="s">
        <v>253</v>
      </c>
      <c r="CD109" s="21" t="s">
        <v>97</v>
      </c>
      <c r="CE109" s="21"/>
      <c r="CF109" s="21" t="s">
        <v>143</v>
      </c>
    </row>
    <row r="110" spans="1:84" ht="70.8" x14ac:dyDescent="0.3">
      <c r="A110" s="21">
        <v>17707</v>
      </c>
      <c r="B110" s="22" t="s">
        <v>482</v>
      </c>
      <c r="C110" s="21" t="s">
        <v>356</v>
      </c>
      <c r="D110" s="21" t="s">
        <v>357</v>
      </c>
      <c r="E110" s="21" t="s">
        <v>357</v>
      </c>
      <c r="F110" s="21"/>
      <c r="G110" s="21" t="s">
        <v>119</v>
      </c>
      <c r="H110" s="21" t="s">
        <v>120</v>
      </c>
      <c r="I110" s="21" t="s">
        <v>110</v>
      </c>
      <c r="J110" s="21" t="s">
        <v>92</v>
      </c>
      <c r="K110" s="21" t="s">
        <v>121</v>
      </c>
      <c r="L110" s="24">
        <v>2.1550272595740734</v>
      </c>
      <c r="M110" s="24">
        <v>15.261869361489111</v>
      </c>
      <c r="N110" s="24">
        <v>18.673394087501173</v>
      </c>
      <c r="O110" s="24">
        <v>21.588248023051193</v>
      </c>
      <c r="P110" s="24">
        <v>16.010516059265594</v>
      </c>
      <c r="Q110" s="24">
        <v>14.161536311863671</v>
      </c>
      <c r="R110" s="24">
        <v>21.750564342293021</v>
      </c>
      <c r="S110" s="24" t="s">
        <v>92</v>
      </c>
      <c r="T110" s="24" t="s">
        <v>92</v>
      </c>
      <c r="U110" s="24" t="s">
        <v>92</v>
      </c>
      <c r="V110" s="24" t="s">
        <v>92</v>
      </c>
      <c r="W110" s="24" t="s">
        <v>92</v>
      </c>
      <c r="X110" s="24" t="s">
        <v>92</v>
      </c>
      <c r="Y110" s="24" t="s">
        <v>92</v>
      </c>
      <c r="Z110" s="24" t="s">
        <v>92</v>
      </c>
      <c r="AA110" s="24" t="s">
        <v>92</v>
      </c>
      <c r="AB110" s="23" t="s">
        <v>290</v>
      </c>
      <c r="AC110" s="21">
        <v>18.29252</v>
      </c>
      <c r="AD110" s="21">
        <v>-66.803579999999997</v>
      </c>
      <c r="AE110" s="21" t="str">
        <f>_xlfn.XLOOKUP(Consolidated[[#This Row],[CODE]],[1]updatedschoolpoints!$A:$A,[1]updatedschoolpoints!$O:$O)</f>
        <v>160-000-006-83</v>
      </c>
      <c r="AF110" s="21">
        <f>_xlfn.XLOOKUP(Consolidated[[#This Row],[CODE]],[1]updatedschoolpoints!$A:$A,[1]updatedschoolpoints!$Q:$Q)</f>
        <v>83</v>
      </c>
      <c r="AG110" s="21">
        <f>_xlfn.XLOOKUP(Consolidated[[#This Row],[CODE]],[1]updatedschoolpoints!$A:$A,[1]updatedschoolpoints!$P:$P)</f>
        <v>6</v>
      </c>
      <c r="AH110" s="21">
        <f>_xlfn.XLOOKUP(Consolidated[[#This Row],[CODE]],[1]updatedschoolpoints!$A:$A,[1]updatedschoolpoints!$I:$I)</f>
        <v>8.2755909649999992</v>
      </c>
      <c r="AI110" s="21">
        <f>_xlfn.XLOOKUP(Consolidated[[#This Row],[CODE]],[1]updatedschoolpoints!$A:$A,[1]updatedschoolpoints!$H:$H)</f>
        <v>360484.74239999999</v>
      </c>
      <c r="AJ110" s="21">
        <v>53661</v>
      </c>
      <c r="AK110" s="21" t="s">
        <v>448</v>
      </c>
      <c r="AL110" s="26">
        <f>_xlfn.XLOOKUP(Consolidated[[#This Row],[CODE]],'[2]FCI updated 220517'!$B:$B,'[2]FCI updated 220517'!$GD:$GD)</f>
        <v>0.63100000000000001</v>
      </c>
      <c r="AM110" s="27">
        <f>IF(AND(Consolidated[[#This Row],[DESIGNATION]]="Historic",Consolidated[[#This Row],[DESIGNATION 3/22/2022]]="Historic"),AL110,AL110/1.6)</f>
        <v>0.39437499999999998</v>
      </c>
      <c r="AN110" s="21" t="s">
        <v>45</v>
      </c>
      <c r="AO110" s="21" t="s">
        <v>97</v>
      </c>
      <c r="AP110" s="21" t="str">
        <f>_xlfn.XLOOKUP(Consolidated[[#This Row],[CODE]],'[3]PRUEBA PVI'!$D:$D,'[3]PRUEBA PVI'!$I:$I,"NO DATA")</f>
        <v>REGULAR</v>
      </c>
      <c r="AQ110" s="28" t="str">
        <f>IF(_xlfn.XLOOKUP(Consolidated[[#This Row],[CODE]],'[4]PRUEBA PVI'!$D:$D,'[4]PRUEBA PVI'!$I:$I,"NOT FOUND")=Consolidated[[#This Row],[SPECIAL SCHOOL]],"MATCHES","NO")</f>
        <v>MATCHES</v>
      </c>
      <c r="AR110" s="28"/>
      <c r="AS110" s="21">
        <f>_xlfn.XLOOKUP(Consolidated[[#This Row],[CODE]],'[5]WORKING FILE'!$D:$D,'[5]WORKING FILE'!$W:$W,"")</f>
        <v>3</v>
      </c>
      <c r="AT110" s="33" t="str">
        <f>_xlfn.XLOOKUP(Consolidated[[#This Row],[CODE]],'[5]WORKING FILE'!$D:$D,'[5]WORKING FILE'!$V:$V)</f>
        <v xml:space="preserve">DR EFRAIN GONZALEZ TEJERA and JOSE VIZCARRONDO cpould be combined onto either site as K-12 with no addition required. Very small student populations and isolated. </v>
      </c>
      <c r="AU110" s="21" t="str">
        <f>_xlfn.XLOOKUP(Consolidated[[#This Row],[CODE]],'[6]Karen sort'!$D:$D,'[6]Karen sort'!$O:$O,"NOT COMPLETE")</f>
        <v>PK-12</v>
      </c>
      <c r="AV110" s="21">
        <v>2.2999999999999998</v>
      </c>
      <c r="AW110" s="21">
        <v>5</v>
      </c>
      <c r="AX110" s="21" t="s">
        <v>92</v>
      </c>
      <c r="AY110" s="27" t="s">
        <v>92</v>
      </c>
      <c r="AZ110" s="21"/>
      <c r="BA110" s="21"/>
      <c r="BB110" s="21"/>
      <c r="BC110" s="21"/>
      <c r="BD110" s="21"/>
      <c r="BE110" s="21"/>
      <c r="BF110" s="24" t="s">
        <v>179</v>
      </c>
      <c r="BG110" s="24">
        <v>109.60115544503783</v>
      </c>
      <c r="BH110" s="29" t="str">
        <f>IF(_xlfn.XLOOKUP(Consolidated[[#This Row],[CODE]],'[4]PRUEBA PVI'!$D:$D,'[4]PRUEBA PVI'!$AF:$AF,"NOT FOUND")=BG110,"",_xlfn.XLOOKUP(Consolidated[[#This Row],[CODE]],'[4]PRUEBA PVI'!$D:$D,'[4]PRUEBA PVI'!$AF:$AF,"NOT FOUND"))</f>
        <v/>
      </c>
      <c r="BI110" s="30">
        <v>103.59536254844045</v>
      </c>
      <c r="BJ110" s="21">
        <v>22</v>
      </c>
      <c r="BK110" s="28" t="str">
        <f>IF(_xlfn.XLOOKUP(Consolidated[[#This Row],[CODE]],'[4]PRUEBA PVI'!$D:$D,'[4]PRUEBA PVI'!$AK:$AK,"NO DATA")=Consolidated[[#This Row],[NO OF CLASSROOMS]],"","DOES NOT MATCH")</f>
        <v/>
      </c>
      <c r="BL110" s="31">
        <f>Consolidated[[#This Row],[ENROLLMENT 2021-22]]/Consolidated[[#This Row],[NO OF CLASSROOMS]]</f>
        <v>4.7088801158382019</v>
      </c>
      <c r="BM110" s="21">
        <f>Consolidated[[#This Row],[FLOOR AREA (SF)]]/Consolidated[[#This Row],[ENROLLMENT 2022-23]]</f>
        <v>489.60250265709664</v>
      </c>
      <c r="BN110" s="21" t="s">
        <v>114</v>
      </c>
      <c r="BO110" s="21" t="s">
        <v>132</v>
      </c>
      <c r="BP110" s="21" t="s">
        <v>97</v>
      </c>
      <c r="BQ110" s="21" t="s">
        <v>123</v>
      </c>
      <c r="BR110" s="21" t="s">
        <v>285</v>
      </c>
      <c r="BS110" s="21" t="str">
        <f>_xlfn.XLOOKUP(Consolidated[[#This Row],[CODE]],'[7]page 1'!$A:$A,'[7]page 1'!$C:$C,"")</f>
        <v/>
      </c>
      <c r="BT110" s="21" t="str">
        <f>_xlfn.XLOOKUP(Consolidated[[#This Row],[CODE]],[8]Sheet1!$A:$A,[8]Sheet1!$G:$G,"")</f>
        <v/>
      </c>
      <c r="BU110" s="21" t="s">
        <v>92</v>
      </c>
      <c r="BV110" s="21" t="s">
        <v>124</v>
      </c>
      <c r="BW110" s="25" t="s">
        <v>125</v>
      </c>
      <c r="BX110" s="32" t="s">
        <v>483</v>
      </c>
      <c r="BY110" s="21" t="s">
        <v>357</v>
      </c>
      <c r="BZ110" s="21" t="s">
        <v>103</v>
      </c>
      <c r="CA110" s="33" t="s">
        <v>484</v>
      </c>
      <c r="CB110" s="21">
        <v>2</v>
      </c>
      <c r="CC110" s="25" t="s">
        <v>172</v>
      </c>
      <c r="CD110" s="21" t="s">
        <v>97</v>
      </c>
      <c r="CE110" s="21"/>
      <c r="CF110" s="21" t="s">
        <v>134</v>
      </c>
    </row>
    <row r="111" spans="1:84" ht="84.6" x14ac:dyDescent="0.3">
      <c r="A111" s="21">
        <v>17749</v>
      </c>
      <c r="B111" s="22" t="s">
        <v>485</v>
      </c>
      <c r="C111" s="21" t="s">
        <v>91</v>
      </c>
      <c r="D111" s="21" t="s">
        <v>91</v>
      </c>
      <c r="E111" s="21" t="s">
        <v>91</v>
      </c>
      <c r="F111" s="21"/>
      <c r="G111" s="21" t="s">
        <v>108</v>
      </c>
      <c r="H111" s="21" t="s">
        <v>109</v>
      </c>
      <c r="I111" s="21" t="s">
        <v>92</v>
      </c>
      <c r="J111" s="21" t="s">
        <v>93</v>
      </c>
      <c r="K111" s="21" t="s">
        <v>111</v>
      </c>
      <c r="L111" s="24" t="s">
        <v>92</v>
      </c>
      <c r="M111" s="24">
        <v>58.18587694067724</v>
      </c>
      <c r="N111" s="24">
        <v>38.280457879377408</v>
      </c>
      <c r="O111" s="24">
        <v>49.746832400944058</v>
      </c>
      <c r="P111" s="24">
        <v>50.856933364726004</v>
      </c>
      <c r="Q111" s="24">
        <v>67.975374296945617</v>
      </c>
      <c r="R111" s="24">
        <v>51.066542368861874</v>
      </c>
      <c r="S111" s="24">
        <v>68.283519090121075</v>
      </c>
      <c r="T111" s="24">
        <v>84.126780473136648</v>
      </c>
      <c r="U111" s="24">
        <v>82.721686205013299</v>
      </c>
      <c r="V111" s="24" t="s">
        <v>92</v>
      </c>
      <c r="W111" s="24" t="s">
        <v>92</v>
      </c>
      <c r="X111" s="24" t="s">
        <v>92</v>
      </c>
      <c r="Y111" s="24" t="s">
        <v>92</v>
      </c>
      <c r="Z111" s="24" t="s">
        <v>92</v>
      </c>
      <c r="AA111" s="24" t="s">
        <v>92</v>
      </c>
      <c r="AB111" s="23" t="s">
        <v>329</v>
      </c>
      <c r="AC111" s="37">
        <v>18.40867944</v>
      </c>
      <c r="AD111" s="37">
        <v>-66.605967530000001</v>
      </c>
      <c r="AE111" s="37" t="str">
        <f>_xlfn.XLOOKUP(Consolidated[[#This Row],[CODE]],[1]updatedschoolpoints!$A:$A,[1]updatedschoolpoints!$O:$O)</f>
        <v>054-000-007-28</v>
      </c>
      <c r="AF111" s="37">
        <f>_xlfn.XLOOKUP(Consolidated[[#This Row],[CODE]],[1]updatedschoolpoints!$A:$A,[1]updatedschoolpoints!$Q:$Q)</f>
        <v>28</v>
      </c>
      <c r="AG111" s="37">
        <f>_xlfn.XLOOKUP(Consolidated[[#This Row],[CODE]],[1]updatedschoolpoints!$A:$A,[1]updatedschoolpoints!$P:$P)</f>
        <v>7</v>
      </c>
      <c r="AH111" s="37">
        <f>_xlfn.XLOOKUP(Consolidated[[#This Row],[CODE]],[1]updatedschoolpoints!$A:$A,[1]updatedschoolpoints!$I:$I)</f>
        <v>6.3443281359999997</v>
      </c>
      <c r="AI111" s="37">
        <f>_xlfn.XLOOKUP(Consolidated[[#This Row],[CODE]],[1]updatedschoolpoints!$A:$A,[1]updatedschoolpoints!$H:$H)</f>
        <v>276358.93359999999</v>
      </c>
      <c r="AJ111" s="21">
        <v>150828</v>
      </c>
      <c r="AK111" s="21" t="s">
        <v>448</v>
      </c>
      <c r="AL111" s="26">
        <f>_xlfn.XLOOKUP(Consolidated[[#This Row],[CODE]],'[2]FCI updated 220517'!$B:$B,'[2]FCI updated 220517'!$GD:$GD)</f>
        <v>0.73250000000000004</v>
      </c>
      <c r="AM111" s="27">
        <f>IF(AND(Consolidated[[#This Row],[DESIGNATION]]="Historic",Consolidated[[#This Row],[DESIGNATION 3/22/2022]]="Historic"),AL111,AL111/1.6)</f>
        <v>0.45781250000000001</v>
      </c>
      <c r="AN111" s="21" t="s">
        <v>45</v>
      </c>
      <c r="AO111" s="21" t="s">
        <v>97</v>
      </c>
      <c r="AP111" s="21" t="str">
        <f>_xlfn.XLOOKUP(Consolidated[[#This Row],[CODE]],'[3]PRUEBA PVI'!$D:$D,'[3]PRUEBA PVI'!$I:$I,"NO DATA")</f>
        <v>OTRO</v>
      </c>
      <c r="AQ111" s="28" t="str">
        <f>IF(_xlfn.XLOOKUP(Consolidated[[#This Row],[CODE]],'[4]PRUEBA PVI'!$D:$D,'[4]PRUEBA PVI'!$I:$I,"NOT FOUND")=Consolidated[[#This Row],[SPECIAL SCHOOL]],"MATCHES","NO")</f>
        <v>MATCHES</v>
      </c>
      <c r="AR111" s="28"/>
      <c r="AS111" s="21">
        <f>_xlfn.XLOOKUP(Consolidated[[#This Row],[CODE]],'[5]WORKING FILE'!$D:$D,'[5]WORKING FILE'!$W:$W,"")</f>
        <v>3</v>
      </c>
      <c r="AT111" s="33" t="str">
        <f>_xlfn.XLOOKUP(Consolidated[[#This Row],[CODE]],'[5]WORKING FILE'!$D:$D,'[5]WORKING FILE'!$V:$V)</f>
        <v>remote, 3 new PK</v>
      </c>
      <c r="AU111" s="21" t="str">
        <f>_xlfn.XLOOKUP(Consolidated[[#This Row],[CODE]],'[6]Karen sort'!$D:$D,'[6]Karen sort'!$O:$O,"NOT COMPLETE")</f>
        <v>PK-8</v>
      </c>
      <c r="AV111" s="21">
        <v>4.9000000000000004</v>
      </c>
      <c r="AW111" s="21">
        <v>3</v>
      </c>
      <c r="AX111" s="21" t="s">
        <v>92</v>
      </c>
      <c r="AY111" s="27" t="s">
        <v>92</v>
      </c>
      <c r="AZ111" s="21"/>
      <c r="BA111" s="21"/>
      <c r="BB111" s="21"/>
      <c r="BC111" s="21"/>
      <c r="BD111" s="21"/>
      <c r="BE111" s="21"/>
      <c r="BF111" s="24" t="s">
        <v>179</v>
      </c>
      <c r="BG111" s="24">
        <v>570.33939972853887</v>
      </c>
      <c r="BH111" s="29" t="str">
        <f>IF(_xlfn.XLOOKUP(Consolidated[[#This Row],[CODE]],'[4]PRUEBA PVI'!$D:$D,'[4]PRUEBA PVI'!$AF:$AF,"NOT FOUND")=BG111,"",_xlfn.XLOOKUP(Consolidated[[#This Row],[CODE]],'[4]PRUEBA PVI'!$D:$D,'[4]PRUEBA PVI'!$AF:$AF,"NOT FOUND"))</f>
        <v/>
      </c>
      <c r="BI111" s="30">
        <v>539.46668420283709</v>
      </c>
      <c r="BJ111" s="21">
        <v>52</v>
      </c>
      <c r="BK111" s="28" t="str">
        <f>IF(_xlfn.XLOOKUP(Consolidated[[#This Row],[CODE]],'[4]PRUEBA PVI'!$D:$D,'[4]PRUEBA PVI'!$AK:$AK,"NO DATA")=Consolidated[[#This Row],[NO OF CLASSROOMS]],"","DOES NOT MATCH")</f>
        <v/>
      </c>
      <c r="BL111" s="31">
        <f>Consolidated[[#This Row],[ENROLLMENT 2021-22]]/Consolidated[[#This Row],[NO OF CLASSROOMS]]</f>
        <v>10.374359311593022</v>
      </c>
      <c r="BM111" s="21">
        <f>Consolidated[[#This Row],[FLOOR AREA (SF)]]/Consolidated[[#This Row],[ENROLLMENT 2022-23]]</f>
        <v>264.45306088232502</v>
      </c>
      <c r="BN111" s="21" t="s">
        <v>114</v>
      </c>
      <c r="BO111" s="21" t="s">
        <v>115</v>
      </c>
      <c r="BP111" s="21" t="s">
        <v>97</v>
      </c>
      <c r="BQ111" s="21" t="s">
        <v>123</v>
      </c>
      <c r="BR111" s="21" t="s">
        <v>97</v>
      </c>
      <c r="BS111" s="21" t="str">
        <f>_xlfn.XLOOKUP(Consolidated[[#This Row],[CODE]],'[7]page 1'!$A:$A,'[7]page 1'!$C:$C,"")</f>
        <v/>
      </c>
      <c r="BT111" s="21" t="str">
        <f>_xlfn.XLOOKUP(Consolidated[[#This Row],[CODE]],[8]Sheet1!$A:$A,[8]Sheet1!$G:$G,"")</f>
        <v/>
      </c>
      <c r="BU111" s="21" t="s">
        <v>92</v>
      </c>
      <c r="BV111" s="21" t="s">
        <v>124</v>
      </c>
      <c r="BW111" s="25" t="s">
        <v>92</v>
      </c>
      <c r="BX111" s="32" t="s">
        <v>486</v>
      </c>
      <c r="BY111" s="21" t="s">
        <v>91</v>
      </c>
      <c r="BZ111" s="21" t="s">
        <v>103</v>
      </c>
      <c r="CA111" s="33" t="s">
        <v>487</v>
      </c>
      <c r="CB111" s="21">
        <v>1</v>
      </c>
      <c r="CC111" s="25" t="s">
        <v>172</v>
      </c>
      <c r="CD111" s="21" t="s">
        <v>97</v>
      </c>
      <c r="CE111" s="21"/>
      <c r="CF111" s="21" t="s">
        <v>127</v>
      </c>
    </row>
    <row r="112" spans="1:84" ht="70.2" x14ac:dyDescent="0.3">
      <c r="A112" s="21">
        <v>17764</v>
      </c>
      <c r="B112" s="22" t="s">
        <v>488</v>
      </c>
      <c r="C112" s="21" t="s">
        <v>91</v>
      </c>
      <c r="D112" s="21" t="s">
        <v>158</v>
      </c>
      <c r="E112" s="21" t="s">
        <v>168</v>
      </c>
      <c r="F112" s="21"/>
      <c r="G112" s="21" t="s">
        <v>189</v>
      </c>
      <c r="H112" s="21" t="s">
        <v>190</v>
      </c>
      <c r="I112" s="21" t="s">
        <v>92</v>
      </c>
      <c r="J112" s="21" t="s">
        <v>92</v>
      </c>
      <c r="K112" s="21" t="s">
        <v>191</v>
      </c>
      <c r="L112" s="24" t="s">
        <v>92</v>
      </c>
      <c r="M112" s="24" t="s">
        <v>92</v>
      </c>
      <c r="N112" s="24" t="s">
        <v>92</v>
      </c>
      <c r="O112" s="24" t="s">
        <v>92</v>
      </c>
      <c r="P112" s="24" t="s">
        <v>92</v>
      </c>
      <c r="Q112" s="24" t="s">
        <v>92</v>
      </c>
      <c r="R112" s="24" t="s">
        <v>92</v>
      </c>
      <c r="S112" s="24">
        <v>92.941456539331455</v>
      </c>
      <c r="T112" s="24">
        <v>86.962514646388442</v>
      </c>
      <c r="U112" s="24">
        <v>88.426630081221106</v>
      </c>
      <c r="V112" s="24" t="s">
        <v>92</v>
      </c>
      <c r="W112" s="24" t="s">
        <v>92</v>
      </c>
      <c r="X112" s="24" t="s">
        <v>92</v>
      </c>
      <c r="Y112" s="24" t="s">
        <v>92</v>
      </c>
      <c r="Z112" s="24" t="s">
        <v>92</v>
      </c>
      <c r="AA112" s="24" t="s">
        <v>92</v>
      </c>
      <c r="AB112" s="23" t="s">
        <v>230</v>
      </c>
      <c r="AC112" s="21">
        <v>18.372340000000001</v>
      </c>
      <c r="AD112" s="21">
        <v>-66.565349999999995</v>
      </c>
      <c r="AE112" s="21" t="str">
        <f>_xlfn.XLOOKUP(Consolidated[[#This Row],[CODE]],[1]updatedschoolpoints!$A:$A,[1]updatedschoolpoints!$O:$O)</f>
        <v>078-100-026-62</v>
      </c>
      <c r="AF112" s="21">
        <f>_xlfn.XLOOKUP(Consolidated[[#This Row],[CODE]],[1]updatedschoolpoints!$A:$A,[1]updatedschoolpoints!$Q:$Q)</f>
        <v>62</v>
      </c>
      <c r="AG112" s="21">
        <f>_xlfn.XLOOKUP(Consolidated[[#This Row],[CODE]],[1]updatedschoolpoints!$A:$A,[1]updatedschoolpoints!$P:$P)</f>
        <v>26</v>
      </c>
      <c r="AH112" s="21">
        <f>_xlfn.XLOOKUP(Consolidated[[#This Row],[CODE]],[1]updatedschoolpoints!$A:$A,[1]updatedschoolpoints!$I:$I)</f>
        <v>6.5405904990000003</v>
      </c>
      <c r="AI112" s="21">
        <f>_xlfn.XLOOKUP(Consolidated[[#This Row],[CODE]],[1]updatedschoolpoints!$A:$A,[1]updatedschoolpoints!$H:$H)</f>
        <v>284908.12209999998</v>
      </c>
      <c r="AJ112" s="21">
        <v>81737</v>
      </c>
      <c r="AK112" s="21" t="s">
        <v>448</v>
      </c>
      <c r="AL112" s="26">
        <f>_xlfn.XLOOKUP(Consolidated[[#This Row],[CODE]],'[2]FCI updated 220517'!$B:$B,'[2]FCI updated 220517'!$GD:$GD)</f>
        <v>0</v>
      </c>
      <c r="AM112" s="27">
        <f>IF(AND(Consolidated[[#This Row],[DESIGNATION]]="Historic",Consolidated[[#This Row],[DESIGNATION 3/22/2022]]="Historic"),AL112,AL112/1.6)</f>
        <v>0</v>
      </c>
      <c r="AN112" s="21" t="s">
        <v>45</v>
      </c>
      <c r="AO112" s="21" t="s">
        <v>97</v>
      </c>
      <c r="AP112" s="21" t="str">
        <f>_xlfn.XLOOKUP(Consolidated[[#This Row],[CODE]],'[3]PRUEBA PVI'!$D:$D,'[3]PRUEBA PVI'!$I:$I,"NO DATA")</f>
        <v>REGULAR</v>
      </c>
      <c r="AQ112" s="28" t="str">
        <f>IF(_xlfn.XLOOKUP(Consolidated[[#This Row],[CODE]],'[4]PRUEBA PVI'!$D:$D,'[4]PRUEBA PVI'!$I:$I,"NOT FOUND")=Consolidated[[#This Row],[SPECIAL SCHOOL]],"MATCHES","NO")</f>
        <v>MATCHES</v>
      </c>
      <c r="AR112" s="28"/>
      <c r="AS112" s="21">
        <f>_xlfn.XLOOKUP(Consolidated[[#This Row],[CODE]],'[5]WORKING FILE'!$D:$D,'[5]WORKING FILE'!$W:$W,"")</f>
        <v>3</v>
      </c>
      <c r="AT112" s="33" t="str">
        <f>_xlfn.XLOOKUP(Consolidated[[#This Row],[CODE]],'[5]WORKING FILE'!$D:$D,'[5]WORKING FILE'!$V:$V)</f>
        <v>1m to PK-5 RICARDO RODRIGUEZ TORRES, 1.5m to PK-5 JUANITA RAMIREZ GONZALEZ, maintained 6-8 as all (3) schools are equidistant and have capacity</v>
      </c>
      <c r="AU112" s="21" t="str">
        <f>_xlfn.XLOOKUP(Consolidated[[#This Row],[CODE]],'[6]Karen sort'!$D:$D,'[6]Karen sort'!$O:$O,"NOT COMPLETE")</f>
        <v>6-8</v>
      </c>
      <c r="AV112" s="21">
        <v>8.4</v>
      </c>
      <c r="AW112" s="21">
        <v>2</v>
      </c>
      <c r="AX112" s="21" t="s">
        <v>92</v>
      </c>
      <c r="AY112" s="27" t="s">
        <v>92</v>
      </c>
      <c r="AZ112" s="21"/>
      <c r="BA112" s="21"/>
      <c r="BB112" s="21"/>
      <c r="BC112" s="21"/>
      <c r="BD112" s="21"/>
      <c r="BE112" s="21"/>
      <c r="BF112" s="24" t="s">
        <v>179</v>
      </c>
      <c r="BG112" s="24">
        <v>268.33060126694102</v>
      </c>
      <c r="BH112" s="29" t="str">
        <f>IF(_xlfn.XLOOKUP(Consolidated[[#This Row],[CODE]],'[4]PRUEBA PVI'!$D:$D,'[4]PRUEBA PVI'!$AF:$AF,"NOT FOUND")=BG112,"",_xlfn.XLOOKUP(Consolidated[[#This Row],[CODE]],'[4]PRUEBA PVI'!$D:$D,'[4]PRUEBA PVI'!$AF:$AF,"NOT FOUND"))</f>
        <v/>
      </c>
      <c r="BI112" s="30">
        <v>254.42304240230465</v>
      </c>
      <c r="BJ112" s="21">
        <v>27</v>
      </c>
      <c r="BK112" s="28" t="str">
        <f>IF(_xlfn.XLOOKUP(Consolidated[[#This Row],[CODE]],'[4]PRUEBA PVI'!$D:$D,'[4]PRUEBA PVI'!$AK:$AK,"NO DATA")=Consolidated[[#This Row],[NO OF CLASSROOMS]],"","DOES NOT MATCH")</f>
        <v/>
      </c>
      <c r="BL112" s="31">
        <f>Consolidated[[#This Row],[ENROLLMENT 2021-22]]/Consolidated[[#This Row],[NO OF CLASSROOMS]]</f>
        <v>9.423075644529801</v>
      </c>
      <c r="BM112" s="21">
        <f>Consolidated[[#This Row],[FLOOR AREA (SF)]]/Consolidated[[#This Row],[ENROLLMENT 2022-23]]</f>
        <v>304.61303934054951</v>
      </c>
      <c r="BN112" s="21" t="s">
        <v>99</v>
      </c>
      <c r="BO112" s="21" t="s">
        <v>115</v>
      </c>
      <c r="BP112" s="21" t="s">
        <v>97</v>
      </c>
      <c r="BQ112" s="21" t="s">
        <v>123</v>
      </c>
      <c r="BR112" s="21" t="s">
        <v>97</v>
      </c>
      <c r="BS112" s="21" t="str">
        <f>_xlfn.XLOOKUP(Consolidated[[#This Row],[CODE]],'[7]page 1'!$A:$A,'[7]page 1'!$C:$C,"")</f>
        <v/>
      </c>
      <c r="BT112" s="21" t="str">
        <f>_xlfn.XLOOKUP(Consolidated[[#This Row],[CODE]],[8]Sheet1!$A:$A,[8]Sheet1!$G:$G,"")</f>
        <v/>
      </c>
      <c r="BU112" s="21" t="s">
        <v>92</v>
      </c>
      <c r="BV112" s="21" t="s">
        <v>124</v>
      </c>
      <c r="BW112" s="25" t="s">
        <v>125</v>
      </c>
      <c r="BX112" s="32" t="s">
        <v>489</v>
      </c>
      <c r="BY112" s="21" t="s">
        <v>168</v>
      </c>
      <c r="BZ112" s="21" t="s">
        <v>103</v>
      </c>
      <c r="CA112" s="33" t="s">
        <v>171</v>
      </c>
      <c r="CB112" s="21">
        <v>2</v>
      </c>
      <c r="CC112" s="25" t="s">
        <v>172</v>
      </c>
      <c r="CD112" s="21" t="s">
        <v>97</v>
      </c>
      <c r="CE112" s="21"/>
      <c r="CF112" s="21" t="s">
        <v>143</v>
      </c>
    </row>
    <row r="113" spans="1:84" ht="82.8" x14ac:dyDescent="0.3">
      <c r="A113" s="21">
        <v>17772</v>
      </c>
      <c r="B113" s="22" t="s">
        <v>490</v>
      </c>
      <c r="C113" s="21" t="s">
        <v>91</v>
      </c>
      <c r="D113" s="21" t="s">
        <v>91</v>
      </c>
      <c r="E113" s="21" t="s">
        <v>212</v>
      </c>
      <c r="F113" s="21"/>
      <c r="G113" s="21" t="s">
        <v>160</v>
      </c>
      <c r="H113" s="21" t="s">
        <v>161</v>
      </c>
      <c r="I113" s="21" t="s">
        <v>92</v>
      </c>
      <c r="J113" s="21" t="s">
        <v>92</v>
      </c>
      <c r="K113" s="21" t="s">
        <v>162</v>
      </c>
      <c r="L113" s="24" t="s">
        <v>92</v>
      </c>
      <c r="M113" s="24" t="s">
        <v>92</v>
      </c>
      <c r="N113" s="24" t="s">
        <v>92</v>
      </c>
      <c r="O113" s="24" t="s">
        <v>92</v>
      </c>
      <c r="P113" s="24" t="s">
        <v>92</v>
      </c>
      <c r="Q113" s="24" t="s">
        <v>92</v>
      </c>
      <c r="R113" s="24" t="s">
        <v>92</v>
      </c>
      <c r="S113" s="24" t="s">
        <v>92</v>
      </c>
      <c r="T113" s="24" t="s">
        <v>92</v>
      </c>
      <c r="U113" s="24" t="s">
        <v>92</v>
      </c>
      <c r="V113" s="24">
        <v>201.45406056129301</v>
      </c>
      <c r="W113" s="24">
        <v>186.0273528707427</v>
      </c>
      <c r="X113" s="24">
        <v>165.9703529928174</v>
      </c>
      <c r="Y113" s="24">
        <v>167.84944017674511</v>
      </c>
      <c r="Z113" s="24" t="s">
        <v>92</v>
      </c>
      <c r="AA113" s="24" t="s">
        <v>92</v>
      </c>
      <c r="AB113" s="23" t="s">
        <v>313</v>
      </c>
      <c r="AC113" s="21">
        <v>18.407522830000001</v>
      </c>
      <c r="AD113" s="21">
        <v>-66.775942290000003</v>
      </c>
      <c r="AE113" s="21" t="str">
        <f>_xlfn.XLOOKUP(Consolidated[[#This Row],[CODE]],[1]updatedschoolpoints!$A:$A,[1]updatedschoolpoints!$O:$O)</f>
        <v>051-000-008-63</v>
      </c>
      <c r="AF113" s="21">
        <f>_xlfn.XLOOKUP(Consolidated[[#This Row],[CODE]],[1]updatedschoolpoints!$A:$A,[1]updatedschoolpoints!$Q:$Q)</f>
        <v>63</v>
      </c>
      <c r="AG113" s="21">
        <f>_xlfn.XLOOKUP(Consolidated[[#This Row],[CODE]],[1]updatedschoolpoints!$A:$A,[1]updatedschoolpoints!$P:$P)</f>
        <v>8</v>
      </c>
      <c r="AH113" s="21">
        <f>_xlfn.XLOOKUP(Consolidated[[#This Row],[CODE]],[1]updatedschoolpoints!$A:$A,[1]updatedschoolpoints!$I:$I)</f>
        <v>6.2779376129999998</v>
      </c>
      <c r="AI113" s="21">
        <f>_xlfn.XLOOKUP(Consolidated[[#This Row],[CODE]],[1]updatedschoolpoints!$A:$A,[1]updatedschoolpoints!$H:$H)</f>
        <v>273466.96240000002</v>
      </c>
      <c r="AJ113" s="21">
        <v>107445</v>
      </c>
      <c r="AK113" s="21" t="s">
        <v>491</v>
      </c>
      <c r="AL113" s="26">
        <f>_xlfn.XLOOKUP(Consolidated[[#This Row],[CODE]],'[2]FCI updated 220517'!$B:$B,'[2]FCI updated 220517'!$GD:$GD)</f>
        <v>0.79049999999999998</v>
      </c>
      <c r="AM113" s="27">
        <f>IF(AND(Consolidated[[#This Row],[DESIGNATION]]="Historic",Consolidated[[#This Row],[DESIGNATION 3/22/2022]]="Historic"),AL113,AL113/1.6)</f>
        <v>0.49406249999999996</v>
      </c>
      <c r="AN113" s="21" t="s">
        <v>45</v>
      </c>
      <c r="AO113" s="21" t="s">
        <v>97</v>
      </c>
      <c r="AP113" s="21" t="str">
        <f>_xlfn.XLOOKUP(Consolidated[[#This Row],[CODE]],'[3]PRUEBA PVI'!$D:$D,'[3]PRUEBA PVI'!$I:$I,"NO DATA")</f>
        <v>VOCACIONAL</v>
      </c>
      <c r="AQ113" s="28" t="str">
        <f>IF(_xlfn.XLOOKUP(Consolidated[[#This Row],[CODE]],'[4]PRUEBA PVI'!$D:$D,'[4]PRUEBA PVI'!$I:$I,"NOT FOUND")=Consolidated[[#This Row],[SPECIAL SCHOOL]],"MATCHES","NO")</f>
        <v>MATCHES</v>
      </c>
      <c r="AR113" s="28"/>
      <c r="AS113" s="21">
        <f>_xlfn.XLOOKUP(Consolidated[[#This Row],[CODE]],'[5]WORKING FILE'!$D:$D,'[5]WORKING FILE'!$W:$W,"")</f>
        <v>3</v>
      </c>
      <c r="AT113" s="33" t="str">
        <f>_xlfn.XLOOKUP(Consolidated[[#This Row],[CODE]],'[5]WORKING FILE'!$D:$D,'[5]WORKING FILE'!$V:$V)</f>
        <v>7m to LORENZO COBALLES GANDIA</v>
      </c>
      <c r="AU113" s="21" t="str">
        <f>_xlfn.XLOOKUP(Consolidated[[#This Row],[CODE]],'[6]Karen sort'!$D:$D,'[6]Karen sort'!$O:$O,"NOT COMPLETE")</f>
        <v>9-12</v>
      </c>
      <c r="AV113" s="21">
        <v>7</v>
      </c>
      <c r="AW113" s="21">
        <v>3</v>
      </c>
      <c r="AX113" s="21" t="s">
        <v>92</v>
      </c>
      <c r="AY113" s="27" t="s">
        <v>92</v>
      </c>
      <c r="AZ113" s="21"/>
      <c r="BA113" s="21"/>
      <c r="BB113" s="21"/>
      <c r="BC113" s="21"/>
      <c r="BD113" s="21"/>
      <c r="BE113" s="21"/>
      <c r="BF113" s="24" t="s">
        <v>179</v>
      </c>
      <c r="BG113" s="24">
        <v>721.30120660159821</v>
      </c>
      <c r="BH113" s="29" t="str">
        <f>IF(_xlfn.XLOOKUP(Consolidated[[#This Row],[CODE]],'[4]PRUEBA PVI'!$D:$D,'[4]PRUEBA PVI'!$AF:$AF,"NOT FOUND")=BG113,"",_xlfn.XLOOKUP(Consolidated[[#This Row],[CODE]],'[4]PRUEBA PVI'!$D:$D,'[4]PRUEBA PVI'!$AF:$AF,"NOT FOUND"))</f>
        <v/>
      </c>
      <c r="BI113" s="30">
        <v>691.875934719008</v>
      </c>
      <c r="BJ113" s="21">
        <v>45</v>
      </c>
      <c r="BK113" s="28" t="str">
        <f>IF(_xlfn.XLOOKUP(Consolidated[[#This Row],[CODE]],'[4]PRUEBA PVI'!$D:$D,'[4]PRUEBA PVI'!$AK:$AK,"NO DATA")=Consolidated[[#This Row],[NO OF CLASSROOMS]],"","DOES NOT MATCH")</f>
        <v/>
      </c>
      <c r="BL113" s="31">
        <f>Consolidated[[#This Row],[ENROLLMENT 2021-22]]/Consolidated[[#This Row],[NO OF CLASSROOMS]]</f>
        <v>15.375020771533512</v>
      </c>
      <c r="BM113" s="21">
        <f>Consolidated[[#This Row],[FLOOR AREA (SF)]]/Consolidated[[#This Row],[ENROLLMENT 2022-23]]</f>
        <v>148.95996154813852</v>
      </c>
      <c r="BN113" s="21" t="s">
        <v>99</v>
      </c>
      <c r="BO113" s="21" t="s">
        <v>132</v>
      </c>
      <c r="BP113" s="21" t="s">
        <v>97</v>
      </c>
      <c r="BQ113" s="21" t="s">
        <v>97</v>
      </c>
      <c r="BR113" s="21" t="s">
        <v>97</v>
      </c>
      <c r="BS113" s="21" t="str">
        <f>_xlfn.XLOOKUP(Consolidated[[#This Row],[CODE]],'[7]page 1'!$A:$A,'[7]page 1'!$C:$C,"")</f>
        <v/>
      </c>
      <c r="BT113" s="21" t="str">
        <f>_xlfn.XLOOKUP(Consolidated[[#This Row],[CODE]],[8]Sheet1!$A:$A,[8]Sheet1!$G:$G,"")</f>
        <v/>
      </c>
      <c r="BU113" s="21" t="s">
        <v>92</v>
      </c>
      <c r="BV113" s="21" t="s">
        <v>101</v>
      </c>
      <c r="BW113" s="25" t="s">
        <v>125</v>
      </c>
      <c r="BX113" s="32" t="s">
        <v>492</v>
      </c>
      <c r="BY113" s="21" t="s">
        <v>212</v>
      </c>
      <c r="BZ113" s="21" t="s">
        <v>103</v>
      </c>
      <c r="CA113" s="33" t="s">
        <v>216</v>
      </c>
      <c r="CB113" s="21">
        <v>1</v>
      </c>
      <c r="CC113" s="25" t="s">
        <v>253</v>
      </c>
      <c r="CD113" s="21" t="s">
        <v>97</v>
      </c>
      <c r="CE113" s="21"/>
      <c r="CF113" s="21" t="s">
        <v>143</v>
      </c>
    </row>
    <row r="114" spans="1:84" ht="56.4" x14ac:dyDescent="0.3">
      <c r="A114" s="21">
        <v>17780</v>
      </c>
      <c r="B114" s="22" t="s">
        <v>493</v>
      </c>
      <c r="C114" s="21" t="s">
        <v>91</v>
      </c>
      <c r="D114" s="21" t="s">
        <v>91</v>
      </c>
      <c r="E114" s="21" t="s">
        <v>91</v>
      </c>
      <c r="F114" s="21"/>
      <c r="G114" s="21" t="s">
        <v>119</v>
      </c>
      <c r="H114" s="21" t="s">
        <v>120</v>
      </c>
      <c r="I114" s="21" t="s">
        <v>92</v>
      </c>
      <c r="J114" s="21" t="s">
        <v>93</v>
      </c>
      <c r="K114" s="21" t="s">
        <v>121</v>
      </c>
      <c r="L114" s="24" t="s">
        <v>92</v>
      </c>
      <c r="M114" s="24">
        <v>61.047477445956446</v>
      </c>
      <c r="N114" s="24">
        <v>60.688530784378813</v>
      </c>
      <c r="O114" s="24">
        <v>54.439929797259531</v>
      </c>
      <c r="P114" s="24">
        <v>56.507703738584446</v>
      </c>
      <c r="Q114" s="24">
        <v>41.5405065148001</v>
      </c>
      <c r="R114" s="24">
        <v>47.283835526723962</v>
      </c>
      <c r="S114" s="24" t="s">
        <v>92</v>
      </c>
      <c r="T114" s="24" t="s">
        <v>92</v>
      </c>
      <c r="U114" s="24" t="s">
        <v>92</v>
      </c>
      <c r="V114" s="24" t="s">
        <v>92</v>
      </c>
      <c r="W114" s="24" t="s">
        <v>92</v>
      </c>
      <c r="X114" s="24" t="s">
        <v>92</v>
      </c>
      <c r="Y114" s="24" t="s">
        <v>92</v>
      </c>
      <c r="Z114" s="24" t="s">
        <v>92</v>
      </c>
      <c r="AA114" s="24" t="s">
        <v>92</v>
      </c>
      <c r="AB114" s="23" t="s">
        <v>136</v>
      </c>
      <c r="AC114" s="21">
        <v>18.447291719999999</v>
      </c>
      <c r="AD114" s="21">
        <v>-66.647825569999995</v>
      </c>
      <c r="AE114" s="21" t="str">
        <f>_xlfn.XLOOKUP(Consolidated[[#This Row],[CODE]],[1]updatedschoolpoints!$A:$A,[1]updatedschoolpoints!$O:$O)</f>
        <v>031-000-009-82</v>
      </c>
      <c r="AF114" s="21">
        <f>_xlfn.XLOOKUP(Consolidated[[#This Row],[CODE]],[1]updatedschoolpoints!$A:$A,[1]updatedschoolpoints!$Q:$Q)</f>
        <v>82</v>
      </c>
      <c r="AG114" s="21">
        <f>_xlfn.XLOOKUP(Consolidated[[#This Row],[CODE]],[1]updatedschoolpoints!$A:$A,[1]updatedschoolpoints!$P:$P)</f>
        <v>9</v>
      </c>
      <c r="AH114" s="21">
        <f>_xlfn.XLOOKUP(Consolidated[[#This Row],[CODE]],[1]updatedschoolpoints!$A:$A,[1]updatedschoolpoints!$I:$I)</f>
        <v>5.1781924940000001</v>
      </c>
      <c r="AI114" s="21">
        <f>_xlfn.XLOOKUP(Consolidated[[#This Row],[CODE]],[1]updatedschoolpoints!$A:$A,[1]updatedschoolpoints!$H:$H)</f>
        <v>225562.065</v>
      </c>
      <c r="AJ114" s="21">
        <v>84600</v>
      </c>
      <c r="AK114" s="21" t="s">
        <v>251</v>
      </c>
      <c r="AL114" s="26">
        <f>_xlfn.XLOOKUP(Consolidated[[#This Row],[CODE]],'[2]FCI updated 220517'!$B:$B,'[2]FCI updated 220517'!$GD:$GD)</f>
        <v>0.59199999999999997</v>
      </c>
      <c r="AM114" s="27">
        <f>IF(AND(Consolidated[[#This Row],[DESIGNATION]]="Historic",Consolidated[[#This Row],[DESIGNATION 3/22/2022]]="Historic"),AL114,AL114/1.6)</f>
        <v>0.36999999999999994</v>
      </c>
      <c r="AN114" s="21" t="s">
        <v>45</v>
      </c>
      <c r="AO114" s="21" t="s">
        <v>97</v>
      </c>
      <c r="AP114" s="21" t="str">
        <f>_xlfn.XLOOKUP(Consolidated[[#This Row],[CODE]],'[3]PRUEBA PVI'!$D:$D,'[3]PRUEBA PVI'!$I:$I,"NO DATA")</f>
        <v>REGULAR</v>
      </c>
      <c r="AQ114" s="28" t="str">
        <f>IF(_xlfn.XLOOKUP(Consolidated[[#This Row],[CODE]],'[4]PRUEBA PVI'!$D:$D,'[4]PRUEBA PVI'!$I:$I,"NOT FOUND")=Consolidated[[#This Row],[SPECIAL SCHOOL]],"MATCHES","NO")</f>
        <v>MATCHES</v>
      </c>
      <c r="AR114" s="28"/>
      <c r="AS114" s="21">
        <f>_xlfn.XLOOKUP(Consolidated[[#This Row],[CODE]],'[5]WORKING FILE'!$D:$D,'[5]WORKING FILE'!$W:$W,"")</f>
        <v>4</v>
      </c>
      <c r="AT114" s="33" t="str">
        <f>_xlfn.XLOOKUP(Consolidated[[#This Row],[CODE]],'[5]WORKING FILE'!$D:$D,'[5]WORKING FILE'!$V:$V)</f>
        <v>1.3m to older SU FEDERICO DEGETAU K-8, moved those students here, site can support an addition</v>
      </c>
      <c r="AU114" s="21" t="str">
        <f>_xlfn.XLOOKUP(Consolidated[[#This Row],[CODE]],'[6]Karen sort'!$D:$D,'[6]Karen sort'!$O:$O,"NOT COMPLETE")</f>
        <v>PK-8</v>
      </c>
      <c r="AV114" s="21">
        <v>4.9000000000000004</v>
      </c>
      <c r="AW114" s="21">
        <v>4</v>
      </c>
      <c r="AX114" s="21" t="s">
        <v>92</v>
      </c>
      <c r="AY114" s="27" t="s">
        <v>92</v>
      </c>
      <c r="AZ114" s="21"/>
      <c r="BA114" s="21"/>
      <c r="BB114" s="21"/>
      <c r="BC114" s="21"/>
      <c r="BD114" s="21"/>
      <c r="BE114" s="21"/>
      <c r="BF114" s="24" t="s">
        <v>179</v>
      </c>
      <c r="BG114" s="24">
        <v>335.87547380555975</v>
      </c>
      <c r="BH114" s="29" t="str">
        <f>IF(_xlfn.XLOOKUP(Consolidated[[#This Row],[CODE]],'[4]PRUEBA PVI'!$D:$D,'[4]PRUEBA PVI'!$AF:$AF,"NOT FOUND")=BG114,"",_xlfn.XLOOKUP(Consolidated[[#This Row],[CODE]],'[4]PRUEBA PVI'!$D:$D,'[4]PRUEBA PVI'!$AF:$AF,"NOT FOUND"))</f>
        <v/>
      </c>
      <c r="BI114" s="30">
        <v>316.90662767885084</v>
      </c>
      <c r="BJ114" s="21">
        <v>27</v>
      </c>
      <c r="BK114" s="28" t="str">
        <f>IF(_xlfn.XLOOKUP(Consolidated[[#This Row],[CODE]],'[4]PRUEBA PVI'!$D:$D,'[4]PRUEBA PVI'!$AK:$AK,"NO DATA")=Consolidated[[#This Row],[NO OF CLASSROOMS]],"","DOES NOT MATCH")</f>
        <v/>
      </c>
      <c r="BL114" s="31">
        <f>Consolidated[[#This Row],[ENROLLMENT 2021-22]]/Consolidated[[#This Row],[NO OF CLASSROOMS]]</f>
        <v>11.737282506624105</v>
      </c>
      <c r="BM114" s="21">
        <f>Consolidated[[#This Row],[FLOOR AREA (SF)]]/Consolidated[[#This Row],[ENROLLMENT 2022-23]]</f>
        <v>251.87906411105035</v>
      </c>
      <c r="BN114" s="21" t="s">
        <v>114</v>
      </c>
      <c r="BO114" s="21" t="s">
        <v>132</v>
      </c>
      <c r="BP114" s="21" t="s">
        <v>97</v>
      </c>
      <c r="BQ114" s="21" t="s">
        <v>123</v>
      </c>
      <c r="BR114" s="21" t="s">
        <v>97</v>
      </c>
      <c r="BS114" s="21" t="str">
        <f>_xlfn.XLOOKUP(Consolidated[[#This Row],[CODE]],'[7]page 1'!$A:$A,'[7]page 1'!$C:$C,"")</f>
        <v/>
      </c>
      <c r="BT114" s="21" t="str">
        <f>_xlfn.XLOOKUP(Consolidated[[#This Row],[CODE]],[8]Sheet1!$A:$A,[8]Sheet1!$G:$G,"")</f>
        <v/>
      </c>
      <c r="BU114" s="21" t="s">
        <v>92</v>
      </c>
      <c r="BV114" s="21" t="s">
        <v>124</v>
      </c>
      <c r="BW114" s="25" t="s">
        <v>279</v>
      </c>
      <c r="BX114" s="32" t="s">
        <v>494</v>
      </c>
      <c r="BY114" s="21" t="s">
        <v>91</v>
      </c>
      <c r="BZ114" s="21" t="s">
        <v>103</v>
      </c>
      <c r="CA114" s="33" t="s">
        <v>104</v>
      </c>
      <c r="CB114" s="21">
        <v>1</v>
      </c>
      <c r="CC114" s="25" t="s">
        <v>253</v>
      </c>
      <c r="CD114" s="21" t="s">
        <v>97</v>
      </c>
      <c r="CE114" s="21"/>
      <c r="CF114" s="21" t="s">
        <v>127</v>
      </c>
    </row>
    <row r="115" spans="1:84" ht="70.2" x14ac:dyDescent="0.3">
      <c r="A115" s="21">
        <v>17863</v>
      </c>
      <c r="B115" s="22" t="s">
        <v>474</v>
      </c>
      <c r="C115" s="21" t="s">
        <v>356</v>
      </c>
      <c r="D115" s="21" t="s">
        <v>357</v>
      </c>
      <c r="E115" s="21" t="s">
        <v>357</v>
      </c>
      <c r="F115" s="21"/>
      <c r="G115" s="21" t="s">
        <v>160</v>
      </c>
      <c r="H115" s="21" t="s">
        <v>161</v>
      </c>
      <c r="I115" s="21" t="s">
        <v>92</v>
      </c>
      <c r="J115" s="21" t="s">
        <v>93</v>
      </c>
      <c r="K115" s="21" t="s">
        <v>162</v>
      </c>
      <c r="L115" s="24" t="s">
        <v>92</v>
      </c>
      <c r="M115" s="24" t="s">
        <v>92</v>
      </c>
      <c r="N115" s="24" t="s">
        <v>92</v>
      </c>
      <c r="O115" s="24" t="s">
        <v>92</v>
      </c>
      <c r="P115" s="24" t="s">
        <v>92</v>
      </c>
      <c r="Q115" s="24" t="s">
        <v>92</v>
      </c>
      <c r="R115" s="24" t="s">
        <v>92</v>
      </c>
      <c r="S115" s="24" t="s">
        <v>92</v>
      </c>
      <c r="T115" s="24" t="s">
        <v>92</v>
      </c>
      <c r="U115" s="24" t="s">
        <v>92</v>
      </c>
      <c r="V115" s="24">
        <v>113.61627112224581</v>
      </c>
      <c r="W115" s="24">
        <v>100.16857462270761</v>
      </c>
      <c r="X115" s="24">
        <v>121.58293300636623</v>
      </c>
      <c r="Y115" s="24">
        <v>114.79358264961303</v>
      </c>
      <c r="Z115" s="24" t="s">
        <v>92</v>
      </c>
      <c r="AA115" s="24" t="s">
        <v>92</v>
      </c>
      <c r="AB115" s="23" t="s">
        <v>178</v>
      </c>
      <c r="AC115" s="21">
        <v>18.267119999999998</v>
      </c>
      <c r="AD115" s="21">
        <v>-66.725250000000003</v>
      </c>
      <c r="AE115" s="21" t="str">
        <f>_xlfn.XLOOKUP(Consolidated[[#This Row],[CODE]],[1]updatedschoolpoints!$A:$A,[1]updatedschoolpoints!$O:$O)</f>
        <v>188-000-002-08</v>
      </c>
      <c r="AF115" s="21">
        <f>_xlfn.XLOOKUP(Consolidated[[#This Row],[CODE]],[1]updatedschoolpoints!$A:$A,[1]updatedschoolpoints!$Q:$Q)</f>
        <v>8</v>
      </c>
      <c r="AG115" s="21">
        <f>_xlfn.XLOOKUP(Consolidated[[#This Row],[CODE]],[1]updatedschoolpoints!$A:$A,[1]updatedschoolpoints!$P:$P)</f>
        <v>2</v>
      </c>
      <c r="AH115" s="21">
        <f>_xlfn.XLOOKUP(Consolidated[[#This Row],[CODE]],[1]updatedschoolpoints!$A:$A,[1]updatedschoolpoints!$I:$I)</f>
        <v>28.370512049999999</v>
      </c>
      <c r="AI115" s="21">
        <f>_xlfn.XLOOKUP(Consolidated[[#This Row],[CODE]],[1]updatedschoolpoints!$A:$A,[1]updatedschoolpoints!$H:$H)</f>
        <v>1235819.5049999999</v>
      </c>
      <c r="AJ115" s="21">
        <v>208220</v>
      </c>
      <c r="AK115" s="21" t="s">
        <v>270</v>
      </c>
      <c r="AL115" s="26">
        <f>_xlfn.XLOOKUP(Consolidated[[#This Row],[CODE]],'[2]FCI updated 220517'!$B:$B,'[2]FCI updated 220517'!$GD:$GD)</f>
        <v>0.68100000000000005</v>
      </c>
      <c r="AM115" s="27">
        <f>IF(AND(Consolidated[[#This Row],[DESIGNATION]]="Historic",Consolidated[[#This Row],[DESIGNATION 3/22/2022]]="Historic"),AL115,AL115/1.6)</f>
        <v>0.42562500000000003</v>
      </c>
      <c r="AN115" s="21" t="s">
        <v>45</v>
      </c>
      <c r="AO115" s="21" t="s">
        <v>97</v>
      </c>
      <c r="AP115" s="21" t="str">
        <f>_xlfn.XLOOKUP(Consolidated[[#This Row],[CODE]],'[3]PRUEBA PVI'!$D:$D,'[3]PRUEBA PVI'!$I:$I,"NO DATA")</f>
        <v>VOCACIONAL</v>
      </c>
      <c r="AQ115" s="28" t="str">
        <f>IF(_xlfn.XLOOKUP(Consolidated[[#This Row],[CODE]],'[4]PRUEBA PVI'!$D:$D,'[4]PRUEBA PVI'!$I:$I,"NOT FOUND")=Consolidated[[#This Row],[SPECIAL SCHOOL]],"MATCHES","NO")</f>
        <v>MATCHES</v>
      </c>
      <c r="AR115" s="28"/>
      <c r="AS115" s="21">
        <f>_xlfn.XLOOKUP(Consolidated[[#This Row],[CODE]],'[5]WORKING FILE'!$D:$D,'[5]WORKING FILE'!$W:$W,"")</f>
        <v>3</v>
      </c>
      <c r="AT115" s="33" t="str">
        <f>_xlfn.XLOOKUP(Consolidated[[#This Row],[CODE]],'[5]WORKING FILE'!$D:$D,'[5]WORKING FILE'!$V:$V)</f>
        <v xml:space="preserve">Specialty School. Keep </v>
      </c>
      <c r="AU115" s="21" t="str">
        <f>_xlfn.XLOOKUP(Consolidated[[#This Row],[CODE]],'[6]Karen sort'!$D:$D,'[6]Karen sort'!$O:$O,"NOT COMPLETE")</f>
        <v>9-12</v>
      </c>
      <c r="AV115" s="21">
        <v>2.2999999999999998</v>
      </c>
      <c r="AW115" s="21">
        <v>3</v>
      </c>
      <c r="AX115" s="21" t="s">
        <v>92</v>
      </c>
      <c r="AY115" s="27" t="s">
        <v>92</v>
      </c>
      <c r="AZ115" s="21"/>
      <c r="BA115" s="21"/>
      <c r="BB115" s="21"/>
      <c r="BC115" s="21"/>
      <c r="BD115" s="21"/>
      <c r="BE115" s="21"/>
      <c r="BF115" s="24" t="s">
        <v>179</v>
      </c>
      <c r="BG115" s="24">
        <v>455.08527968246517</v>
      </c>
      <c r="BH115" s="29" t="str">
        <f>IF(_xlfn.XLOOKUP(Consolidated[[#This Row],[CODE]],'[4]PRUEBA PVI'!$D:$D,'[4]PRUEBA PVI'!$AF:$AF,"NOT FOUND")=BG115,"",_xlfn.XLOOKUP(Consolidated[[#This Row],[CODE]],'[4]PRUEBA PVI'!$D:$D,'[4]PRUEBA PVI'!$AF:$AF,"NOT FOUND"))</f>
        <v/>
      </c>
      <c r="BI115" s="30">
        <v>436.94112945481646</v>
      </c>
      <c r="BJ115" s="21">
        <v>56</v>
      </c>
      <c r="BK115" s="28" t="str">
        <f>IF(_xlfn.XLOOKUP(Consolidated[[#This Row],[CODE]],'[4]PRUEBA PVI'!$D:$D,'[4]PRUEBA PVI'!$AK:$AK,"NO DATA")=Consolidated[[#This Row],[NO OF CLASSROOMS]],"","DOES NOT MATCH")</f>
        <v/>
      </c>
      <c r="BL115" s="31">
        <f>Consolidated[[#This Row],[ENROLLMENT 2021-22]]/Consolidated[[#This Row],[NO OF CLASSROOMS]]</f>
        <v>7.8025201688360086</v>
      </c>
      <c r="BM115" s="21">
        <f>Consolidated[[#This Row],[FLOOR AREA (SF)]]/Consolidated[[#This Row],[ENROLLMENT 2022-23]]</f>
        <v>457.54061776132397</v>
      </c>
      <c r="BN115" s="21" t="s">
        <v>114</v>
      </c>
      <c r="BO115" s="21" t="s">
        <v>132</v>
      </c>
      <c r="BP115" s="21" t="s">
        <v>97</v>
      </c>
      <c r="BQ115" s="21" t="s">
        <v>97</v>
      </c>
      <c r="BR115" s="21" t="s">
        <v>285</v>
      </c>
      <c r="BS115" s="21" t="str">
        <f>_xlfn.XLOOKUP(Consolidated[[#This Row],[CODE]],'[7]page 1'!$A:$A,'[7]page 1'!$C:$C,"")</f>
        <v/>
      </c>
      <c r="BT115" s="21" t="str">
        <f>_xlfn.XLOOKUP(Consolidated[[#This Row],[CODE]],[8]Sheet1!$A:$A,[8]Sheet1!$G:$G,"")</f>
        <v/>
      </c>
      <c r="BU115" s="21" t="s">
        <v>92</v>
      </c>
      <c r="BV115" s="21" t="s">
        <v>101</v>
      </c>
      <c r="BW115" s="25" t="s">
        <v>92</v>
      </c>
      <c r="BX115" s="32" t="s">
        <v>495</v>
      </c>
      <c r="BY115" s="21" t="s">
        <v>357</v>
      </c>
      <c r="BZ115" s="21" t="s">
        <v>103</v>
      </c>
      <c r="CA115" s="33" t="s">
        <v>359</v>
      </c>
      <c r="CB115" s="21">
        <v>2</v>
      </c>
      <c r="CC115" s="25" t="s">
        <v>253</v>
      </c>
      <c r="CD115" s="21" t="s">
        <v>97</v>
      </c>
      <c r="CE115" s="21"/>
      <c r="CF115" s="21" t="s">
        <v>139</v>
      </c>
    </row>
    <row r="116" spans="1:84" ht="27.6" x14ac:dyDescent="0.3">
      <c r="A116" s="21">
        <v>17871</v>
      </c>
      <c r="B116" s="22" t="s">
        <v>496</v>
      </c>
      <c r="C116" s="40" t="s">
        <v>295</v>
      </c>
      <c r="D116" s="40" t="s">
        <v>296</v>
      </c>
      <c r="E116" s="40" t="s">
        <v>296</v>
      </c>
      <c r="F116" s="40"/>
      <c r="G116" s="21" t="s">
        <v>108</v>
      </c>
      <c r="H116" s="21" t="s">
        <v>109</v>
      </c>
      <c r="I116" s="21" t="s">
        <v>92</v>
      </c>
      <c r="J116" s="21" t="s">
        <v>93</v>
      </c>
      <c r="K116" s="21" t="s">
        <v>111</v>
      </c>
      <c r="L116" s="24" t="s">
        <v>92</v>
      </c>
      <c r="M116" s="24">
        <v>41.970140744095055</v>
      </c>
      <c r="N116" s="24">
        <v>35.479448766252233</v>
      </c>
      <c r="O116" s="24">
        <v>28.158584377892861</v>
      </c>
      <c r="P116" s="24">
        <v>37.671802492389631</v>
      </c>
      <c r="Q116" s="24">
        <v>36.819994410845545</v>
      </c>
      <c r="R116" s="24">
        <v>32.153008158172291</v>
      </c>
      <c r="S116" s="24">
        <v>48.36749268883576</v>
      </c>
      <c r="T116" s="24">
        <v>47.262236220863286</v>
      </c>
      <c r="U116" s="24">
        <v>55.147790803342197</v>
      </c>
      <c r="V116" s="24" t="s">
        <v>92</v>
      </c>
      <c r="W116" s="24" t="s">
        <v>92</v>
      </c>
      <c r="X116" s="24" t="s">
        <v>92</v>
      </c>
      <c r="Y116" s="24" t="s">
        <v>92</v>
      </c>
      <c r="Z116" s="24">
        <v>14.884733069824769</v>
      </c>
      <c r="AA116" s="24" t="s">
        <v>92</v>
      </c>
      <c r="AB116" s="23" t="s">
        <v>129</v>
      </c>
      <c r="AC116" s="21">
        <v>18.22935</v>
      </c>
      <c r="AD116" s="21">
        <v>-66.392219999999995</v>
      </c>
      <c r="AE116" s="21" t="str">
        <f>_xlfn.XLOOKUP(Consolidated[[#This Row],[CODE]],[1]updatedschoolpoints!$A:$A,[1]updatedschoolpoints!$O:$O)</f>
        <v>219-000-009-75</v>
      </c>
      <c r="AF116" s="21">
        <f>_xlfn.XLOOKUP(Consolidated[[#This Row],[CODE]],[1]updatedschoolpoints!$A:$A,[1]updatedschoolpoints!$Q:$Q)</f>
        <v>75</v>
      </c>
      <c r="AG116" s="21">
        <f>_xlfn.XLOOKUP(Consolidated[[#This Row],[CODE]],[1]updatedschoolpoints!$A:$A,[1]updatedschoolpoints!$P:$P)</f>
        <v>9</v>
      </c>
      <c r="AH116" s="21">
        <f>_xlfn.XLOOKUP(Consolidated[[#This Row],[CODE]],[1]updatedschoolpoints!$A:$A,[1]updatedschoolpoints!$I:$I)</f>
        <v>4.8435877249999999</v>
      </c>
      <c r="AI116" s="21">
        <f>_xlfn.XLOOKUP(Consolidated[[#This Row],[CODE]],[1]updatedschoolpoints!$A:$A,[1]updatedschoolpoints!$H:$H)</f>
        <v>210985.83739999999</v>
      </c>
      <c r="AJ116" s="21">
        <v>81618</v>
      </c>
      <c r="AK116" s="21" t="s">
        <v>305</v>
      </c>
      <c r="AL116" s="26">
        <f>_xlfn.XLOOKUP(Consolidated[[#This Row],[CODE]],'[2]FCI updated 220517'!$B:$B,'[2]FCI updated 220517'!$GD:$GD)</f>
        <v>0.71</v>
      </c>
      <c r="AM116" s="27">
        <f>IF(AND(Consolidated[[#This Row],[DESIGNATION]]="Historic",Consolidated[[#This Row],[DESIGNATION 3/22/2022]]="Historic"),AL116,AL116/1.6)</f>
        <v>0.44374999999999998</v>
      </c>
      <c r="AN116" s="21" t="s">
        <v>45</v>
      </c>
      <c r="AO116" s="21" t="s">
        <v>97</v>
      </c>
      <c r="AP116" s="21" t="str">
        <f>_xlfn.XLOOKUP(Consolidated[[#This Row],[CODE]],'[3]PRUEBA PVI'!$D:$D,'[3]PRUEBA PVI'!$I:$I,"NO DATA")</f>
        <v>REGULAR</v>
      </c>
      <c r="AQ116" s="28" t="str">
        <f>IF(_xlfn.XLOOKUP(Consolidated[[#This Row],[CODE]],'[4]PRUEBA PVI'!$D:$D,'[4]PRUEBA PVI'!$I:$I,"NOT FOUND")=Consolidated[[#This Row],[SPECIAL SCHOOL]],"MATCHES","NO")</f>
        <v>MATCHES</v>
      </c>
      <c r="AR116" s="28"/>
      <c r="AS116" s="21">
        <f>_xlfn.XLOOKUP(Consolidated[[#This Row],[CODE]],'[5]WORKING FILE'!$D:$D,'[5]WORKING FILE'!$W:$W,"")</f>
        <v>4</v>
      </c>
      <c r="AT116" s="33" t="str">
        <f>_xlfn.XLOOKUP(Consolidated[[#This Row],[CODE]],'[5]WORKING FILE'!$D:$D,'[5]WORKING FILE'!$V:$V)</f>
        <v xml:space="preserve">Merge with students from SU SANAMUERTOS. Add small addition. Shelter. </v>
      </c>
      <c r="AU116" s="21" t="str">
        <f>_xlfn.XLOOKUP(Consolidated[[#This Row],[CODE]],'[6]Karen sort'!$D:$D,'[6]Karen sort'!$O:$O,"NOT COMPLETE")</f>
        <v>K-8</v>
      </c>
      <c r="AV116" s="21">
        <v>3.8</v>
      </c>
      <c r="AW116" s="21">
        <v>5</v>
      </c>
      <c r="AX116" s="21" t="s">
        <v>92</v>
      </c>
      <c r="AY116" s="27" t="s">
        <v>92</v>
      </c>
      <c r="AZ116" s="21"/>
      <c r="BA116" s="21"/>
      <c r="BB116" s="21"/>
      <c r="BC116" s="21"/>
      <c r="BD116" s="21"/>
      <c r="BE116" s="21"/>
      <c r="BF116" s="24" t="s">
        <v>179</v>
      </c>
      <c r="BG116" s="24">
        <v>377.91523173251363</v>
      </c>
      <c r="BH116" s="29" t="str">
        <f>IF(_xlfn.XLOOKUP(Consolidated[[#This Row],[CODE]],'[4]PRUEBA PVI'!$D:$D,'[4]PRUEBA PVI'!$AF:$AF,"NOT FOUND")=BG116,"",_xlfn.XLOOKUP(Consolidated[[#This Row],[CODE]],'[4]PRUEBA PVI'!$D:$D,'[4]PRUEBA PVI'!$AF:$AF,"NOT FOUND"))</f>
        <v/>
      </c>
      <c r="BI116" s="30">
        <v>360.26132666838163</v>
      </c>
      <c r="BJ116" s="21">
        <v>57</v>
      </c>
      <c r="BK116" s="28" t="str">
        <f>IF(_xlfn.XLOOKUP(Consolidated[[#This Row],[CODE]],'[4]PRUEBA PVI'!$D:$D,'[4]PRUEBA PVI'!$AK:$AK,"NO DATA")=Consolidated[[#This Row],[NO OF CLASSROOMS]],"","DOES NOT MATCH")</f>
        <v/>
      </c>
      <c r="BL116" s="31">
        <f>Consolidated[[#This Row],[ENROLLMENT 2021-22]]/Consolidated[[#This Row],[NO OF CLASSROOMS]]</f>
        <v>6.3203741520768704</v>
      </c>
      <c r="BM116" s="21">
        <f>Consolidated[[#This Row],[FLOOR AREA (SF)]]/Consolidated[[#This Row],[ENROLLMENT 2022-23]]</f>
        <v>215.96906699375583</v>
      </c>
      <c r="BN116" s="21" t="s">
        <v>99</v>
      </c>
      <c r="BO116" s="21" t="s">
        <v>115</v>
      </c>
      <c r="BP116" s="21" t="s">
        <v>97</v>
      </c>
      <c r="BQ116" s="21" t="s">
        <v>123</v>
      </c>
      <c r="BR116" s="21" t="s">
        <v>97</v>
      </c>
      <c r="BS116" s="21" t="str">
        <f>_xlfn.XLOOKUP(Consolidated[[#This Row],[CODE]],'[7]page 1'!$A:$A,'[7]page 1'!$C:$C,"")</f>
        <v/>
      </c>
      <c r="BT116" s="21" t="str">
        <f>_xlfn.XLOOKUP(Consolidated[[#This Row],[CODE]],[8]Sheet1!$A:$A,[8]Sheet1!$G:$G,"")</f>
        <v>ESSER ROOF SEALING PROGRAM</v>
      </c>
      <c r="BU116" s="21" t="s">
        <v>92</v>
      </c>
      <c r="BV116" s="21" t="s">
        <v>124</v>
      </c>
      <c r="BW116" s="25" t="s">
        <v>279</v>
      </c>
      <c r="BX116" s="32" t="s">
        <v>497</v>
      </c>
      <c r="BY116" s="21" t="s">
        <v>296</v>
      </c>
      <c r="BZ116" s="21" t="s">
        <v>103</v>
      </c>
      <c r="CA116" s="33" t="s">
        <v>498</v>
      </c>
      <c r="CB116" s="21">
        <v>2</v>
      </c>
      <c r="CC116" s="25" t="s">
        <v>172</v>
      </c>
      <c r="CD116" s="21" t="s">
        <v>97</v>
      </c>
      <c r="CE116" s="21"/>
      <c r="CF116" s="21" t="s">
        <v>499</v>
      </c>
    </row>
    <row r="117" spans="1:84" ht="55.2" x14ac:dyDescent="0.3">
      <c r="A117" s="21">
        <v>17889</v>
      </c>
      <c r="B117" s="22" t="s">
        <v>500</v>
      </c>
      <c r="C117" s="21" t="s">
        <v>91</v>
      </c>
      <c r="D117" s="21" t="s">
        <v>158</v>
      </c>
      <c r="E117" s="21" t="s">
        <v>201</v>
      </c>
      <c r="F117" s="21"/>
      <c r="G117" s="21" t="s">
        <v>108</v>
      </c>
      <c r="H117" s="21" t="s">
        <v>109</v>
      </c>
      <c r="I117" s="21" t="s">
        <v>110</v>
      </c>
      <c r="J117" s="21" t="s">
        <v>92</v>
      </c>
      <c r="K117" s="21" t="s">
        <v>111</v>
      </c>
      <c r="L117" s="24">
        <v>8.6201090382962935</v>
      </c>
      <c r="M117" s="24">
        <v>21.938937207140597</v>
      </c>
      <c r="N117" s="24">
        <v>14.005045565625881</v>
      </c>
      <c r="O117" s="24">
        <v>25.342725940103577</v>
      </c>
      <c r="P117" s="24">
        <v>16.010516059265594</v>
      </c>
      <c r="Q117" s="24">
        <v>22.658458098981871</v>
      </c>
      <c r="R117" s="24">
        <v>17.022180789620627</v>
      </c>
      <c r="S117" s="24">
        <v>19.916026401285311</v>
      </c>
      <c r="T117" s="24">
        <v>23.631118110431643</v>
      </c>
      <c r="U117" s="24">
        <v>16.164007649255471</v>
      </c>
      <c r="V117" s="24" t="s">
        <v>92</v>
      </c>
      <c r="W117" s="24" t="s">
        <v>92</v>
      </c>
      <c r="X117" s="24" t="s">
        <v>92</v>
      </c>
      <c r="Y117" s="24" t="s">
        <v>92</v>
      </c>
      <c r="Z117" s="24" t="s">
        <v>92</v>
      </c>
      <c r="AA117" s="24" t="s">
        <v>92</v>
      </c>
      <c r="AB117" s="23" t="s">
        <v>112</v>
      </c>
      <c r="AC117" s="21">
        <v>18.272929999999999</v>
      </c>
      <c r="AD117" s="21">
        <v>-66.482429999999994</v>
      </c>
      <c r="AE117" s="21" t="str">
        <f>_xlfn.XLOOKUP(Consolidated[[#This Row],[CODE]],[1]updatedschoolpoints!$A:$A,[1]updatedschoolpoints!$O:$O)</f>
        <v>192-023-218-03</v>
      </c>
      <c r="AF117" s="21">
        <f>_xlfn.XLOOKUP(Consolidated[[#This Row],[CODE]],[1]updatedschoolpoints!$A:$A,[1]updatedschoolpoints!$Q:$Q)</f>
        <v>3</v>
      </c>
      <c r="AG117" s="21">
        <f>_xlfn.XLOOKUP(Consolidated[[#This Row],[CODE]],[1]updatedschoolpoints!$A:$A,[1]updatedschoolpoints!$P:$P)</f>
        <v>218</v>
      </c>
      <c r="AH117" s="21">
        <f>_xlfn.XLOOKUP(Consolidated[[#This Row],[CODE]],[1]updatedschoolpoints!$A:$A,[1]updatedschoolpoints!$I:$I)</f>
        <v>5.0840380950000004</v>
      </c>
      <c r="AI117" s="21">
        <f>_xlfn.XLOOKUP(Consolidated[[#This Row],[CODE]],[1]updatedschoolpoints!$A:$A,[1]updatedschoolpoints!$H:$H)</f>
        <v>221460.69940000001</v>
      </c>
      <c r="AJ117" s="21">
        <v>121242</v>
      </c>
      <c r="AK117" s="21" t="s">
        <v>501</v>
      </c>
      <c r="AL117" s="26">
        <f>_xlfn.XLOOKUP(Consolidated[[#This Row],[CODE]],'[9]Added completed QCQA items 2206'!$J:$J,'[9]Added completed QCQA items 2206'!$GB:$GB,"MISSING")</f>
        <v>0.63</v>
      </c>
      <c r="AM117" s="27">
        <f>IF(AND(Consolidated[[#This Row],[DESIGNATION]]="Historic",Consolidated[[#This Row],[DESIGNATION 3/22/2022]]="Historic"),AL117,AL117/1.6)</f>
        <v>0.39374999999999999</v>
      </c>
      <c r="AN117" s="21" t="s">
        <v>45</v>
      </c>
      <c r="AO117" s="21" t="s">
        <v>97</v>
      </c>
      <c r="AP117" s="21" t="str">
        <f>_xlfn.XLOOKUP(Consolidated[[#This Row],[CODE]],'[3]PRUEBA PVI'!$D:$D,'[3]PRUEBA PVI'!$I:$I,"NO DATA")</f>
        <v>REGULAR</v>
      </c>
      <c r="AQ117" s="28" t="str">
        <f>IF(_xlfn.XLOOKUP(Consolidated[[#This Row],[CODE]],'[4]PRUEBA PVI'!$D:$D,'[4]PRUEBA PVI'!$I:$I,"NOT FOUND")=Consolidated[[#This Row],[SPECIAL SCHOOL]],"MATCHES","NO")</f>
        <v>MATCHES</v>
      </c>
      <c r="AR117" s="28"/>
      <c r="AS117" s="21">
        <f>_xlfn.XLOOKUP(Consolidated[[#This Row],[CODE]],'[5]WORKING FILE'!$D:$D,'[5]WORKING FILE'!$W:$W,"")</f>
        <v>3</v>
      </c>
      <c r="AT117" s="33" t="str">
        <f>_xlfn.XLOOKUP(Consolidated[[#This Row],[CODE]],'[5]WORKING FILE'!$D:$D,'[5]WORKING FILE'!$V:$V)</f>
        <v xml:space="preserve"> 6.2 to SU FRANCISCO SERRANO</v>
      </c>
      <c r="AU117" s="21" t="str">
        <f>_xlfn.XLOOKUP(Consolidated[[#This Row],[CODE]],'[6]Karen sort'!$D:$D,'[6]Karen sort'!$O:$O,"NOT COMPLETE")</f>
        <v>PK-8</v>
      </c>
      <c r="AV117" s="21">
        <v>2.7</v>
      </c>
      <c r="AW117" s="21">
        <v>5</v>
      </c>
      <c r="AX117" s="21" t="s">
        <v>92</v>
      </c>
      <c r="AY117" s="27" t="s">
        <v>92</v>
      </c>
      <c r="AZ117" s="21"/>
      <c r="BA117" s="21"/>
      <c r="BB117" s="21"/>
      <c r="BC117" s="21"/>
      <c r="BD117" s="21"/>
      <c r="BE117" s="21"/>
      <c r="BF117" s="24" t="s">
        <v>179</v>
      </c>
      <c r="BG117" s="24">
        <v>185.30912486000685</v>
      </c>
      <c r="BH117" s="29" t="str">
        <f>IF(_xlfn.XLOOKUP(Consolidated[[#This Row],[CODE]],'[4]PRUEBA PVI'!$D:$D,'[4]PRUEBA PVI'!$AF:$AF,"NOT FOUND")=BG117,"",_xlfn.XLOOKUP(Consolidated[[#This Row],[CODE]],'[4]PRUEBA PVI'!$D:$D,'[4]PRUEBA PVI'!$AF:$AF,"NOT FOUND"))</f>
        <v/>
      </c>
      <c r="BI117" s="30">
        <v>176.24070352982764</v>
      </c>
      <c r="BJ117" s="21">
        <v>38</v>
      </c>
      <c r="BK117" s="28" t="str">
        <f>IF(_xlfn.XLOOKUP(Consolidated[[#This Row],[CODE]],'[4]PRUEBA PVI'!$D:$D,'[4]PRUEBA PVI'!$AK:$AK,"NO DATA")=Consolidated[[#This Row],[NO OF CLASSROOMS]],"","DOES NOT MATCH")</f>
        <v/>
      </c>
      <c r="BL117" s="31">
        <f>Consolidated[[#This Row],[ENROLLMENT 2021-22]]/Consolidated[[#This Row],[NO OF CLASSROOMS]]</f>
        <v>4.6379132507849379</v>
      </c>
      <c r="BM117" s="21">
        <f>Consolidated[[#This Row],[FLOOR AREA (SF)]]/Consolidated[[#This Row],[ENROLLMENT 2022-23]]</f>
        <v>654.26891466673953</v>
      </c>
      <c r="BN117" s="21" t="s">
        <v>114</v>
      </c>
      <c r="BO117" s="21" t="s">
        <v>115</v>
      </c>
      <c r="BP117" s="21" t="s">
        <v>97</v>
      </c>
      <c r="BQ117" s="21" t="s">
        <v>123</v>
      </c>
      <c r="BR117" s="21" t="s">
        <v>97</v>
      </c>
      <c r="BS117" s="21" t="str">
        <f>_xlfn.XLOOKUP(Consolidated[[#This Row],[CODE]],'[7]page 1'!$A:$A,'[7]page 1'!$C:$C,"")</f>
        <v/>
      </c>
      <c r="BT117" s="21" t="str">
        <f>_xlfn.XLOOKUP(Consolidated[[#This Row],[CODE]],[8]Sheet1!$A:$A,[8]Sheet1!$G:$G,"")</f>
        <v>ESSER ROOF SEALING PROGRAM</v>
      </c>
      <c r="BU117" s="21" t="s">
        <v>92</v>
      </c>
      <c r="BV117" s="21" t="s">
        <v>124</v>
      </c>
      <c r="BW117" s="25" t="s">
        <v>125</v>
      </c>
      <c r="BX117" s="32" t="s">
        <v>502</v>
      </c>
      <c r="BY117" s="21" t="s">
        <v>201</v>
      </c>
      <c r="BZ117" s="21" t="s">
        <v>103</v>
      </c>
      <c r="CA117" s="33" t="s">
        <v>204</v>
      </c>
      <c r="CB117" s="21">
        <v>2</v>
      </c>
      <c r="CC117" s="25" t="s">
        <v>253</v>
      </c>
      <c r="CD117" s="21" t="s">
        <v>97</v>
      </c>
      <c r="CE117" s="21"/>
      <c r="CF117" s="21" t="s">
        <v>143</v>
      </c>
    </row>
    <row r="118" spans="1:84" ht="69" x14ac:dyDescent="0.3">
      <c r="A118" s="21">
        <v>18176</v>
      </c>
      <c r="B118" s="22" t="s">
        <v>503</v>
      </c>
      <c r="C118" s="21" t="s">
        <v>91</v>
      </c>
      <c r="D118" s="21" t="s">
        <v>158</v>
      </c>
      <c r="E118" s="21" t="s">
        <v>159</v>
      </c>
      <c r="F118" s="21"/>
      <c r="G118" s="21" t="s">
        <v>119</v>
      </c>
      <c r="H118" s="21" t="s">
        <v>120</v>
      </c>
      <c r="I118" s="21" t="s">
        <v>110</v>
      </c>
      <c r="J118" s="21" t="s">
        <v>93</v>
      </c>
      <c r="K118" s="21" t="s">
        <v>121</v>
      </c>
      <c r="L118" s="24">
        <v>17.240218076592587</v>
      </c>
      <c r="M118" s="24">
        <v>39.108540238815849</v>
      </c>
      <c r="N118" s="24">
        <v>39.214127583752465</v>
      </c>
      <c r="O118" s="24">
        <v>35.667540211997625</v>
      </c>
      <c r="P118" s="24">
        <v>48.031548177796779</v>
      </c>
      <c r="Q118" s="24">
        <v>45.316916197963742</v>
      </c>
      <c r="R118" s="24">
        <v>46.338158816189484</v>
      </c>
      <c r="S118" s="24" t="s">
        <v>92</v>
      </c>
      <c r="T118" s="24" t="s">
        <v>92</v>
      </c>
      <c r="U118" s="24" t="s">
        <v>92</v>
      </c>
      <c r="V118" s="24" t="s">
        <v>92</v>
      </c>
      <c r="W118" s="24" t="s">
        <v>92</v>
      </c>
      <c r="X118" s="24" t="s">
        <v>92</v>
      </c>
      <c r="Y118" s="24" t="s">
        <v>92</v>
      </c>
      <c r="Z118" s="24" t="s">
        <v>92</v>
      </c>
      <c r="AA118" s="24" t="s">
        <v>92</v>
      </c>
      <c r="AB118" s="23" t="s">
        <v>290</v>
      </c>
      <c r="AC118" s="21">
        <v>18.447120000000002</v>
      </c>
      <c r="AD118" s="21">
        <v>-66.55274</v>
      </c>
      <c r="AE118" s="21" t="str">
        <f>_xlfn.XLOOKUP(Consolidated[[#This Row],[CODE]],[1]updatedschoolpoints!$A:$A,[1]updatedschoolpoints!$O:$O)</f>
        <v>033-000-006-99</v>
      </c>
      <c r="AF118" s="21">
        <f>_xlfn.XLOOKUP(Consolidated[[#This Row],[CODE]],[1]updatedschoolpoints!$A:$A,[1]updatedschoolpoints!$Q:$Q)</f>
        <v>99</v>
      </c>
      <c r="AG118" s="21">
        <f>_xlfn.XLOOKUP(Consolidated[[#This Row],[CODE]],[1]updatedschoolpoints!$A:$A,[1]updatedschoolpoints!$P:$P)</f>
        <v>6</v>
      </c>
      <c r="AH118" s="21">
        <f>_xlfn.XLOOKUP(Consolidated[[#This Row],[CODE]],[1]updatedschoolpoints!$A:$A,[1]updatedschoolpoints!$I:$I)</f>
        <v>5.6536371660000002</v>
      </c>
      <c r="AI118" s="21">
        <f>_xlfn.XLOOKUP(Consolidated[[#This Row],[CODE]],[1]updatedschoolpoints!$A:$A,[1]updatedschoolpoints!$H:$H)</f>
        <v>246272.435</v>
      </c>
      <c r="AJ118" s="21">
        <v>93305</v>
      </c>
      <c r="AK118" s="21" t="s">
        <v>504</v>
      </c>
      <c r="AL118" s="26">
        <f>_xlfn.XLOOKUP(Consolidated[[#This Row],[CODE]],'[2]FCI updated 220517'!$B:$B,'[2]FCI updated 220517'!$GD:$GD)</f>
        <v>0.4945</v>
      </c>
      <c r="AM118" s="27">
        <f>IF(AND(Consolidated[[#This Row],[DESIGNATION]]="Historic",Consolidated[[#This Row],[DESIGNATION 3/22/2022]]="Historic"),AL118,AL118/1.6)</f>
        <v>0.30906249999999996</v>
      </c>
      <c r="AN118" s="21" t="s">
        <v>45</v>
      </c>
      <c r="AO118" s="21" t="s">
        <v>97</v>
      </c>
      <c r="AP118" s="21" t="str">
        <f>_xlfn.XLOOKUP(Consolidated[[#This Row],[CODE]],'[3]PRUEBA PVI'!$D:$D,'[3]PRUEBA PVI'!$I:$I,"NO DATA")</f>
        <v>REGULAR</v>
      </c>
      <c r="AQ118" s="28" t="str">
        <f>IF(_xlfn.XLOOKUP(Consolidated[[#This Row],[CODE]],'[4]PRUEBA PVI'!$D:$D,'[4]PRUEBA PVI'!$I:$I,"NOT FOUND")=Consolidated[[#This Row],[SPECIAL SCHOOL]],"MATCHES","NO")</f>
        <v>MATCHES</v>
      </c>
      <c r="AR118" s="28"/>
      <c r="AS118" s="21">
        <f>_xlfn.XLOOKUP(Consolidated[[#This Row],[CODE]],'[5]WORKING FILE'!$D:$D,'[5]WORKING FILE'!$W:$W,"")</f>
        <v>3</v>
      </c>
      <c r="AT118" s="33" t="str">
        <f>_xlfn.XLOOKUP(Consolidated[[#This Row],[CODE]],'[5]WORKING FILE'!$D:$D,'[5]WORKING FILE'!$V:$V)</f>
        <v>2.2m to IMBERY,  moved 1/2 of those students here,  1/2 of current 6,7,8 from 1m NUEVA INTERMEDIA moved here</v>
      </c>
      <c r="AU118" s="21" t="str">
        <f>_xlfn.XLOOKUP(Consolidated[[#This Row],[CODE]],'[6]Karen sort'!$D:$D,'[6]Karen sort'!$O:$O,"NOT COMPLETE")</f>
        <v>PK-8</v>
      </c>
      <c r="AV118" s="21">
        <v>9.8000000000000007</v>
      </c>
      <c r="AW118" s="21">
        <v>3</v>
      </c>
      <c r="AX118" s="21" t="s">
        <v>92</v>
      </c>
      <c r="AY118" s="27" t="s">
        <v>92</v>
      </c>
      <c r="AZ118" s="21"/>
      <c r="BA118" s="21"/>
      <c r="BB118" s="21"/>
      <c r="BC118" s="21"/>
      <c r="BD118" s="21"/>
      <c r="BE118" s="21"/>
      <c r="BF118" s="24" t="s">
        <v>179</v>
      </c>
      <c r="BG118" s="24">
        <v>284.32670663444122</v>
      </c>
      <c r="BH118" s="29" t="str">
        <f>IF(_xlfn.XLOOKUP(Consolidated[[#This Row],[CODE]],'[4]PRUEBA PVI'!$D:$D,'[4]PRUEBA PVI'!$AF:$AF,"NOT FOUND")=BG118,"",_xlfn.XLOOKUP(Consolidated[[#This Row],[CODE]],'[4]PRUEBA PVI'!$D:$D,'[4]PRUEBA PVI'!$AF:$AF,"NOT FOUND"))</f>
        <v/>
      </c>
      <c r="BI118" s="30">
        <v>270.65701102414391</v>
      </c>
      <c r="BJ118" s="21">
        <v>29</v>
      </c>
      <c r="BK118" s="28" t="str">
        <f>IF(_xlfn.XLOOKUP(Consolidated[[#This Row],[CODE]],'[4]PRUEBA PVI'!$D:$D,'[4]PRUEBA PVI'!$AK:$AK,"NO DATA")=Consolidated[[#This Row],[NO OF CLASSROOMS]],"","DOES NOT MATCH")</f>
        <v/>
      </c>
      <c r="BL118" s="31">
        <f>Consolidated[[#This Row],[ENROLLMENT 2021-22]]/Consolidated[[#This Row],[NO OF CLASSROOMS]]</f>
        <v>9.3330003801428933</v>
      </c>
      <c r="BM118" s="21">
        <f>Consolidated[[#This Row],[FLOOR AREA (SF)]]/Consolidated[[#This Row],[ENROLLMENT 2022-23]]</f>
        <v>328.16122377122389</v>
      </c>
      <c r="BN118" s="21" t="s">
        <v>99</v>
      </c>
      <c r="BO118" s="21" t="s">
        <v>115</v>
      </c>
      <c r="BP118" s="21" t="s">
        <v>97</v>
      </c>
      <c r="BQ118" s="21" t="s">
        <v>123</v>
      </c>
      <c r="BR118" s="21" t="s">
        <v>97</v>
      </c>
      <c r="BS118" s="21" t="str">
        <f>_xlfn.XLOOKUP(Consolidated[[#This Row],[CODE]],'[7]page 1'!$A:$A,'[7]page 1'!$C:$C,"")</f>
        <v/>
      </c>
      <c r="BT118" s="21" t="str">
        <f>_xlfn.XLOOKUP(Consolidated[[#This Row],[CODE]],[8]Sheet1!$A:$A,[8]Sheet1!$G:$G,"")</f>
        <v/>
      </c>
      <c r="BU118" s="21" t="s">
        <v>92</v>
      </c>
      <c r="BV118" s="21" t="s">
        <v>124</v>
      </c>
      <c r="BW118" s="25" t="s">
        <v>125</v>
      </c>
      <c r="BX118" s="32" t="s">
        <v>505</v>
      </c>
      <c r="BY118" s="21" t="s">
        <v>159</v>
      </c>
      <c r="BZ118" s="21" t="s">
        <v>103</v>
      </c>
      <c r="CA118" s="33" t="s">
        <v>166</v>
      </c>
      <c r="CB118" s="21">
        <v>1</v>
      </c>
      <c r="CC118" s="25" t="s">
        <v>253</v>
      </c>
      <c r="CD118" s="21" t="s">
        <v>97</v>
      </c>
      <c r="CE118" s="21"/>
      <c r="CF118" s="21" t="s">
        <v>139</v>
      </c>
    </row>
    <row r="119" spans="1:84" ht="69" x14ac:dyDescent="0.3">
      <c r="A119" s="21">
        <v>18184</v>
      </c>
      <c r="B119" s="22" t="s">
        <v>506</v>
      </c>
      <c r="C119" s="21" t="s">
        <v>91</v>
      </c>
      <c r="D119" s="21" t="s">
        <v>158</v>
      </c>
      <c r="E119" s="21" t="s">
        <v>159</v>
      </c>
      <c r="F119" s="21"/>
      <c r="G119" s="21" t="s">
        <v>189</v>
      </c>
      <c r="H119" s="21" t="s">
        <v>190</v>
      </c>
      <c r="I119" s="21" t="s">
        <v>92</v>
      </c>
      <c r="J119" s="21" t="s">
        <v>93</v>
      </c>
      <c r="K119" s="21" t="s">
        <v>191</v>
      </c>
      <c r="L119" s="24" t="s">
        <v>92</v>
      </c>
      <c r="M119" s="24" t="s">
        <v>92</v>
      </c>
      <c r="N119" s="24" t="s">
        <v>92</v>
      </c>
      <c r="O119" s="24" t="s">
        <v>92</v>
      </c>
      <c r="P119" s="24" t="s">
        <v>92</v>
      </c>
      <c r="Q119" s="24" t="s">
        <v>92</v>
      </c>
      <c r="R119" s="24" t="s">
        <v>92</v>
      </c>
      <c r="S119" s="24">
        <v>99.580132006426552</v>
      </c>
      <c r="T119" s="24">
        <v>104.9221644103165</v>
      </c>
      <c r="U119" s="24">
        <v>97.934869874900798</v>
      </c>
      <c r="V119" s="24" t="s">
        <v>92</v>
      </c>
      <c r="W119" s="24" t="s">
        <v>92</v>
      </c>
      <c r="X119" s="24" t="s">
        <v>92</v>
      </c>
      <c r="Y119" s="24" t="s">
        <v>92</v>
      </c>
      <c r="Z119" s="24" t="s">
        <v>92</v>
      </c>
      <c r="AA119" s="24" t="s">
        <v>92</v>
      </c>
      <c r="AB119" s="23" t="s">
        <v>507</v>
      </c>
      <c r="AC119" s="21">
        <v>18.44460956</v>
      </c>
      <c r="AD119" s="21">
        <v>-66.557759439999998</v>
      </c>
      <c r="AE119" s="21" t="str">
        <f>_xlfn.XLOOKUP(Consolidated[[#This Row],[CODE]],[1]updatedschoolpoints!$A:$A,[1]updatedschoolpoints!$O:$O)</f>
        <v>033-071-553-72</v>
      </c>
      <c r="AF119" s="21">
        <f>_xlfn.XLOOKUP(Consolidated[[#This Row],[CODE]],[1]updatedschoolpoints!$A:$A,[1]updatedschoolpoints!$Q:$Q)</f>
        <v>72</v>
      </c>
      <c r="AG119" s="21">
        <f>_xlfn.XLOOKUP(Consolidated[[#This Row],[CODE]],[1]updatedschoolpoints!$A:$A,[1]updatedschoolpoints!$P:$P)</f>
        <v>553</v>
      </c>
      <c r="AH119" s="21">
        <f>_xlfn.XLOOKUP(Consolidated[[#This Row],[CODE]],[1]updatedschoolpoints!$A:$A,[1]updatedschoolpoints!$I:$I)</f>
        <v>5.8915800420000002</v>
      </c>
      <c r="AI119" s="21">
        <f>_xlfn.XLOOKUP(Consolidated[[#This Row],[CODE]],[1]updatedschoolpoints!$A:$A,[1]updatedschoolpoints!$H:$H)</f>
        <v>256637.22659999999</v>
      </c>
      <c r="AJ119" s="21">
        <v>116150</v>
      </c>
      <c r="AK119" s="21" t="s">
        <v>504</v>
      </c>
      <c r="AL119" s="26">
        <f>_xlfn.XLOOKUP(Consolidated[[#This Row],[CODE]],'[2]FCI updated 220517'!$B:$B,'[2]FCI updated 220517'!$GD:$GD)</f>
        <v>0.73250000000000004</v>
      </c>
      <c r="AM119" s="27">
        <f>IF(AND(Consolidated[[#This Row],[DESIGNATION]]="Historic",Consolidated[[#This Row],[DESIGNATION 3/22/2022]]="Historic"),AL119,AL119/1.6)</f>
        <v>0.45781250000000001</v>
      </c>
      <c r="AN119" s="21" t="s">
        <v>45</v>
      </c>
      <c r="AO119" s="21" t="s">
        <v>97</v>
      </c>
      <c r="AP119" s="21" t="str">
        <f>_xlfn.XLOOKUP(Consolidated[[#This Row],[CODE]],'[3]PRUEBA PVI'!$D:$D,'[3]PRUEBA PVI'!$I:$I,"NO DATA")</f>
        <v>REGULAR</v>
      </c>
      <c r="AQ119" s="28" t="str">
        <f>IF(_xlfn.XLOOKUP(Consolidated[[#This Row],[CODE]],'[4]PRUEBA PVI'!$D:$D,'[4]PRUEBA PVI'!$I:$I,"NOT FOUND")=Consolidated[[#This Row],[SPECIAL SCHOOL]],"MATCHES","NO")</f>
        <v>MATCHES</v>
      </c>
      <c r="AR119" s="28"/>
      <c r="AS119" s="21">
        <f>_xlfn.XLOOKUP(Consolidated[[#This Row],[CODE]],'[5]WORKING FILE'!$D:$D,'[5]WORKING FILE'!$W:$W,"")</f>
        <v>3</v>
      </c>
      <c r="AT119" s="33" t="str">
        <f>_xlfn.XLOOKUP(Consolidated[[#This Row],[CODE]],'[5]WORKING FILE'!$D:$D,'[5]WORKING FILE'!$V:$V)</f>
        <v>2.2m to IMBERY,  moved 1/2 of those students here,  1/2 of current 6,7,8 could go to 1m ELI RAMOS ROSARIO PK-8, added 3-PK,</v>
      </c>
      <c r="AU119" s="21" t="str">
        <f>_xlfn.XLOOKUP(Consolidated[[#This Row],[CODE]],'[6]Karen sort'!$D:$D,'[6]Karen sort'!$O:$O,"NOT COMPLETE")</f>
        <v>PK-8</v>
      </c>
      <c r="AV119" s="21">
        <v>9.8000000000000007</v>
      </c>
      <c r="AW119" s="21">
        <v>2</v>
      </c>
      <c r="AX119" s="21" t="s">
        <v>92</v>
      </c>
      <c r="AY119" s="27" t="s">
        <v>92</v>
      </c>
      <c r="AZ119" s="21"/>
      <c r="BA119" s="21"/>
      <c r="BB119" s="21"/>
      <c r="BC119" s="21"/>
      <c r="BD119" s="21"/>
      <c r="BE119" s="21"/>
      <c r="BF119" s="24" t="s">
        <v>179</v>
      </c>
      <c r="BG119" s="24">
        <v>323.17257353559876</v>
      </c>
      <c r="BH119" s="29" t="str">
        <f>IF(_xlfn.XLOOKUP(Consolidated[[#This Row],[CODE]],'[4]PRUEBA PVI'!$D:$D,'[4]PRUEBA PVI'!$AF:$AF,"NOT FOUND")=BG119,"",_xlfn.XLOOKUP(Consolidated[[#This Row],[CODE]],'[4]PRUEBA PVI'!$D:$D,'[4]PRUEBA PVI'!$AF:$AF,"NOT FOUND"))</f>
        <v/>
      </c>
      <c r="BI119" s="30">
        <v>306.27947586204584</v>
      </c>
      <c r="BJ119" s="21">
        <v>32</v>
      </c>
      <c r="BK119" s="28" t="str">
        <f>IF(_xlfn.XLOOKUP(Consolidated[[#This Row],[CODE]],'[4]PRUEBA PVI'!$D:$D,'[4]PRUEBA PVI'!$AK:$AK,"NO DATA")=Consolidated[[#This Row],[NO OF CLASSROOMS]],"","DOES NOT MATCH")</f>
        <v/>
      </c>
      <c r="BL119" s="31">
        <f>Consolidated[[#This Row],[ENROLLMENT 2021-22]]/Consolidated[[#This Row],[NO OF CLASSROOMS]]</f>
        <v>9.5712336206889326</v>
      </c>
      <c r="BM119" s="21">
        <f>Consolidated[[#This Row],[FLOOR AREA (SF)]]/Consolidated[[#This Row],[ENROLLMENT 2022-23]]</f>
        <v>359.40549883081462</v>
      </c>
      <c r="BN119" s="21" t="s">
        <v>99</v>
      </c>
      <c r="BO119" s="21" t="s">
        <v>115</v>
      </c>
      <c r="BP119" s="21" t="s">
        <v>97</v>
      </c>
      <c r="BQ119" s="21" t="s">
        <v>97</v>
      </c>
      <c r="BR119" s="21" t="s">
        <v>97</v>
      </c>
      <c r="BS119" s="21" t="str">
        <f>_xlfn.XLOOKUP(Consolidated[[#This Row],[CODE]],'[7]page 1'!$A:$A,'[7]page 1'!$C:$C,"")</f>
        <v/>
      </c>
      <c r="BT119" s="21" t="str">
        <f>_xlfn.XLOOKUP(Consolidated[[#This Row],[CODE]],[8]Sheet1!$A:$A,[8]Sheet1!$G:$G,"")</f>
        <v/>
      </c>
      <c r="BU119" s="21" t="s">
        <v>92</v>
      </c>
      <c r="BV119" s="21" t="s">
        <v>101</v>
      </c>
      <c r="BW119" s="25" t="s">
        <v>92</v>
      </c>
      <c r="BX119" s="32" t="s">
        <v>508</v>
      </c>
      <c r="BY119" s="21" t="s">
        <v>159</v>
      </c>
      <c r="BZ119" s="21" t="s">
        <v>103</v>
      </c>
      <c r="CA119" s="33" t="s">
        <v>166</v>
      </c>
      <c r="CB119" s="21">
        <v>1</v>
      </c>
      <c r="CC119" s="25" t="s">
        <v>253</v>
      </c>
      <c r="CD119" s="21" t="s">
        <v>97</v>
      </c>
      <c r="CE119" s="21"/>
      <c r="CF119" s="21" t="s">
        <v>143</v>
      </c>
    </row>
    <row r="120" spans="1:84" ht="111.6" x14ac:dyDescent="0.3">
      <c r="A120" s="21">
        <v>18192</v>
      </c>
      <c r="B120" s="22" t="s">
        <v>509</v>
      </c>
      <c r="C120" s="21" t="s">
        <v>91</v>
      </c>
      <c r="D120" s="21" t="s">
        <v>91</v>
      </c>
      <c r="E120" s="21" t="s">
        <v>91</v>
      </c>
      <c r="F120" s="21"/>
      <c r="G120" s="21" t="s">
        <v>160</v>
      </c>
      <c r="H120" s="21" t="s">
        <v>161</v>
      </c>
      <c r="I120" s="21" t="s">
        <v>92</v>
      </c>
      <c r="J120" s="21" t="s">
        <v>92</v>
      </c>
      <c r="K120" s="21" t="s">
        <v>162</v>
      </c>
      <c r="L120" s="24" t="s">
        <v>92</v>
      </c>
      <c r="M120" s="24" t="s">
        <v>92</v>
      </c>
      <c r="N120" s="24" t="s">
        <v>92</v>
      </c>
      <c r="O120" s="24" t="s">
        <v>92</v>
      </c>
      <c r="P120" s="24" t="s">
        <v>92</v>
      </c>
      <c r="Q120" s="24" t="s">
        <v>92</v>
      </c>
      <c r="R120" s="24" t="s">
        <v>92</v>
      </c>
      <c r="S120" s="24" t="s">
        <v>92</v>
      </c>
      <c r="T120" s="24" t="s">
        <v>92</v>
      </c>
      <c r="U120" s="24" t="s">
        <v>92</v>
      </c>
      <c r="V120" s="24">
        <v>68.742617821863007</v>
      </c>
      <c r="W120" s="24">
        <v>76.318913998253421</v>
      </c>
      <c r="X120" s="24">
        <v>106.14383040238322</v>
      </c>
      <c r="Y120" s="24">
        <v>64.63168098759725</v>
      </c>
      <c r="Z120" s="24" t="s">
        <v>92</v>
      </c>
      <c r="AA120" s="24" t="s">
        <v>92</v>
      </c>
      <c r="AB120" s="23" t="s">
        <v>313</v>
      </c>
      <c r="AC120" s="21">
        <v>18.441299999999998</v>
      </c>
      <c r="AD120" s="21">
        <v>-66.757949999999994</v>
      </c>
      <c r="AE120" s="21" t="str">
        <f>_xlfn.XLOOKUP(Consolidated[[#This Row],[CODE]],[1]updatedschoolpoints!$A:$A,[1]updatedschoolpoints!$O:$O)</f>
        <v>029-089-004-10</v>
      </c>
      <c r="AF120" s="21">
        <f>_xlfn.XLOOKUP(Consolidated[[#This Row],[CODE]],[1]updatedschoolpoints!$A:$A,[1]updatedschoolpoints!$Q:$Q)</f>
        <v>10</v>
      </c>
      <c r="AG120" s="21">
        <f>_xlfn.XLOOKUP(Consolidated[[#This Row],[CODE]],[1]updatedschoolpoints!$A:$A,[1]updatedschoolpoints!$P:$P)</f>
        <v>4</v>
      </c>
      <c r="AH120" s="21">
        <f>_xlfn.XLOOKUP(Consolidated[[#This Row],[CODE]],[1]updatedschoolpoints!$A:$A,[1]updatedschoolpoints!$I:$I)</f>
        <v>9.5748089590000003</v>
      </c>
      <c r="AI120" s="21">
        <f>_xlfn.XLOOKUP(Consolidated[[#This Row],[CODE]],[1]updatedschoolpoints!$A:$A,[1]updatedschoolpoints!$H:$H)</f>
        <v>417078.67830000003</v>
      </c>
      <c r="AJ120" s="21">
        <v>100010</v>
      </c>
      <c r="AK120" s="21" t="s">
        <v>510</v>
      </c>
      <c r="AL120" s="26">
        <f>_xlfn.XLOOKUP(Consolidated[[#This Row],[CODE]],'[2]FCI updated 220517'!$B:$B,'[2]FCI updated 220517'!$GD:$GD)</f>
        <v>0.52049999999999996</v>
      </c>
      <c r="AM120" s="27">
        <f>IF(AND(Consolidated[[#This Row],[DESIGNATION]]="Historic",Consolidated[[#This Row],[DESIGNATION 3/22/2022]]="Historic"),AL120,AL120/1.6)</f>
        <v>0.32531249999999995</v>
      </c>
      <c r="AN120" s="21" t="s">
        <v>45</v>
      </c>
      <c r="AO120" s="21" t="s">
        <v>97</v>
      </c>
      <c r="AP120" s="21" t="str">
        <f>_xlfn.XLOOKUP(Consolidated[[#This Row],[CODE]],'[3]PRUEBA PVI'!$D:$D,'[3]PRUEBA PVI'!$I:$I,"NO DATA")</f>
        <v>VOCACIONAL</v>
      </c>
      <c r="AQ120" s="28" t="str">
        <f>IF(_xlfn.XLOOKUP(Consolidated[[#This Row],[CODE]],'[4]PRUEBA PVI'!$D:$D,'[4]PRUEBA PVI'!$I:$I,"NOT FOUND")=Consolidated[[#This Row],[SPECIAL SCHOOL]],"MATCHES","NO")</f>
        <v>MATCHES</v>
      </c>
      <c r="AR120" s="28"/>
      <c r="AS120" s="21">
        <f>_xlfn.XLOOKUP(Consolidated[[#This Row],[CODE]],'[5]WORKING FILE'!$D:$D,'[5]WORKING FILE'!$W:$W,"")</f>
        <v>3</v>
      </c>
      <c r="AT120" s="33" t="str">
        <f>_xlfn.XLOOKUP(Consolidated[[#This Row],[CODE]],'[5]WORKING FILE'!$D:$D,'[5]WORKING FILE'!$V:$V)</f>
        <v>2.7m to ABELARDO MARTINEZ OTERO, 2.7m to TRINA PADILLA DE SANZ, can support some students from these schools</v>
      </c>
      <c r="AU120" s="21" t="str">
        <f>_xlfn.XLOOKUP(Consolidated[[#This Row],[CODE]],'[6]Karen sort'!$D:$D,'[6]Karen sort'!$O:$O,"NOT COMPLETE")</f>
        <v>9-12</v>
      </c>
      <c r="AV120" s="21">
        <v>4.9000000000000004</v>
      </c>
      <c r="AW120" s="21">
        <v>2</v>
      </c>
      <c r="AX120" s="21" t="s">
        <v>92</v>
      </c>
      <c r="AY120" s="27" t="s">
        <v>92</v>
      </c>
      <c r="AZ120" s="21"/>
      <c r="BA120" s="21"/>
      <c r="BB120" s="21"/>
      <c r="BC120" s="21"/>
      <c r="BD120" s="21"/>
      <c r="BE120" s="21"/>
      <c r="BF120" s="24" t="s">
        <v>179</v>
      </c>
      <c r="BG120" s="24">
        <v>315.83704321009691</v>
      </c>
      <c r="BH120" s="29" t="str">
        <f>IF(_xlfn.XLOOKUP(Consolidated[[#This Row],[CODE]],'[4]PRUEBA PVI'!$D:$D,'[4]PRUEBA PVI'!$AF:$AF,"NOT FOUND")=BG120,"",_xlfn.XLOOKUP(Consolidated[[#This Row],[CODE]],'[4]PRUEBA PVI'!$D:$D,'[4]PRUEBA PVI'!$AF:$AF,"NOT FOUND"))</f>
        <v/>
      </c>
      <c r="BI120" s="30">
        <v>303.20973260432174</v>
      </c>
      <c r="BJ120" s="21">
        <v>43</v>
      </c>
      <c r="BK120" s="28" t="str">
        <f>IF(_xlfn.XLOOKUP(Consolidated[[#This Row],[CODE]],'[4]PRUEBA PVI'!$D:$D,'[4]PRUEBA PVI'!$AK:$AK,"NO DATA")=Consolidated[[#This Row],[NO OF CLASSROOMS]],"","DOES NOT MATCH")</f>
        <v/>
      </c>
      <c r="BL120" s="31">
        <f>Consolidated[[#This Row],[ENROLLMENT 2021-22]]/Consolidated[[#This Row],[NO OF CLASSROOMS]]</f>
        <v>7.0513891303330638</v>
      </c>
      <c r="BM120" s="21">
        <f>Consolidated[[#This Row],[FLOOR AREA (SF)]]/Consolidated[[#This Row],[ENROLLMENT 2022-23]]</f>
        <v>316.65063408497235</v>
      </c>
      <c r="BN120" s="21" t="s">
        <v>99</v>
      </c>
      <c r="BO120" s="21" t="s">
        <v>132</v>
      </c>
      <c r="BP120" s="21" t="s">
        <v>97</v>
      </c>
      <c r="BQ120" s="21" t="s">
        <v>123</v>
      </c>
      <c r="BR120" s="21" t="s">
        <v>97</v>
      </c>
      <c r="BS120" s="21" t="str">
        <f>_xlfn.XLOOKUP(Consolidated[[#This Row],[CODE]],'[7]page 1'!$A:$A,'[7]page 1'!$C:$C,"")</f>
        <v/>
      </c>
      <c r="BT120" s="21" t="str">
        <f>_xlfn.XLOOKUP(Consolidated[[#This Row],[CODE]],[8]Sheet1!$A:$A,[8]Sheet1!$G:$G,"")</f>
        <v/>
      </c>
      <c r="BU120" s="21" t="s">
        <v>92</v>
      </c>
      <c r="BV120" s="21" t="s">
        <v>101</v>
      </c>
      <c r="BW120" s="25" t="s">
        <v>125</v>
      </c>
      <c r="BX120" s="32" t="s">
        <v>511</v>
      </c>
      <c r="BY120" s="21" t="s">
        <v>91</v>
      </c>
      <c r="BZ120" s="21" t="s">
        <v>103</v>
      </c>
      <c r="CA120" s="33" t="s">
        <v>104</v>
      </c>
      <c r="CB120" s="21">
        <v>1</v>
      </c>
      <c r="CC120" s="25" t="s">
        <v>253</v>
      </c>
      <c r="CD120" s="21" t="s">
        <v>97</v>
      </c>
      <c r="CE120" s="21"/>
      <c r="CF120" s="21" t="s">
        <v>462</v>
      </c>
    </row>
    <row r="121" spans="1:84" ht="42.6" x14ac:dyDescent="0.3">
      <c r="A121" s="21">
        <v>18226</v>
      </c>
      <c r="B121" s="22" t="s">
        <v>512</v>
      </c>
      <c r="C121" s="21" t="s">
        <v>91</v>
      </c>
      <c r="D121" s="21" t="s">
        <v>182</v>
      </c>
      <c r="E121" s="21" t="s">
        <v>241</v>
      </c>
      <c r="F121" s="21"/>
      <c r="G121" s="21" t="s">
        <v>119</v>
      </c>
      <c r="H121" s="21" t="s">
        <v>120</v>
      </c>
      <c r="I121" s="21" t="s">
        <v>92</v>
      </c>
      <c r="J121" s="21" t="s">
        <v>92</v>
      </c>
      <c r="K121" s="21" t="s">
        <v>121</v>
      </c>
      <c r="L121" s="24" t="s">
        <v>92</v>
      </c>
      <c r="M121" s="24">
        <v>62.001344281049512</v>
      </c>
      <c r="N121" s="24">
        <v>52.285503445003286</v>
      </c>
      <c r="O121" s="24">
        <v>50.685451880207154</v>
      </c>
      <c r="P121" s="24">
        <v>50.856933364726004</v>
      </c>
      <c r="Q121" s="24">
        <v>58.534350089036501</v>
      </c>
      <c r="R121" s="24">
        <v>57.686279342603235</v>
      </c>
      <c r="S121" s="24" t="s">
        <v>92</v>
      </c>
      <c r="T121" s="24" t="s">
        <v>92</v>
      </c>
      <c r="U121" s="24" t="s">
        <v>92</v>
      </c>
      <c r="V121" s="24" t="s">
        <v>92</v>
      </c>
      <c r="W121" s="24" t="s">
        <v>92</v>
      </c>
      <c r="X121" s="24" t="s">
        <v>92</v>
      </c>
      <c r="Y121" s="24" t="s">
        <v>92</v>
      </c>
      <c r="Z121" s="24" t="s">
        <v>92</v>
      </c>
      <c r="AA121" s="24" t="s">
        <v>92</v>
      </c>
      <c r="AB121" s="23" t="s">
        <v>136</v>
      </c>
      <c r="AC121" s="21">
        <v>18.318186489999999</v>
      </c>
      <c r="AD121" s="21">
        <v>-66.873078840000005</v>
      </c>
      <c r="AE121" s="21" t="str">
        <f>_xlfn.XLOOKUP(Consolidated[[#This Row],[CODE]],[1]updatedschoolpoints!$A:$A,[1]updatedschoolpoints!$O:$O)</f>
        <v>131-071-032-45</v>
      </c>
      <c r="AF121" s="21">
        <f>_xlfn.XLOOKUP(Consolidated[[#This Row],[CODE]],[1]updatedschoolpoints!$A:$A,[1]updatedschoolpoints!$Q:$Q)</f>
        <v>45</v>
      </c>
      <c r="AG121" s="21">
        <f>_xlfn.XLOOKUP(Consolidated[[#This Row],[CODE]],[1]updatedschoolpoints!$A:$A,[1]updatedschoolpoints!$P:$P)</f>
        <v>32</v>
      </c>
      <c r="AH121" s="21">
        <f>_xlfn.XLOOKUP(Consolidated[[#This Row],[CODE]],[1]updatedschoolpoints!$A:$A,[1]updatedschoolpoints!$I:$I)</f>
        <v>3.5677039530000001</v>
      </c>
      <c r="AI121" s="21">
        <f>_xlfn.XLOOKUP(Consolidated[[#This Row],[CODE]],[1]updatedschoolpoints!$A:$A,[1]updatedschoolpoints!$H:$H)</f>
        <v>155409.18419999999</v>
      </c>
      <c r="AJ121" s="21">
        <v>57150</v>
      </c>
      <c r="AK121" s="21" t="s">
        <v>504</v>
      </c>
      <c r="AL121" s="26">
        <f>_xlfn.XLOOKUP(Consolidated[[#This Row],[CODE]],'[2]FCI updated 220517'!$B:$B,'[2]FCI updated 220517'!$GD:$GD)</f>
        <v>0.74</v>
      </c>
      <c r="AM121" s="27">
        <f>IF(AND(Consolidated[[#This Row],[DESIGNATION]]="Historic",Consolidated[[#This Row],[DESIGNATION 3/22/2022]]="Historic"),AL121,AL121/1.6)</f>
        <v>0.46249999999999997</v>
      </c>
      <c r="AN121" s="21" t="s">
        <v>45</v>
      </c>
      <c r="AO121" s="21" t="s">
        <v>97</v>
      </c>
      <c r="AP121" s="21" t="str">
        <f>_xlfn.XLOOKUP(Consolidated[[#This Row],[CODE]],'[3]PRUEBA PVI'!$D:$D,'[3]PRUEBA PVI'!$I:$I,"NO DATA")</f>
        <v>REGULAR</v>
      </c>
      <c r="AQ121" s="28" t="str">
        <f>IF(_xlfn.XLOOKUP(Consolidated[[#This Row],[CODE]],'[4]PRUEBA PVI'!$D:$D,'[4]PRUEBA PVI'!$I:$I,"NOT FOUND")=Consolidated[[#This Row],[SPECIAL SCHOOL]],"MATCHES","NO")</f>
        <v>MATCHES</v>
      </c>
      <c r="AR121" s="28"/>
      <c r="AS121" s="21">
        <f>_xlfn.XLOOKUP(Consolidated[[#This Row],[CODE]],'[5]WORKING FILE'!$D:$D,'[5]WORKING FILE'!$W:$W,"")</f>
        <v>4</v>
      </c>
      <c r="AT121" s="33" t="str">
        <f>_xlfn.XLOOKUP(Consolidated[[#This Row],[CODE]],'[5]WORKING FILE'!$D:$D,'[5]WORKING FILE'!$V:$V)</f>
        <v>added 2-PK,6, 7, 8 to match exst number of classrooms per grade but no population from other schools moved here, otherwise a 3, some students from DANIEL VELEZ SOTO PK-5 and RAMON DE JESUS SIERRA 6-8 2.7m away could come here</v>
      </c>
      <c r="AU121" s="21" t="str">
        <f>_xlfn.XLOOKUP(Consolidated[[#This Row],[CODE]],'[6]Karen sort'!$D:$D,'[6]Karen sort'!$O:$O,"NOT COMPLETE")</f>
        <v>PK-8</v>
      </c>
      <c r="AV121" s="21">
        <v>4.7</v>
      </c>
      <c r="AW121" s="21">
        <v>5</v>
      </c>
      <c r="AX121" s="21" t="s">
        <v>92</v>
      </c>
      <c r="AY121" s="27" t="s">
        <v>92</v>
      </c>
      <c r="AZ121" s="21"/>
      <c r="BA121" s="21"/>
      <c r="BB121" s="21"/>
      <c r="BC121" s="21"/>
      <c r="BD121" s="21"/>
      <c r="BE121" s="21"/>
      <c r="BF121" s="24" t="s">
        <v>179</v>
      </c>
      <c r="BG121" s="24">
        <v>332.04986240262571</v>
      </c>
      <c r="BH121" s="29" t="str">
        <f>IF(_xlfn.XLOOKUP(Consolidated[[#This Row],[CODE]],'[4]PRUEBA PVI'!$D:$D,'[4]PRUEBA PVI'!$AF:$AF,"NOT FOUND")=BG121,"",_xlfn.XLOOKUP(Consolidated[[#This Row],[CODE]],'[4]PRUEBA PVI'!$D:$D,'[4]PRUEBA PVI'!$AF:$AF,"NOT FOUND"))</f>
        <v/>
      </c>
      <c r="BI121" s="30">
        <v>313.24457027277515</v>
      </c>
      <c r="BJ121" s="21">
        <v>31</v>
      </c>
      <c r="BK121" s="28" t="str">
        <f>IF(_xlfn.XLOOKUP(Consolidated[[#This Row],[CODE]],'[4]PRUEBA PVI'!$D:$D,'[4]PRUEBA PVI'!$AK:$AK,"NO DATA")=Consolidated[[#This Row],[NO OF CLASSROOMS]],"","DOES NOT MATCH")</f>
        <v/>
      </c>
      <c r="BL121" s="31">
        <f>Consolidated[[#This Row],[ENROLLMENT 2021-22]]/Consolidated[[#This Row],[NO OF CLASSROOMS]]</f>
        <v>10.104663557186296</v>
      </c>
      <c r="BM121" s="21">
        <f>Consolidated[[#This Row],[FLOOR AREA (SF)]]/Consolidated[[#This Row],[ENROLLMENT 2022-23]]</f>
        <v>172.1127049608682</v>
      </c>
      <c r="BN121" s="21" t="s">
        <v>114</v>
      </c>
      <c r="BO121" s="21" t="s">
        <v>132</v>
      </c>
      <c r="BP121" s="21" t="s">
        <v>97</v>
      </c>
      <c r="BQ121" s="21" t="s">
        <v>97</v>
      </c>
      <c r="BR121" s="21" t="s">
        <v>97</v>
      </c>
      <c r="BS121" s="21" t="str">
        <f>_xlfn.XLOOKUP(Consolidated[[#This Row],[CODE]],'[7]page 1'!$A:$A,'[7]page 1'!$C:$C,"")</f>
        <v/>
      </c>
      <c r="BT121" s="21" t="str">
        <f>_xlfn.XLOOKUP(Consolidated[[#This Row],[CODE]],[8]Sheet1!$A:$A,[8]Sheet1!$G:$G,"")</f>
        <v/>
      </c>
      <c r="BU121" s="21" t="s">
        <v>92</v>
      </c>
      <c r="BV121" s="21" t="s">
        <v>124</v>
      </c>
      <c r="BW121" s="25" t="s">
        <v>92</v>
      </c>
      <c r="BX121" s="32" t="s">
        <v>513</v>
      </c>
      <c r="BY121" s="21" t="s">
        <v>241</v>
      </c>
      <c r="BZ121" s="21" t="s">
        <v>103</v>
      </c>
      <c r="CA121" s="33" t="s">
        <v>246</v>
      </c>
      <c r="CB121" s="21">
        <v>2</v>
      </c>
      <c r="CC121" s="25" t="s">
        <v>253</v>
      </c>
      <c r="CD121" s="21" t="s">
        <v>97</v>
      </c>
      <c r="CE121" s="21"/>
      <c r="CF121" s="21" t="s">
        <v>106</v>
      </c>
    </row>
    <row r="122" spans="1:84" ht="41.4" x14ac:dyDescent="0.3">
      <c r="A122" s="21">
        <v>18234</v>
      </c>
      <c r="B122" s="22" t="s">
        <v>514</v>
      </c>
      <c r="C122" s="37" t="s">
        <v>91</v>
      </c>
      <c r="D122" s="37" t="s">
        <v>158</v>
      </c>
      <c r="E122" s="37" t="s">
        <v>159</v>
      </c>
      <c r="F122" s="37" t="s">
        <v>515</v>
      </c>
      <c r="G122" s="21" t="s">
        <v>108</v>
      </c>
      <c r="H122" s="21" t="s">
        <v>109</v>
      </c>
      <c r="I122" s="21" t="s">
        <v>92</v>
      </c>
      <c r="J122" s="21" t="s">
        <v>92</v>
      </c>
      <c r="K122" s="21" t="s">
        <v>111</v>
      </c>
      <c r="L122" s="24" t="s">
        <v>92</v>
      </c>
      <c r="M122" s="24">
        <v>37.200806568629709</v>
      </c>
      <c r="N122" s="24">
        <v>27.076421426876703</v>
      </c>
      <c r="O122" s="24">
        <v>33.790301253471434</v>
      </c>
      <c r="P122" s="24">
        <v>34.846417305460406</v>
      </c>
      <c r="Q122" s="24">
        <v>39.652301673218275</v>
      </c>
      <c r="R122" s="24">
        <v>42.555451974051564</v>
      </c>
      <c r="S122" s="24">
        <v>57.851314784685904</v>
      </c>
      <c r="T122" s="24">
        <v>52.933704567366881</v>
      </c>
      <c r="U122" s="24">
        <v>63.705206617653914</v>
      </c>
      <c r="V122" s="24" t="s">
        <v>92</v>
      </c>
      <c r="W122" s="24" t="s">
        <v>92</v>
      </c>
      <c r="X122" s="24" t="s">
        <v>92</v>
      </c>
      <c r="Y122" s="24" t="s">
        <v>92</v>
      </c>
      <c r="Z122" s="24" t="s">
        <v>92</v>
      </c>
      <c r="AA122" s="24" t="s">
        <v>92</v>
      </c>
      <c r="AB122" s="23" t="s">
        <v>202</v>
      </c>
      <c r="AC122" s="37">
        <v>18.42042</v>
      </c>
      <c r="AD122" s="37">
        <v>-66.576520000000002</v>
      </c>
      <c r="AE122" s="37" t="str">
        <f>_xlfn.XLOOKUP(Consolidated[[#This Row],[CODE]],[1]updatedschoolpoints!$A:$A,[1]updatedschoolpoints!$O:$O)</f>
        <v>054-048-122-11</v>
      </c>
      <c r="AF122" s="37">
        <f>_xlfn.XLOOKUP(Consolidated[[#This Row],[CODE]],[1]updatedschoolpoints!$A:$A,[1]updatedschoolpoints!$Q:$Q)</f>
        <v>11</v>
      </c>
      <c r="AG122" s="37">
        <f>_xlfn.XLOOKUP(Consolidated[[#This Row],[CODE]],[1]updatedschoolpoints!$A:$A,[1]updatedschoolpoints!$P:$P)</f>
        <v>122</v>
      </c>
      <c r="AH122" s="37">
        <f>_xlfn.XLOOKUP(Consolidated[[#This Row],[CODE]],[1]updatedschoolpoints!$A:$A,[1]updatedschoolpoints!$I:$I)</f>
        <v>8.184891597</v>
      </c>
      <c r="AI122" s="37">
        <f>_xlfn.XLOOKUP(Consolidated[[#This Row],[CODE]],[1]updatedschoolpoints!$A:$A,[1]updatedschoolpoints!$H:$H)</f>
        <v>356533.87800000003</v>
      </c>
      <c r="AJ122" s="38">
        <v>59275</v>
      </c>
      <c r="AK122" s="38" t="s">
        <v>501</v>
      </c>
      <c r="AL122" s="26">
        <f>_xlfn.XLOOKUP(Consolidated[[#This Row],[CODE]],'[2]FCI updated 220517'!$B:$B,'[2]FCI updated 220517'!$GD:$GD)</f>
        <v>0.51500000000000001</v>
      </c>
      <c r="AM122" s="47">
        <f>IF(AND(Consolidated[[#This Row],[DESIGNATION]]="Historic",Consolidated[[#This Row],[DESIGNATION 3/22/2022]]="Historic"),AL122,AL122/1.6)</f>
        <v>0.32187499999999997</v>
      </c>
      <c r="AN122" s="21" t="s">
        <v>45</v>
      </c>
      <c r="AO122" s="21" t="s">
        <v>97</v>
      </c>
      <c r="AP122" s="21" t="str">
        <f>_xlfn.XLOOKUP(Consolidated[[#This Row],[CODE]],'[3]PRUEBA PVI'!$D:$D,'[3]PRUEBA PVI'!$I:$I,"NO DATA")</f>
        <v>REGULAR</v>
      </c>
      <c r="AQ122" s="28" t="str">
        <f>IF(_xlfn.XLOOKUP(Consolidated[[#This Row],[CODE]],'[4]PRUEBA PVI'!$D:$D,'[4]PRUEBA PVI'!$I:$I,"NOT FOUND")=Consolidated[[#This Row],[SPECIAL SCHOOL]],"MATCHES","NO")</f>
        <v>MATCHES</v>
      </c>
      <c r="AR122" s="28"/>
      <c r="AS122" s="21">
        <f>_xlfn.XLOOKUP(Consolidated[[#This Row],[CODE]],'[5]WORKING FILE'!$D:$D,'[5]WORKING FILE'!$W:$W,"")</f>
        <v>3</v>
      </c>
      <c r="AT122" s="33" t="str">
        <f>_xlfn.XLOOKUP(Consolidated[[#This Row],[CODE]],'[5]WORKING FILE'!$D:$D,'[5]WORKING FILE'!$V:$V)</f>
        <v>2 new PK to match exst number of classrooms per grade, not on GIS map</v>
      </c>
      <c r="AU122" s="21" t="str">
        <f>_xlfn.XLOOKUP(Consolidated[[#This Row],[CODE]],'[6]Karen sort'!$D:$D,'[6]Karen sort'!$O:$O,"NOT COMPLETE")</f>
        <v>PK-8</v>
      </c>
      <c r="AV122" s="21">
        <v>9.8000000000000007</v>
      </c>
      <c r="AW122" s="21">
        <v>3</v>
      </c>
      <c r="AX122" s="21" t="s">
        <v>92</v>
      </c>
      <c r="AY122" s="27" t="s">
        <v>92</v>
      </c>
      <c r="AZ122" s="21"/>
      <c r="BA122" s="21"/>
      <c r="BB122" s="21"/>
      <c r="BC122" s="21"/>
      <c r="BD122" s="21"/>
      <c r="BE122" s="21"/>
      <c r="BF122" s="39" t="s">
        <v>179</v>
      </c>
      <c r="BG122" s="24">
        <v>389.61192617141478</v>
      </c>
      <c r="BH122" s="29" t="str">
        <f>IF(_xlfn.XLOOKUP(Consolidated[[#This Row],[CODE]],'[4]PRUEBA PVI'!$D:$D,'[4]PRUEBA PVI'!$AF:$AF,"NOT FOUND")=BG122,"",_xlfn.XLOOKUP(Consolidated[[#This Row],[CODE]],'[4]PRUEBA PVI'!$D:$D,'[4]PRUEBA PVI'!$AF:$AF,"NOT FOUND"))</f>
        <v/>
      </c>
      <c r="BI122" s="30">
        <v>368.45190336730519</v>
      </c>
      <c r="BJ122" s="21">
        <v>23</v>
      </c>
      <c r="BK122" s="28" t="str">
        <f>IF(_xlfn.XLOOKUP(Consolidated[[#This Row],[CODE]],'[4]PRUEBA PVI'!$D:$D,'[4]PRUEBA PVI'!$AK:$AK,"NO DATA")=Consolidated[[#This Row],[NO OF CLASSROOMS]],"","DOES NOT MATCH")</f>
        <v/>
      </c>
      <c r="BL122" s="31">
        <f>Consolidated[[#This Row],[ENROLLMENT 2021-22]]/Consolidated[[#This Row],[NO OF CLASSROOMS]]</f>
        <v>16.01964797249153</v>
      </c>
      <c r="BM122" s="21">
        <f>Consolidated[[#This Row],[FLOOR AREA (SF)]]/Consolidated[[#This Row],[ENROLLMENT 2022-23]]</f>
        <v>152.13856665650732</v>
      </c>
      <c r="BN122" s="38" t="s">
        <v>114</v>
      </c>
      <c r="BO122" s="38" t="s">
        <v>115</v>
      </c>
      <c r="BP122" s="21" t="s">
        <v>97</v>
      </c>
      <c r="BQ122" s="38" t="s">
        <v>123</v>
      </c>
      <c r="BR122" s="38" t="s">
        <v>97</v>
      </c>
      <c r="BS122" s="21" t="str">
        <f>_xlfn.XLOOKUP(Consolidated[[#This Row],[CODE]],'[7]page 1'!$A:$A,'[7]page 1'!$C:$C,"")</f>
        <v/>
      </c>
      <c r="BT122" s="21" t="str">
        <f>_xlfn.XLOOKUP(Consolidated[[#This Row],[CODE]],[8]Sheet1!$A:$A,[8]Sheet1!$G:$G,"")</f>
        <v>ESSER ROOF SEALING PROGRAM</v>
      </c>
      <c r="BU122" s="21" t="s">
        <v>92</v>
      </c>
      <c r="BV122" s="21" t="s">
        <v>124</v>
      </c>
      <c r="BW122" s="25" t="s">
        <v>125</v>
      </c>
      <c r="BX122" s="32" t="s">
        <v>516</v>
      </c>
      <c r="BY122" s="21" t="s">
        <v>159</v>
      </c>
      <c r="BZ122" s="21" t="s">
        <v>103</v>
      </c>
      <c r="CA122" s="33" t="s">
        <v>166</v>
      </c>
      <c r="CB122" s="21">
        <v>1</v>
      </c>
      <c r="CC122" s="25" t="s">
        <v>253</v>
      </c>
      <c r="CD122" s="21" t="s">
        <v>97</v>
      </c>
      <c r="CE122" s="21"/>
      <c r="CF122" s="21" t="s">
        <v>106</v>
      </c>
    </row>
    <row r="123" spans="1:84" ht="56.4" x14ac:dyDescent="0.3">
      <c r="A123" s="21">
        <v>18242</v>
      </c>
      <c r="B123" s="22" t="s">
        <v>517</v>
      </c>
      <c r="C123" s="40" t="s">
        <v>295</v>
      </c>
      <c r="D123" s="40" t="s">
        <v>296</v>
      </c>
      <c r="E123" s="40" t="s">
        <v>297</v>
      </c>
      <c r="F123" s="40"/>
      <c r="G123" s="21" t="s">
        <v>160</v>
      </c>
      <c r="H123" s="21" t="s">
        <v>161</v>
      </c>
      <c r="I123" s="21" t="s">
        <v>92</v>
      </c>
      <c r="J123" s="21" t="s">
        <v>93</v>
      </c>
      <c r="K123" s="21" t="s">
        <v>162</v>
      </c>
      <c r="L123" s="24" t="s">
        <v>92</v>
      </c>
      <c r="M123" s="24" t="s">
        <v>92</v>
      </c>
      <c r="N123" s="24" t="s">
        <v>92</v>
      </c>
      <c r="O123" s="24" t="s">
        <v>92</v>
      </c>
      <c r="P123" s="24" t="s">
        <v>92</v>
      </c>
      <c r="Q123" s="24" t="s">
        <v>92</v>
      </c>
      <c r="R123" s="24" t="s">
        <v>92</v>
      </c>
      <c r="S123" s="24" t="s">
        <v>92</v>
      </c>
      <c r="T123" s="24" t="s">
        <v>92</v>
      </c>
      <c r="U123" s="24" t="s">
        <v>92</v>
      </c>
      <c r="V123" s="24">
        <v>118.39006402654185</v>
      </c>
      <c r="W123" s="24">
        <v>93.490669647860443</v>
      </c>
      <c r="X123" s="24">
        <v>84.91506432190657</v>
      </c>
      <c r="Y123" s="24">
        <v>81.995416178295031</v>
      </c>
      <c r="Z123" s="24" t="s">
        <v>92</v>
      </c>
      <c r="AA123" s="24" t="s">
        <v>92</v>
      </c>
      <c r="AB123" s="23" t="s">
        <v>178</v>
      </c>
      <c r="AC123" s="48">
        <v>18.334636</v>
      </c>
      <c r="AD123" s="48">
        <v>-66.430370999999994</v>
      </c>
      <c r="AE123" s="48" t="str">
        <f>_xlfn.XLOOKUP(Consolidated[[#This Row],[CODE]],[1]updatedschoolpoints!$A:$A,[1]updatedschoolpoints!$O:$O)</f>
        <v>138-000-001-46</v>
      </c>
      <c r="AF123" s="48">
        <f>_xlfn.XLOOKUP(Consolidated[[#This Row],[CODE]],[1]updatedschoolpoints!$A:$A,[1]updatedschoolpoints!$Q:$Q)</f>
        <v>46</v>
      </c>
      <c r="AG123" s="48">
        <f>_xlfn.XLOOKUP(Consolidated[[#This Row],[CODE]],[1]updatedschoolpoints!$A:$A,[1]updatedschoolpoints!$P:$P)</f>
        <v>1</v>
      </c>
      <c r="AH123" s="48">
        <f>_xlfn.XLOOKUP(Consolidated[[#This Row],[CODE]],[1]updatedschoolpoints!$A:$A,[1]updatedschoolpoints!$I:$I)</f>
        <v>6.6838678529999997</v>
      </c>
      <c r="AI123" s="48">
        <f>_xlfn.XLOOKUP(Consolidated[[#This Row],[CODE]],[1]updatedschoolpoints!$A:$A,[1]updatedschoolpoints!$H:$H)</f>
        <v>291148.11910000001</v>
      </c>
      <c r="AJ123" s="21">
        <v>101206</v>
      </c>
      <c r="AK123" s="21" t="s">
        <v>518</v>
      </c>
      <c r="AL123" s="26">
        <f>_xlfn.XLOOKUP(Consolidated[[#This Row],[CODE]],'[9]Added completed QCQA items 2206'!$J:$J,'[9]Added completed QCQA items 2206'!$GB:$GB,"MISSING")</f>
        <v>0.39999999999999902</v>
      </c>
      <c r="AM123" s="27">
        <f>IF(AND(Consolidated[[#This Row],[DESIGNATION]]="Historic",Consolidated[[#This Row],[DESIGNATION 3/22/2022]]="Historic"),AL123,AL123/1.6)</f>
        <v>0.24999999999999939</v>
      </c>
      <c r="AN123" s="21" t="s">
        <v>45</v>
      </c>
      <c r="AO123" s="21" t="s">
        <v>97</v>
      </c>
      <c r="AP123" s="21" t="str">
        <f>_xlfn.XLOOKUP(Consolidated[[#This Row],[CODE]],'[3]PRUEBA PVI'!$D:$D,'[3]PRUEBA PVI'!$I:$I,"NO DATA")</f>
        <v>REGULAR</v>
      </c>
      <c r="AQ123" s="28" t="str">
        <f>IF(_xlfn.XLOOKUP(Consolidated[[#This Row],[CODE]],'[4]PRUEBA PVI'!$D:$D,'[4]PRUEBA PVI'!$I:$I,"NOT FOUND")=Consolidated[[#This Row],[SPECIAL SCHOOL]],"MATCHES","NO")</f>
        <v>MATCHES</v>
      </c>
      <c r="AR123" s="28"/>
      <c r="AS123" s="21">
        <f>_xlfn.XLOOKUP(Consolidated[[#This Row],[CODE]],'[5]WORKING FILE'!$D:$D,'[5]WORKING FILE'!$W:$W,"")</f>
        <v>3</v>
      </c>
      <c r="AT123" s="33" t="str">
        <f>_xlfn.XLOOKUP(Consolidated[[#This Row],[CODE]],'[5]WORKING FILE'!$D:$D,'[5]WORKING FILE'!$V:$V)</f>
        <v xml:space="preserve">Lots of extra SF but not enough to combine HS. Keep. Consider merging into one HS for municipality here (modern school) if student population drops in the future. </v>
      </c>
      <c r="AU123" s="21" t="str">
        <f>_xlfn.XLOOKUP(Consolidated[[#This Row],[CODE]],'[6]Karen sort'!$D:$D,'[6]Karen sort'!$O:$O,"NOT COMPLETE")</f>
        <v>9-12</v>
      </c>
      <c r="AV123" s="21">
        <v>7.2</v>
      </c>
      <c r="AW123" s="21">
        <v>3</v>
      </c>
      <c r="AX123" s="21" t="s">
        <v>92</v>
      </c>
      <c r="AY123" s="27" t="s">
        <v>92</v>
      </c>
      <c r="AZ123" s="21"/>
      <c r="BA123" s="21"/>
      <c r="BB123" s="21"/>
      <c r="BC123" s="21"/>
      <c r="BD123" s="21"/>
      <c r="BE123" s="21"/>
      <c r="BF123" s="24" t="s">
        <v>179</v>
      </c>
      <c r="BG123" s="24">
        <v>391.59340170658845</v>
      </c>
      <c r="BH123" s="29" t="str">
        <f>IF(_xlfn.XLOOKUP(Consolidated[[#This Row],[CODE]],'[4]PRUEBA PVI'!$D:$D,'[4]PRUEBA PVI'!$AF:$AF,"NOT FOUND")=BG123,"",_xlfn.XLOOKUP(Consolidated[[#This Row],[CODE]],'[4]PRUEBA PVI'!$D:$D,'[4]PRUEBA PVI'!$AF:$AF,"NOT FOUND"))</f>
        <v/>
      </c>
      <c r="BI123" s="30">
        <v>375.86545720917621</v>
      </c>
      <c r="BJ123" s="21">
        <v>38</v>
      </c>
      <c r="BK123" s="28" t="str">
        <f>IF(_xlfn.XLOOKUP(Consolidated[[#This Row],[CODE]],'[4]PRUEBA PVI'!$D:$D,'[4]PRUEBA PVI'!$AK:$AK,"NO DATA")=Consolidated[[#This Row],[NO OF CLASSROOMS]],"","DOES NOT MATCH")</f>
        <v/>
      </c>
      <c r="BL123" s="31">
        <f>Consolidated[[#This Row],[ENROLLMENT 2021-22]]/Consolidated[[#This Row],[NO OF CLASSROOMS]]</f>
        <v>9.8911962423467426</v>
      </c>
      <c r="BM123" s="21">
        <f>Consolidated[[#This Row],[FLOOR AREA (SF)]]/Consolidated[[#This Row],[ENROLLMENT 2022-23]]</f>
        <v>258.44664276501584</v>
      </c>
      <c r="BN123" s="21" t="s">
        <v>114</v>
      </c>
      <c r="BO123" s="21" t="s">
        <v>115</v>
      </c>
      <c r="BP123" s="21" t="s">
        <v>97</v>
      </c>
      <c r="BQ123" s="21" t="s">
        <v>123</v>
      </c>
      <c r="BR123" s="21" t="s">
        <v>97</v>
      </c>
      <c r="BS123" s="21" t="str">
        <f>_xlfn.XLOOKUP(Consolidated[[#This Row],[CODE]],'[7]page 1'!$A:$A,'[7]page 1'!$C:$C,"")</f>
        <v/>
      </c>
      <c r="BT123" s="21" t="str">
        <f>_xlfn.XLOOKUP(Consolidated[[#This Row],[CODE]],[8]Sheet1!$A:$A,[8]Sheet1!$G:$G,"")</f>
        <v/>
      </c>
      <c r="BU123" s="21" t="s">
        <v>92</v>
      </c>
      <c r="BV123" s="21" t="s">
        <v>101</v>
      </c>
      <c r="BW123" s="25" t="s">
        <v>125</v>
      </c>
      <c r="BX123" s="32" t="s">
        <v>519</v>
      </c>
      <c r="BY123" s="21" t="s">
        <v>297</v>
      </c>
      <c r="BZ123" s="21" t="s">
        <v>92</v>
      </c>
      <c r="CA123" s="33" t="s">
        <v>92</v>
      </c>
      <c r="CB123" s="21">
        <v>2</v>
      </c>
      <c r="CC123" s="25" t="s">
        <v>253</v>
      </c>
      <c r="CD123" s="21" t="s">
        <v>97</v>
      </c>
      <c r="CE123" s="21"/>
      <c r="CF123" s="21" t="s">
        <v>387</v>
      </c>
    </row>
    <row r="124" spans="1:84" ht="70.2" x14ac:dyDescent="0.3">
      <c r="A124" s="21">
        <v>18259</v>
      </c>
      <c r="B124" s="22" t="s">
        <v>520</v>
      </c>
      <c r="C124" s="21" t="s">
        <v>91</v>
      </c>
      <c r="D124" s="21" t="s">
        <v>377</v>
      </c>
      <c r="E124" s="21" t="s">
        <v>521</v>
      </c>
      <c r="F124" s="21"/>
      <c r="G124" s="21" t="s">
        <v>108</v>
      </c>
      <c r="H124" s="21" t="s">
        <v>109</v>
      </c>
      <c r="I124" s="21" t="s">
        <v>92</v>
      </c>
      <c r="J124" s="21" t="s">
        <v>93</v>
      </c>
      <c r="K124" s="21" t="s">
        <v>111</v>
      </c>
      <c r="L124" s="24" t="s">
        <v>92</v>
      </c>
      <c r="M124" s="24">
        <v>40.062407073908915</v>
      </c>
      <c r="N124" s="24">
        <v>48.550824627503054</v>
      </c>
      <c r="O124" s="24">
        <v>45.992354483891674</v>
      </c>
      <c r="P124" s="24">
        <v>40.497187679318856</v>
      </c>
      <c r="Q124" s="24">
        <v>42.484608935591012</v>
      </c>
      <c r="R124" s="24">
        <v>42.555451974051564</v>
      </c>
      <c r="S124" s="24">
        <v>57.851314784685904</v>
      </c>
      <c r="T124" s="24">
        <v>68.057620158043136</v>
      </c>
      <c r="U124" s="24">
        <v>72.262622431965639</v>
      </c>
      <c r="V124" s="24" t="s">
        <v>92</v>
      </c>
      <c r="W124" s="24" t="s">
        <v>92</v>
      </c>
      <c r="X124" s="24" t="s">
        <v>92</v>
      </c>
      <c r="Y124" s="24" t="s">
        <v>92</v>
      </c>
      <c r="Z124" s="24" t="s">
        <v>92</v>
      </c>
      <c r="AA124" s="24" t="s">
        <v>92</v>
      </c>
      <c r="AB124" s="23" t="s">
        <v>136</v>
      </c>
      <c r="AC124" s="21">
        <v>18.432552000000001</v>
      </c>
      <c r="AD124" s="21">
        <v>-66.301142999999996</v>
      </c>
      <c r="AE124" s="21" t="str">
        <f>_xlfn.XLOOKUP(Consolidated[[#This Row],[CODE]],[1]updatedschoolpoints!$A:$A,[1]updatedschoolpoints!$O:$O)</f>
        <v>059-000-001-56</v>
      </c>
      <c r="AF124" s="21">
        <f>_xlfn.XLOOKUP(Consolidated[[#This Row],[CODE]],[1]updatedschoolpoints!$A:$A,[1]updatedschoolpoints!$Q:$Q)</f>
        <v>56</v>
      </c>
      <c r="AG124" s="21">
        <f>_xlfn.XLOOKUP(Consolidated[[#This Row],[CODE]],[1]updatedschoolpoints!$A:$A,[1]updatedschoolpoints!$P:$P)</f>
        <v>1</v>
      </c>
      <c r="AH124" s="21">
        <f>_xlfn.XLOOKUP(Consolidated[[#This Row],[CODE]],[1]updatedschoolpoints!$A:$A,[1]updatedschoolpoints!$I:$I)</f>
        <v>3.8644323009999999</v>
      </c>
      <c r="AI124" s="21">
        <f>_xlfn.XLOOKUP(Consolidated[[#This Row],[CODE]],[1]updatedschoolpoints!$A:$A,[1]updatedschoolpoints!$H:$H)</f>
        <v>168334.671</v>
      </c>
      <c r="AJ124" s="21">
        <v>69230</v>
      </c>
      <c r="AK124" s="21" t="s">
        <v>522</v>
      </c>
      <c r="AL124" s="26">
        <f>_xlfn.XLOOKUP(Consolidated[[#This Row],[CODE]],'[2]FCI updated 220517'!$B:$B,'[2]FCI updated 220517'!$GD:$GD)</f>
        <v>0.68300000000000005</v>
      </c>
      <c r="AM124" s="27">
        <f>IF(AND(Consolidated[[#This Row],[DESIGNATION]]="Historic",Consolidated[[#This Row],[DESIGNATION 3/22/2022]]="Historic"),AL124,AL124/1.6)</f>
        <v>0.426875</v>
      </c>
      <c r="AN124" s="21" t="s">
        <v>45</v>
      </c>
      <c r="AO124" s="21" t="s">
        <v>97</v>
      </c>
      <c r="AP124" s="21" t="str">
        <f>_xlfn.XLOOKUP(Consolidated[[#This Row],[CODE]],'[3]PRUEBA PVI'!$D:$D,'[3]PRUEBA PVI'!$I:$I,"NO DATA")</f>
        <v>REGULAR</v>
      </c>
      <c r="AQ124" s="28" t="str">
        <f>IF(_xlfn.XLOOKUP(Consolidated[[#This Row],[CODE]],'[4]PRUEBA PVI'!$D:$D,'[4]PRUEBA PVI'!$I:$I,"NOT FOUND")=Consolidated[[#This Row],[SPECIAL SCHOOL]],"MATCHES","NO")</f>
        <v>MATCHES</v>
      </c>
      <c r="AR124" s="28"/>
      <c r="AS124" s="21">
        <f>_xlfn.XLOOKUP(Consolidated[[#This Row],[CODE]],'[5]WORKING FILE'!$D:$D,'[5]WORKING FILE'!$W:$W,"")</f>
        <v>4</v>
      </c>
      <c r="AT124" s="33" t="str">
        <f>_xlfn.XLOOKUP(Consolidated[[#This Row],[CODE]],'[5]WORKING FILE'!$D:$D,'[5]WORKING FILE'!$V:$V)</f>
        <v>2.4m to LUISA M VALDERRAMA, moved these students here, 2 new PK to match exst number of classrooms per grade</v>
      </c>
      <c r="AU124" s="21" t="str">
        <f>_xlfn.XLOOKUP(Consolidated[[#This Row],[CODE]],'[6]Karen sort'!$D:$D,'[6]Karen sort'!$O:$O,"NOT COMPLETE")</f>
        <v>PK-8</v>
      </c>
      <c r="AV124" s="21">
        <v>9.6999999999999993</v>
      </c>
      <c r="AW124" s="21">
        <v>3</v>
      </c>
      <c r="AX124" s="21" t="s">
        <v>92</v>
      </c>
      <c r="AY124" s="27" t="s">
        <v>92</v>
      </c>
      <c r="AZ124" s="21"/>
      <c r="BA124" s="21"/>
      <c r="BB124" s="21"/>
      <c r="BC124" s="21"/>
      <c r="BD124" s="21"/>
      <c r="BE124" s="21"/>
      <c r="BF124" s="24" t="s">
        <v>179</v>
      </c>
      <c r="BG124" s="24">
        <v>472.54405474790212</v>
      </c>
      <c r="BH124" s="29" t="str">
        <f>IF(_xlfn.XLOOKUP(Consolidated[[#This Row],[CODE]],'[4]PRUEBA PVI'!$D:$D,'[4]PRUEBA PVI'!$AF:$AF,"NOT FOUND")=BG124,"",_xlfn.XLOOKUP(Consolidated[[#This Row],[CODE]],'[4]PRUEBA PVI'!$D:$D,'[4]PRUEBA PVI'!$AF:$AF,"NOT FOUND"))</f>
        <v/>
      </c>
      <c r="BI124" s="30">
        <v>446.61255787914536</v>
      </c>
      <c r="BJ124" s="21">
        <v>34</v>
      </c>
      <c r="BK124" s="28" t="str">
        <f>IF(_xlfn.XLOOKUP(Consolidated[[#This Row],[CODE]],'[4]PRUEBA PVI'!$D:$D,'[4]PRUEBA PVI'!$AK:$AK,"NO DATA")=Consolidated[[#This Row],[NO OF CLASSROOMS]],"","DOES NOT MATCH")</f>
        <v/>
      </c>
      <c r="BL124" s="31">
        <f>Consolidated[[#This Row],[ENROLLMENT 2021-22]]/Consolidated[[#This Row],[NO OF CLASSROOMS]]</f>
        <v>13.135663467033687</v>
      </c>
      <c r="BM124" s="21">
        <f>Consolidated[[#This Row],[FLOOR AREA (SF)]]/Consolidated[[#This Row],[ENROLLMENT 2022-23]]</f>
        <v>146.50485876271063</v>
      </c>
      <c r="BN124" s="21" t="s">
        <v>114</v>
      </c>
      <c r="BO124" s="21" t="s">
        <v>115</v>
      </c>
      <c r="BP124" s="21" t="s">
        <v>97</v>
      </c>
      <c r="BQ124" s="21" t="s">
        <v>123</v>
      </c>
      <c r="BR124" s="21" t="s">
        <v>97</v>
      </c>
      <c r="BS124" s="21" t="str">
        <f>_xlfn.XLOOKUP(Consolidated[[#This Row],[CODE]],'[7]page 1'!$A:$A,'[7]page 1'!$C:$C,"")</f>
        <v/>
      </c>
      <c r="BT124" s="21" t="str">
        <f>_xlfn.XLOOKUP(Consolidated[[#This Row],[CODE]],[8]Sheet1!$A:$A,[8]Sheet1!$G:$G,"")</f>
        <v>ESSER ROOF SEALING PROGRAM</v>
      </c>
      <c r="BU124" s="21" t="s">
        <v>92</v>
      </c>
      <c r="BV124" s="21" t="s">
        <v>124</v>
      </c>
      <c r="BW124" s="25" t="s">
        <v>125</v>
      </c>
      <c r="BX124" s="32" t="s">
        <v>523</v>
      </c>
      <c r="BY124" s="21" t="s">
        <v>521</v>
      </c>
      <c r="BZ124" s="21" t="s">
        <v>103</v>
      </c>
      <c r="CA124" s="33" t="s">
        <v>524</v>
      </c>
      <c r="CB124" s="21">
        <v>1</v>
      </c>
      <c r="CC124" s="25" t="s">
        <v>253</v>
      </c>
      <c r="CD124" s="21" t="s">
        <v>97</v>
      </c>
      <c r="CE124" s="21"/>
      <c r="CF124" s="21" t="s">
        <v>143</v>
      </c>
    </row>
    <row r="125" spans="1:84" ht="99" x14ac:dyDescent="0.3">
      <c r="A125" s="21">
        <v>18267</v>
      </c>
      <c r="B125" s="22" t="s">
        <v>525</v>
      </c>
      <c r="C125" s="21" t="s">
        <v>91</v>
      </c>
      <c r="D125" s="21" t="s">
        <v>377</v>
      </c>
      <c r="E125" s="21" t="s">
        <v>377</v>
      </c>
      <c r="F125" s="21"/>
      <c r="G125" s="21" t="s">
        <v>108</v>
      </c>
      <c r="H125" s="21" t="s">
        <v>109</v>
      </c>
      <c r="I125" s="21" t="s">
        <v>92</v>
      </c>
      <c r="J125" s="21" t="s">
        <v>93</v>
      </c>
      <c r="K125" s="21" t="s">
        <v>111</v>
      </c>
      <c r="L125" s="24" t="s">
        <v>92</v>
      </c>
      <c r="M125" s="24">
        <v>38.154673403722782</v>
      </c>
      <c r="N125" s="24">
        <v>36.413118470627289</v>
      </c>
      <c r="O125" s="24">
        <v>36.606159691260721</v>
      </c>
      <c r="P125" s="24">
        <v>45.206162990867554</v>
      </c>
      <c r="Q125" s="24">
        <v>49.093325881127392</v>
      </c>
      <c r="R125" s="24">
        <v>45.392482105655006</v>
      </c>
      <c r="S125" s="24">
        <v>55.954550365515878</v>
      </c>
      <c r="T125" s="24">
        <v>69.948109606877665</v>
      </c>
      <c r="U125" s="24">
        <v>72.262622431965639</v>
      </c>
      <c r="V125" s="24" t="s">
        <v>92</v>
      </c>
      <c r="W125" s="24" t="s">
        <v>92</v>
      </c>
      <c r="X125" s="24" t="s">
        <v>92</v>
      </c>
      <c r="Y125" s="24" t="s">
        <v>92</v>
      </c>
      <c r="Z125" s="24" t="s">
        <v>92</v>
      </c>
      <c r="AA125" s="24" t="s">
        <v>92</v>
      </c>
      <c r="AB125" s="23" t="s">
        <v>129</v>
      </c>
      <c r="AC125" s="37">
        <v>18.440362</v>
      </c>
      <c r="AD125" s="37">
        <v>-66.335054999999997</v>
      </c>
      <c r="AE125" s="37" t="str">
        <f>_xlfn.XLOOKUP(Consolidated[[#This Row],[CODE]],[1]updatedschoolpoints!$A:$A,[1]updatedschoolpoints!$O:$O)</f>
        <v>036-000-009-42</v>
      </c>
      <c r="AF125" s="37">
        <f>_xlfn.XLOOKUP(Consolidated[[#This Row],[CODE]],[1]updatedschoolpoints!$A:$A,[1]updatedschoolpoints!$Q:$Q)</f>
        <v>42</v>
      </c>
      <c r="AG125" s="37">
        <f>_xlfn.XLOOKUP(Consolidated[[#This Row],[CODE]],[1]updatedschoolpoints!$A:$A,[1]updatedschoolpoints!$P:$P)</f>
        <v>9</v>
      </c>
      <c r="AH125" s="37">
        <f>_xlfn.XLOOKUP(Consolidated[[#This Row],[CODE]],[1]updatedschoolpoints!$A:$A,[1]updatedschoolpoints!$I:$I)</f>
        <v>3.6371426520000001</v>
      </c>
      <c r="AI125" s="37">
        <f>_xlfn.XLOOKUP(Consolidated[[#This Row],[CODE]],[1]updatedschoolpoints!$A:$A,[1]updatedschoolpoints!$H:$H)</f>
        <v>158433.9339</v>
      </c>
      <c r="AJ125" s="21">
        <v>70978</v>
      </c>
      <c r="AK125" s="21" t="s">
        <v>526</v>
      </c>
      <c r="AL125" s="26">
        <f>_xlfn.XLOOKUP(Consolidated[[#This Row],[CODE]],'[2]FCI updated 220517'!$B:$B,'[2]FCI updated 220517'!$GD:$GD)</f>
        <v>0.69499999999999995</v>
      </c>
      <c r="AM125" s="27">
        <f>IF(AND(Consolidated[[#This Row],[DESIGNATION]]="Historic",Consolidated[[#This Row],[DESIGNATION 3/22/2022]]="Historic"),AL125,AL125/1.6)</f>
        <v>0.43437499999999996</v>
      </c>
      <c r="AN125" s="21" t="s">
        <v>45</v>
      </c>
      <c r="AO125" s="21" t="s">
        <v>97</v>
      </c>
      <c r="AP125" s="21" t="str">
        <f>_xlfn.XLOOKUP(Consolidated[[#This Row],[CODE]],'[3]PRUEBA PVI'!$D:$D,'[3]PRUEBA PVI'!$I:$I,"NO DATA")</f>
        <v>REGULAR</v>
      </c>
      <c r="AQ125" s="28" t="str">
        <f>IF(_xlfn.XLOOKUP(Consolidated[[#This Row],[CODE]],'[4]PRUEBA PVI'!$D:$D,'[4]PRUEBA PVI'!$I:$I,"NOT FOUND")=Consolidated[[#This Row],[SPECIAL SCHOOL]],"MATCHES","NO")</f>
        <v>MATCHES</v>
      </c>
      <c r="AR125" s="28"/>
      <c r="AS125" s="21">
        <f>_xlfn.XLOOKUP(Consolidated[[#This Row],[CODE]],'[5]WORKING FILE'!$D:$D,'[5]WORKING FILE'!$W:$W,"")</f>
        <v>3</v>
      </c>
      <c r="AT125" s="33" t="str">
        <f>_xlfn.XLOOKUP(Consolidated[[#This Row],[CODE]],'[5]WORKING FILE'!$D:$D,'[5]WORKING FILE'!$V:$V)</f>
        <v xml:space="preserve">added 2-PK to match exst number of classrooms per grade </v>
      </c>
      <c r="AU125" s="21" t="str">
        <f>_xlfn.XLOOKUP(Consolidated[[#This Row],[CODE]],'[6]Karen sort'!$D:$D,'[6]Karen sort'!$O:$O,"NOT COMPLETE")</f>
        <v>PK-8</v>
      </c>
      <c r="AV125" s="21">
        <v>11.7</v>
      </c>
      <c r="AW125" s="21">
        <v>3</v>
      </c>
      <c r="AX125" s="21" t="s">
        <v>92</v>
      </c>
      <c r="AY125" s="27" t="s">
        <v>92</v>
      </c>
      <c r="AZ125" s="21"/>
      <c r="BA125" s="21"/>
      <c r="BB125" s="21"/>
      <c r="BC125" s="21"/>
      <c r="BD125" s="21"/>
      <c r="BE125" s="21"/>
      <c r="BF125" s="24" t="s">
        <v>179</v>
      </c>
      <c r="BG125" s="24">
        <v>452.86253561371501</v>
      </c>
      <c r="BH125" s="29" t="str">
        <f>IF(_xlfn.XLOOKUP(Consolidated[[#This Row],[CODE]],'[4]PRUEBA PVI'!$D:$D,'[4]PRUEBA PVI'!$AF:$AF,"NOT FOUND")=BG125,"",_xlfn.XLOOKUP(Consolidated[[#This Row],[CODE]],'[4]PRUEBA PVI'!$D:$D,'[4]PRUEBA PVI'!$AF:$AF,"NOT FOUND"))</f>
        <v/>
      </c>
      <c r="BI125" s="30">
        <v>428.16542931859755</v>
      </c>
      <c r="BJ125" s="21">
        <v>27</v>
      </c>
      <c r="BK125" s="28" t="str">
        <f>IF(_xlfn.XLOOKUP(Consolidated[[#This Row],[CODE]],'[4]PRUEBA PVI'!$D:$D,'[4]PRUEBA PVI'!$AK:$AK,"NO DATA")=Consolidated[[#This Row],[NO OF CLASSROOMS]],"","DOES NOT MATCH")</f>
        <v/>
      </c>
      <c r="BL125" s="31">
        <f>Consolidated[[#This Row],[ENROLLMENT 2021-22]]/Consolidated[[#This Row],[NO OF CLASSROOMS]]</f>
        <v>15.857978863651761</v>
      </c>
      <c r="BM125" s="21">
        <f>Consolidated[[#This Row],[FLOOR AREA (SF)]]/Consolidated[[#This Row],[ENROLLMENT 2022-23]]</f>
        <v>156.73188753362274</v>
      </c>
      <c r="BN125" s="21" t="s">
        <v>114</v>
      </c>
      <c r="BO125" s="21" t="s">
        <v>115</v>
      </c>
      <c r="BP125" s="21" t="s">
        <v>97</v>
      </c>
      <c r="BQ125" s="21" t="s">
        <v>123</v>
      </c>
      <c r="BR125" s="21" t="s">
        <v>97</v>
      </c>
      <c r="BS125" s="21" t="str">
        <f>_xlfn.XLOOKUP(Consolidated[[#This Row],[CODE]],'[7]page 1'!$A:$A,'[7]page 1'!$C:$C,"")</f>
        <v/>
      </c>
      <c r="BT125" s="21" t="str">
        <f>_xlfn.XLOOKUP(Consolidated[[#This Row],[CODE]],[8]Sheet1!$A:$A,[8]Sheet1!$G:$G,"")</f>
        <v/>
      </c>
      <c r="BU125" s="21" t="s">
        <v>92</v>
      </c>
      <c r="BV125" s="21" t="s">
        <v>124</v>
      </c>
      <c r="BW125" s="25" t="s">
        <v>92</v>
      </c>
      <c r="BX125" s="32" t="s">
        <v>527</v>
      </c>
      <c r="BY125" s="21" t="s">
        <v>377</v>
      </c>
      <c r="BZ125" s="21" t="s">
        <v>103</v>
      </c>
      <c r="CA125" s="33" t="s">
        <v>528</v>
      </c>
      <c r="CB125" s="21">
        <v>1</v>
      </c>
      <c r="CC125" s="25" t="s">
        <v>253</v>
      </c>
      <c r="CD125" s="21" t="s">
        <v>97</v>
      </c>
      <c r="CE125" s="21"/>
      <c r="CF125" s="21" t="s">
        <v>143</v>
      </c>
    </row>
    <row r="126" spans="1:84" ht="82.8" x14ac:dyDescent="0.3">
      <c r="A126" s="21">
        <v>18291</v>
      </c>
      <c r="B126" s="22" t="s">
        <v>529</v>
      </c>
      <c r="C126" s="21" t="s">
        <v>91</v>
      </c>
      <c r="D126" s="21" t="s">
        <v>158</v>
      </c>
      <c r="E126" s="21" t="s">
        <v>201</v>
      </c>
      <c r="F126" s="21"/>
      <c r="G126" s="21" t="s">
        <v>108</v>
      </c>
      <c r="H126" s="21" t="s">
        <v>109</v>
      </c>
      <c r="I126" s="21" t="s">
        <v>110</v>
      </c>
      <c r="J126" s="21" t="s">
        <v>93</v>
      </c>
      <c r="K126" s="21" t="s">
        <v>111</v>
      </c>
      <c r="L126" s="24">
        <v>49.013976774706521</v>
      </c>
      <c r="M126" s="24">
        <v>70.586145796887138</v>
      </c>
      <c r="N126" s="24">
        <v>38.280457879377408</v>
      </c>
      <c r="O126" s="24">
        <v>49.746832400944058</v>
      </c>
      <c r="P126" s="24">
        <v>42.380777803938336</v>
      </c>
      <c r="Q126" s="24">
        <v>52.869735564291034</v>
      </c>
      <c r="R126" s="24">
        <v>61.468986184741148</v>
      </c>
      <c r="S126" s="24">
        <v>60.69646141344095</v>
      </c>
      <c r="T126" s="24">
        <v>93.579227717309308</v>
      </c>
      <c r="U126" s="24">
        <v>87.475806101853138</v>
      </c>
      <c r="V126" s="24" t="s">
        <v>92</v>
      </c>
      <c r="W126" s="24" t="s">
        <v>92</v>
      </c>
      <c r="X126" s="24" t="s">
        <v>92</v>
      </c>
      <c r="Y126" s="24" t="s">
        <v>92</v>
      </c>
      <c r="Z126" s="24">
        <v>3.4349384007287931</v>
      </c>
      <c r="AA126" s="24">
        <v>14.519616480750985</v>
      </c>
      <c r="AB126" s="23" t="s">
        <v>148</v>
      </c>
      <c r="AC126" s="21">
        <v>18.338750000000001</v>
      </c>
      <c r="AD126" s="21">
        <v>-66.467429999999993</v>
      </c>
      <c r="AE126" s="21" t="str">
        <f>_xlfn.XLOOKUP(Consolidated[[#This Row],[CODE]],[1]updatedschoolpoints!$A:$A,[1]updatedschoolpoints!$O:$O)</f>
        <v>137-006-011-43</v>
      </c>
      <c r="AF126" s="21">
        <f>_xlfn.XLOOKUP(Consolidated[[#This Row],[CODE]],[1]updatedschoolpoints!$A:$A,[1]updatedschoolpoints!$Q:$Q)</f>
        <v>43</v>
      </c>
      <c r="AG126" s="21">
        <f>_xlfn.XLOOKUP(Consolidated[[#This Row],[CODE]],[1]updatedschoolpoints!$A:$A,[1]updatedschoolpoints!$P:$P)</f>
        <v>11</v>
      </c>
      <c r="AH126" s="21">
        <f>_xlfn.XLOOKUP(Consolidated[[#This Row],[CODE]],[1]updatedschoolpoints!$A:$A,[1]updatedschoolpoints!$I:$I)</f>
        <v>5.0268346030000002</v>
      </c>
      <c r="AI126" s="21">
        <f>_xlfn.XLOOKUP(Consolidated[[#This Row],[CODE]],[1]updatedschoolpoints!$A:$A,[1]updatedschoolpoints!$H:$H)</f>
        <v>218968.91529999999</v>
      </c>
      <c r="AJ126" s="21">
        <v>133969</v>
      </c>
      <c r="AK126" s="21" t="s">
        <v>522</v>
      </c>
      <c r="AL126" s="26">
        <f>_xlfn.XLOOKUP(Consolidated[[#This Row],[CODE]],'[2]FCI updated 220517'!$B:$B,'[2]FCI updated 220517'!$GD:$GD)</f>
        <v>0.52749999999999997</v>
      </c>
      <c r="AM126" s="27">
        <f>IF(AND(Consolidated[[#This Row],[DESIGNATION]]="Historic",Consolidated[[#This Row],[DESIGNATION 3/22/2022]]="Historic"),AL126,AL126/1.6)</f>
        <v>0.32968749999999997</v>
      </c>
      <c r="AN126" s="21" t="s">
        <v>45</v>
      </c>
      <c r="AO126" s="21" t="s">
        <v>46</v>
      </c>
      <c r="AP126" s="21" t="str">
        <f>_xlfn.XLOOKUP(Consolidated[[#This Row],[CODE]],'[3]PRUEBA PVI'!$D:$D,'[3]PRUEBA PVI'!$I:$I,"NO DATA")</f>
        <v>MONTESSORI</v>
      </c>
      <c r="AQ126" s="28" t="str">
        <f>IF(_xlfn.XLOOKUP(Consolidated[[#This Row],[CODE]],'[4]PRUEBA PVI'!$D:$D,'[4]PRUEBA PVI'!$I:$I,"NOT FOUND")=Consolidated[[#This Row],[SPECIAL SCHOOL]],"MATCHES","NO")</f>
        <v>MATCHES</v>
      </c>
      <c r="AR126" s="28"/>
      <c r="AS126" s="21">
        <f>_xlfn.XLOOKUP(Consolidated[[#This Row],[CODE]],'[5]WORKING FILE'!$D:$D,'[5]WORKING FILE'!$W:$W,"")</f>
        <v>3</v>
      </c>
      <c r="AT126" s="33" t="str">
        <f>_xlfn.XLOOKUP(Consolidated[[#This Row],[CODE]],'[5]WORKING FILE'!$D:$D,'[5]WORKING FILE'!$V:$V)</f>
        <v>2.9m to HATO VIEJO CUMBRE K-5 small and old, moved these students here</v>
      </c>
      <c r="AU126" s="21" t="str">
        <f>_xlfn.XLOOKUP(Consolidated[[#This Row],[CODE]],'[6]Karen sort'!$D:$D,'[6]Karen sort'!$O:$O,"NOT COMPLETE")</f>
        <v>PK-8</v>
      </c>
      <c r="AV126" s="21">
        <v>2.7</v>
      </c>
      <c r="AW126" s="21">
        <v>2</v>
      </c>
      <c r="AX126" s="21" t="s">
        <v>92</v>
      </c>
      <c r="AY126" s="27" t="s">
        <v>92</v>
      </c>
      <c r="AZ126" s="21"/>
      <c r="BA126" s="21"/>
      <c r="BB126" s="21"/>
      <c r="BC126" s="21"/>
      <c r="BD126" s="21"/>
      <c r="BE126" s="21"/>
      <c r="BF126" s="24" t="s">
        <v>98</v>
      </c>
      <c r="BG126" s="24">
        <v>618.07726925975714</v>
      </c>
      <c r="BH126" s="29" t="str">
        <f>IF(_xlfn.XLOOKUP(Consolidated[[#This Row],[CODE]],'[4]PRUEBA PVI'!$D:$D,'[4]PRUEBA PVI'!$AF:$AF,"NOT FOUND")=BG126,"",_xlfn.XLOOKUP(Consolidated[[#This Row],[CODE]],'[4]PRUEBA PVI'!$D:$D,'[4]PRUEBA PVI'!$AF:$AF,"NOT FOUND"))</f>
        <v/>
      </c>
      <c r="BI126" s="30">
        <v>592.59552935044303</v>
      </c>
      <c r="BJ126" s="21">
        <v>62</v>
      </c>
      <c r="BK126" s="28" t="str">
        <f>IF(_xlfn.XLOOKUP(Consolidated[[#This Row],[CODE]],'[4]PRUEBA PVI'!$D:$D,'[4]PRUEBA PVI'!$AK:$AK,"NO DATA")=Consolidated[[#This Row],[NO OF CLASSROOMS]],"","DOES NOT MATCH")</f>
        <v/>
      </c>
      <c r="BL126" s="31">
        <f>Consolidated[[#This Row],[ENROLLMENT 2021-22]]/Consolidated[[#This Row],[NO OF CLASSROOMS]]</f>
        <v>9.5579924088781141</v>
      </c>
      <c r="BM126" s="21">
        <f>Consolidated[[#This Row],[FLOOR AREA (SF)]]/Consolidated[[#This Row],[ENROLLMENT 2022-23]]</f>
        <v>216.75121649506468</v>
      </c>
      <c r="BN126" s="21" t="s">
        <v>99</v>
      </c>
      <c r="BO126" s="21" t="s">
        <v>115</v>
      </c>
      <c r="BP126" s="21" t="s">
        <v>97</v>
      </c>
      <c r="BQ126" s="21" t="s">
        <v>123</v>
      </c>
      <c r="BR126" s="21" t="s">
        <v>97</v>
      </c>
      <c r="BS126" s="21" t="str">
        <f>_xlfn.XLOOKUP(Consolidated[[#This Row],[CODE]],'[7]page 1'!$A:$A,'[7]page 1'!$C:$C,"")</f>
        <v/>
      </c>
      <c r="BT126" s="21" t="str">
        <f>_xlfn.XLOOKUP(Consolidated[[#This Row],[CODE]],[8]Sheet1!$A:$A,[8]Sheet1!$G:$G,"")</f>
        <v/>
      </c>
      <c r="BU126" s="21" t="s">
        <v>92</v>
      </c>
      <c r="BV126" s="21" t="s">
        <v>124</v>
      </c>
      <c r="BW126" s="25" t="s">
        <v>125</v>
      </c>
      <c r="BX126" s="32" t="s">
        <v>530</v>
      </c>
      <c r="BY126" s="21" t="s">
        <v>201</v>
      </c>
      <c r="BZ126" s="21" t="s">
        <v>103</v>
      </c>
      <c r="CA126" s="33" t="s">
        <v>204</v>
      </c>
      <c r="CB126" s="21">
        <v>2</v>
      </c>
      <c r="CC126" s="25" t="s">
        <v>253</v>
      </c>
      <c r="CD126" s="21" t="s">
        <v>97</v>
      </c>
      <c r="CE126" s="21"/>
      <c r="CF126" s="21" t="s">
        <v>106</v>
      </c>
    </row>
    <row r="127" spans="1:84" ht="57.6" x14ac:dyDescent="0.3">
      <c r="A127" s="21">
        <v>20065</v>
      </c>
      <c r="B127" s="22" t="s">
        <v>531</v>
      </c>
      <c r="C127" s="21" t="s">
        <v>532</v>
      </c>
      <c r="D127" s="21" t="s">
        <v>533</v>
      </c>
      <c r="E127" s="21" t="s">
        <v>534</v>
      </c>
      <c r="F127" s="21"/>
      <c r="G127" s="21" t="s">
        <v>119</v>
      </c>
      <c r="H127" s="21" t="s">
        <v>120</v>
      </c>
      <c r="I127" s="21" t="s">
        <v>92</v>
      </c>
      <c r="J127" s="21" t="s">
        <v>92</v>
      </c>
      <c r="K127" s="21" t="s">
        <v>121</v>
      </c>
      <c r="L127" s="24" t="s">
        <v>92</v>
      </c>
      <c r="M127" s="24">
        <v>18.123469866768321</v>
      </c>
      <c r="N127" s="24">
        <v>14.938715270000939</v>
      </c>
      <c r="O127" s="24">
        <v>19.711009064525005</v>
      </c>
      <c r="P127" s="24">
        <v>20.719491370814296</v>
      </c>
      <c r="Q127" s="24">
        <v>19.826150836609138</v>
      </c>
      <c r="R127" s="24">
        <v>15.130827368551667</v>
      </c>
      <c r="S127" s="24" t="s">
        <v>92</v>
      </c>
      <c r="T127" s="24" t="s">
        <v>92</v>
      </c>
      <c r="U127" s="24" t="s">
        <v>92</v>
      </c>
      <c r="V127" s="24" t="s">
        <v>92</v>
      </c>
      <c r="W127" s="24" t="s">
        <v>92</v>
      </c>
      <c r="X127" s="24" t="s">
        <v>92</v>
      </c>
      <c r="Y127" s="24" t="s">
        <v>92</v>
      </c>
      <c r="Z127" s="24" t="s">
        <v>92</v>
      </c>
      <c r="AA127" s="24" t="s">
        <v>92</v>
      </c>
      <c r="AB127" s="23" t="s">
        <v>198</v>
      </c>
      <c r="AC127" s="21">
        <v>18.287649999999999</v>
      </c>
      <c r="AD127" s="21">
        <v>-66.076120000000003</v>
      </c>
      <c r="AE127" s="21" t="str">
        <f>_xlfn.XLOOKUP(Consolidated[[#This Row],[CODE]],[1]updatedschoolpoints!$A:$A,[1]updatedschoolpoints!$O:$O)</f>
        <v>171-078-143-15</v>
      </c>
      <c r="AF127" s="21">
        <f>_xlfn.XLOOKUP(Consolidated[[#This Row],[CODE]],[1]updatedschoolpoints!$A:$A,[1]updatedschoolpoints!$Q:$Q)</f>
        <v>15</v>
      </c>
      <c r="AG127" s="21">
        <f>_xlfn.XLOOKUP(Consolidated[[#This Row],[CODE]],[1]updatedschoolpoints!$A:$A,[1]updatedschoolpoints!$P:$P)</f>
        <v>143</v>
      </c>
      <c r="AH127" s="21">
        <f>_xlfn.XLOOKUP(Consolidated[[#This Row],[CODE]],[1]updatedschoolpoints!$A:$A,[1]updatedschoolpoints!$I:$I)</f>
        <v>1.8529895030000001</v>
      </c>
      <c r="AI127" s="21">
        <f>_xlfn.XLOOKUP(Consolidated[[#This Row],[CODE]],[1]updatedschoolpoints!$A:$A,[1]updatedschoolpoints!$H:$H)</f>
        <v>80716.222750000001</v>
      </c>
      <c r="AJ127" s="21">
        <v>12484</v>
      </c>
      <c r="AK127" s="21" t="s">
        <v>145</v>
      </c>
      <c r="AL127" s="26">
        <f>_xlfn.XLOOKUP(Consolidated[[#This Row],[CODE]],'[2]FCI updated 220517'!$B:$B,'[2]FCI updated 220517'!$GD:$GD)</f>
        <v>1.1759999999999999</v>
      </c>
      <c r="AM127" s="27">
        <f>IF(AND(Consolidated[[#This Row],[DESIGNATION]]="Historic",Consolidated[[#This Row],[DESIGNATION 3/22/2022]]="Historic"),AL127,AL127/1.6)</f>
        <v>0.73499999999999988</v>
      </c>
      <c r="AN127" s="21" t="s">
        <v>97</v>
      </c>
      <c r="AO127" s="21" t="s">
        <v>97</v>
      </c>
      <c r="AP127" s="21" t="str">
        <f>_xlfn.XLOOKUP(Consolidated[[#This Row],[CODE]],'[3]PRUEBA PVI'!$D:$D,'[3]PRUEBA PVI'!$I:$I,"NO DATA")</f>
        <v>REGULAR</v>
      </c>
      <c r="AQ127" s="28" t="str">
        <f>IF(_xlfn.XLOOKUP(Consolidated[[#This Row],[CODE]],'[4]PRUEBA PVI'!$D:$D,'[4]PRUEBA PVI'!$I:$I,"NOT FOUND")=Consolidated[[#This Row],[SPECIAL SCHOOL]],"MATCHES","NO")</f>
        <v>MATCHES</v>
      </c>
      <c r="AR127" s="28"/>
      <c r="AS127" s="21">
        <f>_xlfn.XLOOKUP(Consolidated[[#This Row],[CODE]],'[5]WORKING FILE'!$D:$D,'[5]WORKING FILE'!$W:$W,"")</f>
        <v>4</v>
      </c>
      <c r="AT127" s="33" t="str">
        <f>_xlfn.XLOOKUP(Consolidated[[#This Row],[CODE]],'[5]WORKING FILE'!$D:$D,'[5]WORKING FILE'!$V:$V)</f>
        <v>Keep</v>
      </c>
      <c r="AU127" s="21" t="str">
        <f>_xlfn.XLOOKUP(Consolidated[[#This Row],[CODE]],'[6]Karen sort'!$D:$D,'[6]Karen sort'!$O:$O,"NOT COMPLETE")</f>
        <v>K-5</v>
      </c>
      <c r="AV127" s="21">
        <v>6.5</v>
      </c>
      <c r="AW127" s="21">
        <v>4</v>
      </c>
      <c r="AX127" s="21" t="s">
        <v>92</v>
      </c>
      <c r="AY127" s="27" t="s">
        <v>92</v>
      </c>
      <c r="AZ127" s="21"/>
      <c r="BA127" s="21"/>
      <c r="BB127" s="21"/>
      <c r="BC127" s="21"/>
      <c r="BD127" s="21"/>
      <c r="BE127" s="21"/>
      <c r="BF127" s="24" t="s">
        <v>98</v>
      </c>
      <c r="BG127" s="24">
        <v>108.44966377726935</v>
      </c>
      <c r="BH127" s="29" t="str">
        <f>IF(_xlfn.XLOOKUP(Consolidated[[#This Row],[CODE]],'[4]PRUEBA PVI'!$D:$D,'[4]PRUEBA PVI'!$AF:$AF,"NOT FOUND")=BG127,"",_xlfn.XLOOKUP(Consolidated[[#This Row],[CODE]],'[4]PRUEBA PVI'!$D:$D,'[4]PRUEBA PVI'!$AF:$AF,"NOT FOUND"))</f>
        <v/>
      </c>
      <c r="BI127" s="30">
        <v>102.27664249646612</v>
      </c>
      <c r="BJ127" s="21">
        <v>8</v>
      </c>
      <c r="BK127" s="28" t="str">
        <f>IF(_xlfn.XLOOKUP(Consolidated[[#This Row],[CODE]],'[4]PRUEBA PVI'!$D:$D,'[4]PRUEBA PVI'!$AK:$AK,"NO DATA")=Consolidated[[#This Row],[NO OF CLASSROOMS]],"","DOES NOT MATCH")</f>
        <v/>
      </c>
      <c r="BL127" s="31">
        <f>Consolidated[[#This Row],[ENROLLMENT 2021-22]]/Consolidated[[#This Row],[NO OF CLASSROOMS]]</f>
        <v>12.784580312058266</v>
      </c>
      <c r="BM127" s="21">
        <f>Consolidated[[#This Row],[FLOOR AREA (SF)]]/Consolidated[[#This Row],[ENROLLMENT 2022-23]]</f>
        <v>115.11331215963253</v>
      </c>
      <c r="BN127" s="21" t="s">
        <v>114</v>
      </c>
      <c r="BO127" s="21" t="s">
        <v>132</v>
      </c>
      <c r="BP127" s="21" t="s">
        <v>97</v>
      </c>
      <c r="BQ127" s="21" t="s">
        <v>97</v>
      </c>
      <c r="BR127" s="21" t="s">
        <v>97</v>
      </c>
      <c r="BS127" s="21" t="str">
        <f>_xlfn.XLOOKUP(Consolidated[[#This Row],[CODE]],'[7]page 1'!$A:$A,'[7]page 1'!$C:$C,"")</f>
        <v>85KVA</v>
      </c>
      <c r="BT127" s="21" t="str">
        <f>_xlfn.XLOOKUP(Consolidated[[#This Row],[CODE]],[8]Sheet1!$A:$A,[8]Sheet1!$G:$G,"")</f>
        <v/>
      </c>
      <c r="BU127" s="21" t="s">
        <v>92</v>
      </c>
      <c r="BV127" s="21" t="s">
        <v>124</v>
      </c>
      <c r="BW127" s="25" t="s">
        <v>92</v>
      </c>
      <c r="BX127" s="32" t="s">
        <v>535</v>
      </c>
      <c r="BY127" s="21" t="s">
        <v>534</v>
      </c>
      <c r="BZ127" s="21" t="s">
        <v>103</v>
      </c>
      <c r="CA127" s="33" t="s">
        <v>536</v>
      </c>
      <c r="CB127" s="21">
        <v>1</v>
      </c>
      <c r="CC127" s="25" t="s">
        <v>105</v>
      </c>
      <c r="CD127" s="21" t="s">
        <v>97</v>
      </c>
      <c r="CE127" s="21"/>
      <c r="CF127" s="21" t="s">
        <v>127</v>
      </c>
    </row>
    <row r="128" spans="1:84" ht="86.4" x14ac:dyDescent="0.3">
      <c r="A128" s="21">
        <v>20172</v>
      </c>
      <c r="B128" s="22" t="s">
        <v>537</v>
      </c>
      <c r="C128" s="21" t="s">
        <v>532</v>
      </c>
      <c r="D128" s="21" t="s">
        <v>533</v>
      </c>
      <c r="E128" s="21" t="s">
        <v>534</v>
      </c>
      <c r="F128" s="21"/>
      <c r="G128" s="21" t="s">
        <v>108</v>
      </c>
      <c r="H128" s="21" t="s">
        <v>109</v>
      </c>
      <c r="I128" s="21" t="s">
        <v>92</v>
      </c>
      <c r="J128" s="21" t="s">
        <v>93</v>
      </c>
      <c r="K128" s="21" t="s">
        <v>111</v>
      </c>
      <c r="L128" s="24" t="s">
        <v>92</v>
      </c>
      <c r="M128" s="24">
        <v>20.985070372047527</v>
      </c>
      <c r="N128" s="24">
        <v>10.270366748125646</v>
      </c>
      <c r="O128" s="24">
        <v>15.956531147472623</v>
      </c>
      <c r="P128" s="24">
        <v>17.894106183885075</v>
      </c>
      <c r="Q128" s="24">
        <v>27.378970202936429</v>
      </c>
      <c r="R128" s="24">
        <v>30.261654737103335</v>
      </c>
      <c r="S128" s="24">
        <v>34.141759545060538</v>
      </c>
      <c r="T128" s="24">
        <v>26.466852283683441</v>
      </c>
      <c r="U128" s="24">
        <v>35.180487236614852</v>
      </c>
      <c r="V128" s="24" t="s">
        <v>92</v>
      </c>
      <c r="W128" s="24" t="s">
        <v>92</v>
      </c>
      <c r="X128" s="24" t="s">
        <v>92</v>
      </c>
      <c r="Y128" s="24" t="s">
        <v>92</v>
      </c>
      <c r="Z128" s="24">
        <v>4.5799178676383905</v>
      </c>
      <c r="AA128" s="24" t="s">
        <v>92</v>
      </c>
      <c r="AB128" s="23" t="s">
        <v>538</v>
      </c>
      <c r="AC128" s="21">
        <v>18.236879999999999</v>
      </c>
      <c r="AD128" s="21">
        <v>-66.162170000000003</v>
      </c>
      <c r="AE128" s="21" t="str">
        <f>_xlfn.XLOOKUP(Consolidated[[#This Row],[CODE]],[1]updatedschoolpoints!$A:$A,[1]updatedschoolpoints!$O:$O)</f>
        <v>223-000-003-12</v>
      </c>
      <c r="AF128" s="21">
        <f>_xlfn.XLOOKUP(Consolidated[[#This Row],[CODE]],[1]updatedschoolpoints!$A:$A,[1]updatedschoolpoints!$Q:$Q)</f>
        <v>12</v>
      </c>
      <c r="AG128" s="21">
        <f>_xlfn.XLOOKUP(Consolidated[[#This Row],[CODE]],[1]updatedschoolpoints!$A:$A,[1]updatedschoolpoints!$P:$P)</f>
        <v>3</v>
      </c>
      <c r="AH128" s="21">
        <f>_xlfn.XLOOKUP(Consolidated[[#This Row],[CODE]],[1]updatedschoolpoints!$A:$A,[1]updatedschoolpoints!$I:$I)</f>
        <v>6.4029284779999998</v>
      </c>
      <c r="AI128" s="21">
        <f>_xlfn.XLOOKUP(Consolidated[[#This Row],[CODE]],[1]updatedschoolpoints!$A:$A,[1]updatedschoolpoints!$H:$H)</f>
        <v>278911.56449999998</v>
      </c>
      <c r="AJ128" s="21">
        <v>38702</v>
      </c>
      <c r="AK128" s="21" t="s">
        <v>539</v>
      </c>
      <c r="AL128" s="26">
        <f>_xlfn.XLOOKUP(Consolidated[[#This Row],[CODE]],'[2]FCI updated 220517'!$B:$B,'[2]FCI updated 220517'!$GD:$GD)</f>
        <v>1.3839999999999999</v>
      </c>
      <c r="AM128" s="27">
        <f>IF(AND(Consolidated[[#This Row],[DESIGNATION]]="Historic",Consolidated[[#This Row],[DESIGNATION 3/22/2022]]="Historic"),AL128,AL128/1.6)</f>
        <v>0.86499999999999988</v>
      </c>
      <c r="AN128" s="21" t="s">
        <v>97</v>
      </c>
      <c r="AO128" s="21" t="s">
        <v>97</v>
      </c>
      <c r="AP128" s="21" t="str">
        <f>_xlfn.XLOOKUP(Consolidated[[#This Row],[CODE]],'[3]PRUEBA PVI'!$D:$D,'[3]PRUEBA PVI'!$I:$I,"NO DATA")</f>
        <v>REGULAR</v>
      </c>
      <c r="AQ128" s="28" t="str">
        <f>IF(_xlfn.XLOOKUP(Consolidated[[#This Row],[CODE]],'[4]PRUEBA PVI'!$D:$D,'[4]PRUEBA PVI'!$I:$I,"NOT FOUND")=Consolidated[[#This Row],[SPECIAL SCHOOL]],"MATCHES","NO")</f>
        <v>MATCHES</v>
      </c>
      <c r="AR128" s="28"/>
      <c r="AS128" s="21">
        <f>_xlfn.XLOOKUP(Consolidated[[#This Row],[CODE]],'[5]WORKING FILE'!$D:$D,'[5]WORKING FILE'!$W:$W,"")</f>
        <v>3</v>
      </c>
      <c r="AT128" s="33" t="str">
        <f>_xlfn.XLOOKUP(Consolidated[[#This Row],[CODE]],'[5]WORKING FILE'!$D:$D,'[5]WORKING FILE'!$V:$V)</f>
        <v>Keep</v>
      </c>
      <c r="AU128" s="21" t="str">
        <f>_xlfn.XLOOKUP(Consolidated[[#This Row],[CODE]],'[6]Karen sort'!$D:$D,'[6]Karen sort'!$O:$O,"NOT COMPLETE")</f>
        <v>PK-8</v>
      </c>
      <c r="AV128" s="21">
        <v>6.5</v>
      </c>
      <c r="AW128" s="21">
        <v>3</v>
      </c>
      <c r="AX128" s="21" t="s">
        <v>92</v>
      </c>
      <c r="AY128" s="27" t="s">
        <v>92</v>
      </c>
      <c r="AZ128" s="21"/>
      <c r="BA128" s="21"/>
      <c r="BB128" s="21"/>
      <c r="BC128" s="21"/>
      <c r="BD128" s="21"/>
      <c r="BE128" s="21"/>
      <c r="BF128" s="24" t="s">
        <v>98</v>
      </c>
      <c r="BG128" s="24">
        <v>228.86271232371047</v>
      </c>
      <c r="BH128" s="29" t="str">
        <f>IF(_xlfn.XLOOKUP(Consolidated[[#This Row],[CODE]],'[4]PRUEBA PVI'!$D:$D,'[4]PRUEBA PVI'!$AF:$AF,"NOT FOUND")=BG128,"",_xlfn.XLOOKUP(Consolidated[[#This Row],[CODE]],'[4]PRUEBA PVI'!$D:$D,'[4]PRUEBA PVI'!$AF:$AF,"NOT FOUND"))</f>
        <v/>
      </c>
      <c r="BI128" s="30">
        <v>217.49819204582832</v>
      </c>
      <c r="BJ128" s="21">
        <v>35</v>
      </c>
      <c r="BK128" s="28" t="str">
        <f>IF(_xlfn.XLOOKUP(Consolidated[[#This Row],[CODE]],'[4]PRUEBA PVI'!$D:$D,'[4]PRUEBA PVI'!$AK:$AK,"NO DATA")=Consolidated[[#This Row],[NO OF CLASSROOMS]],"","DOES NOT MATCH")</f>
        <v/>
      </c>
      <c r="BL128" s="31">
        <f>Consolidated[[#This Row],[ENROLLMENT 2021-22]]/Consolidated[[#This Row],[NO OF CLASSROOMS]]</f>
        <v>6.214234058452238</v>
      </c>
      <c r="BM128" s="21">
        <f>Consolidated[[#This Row],[FLOOR AREA (SF)]]/Consolidated[[#This Row],[ENROLLMENT 2022-23]]</f>
        <v>169.10574731482996</v>
      </c>
      <c r="BN128" s="21" t="s">
        <v>114</v>
      </c>
      <c r="BO128" s="21" t="s">
        <v>132</v>
      </c>
      <c r="BP128" s="21" t="s">
        <v>97</v>
      </c>
      <c r="BQ128" s="21" t="s">
        <v>97</v>
      </c>
      <c r="BR128" s="21" t="s">
        <v>97</v>
      </c>
      <c r="BS128" s="21" t="str">
        <f>_xlfn.XLOOKUP(Consolidated[[#This Row],[CODE]],'[7]page 1'!$A:$A,'[7]page 1'!$C:$C,"")</f>
        <v/>
      </c>
      <c r="BT128" s="21" t="str">
        <f>_xlfn.XLOOKUP(Consolidated[[#This Row],[CODE]],[8]Sheet1!$A:$A,[8]Sheet1!$G:$G,"")</f>
        <v/>
      </c>
      <c r="BU128" s="21" t="s">
        <v>92</v>
      </c>
      <c r="BV128" s="21" t="s">
        <v>101</v>
      </c>
      <c r="BW128" s="25" t="s">
        <v>92</v>
      </c>
      <c r="BX128" s="32" t="s">
        <v>540</v>
      </c>
      <c r="BY128" s="21" t="s">
        <v>534</v>
      </c>
      <c r="BZ128" s="21" t="s">
        <v>103</v>
      </c>
      <c r="CA128" s="33" t="s">
        <v>536</v>
      </c>
      <c r="CB128" s="21">
        <v>1</v>
      </c>
      <c r="CC128" s="25" t="s">
        <v>105</v>
      </c>
      <c r="CD128" s="21" t="s">
        <v>97</v>
      </c>
      <c r="CE128" s="21"/>
      <c r="CF128" s="21" t="s">
        <v>127</v>
      </c>
    </row>
    <row r="129" spans="1:84" ht="84.6" x14ac:dyDescent="0.3">
      <c r="A129" s="21">
        <v>20180</v>
      </c>
      <c r="B129" s="22" t="s">
        <v>541</v>
      </c>
      <c r="C129" s="21" t="s">
        <v>532</v>
      </c>
      <c r="D129" s="21" t="s">
        <v>533</v>
      </c>
      <c r="E129" s="21" t="s">
        <v>534</v>
      </c>
      <c r="F129" s="21"/>
      <c r="G129" s="21" t="s">
        <v>108</v>
      </c>
      <c r="H129" s="21" t="s">
        <v>109</v>
      </c>
      <c r="I129" s="21" t="s">
        <v>92</v>
      </c>
      <c r="J129" s="21" t="s">
        <v>93</v>
      </c>
      <c r="K129" s="21" t="s">
        <v>111</v>
      </c>
      <c r="L129" s="24" t="s">
        <v>92</v>
      </c>
      <c r="M129" s="24">
        <v>41.970140744095055</v>
      </c>
      <c r="N129" s="24">
        <v>42.948806401252703</v>
      </c>
      <c r="O129" s="24">
        <v>38.483398649786913</v>
      </c>
      <c r="P129" s="24">
        <v>47.089753115487035</v>
      </c>
      <c r="Q129" s="24">
        <v>50.037428301918304</v>
      </c>
      <c r="R129" s="24">
        <v>53.903572500465316</v>
      </c>
      <c r="S129" s="24">
        <v>86.302781072236357</v>
      </c>
      <c r="T129" s="24">
        <v>62.386151811539534</v>
      </c>
      <c r="U129" s="24">
        <v>61.803558658917979</v>
      </c>
      <c r="V129" s="24" t="s">
        <v>92</v>
      </c>
      <c r="W129" s="24" t="s">
        <v>92</v>
      </c>
      <c r="X129" s="24" t="s">
        <v>92</v>
      </c>
      <c r="Y129" s="24" t="s">
        <v>92</v>
      </c>
      <c r="Z129" s="24" t="s">
        <v>92</v>
      </c>
      <c r="AA129" s="24" t="s">
        <v>92</v>
      </c>
      <c r="AB129" s="23" t="s">
        <v>542</v>
      </c>
      <c r="AC129" s="37">
        <v>18.223382999999998</v>
      </c>
      <c r="AD129" s="37">
        <v>-66.131010000000003</v>
      </c>
      <c r="AE129" s="37" t="str">
        <f>_xlfn.XLOOKUP(Consolidated[[#This Row],[CODE]],[1]updatedschoolpoints!$A:$A,[1]updatedschoolpoints!$O:$O)</f>
        <v>223-000-010-34</v>
      </c>
      <c r="AF129" s="37">
        <f>_xlfn.XLOOKUP(Consolidated[[#This Row],[CODE]],[1]updatedschoolpoints!$A:$A,[1]updatedschoolpoints!$Q:$Q)</f>
        <v>34</v>
      </c>
      <c r="AG129" s="37">
        <f>_xlfn.XLOOKUP(Consolidated[[#This Row],[CODE]],[1]updatedschoolpoints!$A:$A,[1]updatedschoolpoints!$P:$P)</f>
        <v>10</v>
      </c>
      <c r="AH129" s="37">
        <f>_xlfn.XLOOKUP(Consolidated[[#This Row],[CODE]],[1]updatedschoolpoints!$A:$A,[1]updatedschoolpoints!$I:$I)</f>
        <v>3.1224821199999999</v>
      </c>
      <c r="AI129" s="37">
        <f>_xlfn.XLOOKUP(Consolidated[[#This Row],[CODE]],[1]updatedschoolpoints!$A:$A,[1]updatedschoolpoints!$H:$H)</f>
        <v>136015.32120000001</v>
      </c>
      <c r="AJ129" s="21">
        <v>45348</v>
      </c>
      <c r="AK129" s="21" t="s">
        <v>137</v>
      </c>
      <c r="AL129" s="26">
        <f>_xlfn.XLOOKUP(Consolidated[[#This Row],[CODE]],'[2]FCI updated 220517'!$B:$B,'[2]FCI updated 220517'!$GD:$GD)</f>
        <v>1.0448</v>
      </c>
      <c r="AM129" s="27">
        <f>IF(AND(Consolidated[[#This Row],[DESIGNATION]]="Historic",Consolidated[[#This Row],[DESIGNATION 3/22/2022]]="Historic"),AL129,AL129/1.6)</f>
        <v>0.65299999999999991</v>
      </c>
      <c r="AN129" s="21" t="s">
        <v>97</v>
      </c>
      <c r="AO129" s="21" t="s">
        <v>97</v>
      </c>
      <c r="AP129" s="21" t="str">
        <f>_xlfn.XLOOKUP(Consolidated[[#This Row],[CODE]],'[3]PRUEBA PVI'!$D:$D,'[3]PRUEBA PVI'!$I:$I,"NO DATA")</f>
        <v>REGULAR</v>
      </c>
      <c r="AQ129" s="28" t="str">
        <f>IF(_xlfn.XLOOKUP(Consolidated[[#This Row],[CODE]],'[4]PRUEBA PVI'!$D:$D,'[4]PRUEBA PVI'!$I:$I,"NOT FOUND")=Consolidated[[#This Row],[SPECIAL SCHOOL]],"MATCHES","NO")</f>
        <v>MATCHES</v>
      </c>
      <c r="AR129" s="28"/>
      <c r="AS129" s="21">
        <f>_xlfn.XLOOKUP(Consolidated[[#This Row],[CODE]],'[5]WORKING FILE'!$D:$D,'[5]WORKING FILE'!$W:$W,"")</f>
        <v>5</v>
      </c>
      <c r="AT129" s="33" t="str">
        <f>_xlfn.XLOOKUP(Consolidated[[#This Row],[CODE]],'[5]WORKING FILE'!$D:$D,'[5]WORKING FILE'!$V:$V)</f>
        <v>Replacement Needed</v>
      </c>
      <c r="AU129" s="21" t="str">
        <f>_xlfn.XLOOKUP(Consolidated[[#This Row],[CODE]],'[6]Karen sort'!$D:$D,'[6]Karen sort'!$O:$O,"NOT COMPLETE")</f>
        <v>PK-8</v>
      </c>
      <c r="AV129" s="21">
        <v>6.5</v>
      </c>
      <c r="AW129" s="21">
        <v>3</v>
      </c>
      <c r="AX129" s="21" t="s">
        <v>92</v>
      </c>
      <c r="AY129" s="27" t="s">
        <v>92</v>
      </c>
      <c r="AZ129" s="21"/>
      <c r="BA129" s="21"/>
      <c r="BB129" s="21"/>
      <c r="BC129" s="21"/>
      <c r="BD129" s="21"/>
      <c r="BE129" s="21"/>
      <c r="BF129" s="24" t="s">
        <v>98</v>
      </c>
      <c r="BG129" s="24">
        <v>495.30860903311162</v>
      </c>
      <c r="BH129" s="29" t="str">
        <f>IF(_xlfn.XLOOKUP(Consolidated[[#This Row],[CODE]],'[4]PRUEBA PVI'!$D:$D,'[4]PRUEBA PVI'!$AF:$AF,"NOT FOUND")=BG129,"",_xlfn.XLOOKUP(Consolidated[[#This Row],[CODE]],'[4]PRUEBA PVI'!$D:$D,'[4]PRUEBA PVI'!$AF:$AF,"NOT FOUND"))</f>
        <v/>
      </c>
      <c r="BI129" s="30">
        <v>468.2032631055344</v>
      </c>
      <c r="BJ129" s="21">
        <v>36</v>
      </c>
      <c r="BK129" s="28" t="str">
        <f>IF(_xlfn.XLOOKUP(Consolidated[[#This Row],[CODE]],'[4]PRUEBA PVI'!$D:$D,'[4]PRUEBA PVI'!$AK:$AK,"NO DATA")=Consolidated[[#This Row],[NO OF CLASSROOMS]],"","DOES NOT MATCH")</f>
        <v/>
      </c>
      <c r="BL129" s="31">
        <f>Consolidated[[#This Row],[ENROLLMENT 2021-22]]/Consolidated[[#This Row],[NO OF CLASSROOMS]]</f>
        <v>13.005646197375956</v>
      </c>
      <c r="BM129" s="21">
        <f>Consolidated[[#This Row],[FLOOR AREA (SF)]]/Consolidated[[#This Row],[ENROLLMENT 2022-23]]</f>
        <v>91.55504098449552</v>
      </c>
      <c r="BN129" s="21" t="s">
        <v>114</v>
      </c>
      <c r="BO129" s="21" t="s">
        <v>132</v>
      </c>
      <c r="BP129" s="21" t="s">
        <v>97</v>
      </c>
      <c r="BQ129" s="21" t="s">
        <v>97</v>
      </c>
      <c r="BR129" s="21" t="s">
        <v>97</v>
      </c>
      <c r="BS129" s="21" t="str">
        <f>_xlfn.XLOOKUP(Consolidated[[#This Row],[CODE]],'[7]page 1'!$A:$A,'[7]page 1'!$C:$C,"")</f>
        <v/>
      </c>
      <c r="BT129" s="21" t="str">
        <f>_xlfn.XLOOKUP(Consolidated[[#This Row],[CODE]],[8]Sheet1!$A:$A,[8]Sheet1!$G:$G,"")</f>
        <v/>
      </c>
      <c r="BU129" s="21" t="s">
        <v>285</v>
      </c>
      <c r="BV129" s="21" t="s">
        <v>101</v>
      </c>
      <c r="BW129" s="25" t="s">
        <v>92</v>
      </c>
      <c r="BX129" s="32" t="s">
        <v>543</v>
      </c>
      <c r="BY129" s="21" t="s">
        <v>534</v>
      </c>
      <c r="BZ129" s="21" t="s">
        <v>103</v>
      </c>
      <c r="CA129" s="33" t="s">
        <v>536</v>
      </c>
      <c r="CB129" s="21">
        <v>1</v>
      </c>
      <c r="CC129" s="25" t="s">
        <v>105</v>
      </c>
      <c r="CD129" s="21" t="s">
        <v>97</v>
      </c>
      <c r="CE129" s="21"/>
      <c r="CF129" s="21" t="s">
        <v>127</v>
      </c>
    </row>
    <row r="130" spans="1:84" ht="56.4" x14ac:dyDescent="0.3">
      <c r="A130" s="21">
        <v>20214</v>
      </c>
      <c r="B130" s="22" t="s">
        <v>544</v>
      </c>
      <c r="C130" s="21" t="s">
        <v>532</v>
      </c>
      <c r="D130" s="21" t="s">
        <v>545</v>
      </c>
      <c r="E130" s="49" t="s">
        <v>546</v>
      </c>
      <c r="F130" s="49"/>
      <c r="G130" s="21" t="s">
        <v>547</v>
      </c>
      <c r="H130" s="21" t="s">
        <v>548</v>
      </c>
      <c r="I130" s="21" t="s">
        <v>110</v>
      </c>
      <c r="J130" s="21" t="s">
        <v>92</v>
      </c>
      <c r="K130" s="21" t="s">
        <v>111</v>
      </c>
      <c r="L130" s="24">
        <v>59.358306731366412</v>
      </c>
      <c r="M130" s="24">
        <v>33.385339228257429</v>
      </c>
      <c r="N130" s="24">
        <v>28.943760835626819</v>
      </c>
      <c r="O130" s="24">
        <v>27.219964898629765</v>
      </c>
      <c r="P130" s="24">
        <v>30.137441993911704</v>
      </c>
      <c r="Q130" s="24">
        <v>27.378970202936429</v>
      </c>
      <c r="R130" s="24">
        <v>34.990038289775732</v>
      </c>
      <c r="S130" s="24">
        <v>37.935288383400597</v>
      </c>
      <c r="T130" s="24">
        <v>37.809788976690626</v>
      </c>
      <c r="U130" s="24">
        <v>32.328015298510941</v>
      </c>
      <c r="V130" s="24">
        <v>33.416550330072297</v>
      </c>
      <c r="W130" s="24" t="s">
        <v>92</v>
      </c>
      <c r="X130" s="24" t="s">
        <v>92</v>
      </c>
      <c r="Y130" s="24" t="s">
        <v>92</v>
      </c>
      <c r="Z130" s="24" t="s">
        <v>92</v>
      </c>
      <c r="AA130" s="24">
        <v>9.6797443205006566</v>
      </c>
      <c r="AB130" s="23" t="s">
        <v>549</v>
      </c>
      <c r="AC130" s="21">
        <v>18.116250000000001</v>
      </c>
      <c r="AD130" s="21">
        <v>-66.254869999999997</v>
      </c>
      <c r="AE130" s="21" t="str">
        <f>_xlfn.XLOOKUP(Consolidated[[#This Row],[CODE]],[1]updatedschoolpoints!$A:$A,[1]updatedschoolpoints!$O:$O)</f>
        <v>322-029-242-09</v>
      </c>
      <c r="AF130" s="21">
        <f>_xlfn.XLOOKUP(Consolidated[[#This Row],[CODE]],[1]updatedschoolpoints!$A:$A,[1]updatedschoolpoints!$Q:$Q)</f>
        <v>9</v>
      </c>
      <c r="AG130" s="21">
        <f>_xlfn.XLOOKUP(Consolidated[[#This Row],[CODE]],[1]updatedschoolpoints!$A:$A,[1]updatedschoolpoints!$P:$P)</f>
        <v>242</v>
      </c>
      <c r="AH130" s="21">
        <f>_xlfn.XLOOKUP(Consolidated[[#This Row],[CODE]],[1]updatedschoolpoints!$A:$A,[1]updatedschoolpoints!$I:$I)</f>
        <v>5.0303800609999998</v>
      </c>
      <c r="AI130" s="21">
        <f>_xlfn.XLOOKUP(Consolidated[[#This Row],[CODE]],[1]updatedschoolpoints!$A:$A,[1]updatedschoolpoints!$H:$H)</f>
        <v>219123.35550000001</v>
      </c>
      <c r="AJ130" s="21">
        <v>32950</v>
      </c>
      <c r="AK130" s="21" t="s">
        <v>141</v>
      </c>
      <c r="AL130" s="26">
        <f>_xlfn.XLOOKUP(Consolidated[[#This Row],[CODE]],'[2]FCI updated 220517'!$B:$B,'[2]FCI updated 220517'!$GD:$GD)</f>
        <v>1.1279999999999999</v>
      </c>
      <c r="AM130" s="27">
        <f>IF(AND(Consolidated[[#This Row],[DESIGNATION]]="Historic",Consolidated[[#This Row],[DESIGNATION 3/22/2022]]="Historic"),AL130,AL130/1.6)</f>
        <v>0.70499999999999985</v>
      </c>
      <c r="AN130" s="21" t="s">
        <v>97</v>
      </c>
      <c r="AO130" s="21" t="s">
        <v>97</v>
      </c>
      <c r="AP130" s="21" t="str">
        <f>_xlfn.XLOOKUP(Consolidated[[#This Row],[CODE]],'[3]PRUEBA PVI'!$D:$D,'[3]PRUEBA PVI'!$I:$I,"NO DATA")</f>
        <v>MONTESSORI</v>
      </c>
      <c r="AQ130" s="28" t="str">
        <f>IF(_xlfn.XLOOKUP(Consolidated[[#This Row],[CODE]],'[4]PRUEBA PVI'!$D:$D,'[4]PRUEBA PVI'!$I:$I,"NOT FOUND")=Consolidated[[#This Row],[SPECIAL SCHOOL]],"MATCHES","NO")</f>
        <v>MATCHES</v>
      </c>
      <c r="AR130" s="28"/>
      <c r="AS130" s="21">
        <f>_xlfn.XLOOKUP(Consolidated[[#This Row],[CODE]],'[5]WORKING FILE'!$D:$D,'[5]WORKING FILE'!$W:$W,"")</f>
        <v>4</v>
      </c>
      <c r="AT130" s="33" t="str">
        <f>_xlfn.XLOOKUP(Consolidated[[#This Row],[CODE]],'[5]WORKING FILE'!$D:$D,'[5]WORKING FILE'!$V:$V)</f>
        <v>Send 9th graders to DR JOSE N GANDARA and build addition here for PK-8</v>
      </c>
      <c r="AU130" s="21" t="str">
        <f>_xlfn.XLOOKUP(Consolidated[[#This Row],[CODE]],'[6]Karen sort'!$D:$D,'[6]Karen sort'!$O:$O,"NOT COMPLETE")</f>
        <v>PK-8</v>
      </c>
      <c r="AV130" s="21">
        <v>8.4</v>
      </c>
      <c r="AW130" s="21">
        <v>4</v>
      </c>
      <c r="AX130" s="21" t="s">
        <v>92</v>
      </c>
      <c r="AY130" s="27" t="s">
        <v>92</v>
      </c>
      <c r="AZ130" s="21"/>
      <c r="BA130" s="21"/>
      <c r="BB130" s="21"/>
      <c r="BC130" s="21"/>
      <c r="BD130" s="21"/>
      <c r="BE130" s="21"/>
      <c r="BF130" s="24" t="s">
        <v>98</v>
      </c>
      <c r="BG130" s="24">
        <v>382.90346516917873</v>
      </c>
      <c r="BH130" s="29" t="str">
        <f>IF(_xlfn.XLOOKUP(Consolidated[[#This Row],[CODE]],'[4]PRUEBA PVI'!$D:$D,'[4]PRUEBA PVI'!$AF:$AF,"NOT FOUND")=BG130,"",_xlfn.XLOOKUP(Consolidated[[#This Row],[CODE]],'[4]PRUEBA PVI'!$D:$D,'[4]PRUEBA PVI'!$AF:$AF,"NOT FOUND"))</f>
        <v/>
      </c>
      <c r="BI130" s="30">
        <v>369.22703218771812</v>
      </c>
      <c r="BJ130" s="21">
        <v>20</v>
      </c>
      <c r="BK130" s="28" t="str">
        <f>IF(_xlfn.XLOOKUP(Consolidated[[#This Row],[CODE]],'[4]PRUEBA PVI'!$D:$D,'[4]PRUEBA PVI'!$AK:$AK,"NO DATA")=Consolidated[[#This Row],[NO OF CLASSROOMS]],"","DOES NOT MATCH")</f>
        <v/>
      </c>
      <c r="BL130" s="31">
        <f>Consolidated[[#This Row],[ENROLLMENT 2021-22]]/Consolidated[[#This Row],[NO OF CLASSROOMS]]</f>
        <v>18.461351609385908</v>
      </c>
      <c r="BM130" s="21">
        <f>Consolidated[[#This Row],[FLOOR AREA (SF)]]/Consolidated[[#This Row],[ENROLLMENT 2022-23]]</f>
        <v>86.053021184965402</v>
      </c>
      <c r="BN130" s="21" t="s">
        <v>114</v>
      </c>
      <c r="BO130" s="21" t="s">
        <v>115</v>
      </c>
      <c r="BP130" s="21" t="s">
        <v>97</v>
      </c>
      <c r="BQ130" s="21" t="s">
        <v>97</v>
      </c>
      <c r="BR130" s="21" t="s">
        <v>97</v>
      </c>
      <c r="BS130" s="21" t="str">
        <f>_xlfn.XLOOKUP(Consolidated[[#This Row],[CODE]],'[7]page 1'!$A:$A,'[7]page 1'!$C:$C,"")</f>
        <v/>
      </c>
      <c r="BT130" s="21" t="str">
        <f>_xlfn.XLOOKUP(Consolidated[[#This Row],[CODE]],[8]Sheet1!$A:$A,[8]Sheet1!$G:$G,"")</f>
        <v/>
      </c>
      <c r="BU130" s="21" t="s">
        <v>92</v>
      </c>
      <c r="BV130" s="21" t="s">
        <v>101</v>
      </c>
      <c r="BW130" s="25" t="s">
        <v>92</v>
      </c>
      <c r="BX130" s="32" t="s">
        <v>550</v>
      </c>
      <c r="BY130" s="21" t="s">
        <v>546</v>
      </c>
      <c r="BZ130" s="21" t="s">
        <v>103</v>
      </c>
      <c r="CA130" s="33" t="s">
        <v>551</v>
      </c>
      <c r="CB130" s="21">
        <v>2</v>
      </c>
      <c r="CC130" s="25" t="s">
        <v>105</v>
      </c>
      <c r="CD130" s="21" t="s">
        <v>97</v>
      </c>
      <c r="CE130" s="21"/>
      <c r="CF130" s="21" t="s">
        <v>117</v>
      </c>
    </row>
    <row r="131" spans="1:84" ht="41.4" x14ac:dyDescent="0.3">
      <c r="A131" s="21">
        <v>20255</v>
      </c>
      <c r="B131" s="22" t="s">
        <v>552</v>
      </c>
      <c r="C131" s="21" t="s">
        <v>532</v>
      </c>
      <c r="D131" s="21" t="s">
        <v>545</v>
      </c>
      <c r="E131" s="49" t="s">
        <v>546</v>
      </c>
      <c r="F131" s="49"/>
      <c r="G131" s="21" t="s">
        <v>379</v>
      </c>
      <c r="H131" s="21" t="s">
        <v>380</v>
      </c>
      <c r="I131" s="21" t="s">
        <v>92</v>
      </c>
      <c r="J131" s="21" t="s">
        <v>93</v>
      </c>
      <c r="K131" s="21" t="s">
        <v>268</v>
      </c>
      <c r="L131" s="24" t="s">
        <v>92</v>
      </c>
      <c r="M131" s="24">
        <v>20.985070372047527</v>
      </c>
      <c r="N131" s="24">
        <v>22.408072905001408</v>
      </c>
      <c r="O131" s="24">
        <v>19.711009064525005</v>
      </c>
      <c r="P131" s="24">
        <v>22.603081495433777</v>
      </c>
      <c r="Q131" s="24">
        <v>22.658458098981871</v>
      </c>
      <c r="R131" s="24">
        <v>21.750564342293021</v>
      </c>
      <c r="S131" s="24">
        <v>79.664105605141245</v>
      </c>
      <c r="T131" s="24">
        <v>87.907759370805707</v>
      </c>
      <c r="U131" s="24">
        <v>95.082397936796895</v>
      </c>
      <c r="V131" s="24">
        <v>25.778481683198631</v>
      </c>
      <c r="W131" s="24">
        <v>15.263782799650684</v>
      </c>
      <c r="X131" s="24">
        <v>32.808093033463905</v>
      </c>
      <c r="Y131" s="24">
        <v>21.222343010852828</v>
      </c>
      <c r="Z131" s="24" t="s">
        <v>92</v>
      </c>
      <c r="AA131" s="24" t="s">
        <v>92</v>
      </c>
      <c r="AB131" s="23" t="s">
        <v>553</v>
      </c>
      <c r="AC131" s="37">
        <v>18.13383</v>
      </c>
      <c r="AD131" s="37">
        <v>-66.266670000000005</v>
      </c>
      <c r="AE131" s="37" t="str">
        <f>_xlfn.XLOOKUP(Consolidated[[#This Row],[CODE]],[1]updatedschoolpoints!$A:$A,[1]updatedschoolpoints!$O:$O)</f>
        <v>297-068-122-94</v>
      </c>
      <c r="AF131" s="37">
        <f>_xlfn.XLOOKUP(Consolidated[[#This Row],[CODE]],[1]updatedschoolpoints!$A:$A,[1]updatedschoolpoints!$Q:$Q)</f>
        <v>94</v>
      </c>
      <c r="AG131" s="37">
        <f>_xlfn.XLOOKUP(Consolidated[[#This Row],[CODE]],[1]updatedschoolpoints!$A:$A,[1]updatedschoolpoints!$P:$P)</f>
        <v>122</v>
      </c>
      <c r="AH131" s="37">
        <f>_xlfn.XLOOKUP(Consolidated[[#This Row],[CODE]],[1]updatedschoolpoints!$A:$A,[1]updatedschoolpoints!$I:$I)</f>
        <v>6.4972117200000001</v>
      </c>
      <c r="AI131" s="37">
        <f>_xlfn.XLOOKUP(Consolidated[[#This Row],[CODE]],[1]updatedschoolpoints!$A:$A,[1]updatedschoolpoints!$H:$H)</f>
        <v>283018.54249999998</v>
      </c>
      <c r="AJ131" s="21">
        <v>77505</v>
      </c>
      <c r="AK131" s="21" t="s">
        <v>448</v>
      </c>
      <c r="AL131" s="26">
        <f>_xlfn.XLOOKUP(Consolidated[[#This Row],[CODE]],'[2]FCI updated 220517'!$B:$B,'[2]FCI updated 220517'!$GD:$GD)</f>
        <v>0.68300000000000005</v>
      </c>
      <c r="AM131" s="27">
        <f>IF(AND(Consolidated[[#This Row],[DESIGNATION]]="Historic",Consolidated[[#This Row],[DESIGNATION 3/22/2022]]="Historic"),AL131,AL131/1.6)</f>
        <v>0.426875</v>
      </c>
      <c r="AN131" s="21" t="s">
        <v>45</v>
      </c>
      <c r="AO131" s="21" t="s">
        <v>97</v>
      </c>
      <c r="AP131" s="21" t="str">
        <f>_xlfn.XLOOKUP(Consolidated[[#This Row],[CODE]],'[3]PRUEBA PVI'!$D:$D,'[3]PRUEBA PVI'!$I:$I,"NO DATA")</f>
        <v>BILINGUE</v>
      </c>
      <c r="AQ131" s="28" t="str">
        <f>IF(_xlfn.XLOOKUP(Consolidated[[#This Row],[CODE]],'[4]PRUEBA PVI'!$D:$D,'[4]PRUEBA PVI'!$I:$I,"NOT FOUND")=Consolidated[[#This Row],[SPECIAL SCHOOL]],"MATCHES","NO")</f>
        <v>MATCHES</v>
      </c>
      <c r="AR131" s="28"/>
      <c r="AS131" s="21">
        <f>_xlfn.XLOOKUP(Consolidated[[#This Row],[CODE]],'[5]WORKING FILE'!$D:$D,'[5]WORKING FILE'!$W:$W,"")</f>
        <v>3</v>
      </c>
      <c r="AT131" s="33" t="str">
        <f>_xlfn.XLOOKUP(Consolidated[[#This Row],[CODE]],'[5]WORKING FILE'!$D:$D,'[5]WORKING FILE'!$V:$V)</f>
        <v>Send HS students to DR JOSE N GANDARA and make this PK-8</v>
      </c>
      <c r="AU131" s="21" t="str">
        <f>_xlfn.XLOOKUP(Consolidated[[#This Row],[CODE]],'[6]Karen sort'!$D:$D,'[6]Karen sort'!$O:$O,"NOT COMPLETE")</f>
        <v>PK-8</v>
      </c>
      <c r="AV131" s="21">
        <v>8.4</v>
      </c>
      <c r="AW131" s="21">
        <v>5</v>
      </c>
      <c r="AX131" s="21" t="s">
        <v>92</v>
      </c>
      <c r="AY131" s="27" t="s">
        <v>92</v>
      </c>
      <c r="AZ131" s="21"/>
      <c r="BA131" s="21"/>
      <c r="BB131" s="21"/>
      <c r="BC131" s="21"/>
      <c r="BD131" s="21"/>
      <c r="BE131" s="21"/>
      <c r="BF131" s="24" t="s">
        <v>179</v>
      </c>
      <c r="BG131" s="24">
        <v>497.26840482908113</v>
      </c>
      <c r="BH131" s="29" t="str">
        <f>IF(_xlfn.XLOOKUP(Consolidated[[#This Row],[CODE]],'[4]PRUEBA PVI'!$D:$D,'[4]PRUEBA PVI'!$AF:$AF,"NOT FOUND")=BG131,"",_xlfn.XLOOKUP(Consolidated[[#This Row],[CODE]],'[4]PRUEBA PVI'!$D:$D,'[4]PRUEBA PVI'!$AF:$AF,"NOT FOUND"))</f>
        <v/>
      </c>
      <c r="BI131" s="30">
        <v>471.92843055750512</v>
      </c>
      <c r="BJ131" s="21">
        <v>41</v>
      </c>
      <c r="BK131" s="28" t="str">
        <f>IF(_xlfn.XLOOKUP(Consolidated[[#This Row],[CODE]],'[4]PRUEBA PVI'!$D:$D,'[4]PRUEBA PVI'!$AK:$AK,"NO DATA")=Consolidated[[#This Row],[NO OF CLASSROOMS]],"","DOES NOT MATCH")</f>
        <v/>
      </c>
      <c r="BL131" s="31">
        <f>Consolidated[[#This Row],[ENROLLMENT 2021-22]]/Consolidated[[#This Row],[NO OF CLASSROOMS]]</f>
        <v>11.510449525792808</v>
      </c>
      <c r="BM131" s="21">
        <f>Consolidated[[#This Row],[FLOOR AREA (SF)]]/Consolidated[[#This Row],[ENROLLMENT 2022-23]]</f>
        <v>155.86150104718533</v>
      </c>
      <c r="BN131" s="21" t="s">
        <v>99</v>
      </c>
      <c r="BO131" s="21" t="s">
        <v>115</v>
      </c>
      <c r="BP131" s="21" t="s">
        <v>97</v>
      </c>
      <c r="BQ131" s="21" t="s">
        <v>97</v>
      </c>
      <c r="BR131" s="21" t="s">
        <v>97</v>
      </c>
      <c r="BS131" s="21" t="str">
        <f>_xlfn.XLOOKUP(Consolidated[[#This Row],[CODE]],'[7]page 1'!$A:$A,'[7]page 1'!$C:$C,"")</f>
        <v/>
      </c>
      <c r="BT131" s="21" t="str">
        <f>_xlfn.XLOOKUP(Consolidated[[#This Row],[CODE]],[8]Sheet1!$A:$A,[8]Sheet1!$G:$G,"")</f>
        <v/>
      </c>
      <c r="BU131" s="21" t="s">
        <v>92</v>
      </c>
      <c r="BV131" s="21" t="s">
        <v>101</v>
      </c>
      <c r="BW131" s="25" t="s">
        <v>92</v>
      </c>
      <c r="BX131" s="32" t="s">
        <v>554</v>
      </c>
      <c r="BY131" s="21" t="s">
        <v>546</v>
      </c>
      <c r="BZ131" s="21" t="s">
        <v>103</v>
      </c>
      <c r="CA131" s="33" t="s">
        <v>551</v>
      </c>
      <c r="CB131" s="21">
        <v>2</v>
      </c>
      <c r="CC131" s="25" t="s">
        <v>172</v>
      </c>
      <c r="CD131" s="21" t="s">
        <v>97</v>
      </c>
      <c r="CE131" s="21"/>
      <c r="CF131" s="21" t="s">
        <v>143</v>
      </c>
    </row>
    <row r="132" spans="1:84" ht="56.4" x14ac:dyDescent="0.3">
      <c r="A132" s="21">
        <v>20305</v>
      </c>
      <c r="B132" s="22" t="s">
        <v>555</v>
      </c>
      <c r="C132" s="21" t="s">
        <v>532</v>
      </c>
      <c r="D132" s="21" t="s">
        <v>545</v>
      </c>
      <c r="E132" s="49" t="s">
        <v>546</v>
      </c>
      <c r="F132" s="49"/>
      <c r="G132" s="21" t="s">
        <v>119</v>
      </c>
      <c r="H132" s="21" t="s">
        <v>120</v>
      </c>
      <c r="I132" s="21" t="s">
        <v>92</v>
      </c>
      <c r="J132" s="21" t="s">
        <v>93</v>
      </c>
      <c r="K132" s="21" t="s">
        <v>121</v>
      </c>
      <c r="L132" s="24" t="s">
        <v>92</v>
      </c>
      <c r="M132" s="24">
        <v>21.938937207140597</v>
      </c>
      <c r="N132" s="24">
        <v>18.673394087501173</v>
      </c>
      <c r="O132" s="24">
        <v>35.667540211997625</v>
      </c>
      <c r="P132" s="24">
        <v>16.010516059265594</v>
      </c>
      <c r="Q132" s="24">
        <v>25.490765361354605</v>
      </c>
      <c r="R132" s="24">
        <v>32.153008158172291</v>
      </c>
      <c r="S132" s="24" t="s">
        <v>92</v>
      </c>
      <c r="T132" s="24" t="s">
        <v>92</v>
      </c>
      <c r="U132" s="24" t="s">
        <v>92</v>
      </c>
      <c r="V132" s="24" t="s">
        <v>92</v>
      </c>
      <c r="W132" s="24" t="s">
        <v>92</v>
      </c>
      <c r="X132" s="24" t="s">
        <v>92</v>
      </c>
      <c r="Y132" s="24" t="s">
        <v>92</v>
      </c>
      <c r="Z132" s="24" t="s">
        <v>92</v>
      </c>
      <c r="AA132" s="24" t="s">
        <v>92</v>
      </c>
      <c r="AB132" s="23" t="s">
        <v>278</v>
      </c>
      <c r="AC132" s="37">
        <v>18.135089780000001</v>
      </c>
      <c r="AD132" s="37">
        <v>-66.247222730000004</v>
      </c>
      <c r="AE132" s="37" t="str">
        <f>_xlfn.XLOOKUP(Consolidated[[#This Row],[CODE]],[1]updatedschoolpoints!$A:$A,[1]updatedschoolpoints!$O:$O)</f>
        <v>298-061-192-02</v>
      </c>
      <c r="AF132" s="37">
        <f>_xlfn.XLOOKUP(Consolidated[[#This Row],[CODE]],[1]updatedschoolpoints!$A:$A,[1]updatedschoolpoints!$Q:$Q)</f>
        <v>2</v>
      </c>
      <c r="AG132" s="37">
        <f>_xlfn.XLOOKUP(Consolidated[[#This Row],[CODE]],[1]updatedschoolpoints!$A:$A,[1]updatedschoolpoints!$P:$P)</f>
        <v>192</v>
      </c>
      <c r="AH132" s="37">
        <f>_xlfn.XLOOKUP(Consolidated[[#This Row],[CODE]],[1]updatedschoolpoints!$A:$A,[1]updatedschoolpoints!$I:$I)</f>
        <v>3.3295277400000001</v>
      </c>
      <c r="AI132" s="37">
        <f>_xlfn.XLOOKUP(Consolidated[[#This Row],[CODE]],[1]updatedschoolpoints!$A:$A,[1]updatedschoolpoints!$H:$H)</f>
        <v>145034.22839999999</v>
      </c>
      <c r="AJ132" s="21">
        <v>20670</v>
      </c>
      <c r="AK132" s="21" t="s">
        <v>402</v>
      </c>
      <c r="AL132" s="26">
        <f>_xlfn.XLOOKUP(Consolidated[[#This Row],[CODE]],'[2]FCI updated 220517'!$B:$B,'[2]FCI updated 220517'!$GD:$GD)</f>
        <v>0.81299999999999994</v>
      </c>
      <c r="AM132" s="27">
        <f>IF(AND(Consolidated[[#This Row],[DESIGNATION]]="Historic",Consolidated[[#This Row],[DESIGNATION 3/22/2022]]="Historic"),AL132,AL132/1.6)</f>
        <v>0.50812499999999994</v>
      </c>
      <c r="AN132" s="21" t="s">
        <v>45</v>
      </c>
      <c r="AO132" s="21" t="s">
        <v>46</v>
      </c>
      <c r="AP132" s="21" t="str">
        <f>_xlfn.XLOOKUP(Consolidated[[#This Row],[CODE]],'[3]PRUEBA PVI'!$D:$D,'[3]PRUEBA PVI'!$I:$I,"NO DATA")</f>
        <v>REGULAR</v>
      </c>
      <c r="AQ132" s="28" t="str">
        <f>IF(_xlfn.XLOOKUP(Consolidated[[#This Row],[CODE]],'[4]PRUEBA PVI'!$D:$D,'[4]PRUEBA PVI'!$I:$I,"NOT FOUND")=Consolidated[[#This Row],[SPECIAL SCHOOL]],"MATCHES","NO")</f>
        <v>MATCHES</v>
      </c>
      <c r="AR132" s="28"/>
      <c r="AS132" s="21">
        <f>_xlfn.XLOOKUP(Consolidated[[#This Row],[CODE]],'[5]WORKING FILE'!$D:$D,'[5]WORKING FILE'!$W:$W,"")</f>
        <v>3</v>
      </c>
      <c r="AT132" s="33" t="str">
        <f>_xlfn.XLOOKUP(Consolidated[[#This Row],[CODE]],'[5]WORKING FILE'!$D:$D,'[5]WORKING FILE'!$V:$V)</f>
        <v>Isolated. Keep</v>
      </c>
      <c r="AU132" s="21" t="str">
        <f>_xlfn.XLOOKUP(Consolidated[[#This Row],[CODE]],'[6]Karen sort'!$D:$D,'[6]Karen sort'!$O:$O,"NOT COMPLETE")</f>
        <v>K-5</v>
      </c>
      <c r="AV132" s="21">
        <v>8.4</v>
      </c>
      <c r="AW132" s="21">
        <v>5</v>
      </c>
      <c r="AX132" s="21" t="s">
        <v>92</v>
      </c>
      <c r="AY132" s="27" t="s">
        <v>92</v>
      </c>
      <c r="AZ132" s="21"/>
      <c r="BA132" s="21"/>
      <c r="BB132" s="21"/>
      <c r="BC132" s="21"/>
      <c r="BD132" s="21"/>
      <c r="BE132" s="21"/>
      <c r="BF132" s="24" t="s">
        <v>98</v>
      </c>
      <c r="BG132" s="24">
        <v>154.72332441805071</v>
      </c>
      <c r="BH132" s="29" t="str">
        <f>IF(_xlfn.XLOOKUP(Consolidated[[#This Row],[CODE]],'[4]PRUEBA PVI'!$D:$D,'[4]PRUEBA PVI'!$AF:$AF,"NOT FOUND")=BG132,"",_xlfn.XLOOKUP(Consolidated[[#This Row],[CODE]],'[4]PRUEBA PVI'!$D:$D,'[4]PRUEBA PVI'!$AF:$AF,"NOT FOUND"))</f>
        <v/>
      </c>
      <c r="BI132" s="30">
        <v>145.97794128604161</v>
      </c>
      <c r="BJ132" s="21">
        <v>23</v>
      </c>
      <c r="BK132" s="28" t="str">
        <f>IF(_xlfn.XLOOKUP(Consolidated[[#This Row],[CODE]],'[4]PRUEBA PVI'!$D:$D,'[4]PRUEBA PVI'!$AK:$AK,"NO DATA")=Consolidated[[#This Row],[NO OF CLASSROOMS]],"","DOES NOT MATCH")</f>
        <v/>
      </c>
      <c r="BL132" s="31">
        <f>Consolidated[[#This Row],[ENROLLMENT 2021-22]]/Consolidated[[#This Row],[NO OF CLASSROOMS]]</f>
        <v>6.3468670124365918</v>
      </c>
      <c r="BM132" s="21">
        <f>Consolidated[[#This Row],[FLOOR AREA (SF)]]/Consolidated[[#This Row],[ENROLLMENT 2022-23]]</f>
        <v>133.59330325756977</v>
      </c>
      <c r="BN132" s="21" t="s">
        <v>114</v>
      </c>
      <c r="BO132" s="21" t="s">
        <v>115</v>
      </c>
      <c r="BP132" s="21" t="s">
        <v>97</v>
      </c>
      <c r="BQ132" s="21" t="s">
        <v>97</v>
      </c>
      <c r="BR132" s="21" t="s">
        <v>97</v>
      </c>
      <c r="BS132" s="21" t="str">
        <f>_xlfn.XLOOKUP(Consolidated[[#This Row],[CODE]],'[7]page 1'!$A:$A,'[7]page 1'!$C:$C,"")</f>
        <v>85KVA</v>
      </c>
      <c r="BT132" s="21" t="str">
        <f>_xlfn.XLOOKUP(Consolidated[[#This Row],[CODE]],[8]Sheet1!$A:$A,[8]Sheet1!$G:$G,"")</f>
        <v/>
      </c>
      <c r="BU132" s="21" t="s">
        <v>92</v>
      </c>
      <c r="BV132" s="21" t="s">
        <v>124</v>
      </c>
      <c r="BW132" s="25" t="s">
        <v>125</v>
      </c>
      <c r="BX132" s="32" t="s">
        <v>556</v>
      </c>
      <c r="BY132" s="21" t="s">
        <v>546</v>
      </c>
      <c r="BZ132" s="21" t="s">
        <v>103</v>
      </c>
      <c r="CA132" s="33" t="s">
        <v>551</v>
      </c>
      <c r="CB132" s="21">
        <v>2</v>
      </c>
      <c r="CC132" s="25" t="s">
        <v>172</v>
      </c>
      <c r="CD132" s="21" t="s">
        <v>97</v>
      </c>
      <c r="CE132" s="21"/>
      <c r="CF132" s="21" t="s">
        <v>127</v>
      </c>
    </row>
    <row r="133" spans="1:84" ht="70.2" x14ac:dyDescent="0.3">
      <c r="A133" s="21">
        <v>20321</v>
      </c>
      <c r="B133" s="22" t="s">
        <v>557</v>
      </c>
      <c r="C133" s="21" t="s">
        <v>532</v>
      </c>
      <c r="D133" s="21" t="s">
        <v>545</v>
      </c>
      <c r="E133" s="49" t="s">
        <v>546</v>
      </c>
      <c r="F133" s="49"/>
      <c r="G133" s="21" t="s">
        <v>108</v>
      </c>
      <c r="H133" s="21" t="s">
        <v>109</v>
      </c>
      <c r="I133" s="21" t="s">
        <v>92</v>
      </c>
      <c r="J133" s="21" t="s">
        <v>93</v>
      </c>
      <c r="K133" s="21" t="s">
        <v>111</v>
      </c>
      <c r="L133" s="24" t="s">
        <v>92</v>
      </c>
      <c r="M133" s="24">
        <v>33.385339228257429</v>
      </c>
      <c r="N133" s="24">
        <v>20.540733496251292</v>
      </c>
      <c r="O133" s="24">
        <v>20.649628543788101</v>
      </c>
      <c r="P133" s="24">
        <v>20.719491370814296</v>
      </c>
      <c r="Q133" s="24">
        <v>14.161536311863671</v>
      </c>
      <c r="R133" s="24">
        <v>29.315978026568857</v>
      </c>
      <c r="S133" s="24">
        <v>23.70955523962537</v>
      </c>
      <c r="T133" s="24">
        <v>48.207480945280551</v>
      </c>
      <c r="U133" s="24">
        <v>32.328015298510941</v>
      </c>
      <c r="V133" s="24" t="s">
        <v>92</v>
      </c>
      <c r="W133" s="24" t="s">
        <v>92</v>
      </c>
      <c r="X133" s="24" t="s">
        <v>92</v>
      </c>
      <c r="Y133" s="24" t="s">
        <v>92</v>
      </c>
      <c r="Z133" s="24" t="s">
        <v>92</v>
      </c>
      <c r="AA133" s="24" t="s">
        <v>92</v>
      </c>
      <c r="AB133" s="23" t="s">
        <v>558</v>
      </c>
      <c r="AC133" s="21">
        <v>18.1266</v>
      </c>
      <c r="AD133" s="21">
        <v>-66.290989999999994</v>
      </c>
      <c r="AE133" s="21" t="str">
        <f>_xlfn.XLOOKUP(Consolidated[[#This Row],[CODE]],[1]updatedschoolpoints!$A:$A,[1]updatedschoolpoints!$O:$O)</f>
        <v>297-000-007-19</v>
      </c>
      <c r="AF133" s="21">
        <f>_xlfn.XLOOKUP(Consolidated[[#This Row],[CODE]],[1]updatedschoolpoints!$A:$A,[1]updatedschoolpoints!$Q:$Q)</f>
        <v>19</v>
      </c>
      <c r="AG133" s="21">
        <f>_xlfn.XLOOKUP(Consolidated[[#This Row],[CODE]],[1]updatedschoolpoints!$A:$A,[1]updatedschoolpoints!$P:$P)</f>
        <v>7</v>
      </c>
      <c r="AH133" s="21">
        <f>_xlfn.XLOOKUP(Consolidated[[#This Row],[CODE]],[1]updatedschoolpoints!$A:$A,[1]updatedschoolpoints!$I:$I)</f>
        <v>10.10402996</v>
      </c>
      <c r="AI133" s="21">
        <f>_xlfn.XLOOKUP(Consolidated[[#This Row],[CODE]],[1]updatedschoolpoints!$A:$A,[1]updatedschoolpoints!$H:$H)</f>
        <v>440131.54519999999</v>
      </c>
      <c r="AJ133" s="21">
        <v>51398</v>
      </c>
      <c r="AK133" s="21" t="s">
        <v>113</v>
      </c>
      <c r="AL133" s="26">
        <f>_xlfn.XLOOKUP(Consolidated[[#This Row],[CODE]],'[2]FCI updated 220517'!$B:$B,'[2]FCI updated 220517'!$GD:$GD)</f>
        <v>1.0671999999999999</v>
      </c>
      <c r="AM133" s="27">
        <f>IF(AND(Consolidated[[#This Row],[DESIGNATION]]="Historic",Consolidated[[#This Row],[DESIGNATION 3/22/2022]]="Historic"),AL133,AL133/1.6)</f>
        <v>0.66699999999999993</v>
      </c>
      <c r="AN133" s="21" t="s">
        <v>45</v>
      </c>
      <c r="AO133" s="21" t="s">
        <v>97</v>
      </c>
      <c r="AP133" s="21" t="str">
        <f>_xlfn.XLOOKUP(Consolidated[[#This Row],[CODE]],'[3]PRUEBA PVI'!$D:$D,'[3]PRUEBA PVI'!$I:$I,"NO DATA")</f>
        <v>REGULAR</v>
      </c>
      <c r="AQ133" s="28" t="str">
        <f>IF(_xlfn.XLOOKUP(Consolidated[[#This Row],[CODE]],'[4]PRUEBA PVI'!$D:$D,'[4]PRUEBA PVI'!$I:$I,"NOT FOUND")=Consolidated[[#This Row],[SPECIAL SCHOOL]],"MATCHES","NO")</f>
        <v>MATCHES</v>
      </c>
      <c r="AR133" s="28"/>
      <c r="AS133" s="21">
        <f>_xlfn.XLOOKUP(Consolidated[[#This Row],[CODE]],'[5]WORKING FILE'!$D:$D,'[5]WORKING FILE'!$W:$W,"")</f>
        <v>3</v>
      </c>
      <c r="AT133" s="33" t="str">
        <f>_xlfn.XLOOKUP(Consolidated[[#This Row],[CODE]],'[5]WORKING FILE'!$D:$D,'[5]WORKING FILE'!$V:$V)</f>
        <v>Keep. Lots of area</v>
      </c>
      <c r="AU133" s="21" t="str">
        <f>_xlfn.XLOOKUP(Consolidated[[#This Row],[CODE]],'[6]Karen sort'!$D:$D,'[6]Karen sort'!$O:$O,"NOT COMPLETE")</f>
        <v>K-8</v>
      </c>
      <c r="AV133" s="21">
        <v>8.4</v>
      </c>
      <c r="AW133" s="21">
        <v>4</v>
      </c>
      <c r="AX133" s="21" t="s">
        <v>92</v>
      </c>
      <c r="AY133" s="27" t="s">
        <v>92</v>
      </c>
      <c r="AZ133" s="21"/>
      <c r="BA133" s="21"/>
      <c r="BB133" s="21"/>
      <c r="BC133" s="21"/>
      <c r="BD133" s="21"/>
      <c r="BE133" s="21"/>
      <c r="BF133" s="24" t="s">
        <v>131</v>
      </c>
      <c r="BG133" s="24">
        <v>268.64952812557857</v>
      </c>
      <c r="BH133" s="29" t="str">
        <f>IF(_xlfn.XLOOKUP(Consolidated[[#This Row],[CODE]],'[4]PRUEBA PVI'!$D:$D,'[4]PRUEBA PVI'!$AF:$AF,"NOT FOUND")=BG133,"",_xlfn.XLOOKUP(Consolidated[[#This Row],[CODE]],'[4]PRUEBA PVI'!$D:$D,'[4]PRUEBA PVI'!$AF:$AF,"NOT FOUND"))</f>
        <v/>
      </c>
      <c r="BI133" s="30">
        <v>254.13874281652542</v>
      </c>
      <c r="BJ133" s="21">
        <v>29</v>
      </c>
      <c r="BK133" s="28" t="str">
        <f>IF(_xlfn.XLOOKUP(Consolidated[[#This Row],[CODE]],'[4]PRUEBA PVI'!$D:$D,'[4]PRUEBA PVI'!$AK:$AK,"NO DATA")=Consolidated[[#This Row],[NO OF CLASSROOMS]],"","DOES NOT MATCH")</f>
        <v/>
      </c>
      <c r="BL133" s="31">
        <f>Consolidated[[#This Row],[ENROLLMENT 2021-22]]/Consolidated[[#This Row],[NO OF CLASSROOMS]]</f>
        <v>8.763404924707773</v>
      </c>
      <c r="BM133" s="21">
        <f>Consolidated[[#This Row],[FLOOR AREA (SF)]]/Consolidated[[#This Row],[ENROLLMENT 2022-23]]</f>
        <v>191.31989681357013</v>
      </c>
      <c r="BN133" s="21" t="s">
        <v>114</v>
      </c>
      <c r="BO133" s="21" t="s">
        <v>115</v>
      </c>
      <c r="BP133" s="21" t="s">
        <v>97</v>
      </c>
      <c r="BQ133" s="21" t="s">
        <v>97</v>
      </c>
      <c r="BR133" s="21" t="s">
        <v>97</v>
      </c>
      <c r="BS133" s="21" t="str">
        <f>_xlfn.XLOOKUP(Consolidated[[#This Row],[CODE]],'[7]page 1'!$A:$A,'[7]page 1'!$C:$C,"")</f>
        <v/>
      </c>
      <c r="BT133" s="21" t="str">
        <f>_xlfn.XLOOKUP(Consolidated[[#This Row],[CODE]],[8]Sheet1!$A:$A,[8]Sheet1!$G:$G,"")</f>
        <v/>
      </c>
      <c r="BU133" s="21" t="s">
        <v>92</v>
      </c>
      <c r="BV133" s="21" t="s">
        <v>124</v>
      </c>
      <c r="BW133" s="25" t="s">
        <v>92</v>
      </c>
      <c r="BX133" s="32" t="s">
        <v>559</v>
      </c>
      <c r="BY133" s="21" t="s">
        <v>546</v>
      </c>
      <c r="BZ133" s="21" t="s">
        <v>103</v>
      </c>
      <c r="CA133" s="33" t="s">
        <v>551</v>
      </c>
      <c r="CB133" s="21">
        <v>2</v>
      </c>
      <c r="CC133" s="25" t="s">
        <v>105</v>
      </c>
      <c r="CD133" s="21" t="s">
        <v>97</v>
      </c>
      <c r="CE133" s="21"/>
      <c r="CF133" s="21" t="s">
        <v>143</v>
      </c>
    </row>
    <row r="134" spans="1:84" ht="70.2" x14ac:dyDescent="0.3">
      <c r="A134" s="21">
        <v>20339</v>
      </c>
      <c r="B134" s="22" t="s">
        <v>560</v>
      </c>
      <c r="C134" s="21" t="s">
        <v>532</v>
      </c>
      <c r="D134" s="21" t="s">
        <v>545</v>
      </c>
      <c r="E134" s="49" t="s">
        <v>546</v>
      </c>
      <c r="F134" s="49"/>
      <c r="G134" s="21" t="s">
        <v>108</v>
      </c>
      <c r="H134" s="21" t="s">
        <v>109</v>
      </c>
      <c r="I134" s="21" t="s">
        <v>92</v>
      </c>
      <c r="J134" s="21" t="s">
        <v>92</v>
      </c>
      <c r="K134" s="21" t="s">
        <v>111</v>
      </c>
      <c r="L134" s="24" t="s">
        <v>92</v>
      </c>
      <c r="M134" s="24">
        <v>10.492535186023764</v>
      </c>
      <c r="N134" s="24">
        <v>5.602018226250352</v>
      </c>
      <c r="O134" s="24">
        <v>15.017911668209527</v>
      </c>
      <c r="P134" s="24">
        <v>15.068720996955852</v>
      </c>
      <c r="Q134" s="24">
        <v>9.4410242079091127</v>
      </c>
      <c r="R134" s="24">
        <v>9.4567671053447917</v>
      </c>
      <c r="S134" s="24">
        <v>22.761173030040357</v>
      </c>
      <c r="T134" s="24">
        <v>16.069160315093516</v>
      </c>
      <c r="U134" s="24">
        <v>10.459063773047658</v>
      </c>
      <c r="V134" s="24" t="s">
        <v>92</v>
      </c>
      <c r="W134" s="24" t="s">
        <v>92</v>
      </c>
      <c r="X134" s="24" t="s">
        <v>92</v>
      </c>
      <c r="Y134" s="24" t="s">
        <v>92</v>
      </c>
      <c r="Z134" s="24" t="s">
        <v>92</v>
      </c>
      <c r="AA134" s="24" t="s">
        <v>92</v>
      </c>
      <c r="AB134" s="23" t="s">
        <v>112</v>
      </c>
      <c r="AC134" s="21">
        <v>18.151730000000001</v>
      </c>
      <c r="AD134" s="21">
        <v>-66.232249999999993</v>
      </c>
      <c r="AE134" s="21" t="str">
        <f>_xlfn.XLOOKUP(Consolidated[[#This Row],[CODE]],[1]updatedschoolpoints!$A:$A,[1]updatedschoolpoints!$O:$O)</f>
        <v>298-000-002-38</v>
      </c>
      <c r="AF134" s="21">
        <f>_xlfn.XLOOKUP(Consolidated[[#This Row],[CODE]],[1]updatedschoolpoints!$A:$A,[1]updatedschoolpoints!$Q:$Q)</f>
        <v>38</v>
      </c>
      <c r="AG134" s="21">
        <f>_xlfn.XLOOKUP(Consolidated[[#This Row],[CODE]],[1]updatedschoolpoints!$A:$A,[1]updatedschoolpoints!$P:$P)</f>
        <v>2</v>
      </c>
      <c r="AH134" s="21">
        <f>_xlfn.XLOOKUP(Consolidated[[#This Row],[CODE]],[1]updatedschoolpoints!$A:$A,[1]updatedschoolpoints!$I:$I)</f>
        <v>7.3117769580000003</v>
      </c>
      <c r="AI134" s="21">
        <f>_xlfn.XLOOKUP(Consolidated[[#This Row],[CODE]],[1]updatedschoolpoints!$A:$A,[1]updatedschoolpoints!$H:$H)</f>
        <v>318501.00429999997</v>
      </c>
      <c r="AJ134" s="21">
        <v>32566</v>
      </c>
      <c r="AK134" s="21" t="s">
        <v>214</v>
      </c>
      <c r="AL134" s="26">
        <f>_xlfn.XLOOKUP(Consolidated[[#This Row],[CODE]],'[2]FCI updated 220517'!$B:$B,'[2]FCI updated 220517'!$GD:$GD)</f>
        <v>1.1279999999999999</v>
      </c>
      <c r="AM134" s="27">
        <f>IF(AND(Consolidated[[#This Row],[DESIGNATION]]="Historic",Consolidated[[#This Row],[DESIGNATION 3/22/2022]]="Historic"),AL134,AL134/1.6)</f>
        <v>0.70499999999999985</v>
      </c>
      <c r="AN134" s="21" t="s">
        <v>97</v>
      </c>
      <c r="AO134" s="21" t="s">
        <v>97</v>
      </c>
      <c r="AP134" s="21" t="str">
        <f>_xlfn.XLOOKUP(Consolidated[[#This Row],[CODE]],'[3]PRUEBA PVI'!$D:$D,'[3]PRUEBA PVI'!$I:$I,"NO DATA")</f>
        <v>REGULAR</v>
      </c>
      <c r="AQ134" s="28" t="str">
        <f>IF(_xlfn.XLOOKUP(Consolidated[[#This Row],[CODE]],'[4]PRUEBA PVI'!$D:$D,'[4]PRUEBA PVI'!$I:$I,"NOT FOUND")=Consolidated[[#This Row],[SPECIAL SCHOOL]],"MATCHES","NO")</f>
        <v>MATCHES</v>
      </c>
      <c r="AR134" s="28"/>
      <c r="AS134" s="21">
        <f>_xlfn.XLOOKUP(Consolidated[[#This Row],[CODE]],'[5]WORKING FILE'!$D:$D,'[5]WORKING FILE'!$W:$W,"")</f>
        <v>3</v>
      </c>
      <c r="AT134" s="33" t="str">
        <f>_xlfn.XLOOKUP(Consolidated[[#This Row],[CODE]],'[5]WORKING FILE'!$D:$D,'[5]WORKING FILE'!$V:$V)</f>
        <v>Isolated. Keep and add pre-k</v>
      </c>
      <c r="AU134" s="21" t="str">
        <f>_xlfn.XLOOKUP(Consolidated[[#This Row],[CODE]],'[6]Karen sort'!$D:$D,'[6]Karen sort'!$O:$O,"NOT COMPLETE")</f>
        <v>PK-8</v>
      </c>
      <c r="AV134" s="21">
        <v>8.4</v>
      </c>
      <c r="AW134" s="21">
        <v>4</v>
      </c>
      <c r="AX134" s="21" t="s">
        <v>92</v>
      </c>
      <c r="AY134" s="27" t="s">
        <v>92</v>
      </c>
      <c r="AZ134" s="21"/>
      <c r="BA134" s="21"/>
      <c r="BB134" s="21"/>
      <c r="BC134" s="21"/>
      <c r="BD134" s="21"/>
      <c r="BE134" s="21"/>
      <c r="BF134" s="24" t="s">
        <v>98</v>
      </c>
      <c r="BG134" s="24">
        <v>114.36837450887494</v>
      </c>
      <c r="BH134" s="29" t="str">
        <f>IF(_xlfn.XLOOKUP(Consolidated[[#This Row],[CODE]],'[4]PRUEBA PVI'!$D:$D,'[4]PRUEBA PVI'!$AF:$AF,"NOT FOUND")=BG134,"",_xlfn.XLOOKUP(Consolidated[[#This Row],[CODE]],'[4]PRUEBA PVI'!$D:$D,'[4]PRUEBA PVI'!$AF:$AF,"NOT FOUND"))</f>
        <v/>
      </c>
      <c r="BI134" s="30">
        <v>108.10331493078434</v>
      </c>
      <c r="BJ134" s="21">
        <v>25</v>
      </c>
      <c r="BK134" s="28" t="str">
        <f>IF(_xlfn.XLOOKUP(Consolidated[[#This Row],[CODE]],'[4]PRUEBA PVI'!$D:$D,'[4]PRUEBA PVI'!$AK:$AK,"NO DATA")=Consolidated[[#This Row],[NO OF CLASSROOMS]],"","DOES NOT MATCH")</f>
        <v/>
      </c>
      <c r="BL134" s="31">
        <f>Consolidated[[#This Row],[ENROLLMENT 2021-22]]/Consolidated[[#This Row],[NO OF CLASSROOMS]]</f>
        <v>4.3241325972313733</v>
      </c>
      <c r="BM134" s="21">
        <f>Consolidated[[#This Row],[FLOOR AREA (SF)]]/Consolidated[[#This Row],[ENROLLMENT 2022-23]]</f>
        <v>284.74654938348272</v>
      </c>
      <c r="BN134" s="21" t="s">
        <v>114</v>
      </c>
      <c r="BO134" s="21" t="s">
        <v>115</v>
      </c>
      <c r="BP134" s="21" t="s">
        <v>97</v>
      </c>
      <c r="BQ134" s="21" t="s">
        <v>97</v>
      </c>
      <c r="BR134" s="21" t="s">
        <v>97</v>
      </c>
      <c r="BS134" s="21" t="str">
        <f>_xlfn.XLOOKUP(Consolidated[[#This Row],[CODE]],'[7]page 1'!$A:$A,'[7]page 1'!$C:$C,"")</f>
        <v>85KVA</v>
      </c>
      <c r="BT134" s="21" t="str">
        <f>_xlfn.XLOOKUP(Consolidated[[#This Row],[CODE]],[8]Sheet1!$A:$A,[8]Sheet1!$G:$G,"")</f>
        <v/>
      </c>
      <c r="BU134" s="21" t="s">
        <v>92</v>
      </c>
      <c r="BV134" s="21" t="s">
        <v>124</v>
      </c>
      <c r="BW134" s="25" t="s">
        <v>92</v>
      </c>
      <c r="BX134" s="32" t="s">
        <v>561</v>
      </c>
      <c r="BY134" s="21" t="s">
        <v>546</v>
      </c>
      <c r="BZ134" s="21" t="s">
        <v>103</v>
      </c>
      <c r="CA134" s="33" t="s">
        <v>551</v>
      </c>
      <c r="CB134" s="21">
        <v>2</v>
      </c>
      <c r="CC134" s="25" t="s">
        <v>105</v>
      </c>
      <c r="CD134" s="21" t="s">
        <v>97</v>
      </c>
      <c r="CE134" s="21"/>
      <c r="CF134" s="21" t="s">
        <v>143</v>
      </c>
    </row>
    <row r="135" spans="1:84" ht="56.4" x14ac:dyDescent="0.3">
      <c r="A135" s="21">
        <v>20362</v>
      </c>
      <c r="B135" s="22" t="s">
        <v>562</v>
      </c>
      <c r="C135" s="21" t="s">
        <v>532</v>
      </c>
      <c r="D135" s="21" t="s">
        <v>545</v>
      </c>
      <c r="E135" s="49" t="s">
        <v>546</v>
      </c>
      <c r="F135" s="49"/>
      <c r="G135" s="21" t="s">
        <v>160</v>
      </c>
      <c r="H135" s="21" t="s">
        <v>161</v>
      </c>
      <c r="I135" s="21" t="s">
        <v>92</v>
      </c>
      <c r="J135" s="21" t="s">
        <v>93</v>
      </c>
      <c r="K135" s="21" t="s">
        <v>162</v>
      </c>
      <c r="L135" s="24" t="s">
        <v>92</v>
      </c>
      <c r="M135" s="24" t="s">
        <v>92</v>
      </c>
      <c r="N135" s="24" t="s">
        <v>92</v>
      </c>
      <c r="O135" s="24" t="s">
        <v>92</v>
      </c>
      <c r="P135" s="24" t="s">
        <v>92</v>
      </c>
      <c r="Q135" s="24" t="s">
        <v>92</v>
      </c>
      <c r="R135" s="24" t="s">
        <v>92</v>
      </c>
      <c r="S135" s="24" t="s">
        <v>92</v>
      </c>
      <c r="T135" s="24" t="s">
        <v>92</v>
      </c>
      <c r="U135" s="24" t="s">
        <v>92</v>
      </c>
      <c r="V135" s="24">
        <v>70.652134983581433</v>
      </c>
      <c r="W135" s="24">
        <v>104.93850674759845</v>
      </c>
      <c r="X135" s="24">
        <v>110.96854996612791</v>
      </c>
      <c r="Y135" s="24">
        <v>87.78332790852761</v>
      </c>
      <c r="Z135" s="24" t="s">
        <v>92</v>
      </c>
      <c r="AA135" s="24" t="s">
        <v>92</v>
      </c>
      <c r="AB135" s="23" t="s">
        <v>178</v>
      </c>
      <c r="AC135" s="37">
        <v>18.133520000000001</v>
      </c>
      <c r="AD135" s="37">
        <v>-66.263469999999998</v>
      </c>
      <c r="AE135" s="37" t="str">
        <f>_xlfn.XLOOKUP(Consolidated[[#This Row],[CODE]],[1]updatedschoolpoints!$A:$A,[1]updatedschoolpoints!$O:$O)</f>
        <v>297-000-010-23</v>
      </c>
      <c r="AF135" s="37">
        <f>_xlfn.XLOOKUP(Consolidated[[#This Row],[CODE]],[1]updatedschoolpoints!$A:$A,[1]updatedschoolpoints!$Q:$Q)</f>
        <v>23</v>
      </c>
      <c r="AG135" s="37">
        <f>_xlfn.XLOOKUP(Consolidated[[#This Row],[CODE]],[1]updatedschoolpoints!$A:$A,[1]updatedschoolpoints!$P:$P)</f>
        <v>10</v>
      </c>
      <c r="AH135" s="37">
        <f>_xlfn.XLOOKUP(Consolidated[[#This Row],[CODE]],[1]updatedschoolpoints!$A:$A,[1]updatedschoolpoints!$I:$I)</f>
        <v>3.8280322199999999</v>
      </c>
      <c r="AI135" s="37">
        <f>_xlfn.XLOOKUP(Consolidated[[#This Row],[CODE]],[1]updatedschoolpoints!$A:$A,[1]updatedschoolpoints!$H:$H)</f>
        <v>166749.08350000001</v>
      </c>
      <c r="AJ135" s="21">
        <v>182179</v>
      </c>
      <c r="AK135" s="21" t="s">
        <v>238</v>
      </c>
      <c r="AL135" s="26">
        <f>_xlfn.XLOOKUP(Consolidated[[#This Row],[CODE]],'[2]FCI updated 220517'!$B:$B,'[2]FCI updated 220517'!$GD:$GD)</f>
        <v>0.61250000000000004</v>
      </c>
      <c r="AM135" s="27">
        <f>IF(AND(Consolidated[[#This Row],[DESIGNATION]]="Historic",Consolidated[[#This Row],[DESIGNATION 3/22/2022]]="Historic"),AL135,AL135/1.6)</f>
        <v>0.3828125</v>
      </c>
      <c r="AN135" s="21" t="s">
        <v>45</v>
      </c>
      <c r="AO135" s="21" t="s">
        <v>97</v>
      </c>
      <c r="AP135" s="21" t="str">
        <f>_xlfn.XLOOKUP(Consolidated[[#This Row],[CODE]],'[3]PRUEBA PVI'!$D:$D,'[3]PRUEBA PVI'!$I:$I,"NO DATA")</f>
        <v>VOCACIONAL</v>
      </c>
      <c r="AQ135" s="28" t="str">
        <f>IF(_xlfn.XLOOKUP(Consolidated[[#This Row],[CODE]],'[4]PRUEBA PVI'!$D:$D,'[4]PRUEBA PVI'!$I:$I,"NOT FOUND")=Consolidated[[#This Row],[SPECIAL SCHOOL]],"MATCHES","NO")</f>
        <v>MATCHES</v>
      </c>
      <c r="AR135" s="28"/>
      <c r="AS135" s="21">
        <f>_xlfn.XLOOKUP(Consolidated[[#This Row],[CODE]],'[5]WORKING FILE'!$D:$D,'[5]WORKING FILE'!$W:$W,"")</f>
        <v>3</v>
      </c>
      <c r="AT135" s="33" t="str">
        <f>_xlfn.XLOOKUP(Consolidated[[#This Row],[CODE]],'[5]WORKING FILE'!$D:$D,'[5]WORKING FILE'!$V:$V)</f>
        <v>Lots of extra room. Bring HS students from RAFAEL PONT FLORES and SU PASTO here. Also add students from BONIFACIO SANCHEZ JIMENEZ. Shelter.</v>
      </c>
      <c r="AU135" s="21" t="str">
        <f>_xlfn.XLOOKUP(Consolidated[[#This Row],[CODE]],'[6]Karen sort'!$D:$D,'[6]Karen sort'!$O:$O,"NOT COMPLETE")</f>
        <v>9-12</v>
      </c>
      <c r="AV135" s="21">
        <v>8.4</v>
      </c>
      <c r="AW135" s="21">
        <v>3</v>
      </c>
      <c r="AX135" s="21" t="s">
        <v>92</v>
      </c>
      <c r="AY135" s="27" t="s">
        <v>92</v>
      </c>
      <c r="AZ135" s="21"/>
      <c r="BA135" s="21"/>
      <c r="BB135" s="21"/>
      <c r="BC135" s="21"/>
      <c r="BD135" s="21"/>
      <c r="BE135" s="21"/>
      <c r="BF135" s="24" t="s">
        <v>179</v>
      </c>
      <c r="BG135" s="24">
        <v>380.25122154367443</v>
      </c>
      <c r="BH135" s="29" t="str">
        <f>IF(_xlfn.XLOOKUP(Consolidated[[#This Row],[CODE]],'[4]PRUEBA PVI'!$D:$D,'[4]PRUEBA PVI'!$AF:$AF,"NOT FOUND")=BG135,"",_xlfn.XLOOKUP(Consolidated[[#This Row],[CODE]],'[4]PRUEBA PVI'!$D:$D,'[4]PRUEBA PVI'!$AF:$AF,"NOT FOUND"))</f>
        <v/>
      </c>
      <c r="BI135" s="30">
        <v>365.14322180781829</v>
      </c>
      <c r="BJ135" s="21">
        <v>38</v>
      </c>
      <c r="BK135" s="28" t="str">
        <f>IF(_xlfn.XLOOKUP(Consolidated[[#This Row],[CODE]],'[4]PRUEBA PVI'!$D:$D,'[4]PRUEBA PVI'!$AK:$AK,"NO DATA")=Consolidated[[#This Row],[NO OF CLASSROOMS]],"","DOES NOT MATCH")</f>
        <v/>
      </c>
      <c r="BL135" s="31">
        <f>Consolidated[[#This Row],[ENROLLMENT 2021-22]]/Consolidated[[#This Row],[NO OF CLASSROOMS]]</f>
        <v>9.6090321528373241</v>
      </c>
      <c r="BM135" s="21">
        <f>Consolidated[[#This Row],[FLOOR AREA (SF)]]/Consolidated[[#This Row],[ENROLLMENT 2022-23]]</f>
        <v>479.10168246251249</v>
      </c>
      <c r="BN135" s="21" t="s">
        <v>99</v>
      </c>
      <c r="BO135" s="21" t="s">
        <v>115</v>
      </c>
      <c r="BP135" s="21" t="s">
        <v>97</v>
      </c>
      <c r="BQ135" s="21" t="s">
        <v>123</v>
      </c>
      <c r="BR135" s="21" t="s">
        <v>97</v>
      </c>
      <c r="BS135" s="21" t="str">
        <f>_xlfn.XLOOKUP(Consolidated[[#This Row],[CODE]],'[7]page 1'!$A:$A,'[7]page 1'!$C:$C,"")</f>
        <v/>
      </c>
      <c r="BT135" s="21" t="str">
        <f>_xlfn.XLOOKUP(Consolidated[[#This Row],[CODE]],[8]Sheet1!$A:$A,[8]Sheet1!$G:$G,"")</f>
        <v/>
      </c>
      <c r="BU135" s="21" t="s">
        <v>92</v>
      </c>
      <c r="BV135" s="21" t="s">
        <v>101</v>
      </c>
      <c r="BW135" s="25" t="s">
        <v>279</v>
      </c>
      <c r="BX135" s="32" t="s">
        <v>563</v>
      </c>
      <c r="BY135" s="21" t="s">
        <v>546</v>
      </c>
      <c r="BZ135" s="21" t="s">
        <v>103</v>
      </c>
      <c r="CA135" s="33" t="s">
        <v>551</v>
      </c>
      <c r="CB135" s="21">
        <v>2</v>
      </c>
      <c r="CC135" s="25" t="s">
        <v>172</v>
      </c>
      <c r="CD135" s="21" t="s">
        <v>97</v>
      </c>
      <c r="CE135" s="21"/>
      <c r="CF135" s="21" t="s">
        <v>143</v>
      </c>
    </row>
    <row r="136" spans="1:84" ht="96.6" x14ac:dyDescent="0.3">
      <c r="A136" s="21">
        <v>20396</v>
      </c>
      <c r="B136" s="22" t="s">
        <v>564</v>
      </c>
      <c r="C136" s="21" t="s">
        <v>532</v>
      </c>
      <c r="D136" s="21" t="s">
        <v>545</v>
      </c>
      <c r="E136" s="49" t="s">
        <v>545</v>
      </c>
      <c r="F136" s="49"/>
      <c r="G136" s="21" t="s">
        <v>108</v>
      </c>
      <c r="H136" s="21" t="s">
        <v>109</v>
      </c>
      <c r="I136" s="21" t="s">
        <v>92</v>
      </c>
      <c r="J136" s="21" t="s">
        <v>93</v>
      </c>
      <c r="K136" s="21" t="s">
        <v>111</v>
      </c>
      <c r="L136" s="24" t="s">
        <v>92</v>
      </c>
      <c r="M136" s="24">
        <v>62.001344281049512</v>
      </c>
      <c r="N136" s="24">
        <v>56.953851966878581</v>
      </c>
      <c r="O136" s="24">
        <v>58.194407714311915</v>
      </c>
      <c r="P136" s="24">
        <v>64.042064237062377</v>
      </c>
      <c r="Q136" s="24">
        <v>61.366657351409238</v>
      </c>
      <c r="R136" s="24">
        <v>53.903572500465316</v>
      </c>
      <c r="S136" s="24">
        <v>47.41911047925074</v>
      </c>
      <c r="T136" s="24">
        <v>18.904894488345313</v>
      </c>
      <c r="U136" s="24">
        <v>16.164007649255471</v>
      </c>
      <c r="V136" s="24" t="s">
        <v>92</v>
      </c>
      <c r="W136" s="24" t="s">
        <v>92</v>
      </c>
      <c r="X136" s="24" t="s">
        <v>92</v>
      </c>
      <c r="Y136" s="24" t="s">
        <v>92</v>
      </c>
      <c r="Z136" s="24">
        <v>5.7248973345479879</v>
      </c>
      <c r="AA136" s="24" t="s">
        <v>92</v>
      </c>
      <c r="AB136" s="23" t="s">
        <v>278</v>
      </c>
      <c r="AC136" s="37">
        <v>18.179494999999999</v>
      </c>
      <c r="AD136" s="37">
        <v>-66.295051999999998</v>
      </c>
      <c r="AE136" s="37" t="str">
        <f>_xlfn.XLOOKUP(Consolidated[[#This Row],[CODE]],[1]updatedschoolpoints!$A:$A,[1]updatedschoolpoints!$O:$O)</f>
        <v>273-000-002-53</v>
      </c>
      <c r="AF136" s="37">
        <f>_xlfn.XLOOKUP(Consolidated[[#This Row],[CODE]],[1]updatedschoolpoints!$A:$A,[1]updatedschoolpoints!$Q:$Q)</f>
        <v>53</v>
      </c>
      <c r="AG136" s="37">
        <f>_xlfn.XLOOKUP(Consolidated[[#This Row],[CODE]],[1]updatedschoolpoints!$A:$A,[1]updatedschoolpoints!$P:$P)</f>
        <v>2</v>
      </c>
      <c r="AH136" s="37">
        <f>_xlfn.XLOOKUP(Consolidated[[#This Row],[CODE]],[1]updatedschoolpoints!$A:$A,[1]updatedschoolpoints!$I:$I)</f>
        <v>9.2402284419999994</v>
      </c>
      <c r="AI136" s="37">
        <f>_xlfn.XLOOKUP(Consolidated[[#This Row],[CODE]],[1]updatedschoolpoints!$A:$A,[1]updatedschoolpoints!$H:$H)</f>
        <v>402504.35090000002</v>
      </c>
      <c r="AJ136" s="21">
        <v>44703</v>
      </c>
      <c r="AK136" s="21" t="s">
        <v>565</v>
      </c>
      <c r="AL136" s="26">
        <f>_xlfn.XLOOKUP(Consolidated[[#This Row],[CODE]],'[2]FCI updated 220517'!$B:$B,'[2]FCI updated 220517'!$GD:$GD)</f>
        <v>1.224</v>
      </c>
      <c r="AM136" s="27">
        <f>IF(AND(Consolidated[[#This Row],[DESIGNATION]]="Historic",Consolidated[[#This Row],[DESIGNATION 3/22/2022]]="Historic"),AL136,AL136/1.6)</f>
        <v>0.7649999999999999</v>
      </c>
      <c r="AN136" s="21" t="s">
        <v>97</v>
      </c>
      <c r="AO136" s="21" t="s">
        <v>97</v>
      </c>
      <c r="AP136" s="21" t="str">
        <f>_xlfn.XLOOKUP(Consolidated[[#This Row],[CODE]],'[3]PRUEBA PVI'!$D:$D,'[3]PRUEBA PVI'!$I:$I,"NO DATA")</f>
        <v>REGULAR</v>
      </c>
      <c r="AQ136" s="28" t="str">
        <f>IF(_xlfn.XLOOKUP(Consolidated[[#This Row],[CODE]],'[4]PRUEBA PVI'!$D:$D,'[4]PRUEBA PVI'!$I:$I,"NOT FOUND")=Consolidated[[#This Row],[SPECIAL SCHOOL]],"MATCHES","NO")</f>
        <v>MATCHES</v>
      </c>
      <c r="AR136" s="28"/>
      <c r="AS136" s="21">
        <f>_xlfn.XLOOKUP(Consolidated[[#This Row],[CODE]],'[5]WORKING FILE'!$D:$D,'[5]WORKING FILE'!$W:$W,"")</f>
        <v>3</v>
      </c>
      <c r="AT136" s="33" t="str">
        <f>_xlfn.XLOOKUP(Consolidated[[#This Row],[CODE]],'[5]WORKING FILE'!$D:$D,'[5]WORKING FILE'!$V:$V)</f>
        <v>Keep</v>
      </c>
      <c r="AU136" s="21" t="str">
        <f>_xlfn.XLOOKUP(Consolidated[[#This Row],[CODE]],'[6]Karen sort'!$D:$D,'[6]Karen sort'!$O:$O,"NOT COMPLETE")</f>
        <v>K-8</v>
      </c>
      <c r="AV136" s="21">
        <v>9.5</v>
      </c>
      <c r="AW136" s="21">
        <v>5</v>
      </c>
      <c r="AX136" s="21" t="s">
        <v>92</v>
      </c>
      <c r="AY136" s="27" t="s">
        <v>92</v>
      </c>
      <c r="AZ136" s="21"/>
      <c r="BA136" s="21"/>
      <c r="BB136" s="21"/>
      <c r="BC136" s="21"/>
      <c r="BD136" s="21"/>
      <c r="BE136" s="21"/>
      <c r="BF136" s="24" t="s">
        <v>98</v>
      </c>
      <c r="BG136" s="24">
        <v>461.91579600000421</v>
      </c>
      <c r="BH136" s="29" t="str">
        <f>IF(_xlfn.XLOOKUP(Consolidated[[#This Row],[CODE]],'[4]PRUEBA PVI'!$D:$D,'[4]PRUEBA PVI'!$AF:$AF,"NOT FOUND")=BG136,"",_xlfn.XLOOKUP(Consolidated[[#This Row],[CODE]],'[4]PRUEBA PVI'!$D:$D,'[4]PRUEBA PVI'!$AF:$AF,"NOT FOUND"))</f>
        <v/>
      </c>
      <c r="BI136" s="30">
        <v>437.44496963738982</v>
      </c>
      <c r="BJ136" s="21">
        <v>34</v>
      </c>
      <c r="BK136" s="28" t="str">
        <f>IF(_xlfn.XLOOKUP(Consolidated[[#This Row],[CODE]],'[4]PRUEBA PVI'!$D:$D,'[4]PRUEBA PVI'!$AK:$AK,"NO DATA")=Consolidated[[#This Row],[NO OF CLASSROOMS]],"","DOES NOT MATCH")</f>
        <v/>
      </c>
      <c r="BL136" s="31">
        <f>Consolidated[[#This Row],[ENROLLMENT 2021-22]]/Consolidated[[#This Row],[NO OF CLASSROOMS]]</f>
        <v>12.866028518746759</v>
      </c>
      <c r="BM136" s="21">
        <f>Consolidated[[#This Row],[FLOOR AREA (SF)]]/Consolidated[[#This Row],[ENROLLMENT 2022-23]]</f>
        <v>96.777378879677002</v>
      </c>
      <c r="BN136" s="21" t="s">
        <v>114</v>
      </c>
      <c r="BO136" s="21" t="s">
        <v>115</v>
      </c>
      <c r="BP136" s="21" t="s">
        <v>97</v>
      </c>
      <c r="BQ136" s="21" t="s">
        <v>97</v>
      </c>
      <c r="BR136" s="21" t="s">
        <v>97</v>
      </c>
      <c r="BS136" s="21" t="str">
        <f>_xlfn.XLOOKUP(Consolidated[[#This Row],[CODE]],'[7]page 1'!$A:$A,'[7]page 1'!$C:$C,"")</f>
        <v>85KVA</v>
      </c>
      <c r="BT136" s="21" t="str">
        <f>_xlfn.XLOOKUP(Consolidated[[#This Row],[CODE]],[8]Sheet1!$A:$A,[8]Sheet1!$G:$G,"")</f>
        <v/>
      </c>
      <c r="BU136" s="21" t="s">
        <v>92</v>
      </c>
      <c r="BV136" s="21" t="s">
        <v>124</v>
      </c>
      <c r="BW136" s="25" t="s">
        <v>92</v>
      </c>
      <c r="BX136" s="32" t="s">
        <v>566</v>
      </c>
      <c r="BY136" s="21" t="s">
        <v>545</v>
      </c>
      <c r="BZ136" s="21" t="s">
        <v>103</v>
      </c>
      <c r="CA136" s="33" t="s">
        <v>567</v>
      </c>
      <c r="CB136" s="21">
        <v>2</v>
      </c>
      <c r="CC136" s="25" t="s">
        <v>105</v>
      </c>
      <c r="CD136" s="21" t="s">
        <v>97</v>
      </c>
      <c r="CE136" s="21"/>
      <c r="CF136" s="21" t="s">
        <v>143</v>
      </c>
    </row>
    <row r="137" spans="1:84" ht="69" x14ac:dyDescent="0.3">
      <c r="A137" s="21">
        <v>20404</v>
      </c>
      <c r="B137" s="22" t="s">
        <v>568</v>
      </c>
      <c r="C137" s="21" t="s">
        <v>532</v>
      </c>
      <c r="D137" s="21" t="s">
        <v>545</v>
      </c>
      <c r="E137" s="49" t="s">
        <v>545</v>
      </c>
      <c r="F137" s="49"/>
      <c r="G137" s="21" t="s">
        <v>108</v>
      </c>
      <c r="H137" s="21" t="s">
        <v>109</v>
      </c>
      <c r="I137" s="21" t="s">
        <v>110</v>
      </c>
      <c r="J137" s="21" t="s">
        <v>93</v>
      </c>
      <c r="K137" s="21" t="s">
        <v>111</v>
      </c>
      <c r="L137" s="24">
        <v>16.162704446805549</v>
      </c>
      <c r="M137" s="24">
        <v>26.708271382605943</v>
      </c>
      <c r="N137" s="24">
        <v>29.877430540001878</v>
      </c>
      <c r="O137" s="24">
        <v>30.035823336419053</v>
      </c>
      <c r="P137" s="24">
        <v>32.962827180840925</v>
      </c>
      <c r="Q137" s="24">
        <v>36.819994410845545</v>
      </c>
      <c r="R137" s="24">
        <v>28.370301316034375</v>
      </c>
      <c r="S137" s="24">
        <v>36.038523964230563</v>
      </c>
      <c r="T137" s="24">
        <v>51.043215118532345</v>
      </c>
      <c r="U137" s="24">
        <v>53.246142844606261</v>
      </c>
      <c r="V137" s="24" t="s">
        <v>92</v>
      </c>
      <c r="W137" s="24" t="s">
        <v>92</v>
      </c>
      <c r="X137" s="24" t="s">
        <v>92</v>
      </c>
      <c r="Y137" s="24" t="s">
        <v>92</v>
      </c>
      <c r="Z137" s="24" t="s">
        <v>92</v>
      </c>
      <c r="AA137" s="24" t="s">
        <v>92</v>
      </c>
      <c r="AB137" s="23" t="s">
        <v>261</v>
      </c>
      <c r="AC137" s="21">
        <v>18.186255809999999</v>
      </c>
      <c r="AD137" s="21">
        <v>-66.307613630000006</v>
      </c>
      <c r="AE137" s="21" t="str">
        <f>_xlfn.XLOOKUP(Consolidated[[#This Row],[CODE]],[1]updatedschoolpoints!$A:$A,[1]updatedschoolpoints!$O:$O)</f>
        <v>247-091-011-03</v>
      </c>
      <c r="AF137" s="21">
        <f>_xlfn.XLOOKUP(Consolidated[[#This Row],[CODE]],[1]updatedschoolpoints!$A:$A,[1]updatedschoolpoints!$Q:$Q)</f>
        <v>3</v>
      </c>
      <c r="AG137" s="21">
        <f>_xlfn.XLOOKUP(Consolidated[[#This Row],[CODE]],[1]updatedschoolpoints!$A:$A,[1]updatedschoolpoints!$P:$P)</f>
        <v>11</v>
      </c>
      <c r="AH137" s="21">
        <f>_xlfn.XLOOKUP(Consolidated[[#This Row],[CODE]],[1]updatedschoolpoints!$A:$A,[1]updatedschoolpoints!$I:$I)</f>
        <v>1.625586033</v>
      </c>
      <c r="AI137" s="21">
        <f>_xlfn.XLOOKUP(Consolidated[[#This Row],[CODE]],[1]updatedschoolpoints!$A:$A,[1]updatedschoolpoints!$H:$H)</f>
        <v>70810.527600000001</v>
      </c>
      <c r="AJ137" s="21">
        <v>36899</v>
      </c>
      <c r="AK137" s="21" t="s">
        <v>569</v>
      </c>
      <c r="AL137" s="26">
        <f>_xlfn.XLOOKUP(Consolidated[[#This Row],[CODE]],'[2]FCI updated 220517'!$B:$B,'[2]FCI updated 220517'!$GD:$GD)</f>
        <v>1.304</v>
      </c>
      <c r="AM137" s="27">
        <f>IF(AND(Consolidated[[#This Row],[DESIGNATION]]="Historic",Consolidated[[#This Row],[DESIGNATION 3/22/2022]]="Historic"),AL137,AL137/1.6)</f>
        <v>0.81499999999999995</v>
      </c>
      <c r="AN137" s="21" t="s">
        <v>97</v>
      </c>
      <c r="AO137" s="21" t="s">
        <v>97</v>
      </c>
      <c r="AP137" s="21" t="str">
        <f>_xlfn.XLOOKUP(Consolidated[[#This Row],[CODE]],'[3]PRUEBA PVI'!$D:$D,'[3]PRUEBA PVI'!$I:$I,"NO DATA")</f>
        <v>REGULAR</v>
      </c>
      <c r="AQ137" s="28" t="str">
        <f>IF(_xlfn.XLOOKUP(Consolidated[[#This Row],[CODE]],'[4]PRUEBA PVI'!$D:$D,'[4]PRUEBA PVI'!$I:$I,"NOT FOUND")=Consolidated[[#This Row],[SPECIAL SCHOOL]],"MATCHES","NO")</f>
        <v>MATCHES</v>
      </c>
      <c r="AR137" s="28"/>
      <c r="AS137" s="21">
        <f>_xlfn.XLOOKUP(Consolidated[[#This Row],[CODE]],'[5]WORKING FILE'!$D:$D,'[5]WORKING FILE'!$W:$W,"")</f>
        <v>5</v>
      </c>
      <c r="AT137" s="33" t="str">
        <f>_xlfn.XLOOKUP(Consolidated[[#This Row],[CODE]],'[5]WORKING FILE'!$D:$D,'[5]WORKING FILE'!$V:$V)</f>
        <v>Bring students from SU LA LOMA (ANTONIO VAZQUEZ RAMOS). 
Needs Replacement</v>
      </c>
      <c r="AU137" s="21" t="str">
        <f>_xlfn.XLOOKUP(Consolidated[[#This Row],[CODE]],'[6]Karen sort'!$D:$D,'[6]Karen sort'!$O:$O,"NOT COMPLETE")</f>
        <v>PK-8</v>
      </c>
      <c r="AV137" s="21">
        <v>9.5</v>
      </c>
      <c r="AW137" s="21">
        <v>4</v>
      </c>
      <c r="AX137" s="21" t="s">
        <v>92</v>
      </c>
      <c r="AY137" s="27" t="s">
        <v>92</v>
      </c>
      <c r="AZ137" s="21"/>
      <c r="BA137" s="21"/>
      <c r="BB137" s="21"/>
      <c r="BC137" s="21"/>
      <c r="BD137" s="21"/>
      <c r="BE137" s="21"/>
      <c r="BF137" s="24" t="s">
        <v>131</v>
      </c>
      <c r="BG137" s="24">
        <v>348.92789587311256</v>
      </c>
      <c r="BH137" s="29" t="str">
        <f>IF(_xlfn.XLOOKUP(Consolidated[[#This Row],[CODE]],'[4]PRUEBA PVI'!$D:$D,'[4]PRUEBA PVI'!$AF:$AF,"NOT FOUND")=BG137,"",_xlfn.XLOOKUP(Consolidated[[#This Row],[CODE]],'[4]PRUEBA PVI'!$D:$D,'[4]PRUEBA PVI'!$AF:$AF,"NOT FOUND"))</f>
        <v/>
      </c>
      <c r="BI137" s="30">
        <v>332.0086177475672</v>
      </c>
      <c r="BJ137" s="21">
        <v>29</v>
      </c>
      <c r="BK137" s="28" t="str">
        <f>IF(_xlfn.XLOOKUP(Consolidated[[#This Row],[CODE]],'[4]PRUEBA PVI'!$D:$D,'[4]PRUEBA PVI'!$AK:$AK,"NO DATA")=Consolidated[[#This Row],[NO OF CLASSROOMS]],"","DOES NOT MATCH")</f>
        <v/>
      </c>
      <c r="BL137" s="31">
        <f>Consolidated[[#This Row],[ENROLLMENT 2021-22]]/Consolidated[[#This Row],[NO OF CLASSROOMS]]</f>
        <v>11.448573025778179</v>
      </c>
      <c r="BM137" s="21">
        <f>Consolidated[[#This Row],[FLOOR AREA (SF)]]/Consolidated[[#This Row],[ENROLLMENT 2022-23]]</f>
        <v>105.7496417925218</v>
      </c>
      <c r="BN137" s="21" t="s">
        <v>99</v>
      </c>
      <c r="BO137" s="21" t="s">
        <v>115</v>
      </c>
      <c r="BP137" s="21" t="s">
        <v>97</v>
      </c>
      <c r="BQ137" s="21" t="s">
        <v>97</v>
      </c>
      <c r="BR137" s="21" t="s">
        <v>97</v>
      </c>
      <c r="BS137" s="21" t="str">
        <f>_xlfn.XLOOKUP(Consolidated[[#This Row],[CODE]],'[7]page 1'!$A:$A,'[7]page 1'!$C:$C,"")</f>
        <v/>
      </c>
      <c r="BT137" s="21" t="str">
        <f>_xlfn.XLOOKUP(Consolidated[[#This Row],[CODE]],[8]Sheet1!$A:$A,[8]Sheet1!$G:$G,"")</f>
        <v/>
      </c>
      <c r="BU137" s="21" t="s">
        <v>92</v>
      </c>
      <c r="BV137" s="21" t="s">
        <v>124</v>
      </c>
      <c r="BW137" s="25" t="s">
        <v>279</v>
      </c>
      <c r="BX137" s="32" t="s">
        <v>570</v>
      </c>
      <c r="BY137" s="21" t="s">
        <v>545</v>
      </c>
      <c r="BZ137" s="21" t="s">
        <v>103</v>
      </c>
      <c r="CA137" s="33" t="s">
        <v>567</v>
      </c>
      <c r="CB137" s="21">
        <v>2</v>
      </c>
      <c r="CC137" s="25" t="s">
        <v>105</v>
      </c>
      <c r="CD137" s="21" t="s">
        <v>97</v>
      </c>
      <c r="CE137" s="21"/>
      <c r="CF137" s="21" t="s">
        <v>117</v>
      </c>
    </row>
    <row r="138" spans="1:84" ht="82.8" x14ac:dyDescent="0.3">
      <c r="A138" s="21">
        <v>20412</v>
      </c>
      <c r="B138" s="22" t="s">
        <v>571</v>
      </c>
      <c r="C138" s="21" t="s">
        <v>532</v>
      </c>
      <c r="D138" s="21" t="s">
        <v>545</v>
      </c>
      <c r="E138" s="49" t="s">
        <v>545</v>
      </c>
      <c r="F138" s="49"/>
      <c r="G138" s="21" t="s">
        <v>119</v>
      </c>
      <c r="H138" s="21" t="s">
        <v>120</v>
      </c>
      <c r="I138" s="21" t="s">
        <v>92</v>
      </c>
      <c r="J138" s="21" t="s">
        <v>92</v>
      </c>
      <c r="K138" s="21" t="s">
        <v>121</v>
      </c>
      <c r="L138" s="24" t="s">
        <v>92</v>
      </c>
      <c r="M138" s="24">
        <v>11.446402021116834</v>
      </c>
      <c r="N138" s="24">
        <v>14.938715270000939</v>
      </c>
      <c r="O138" s="24">
        <v>23.465486981577385</v>
      </c>
      <c r="P138" s="24">
        <v>12.243335810026629</v>
      </c>
      <c r="Q138" s="24">
        <v>19.826150836609138</v>
      </c>
      <c r="R138" s="24">
        <v>15.130827368551667</v>
      </c>
      <c r="S138" s="24" t="s">
        <v>92</v>
      </c>
      <c r="T138" s="24" t="s">
        <v>92</v>
      </c>
      <c r="U138" s="24" t="s">
        <v>92</v>
      </c>
      <c r="V138" s="24" t="s">
        <v>92</v>
      </c>
      <c r="W138" s="24" t="s">
        <v>92</v>
      </c>
      <c r="X138" s="24" t="s">
        <v>92</v>
      </c>
      <c r="Y138" s="24" t="s">
        <v>92</v>
      </c>
      <c r="Z138" s="24" t="s">
        <v>92</v>
      </c>
      <c r="AA138" s="24" t="s">
        <v>92</v>
      </c>
      <c r="AB138" s="23" t="s">
        <v>198</v>
      </c>
      <c r="AC138" s="21">
        <v>18.237832359999999</v>
      </c>
      <c r="AD138" s="21">
        <v>-66.293325100000004</v>
      </c>
      <c r="AE138" s="21" t="str">
        <f>_xlfn.XLOOKUP(Consolidated[[#This Row],[CODE]],[1]updatedschoolpoints!$A:$A,[1]updatedschoolpoints!$O:$O)</f>
        <v>221-024-255-03</v>
      </c>
      <c r="AF138" s="21">
        <f>_xlfn.XLOOKUP(Consolidated[[#This Row],[CODE]],[1]updatedschoolpoints!$A:$A,[1]updatedschoolpoints!$Q:$Q)</f>
        <v>3</v>
      </c>
      <c r="AG138" s="21">
        <f>_xlfn.XLOOKUP(Consolidated[[#This Row],[CODE]],[1]updatedschoolpoints!$A:$A,[1]updatedschoolpoints!$P:$P)</f>
        <v>255</v>
      </c>
      <c r="AH138" s="21">
        <f>_xlfn.XLOOKUP(Consolidated[[#This Row],[CODE]],[1]updatedschoolpoints!$A:$A,[1]updatedschoolpoints!$I:$I)</f>
        <v>1.379903181</v>
      </c>
      <c r="AI138" s="21">
        <f>_xlfn.XLOOKUP(Consolidated[[#This Row],[CODE]],[1]updatedschoolpoints!$A:$A,[1]updatedschoolpoints!$H:$H)</f>
        <v>60108.582569999999</v>
      </c>
      <c r="AJ138" s="21">
        <v>12112</v>
      </c>
      <c r="AK138" s="21" t="s">
        <v>314</v>
      </c>
      <c r="AL138" s="26">
        <f>_xlfn.XLOOKUP(Consolidated[[#This Row],[CODE]],'[2]FCI updated 220517'!$B:$B,'[2]FCI updated 220517'!$GD:$GD)</f>
        <v>0.80249999999999999</v>
      </c>
      <c r="AM138" s="27">
        <f>IF(AND(Consolidated[[#This Row],[DESIGNATION]]="Historic",Consolidated[[#This Row],[DESIGNATION 3/22/2022]]="Historic"),AL138,AL138/1.6)</f>
        <v>0.50156249999999991</v>
      </c>
      <c r="AN138" s="21" t="s">
        <v>97</v>
      </c>
      <c r="AO138" s="21" t="s">
        <v>97</v>
      </c>
      <c r="AP138" s="21" t="str">
        <f>_xlfn.XLOOKUP(Consolidated[[#This Row],[CODE]],'[3]PRUEBA PVI'!$D:$D,'[3]PRUEBA PVI'!$I:$I,"NO DATA")</f>
        <v>REGULAR</v>
      </c>
      <c r="AQ138" s="28" t="str">
        <f>IF(_xlfn.XLOOKUP(Consolidated[[#This Row],[CODE]],'[4]PRUEBA PVI'!$D:$D,'[4]PRUEBA PVI'!$I:$I,"NOT FOUND")=Consolidated[[#This Row],[SPECIAL SCHOOL]],"MATCHES","NO")</f>
        <v>MATCHES</v>
      </c>
      <c r="AR138" s="28"/>
      <c r="AS138" s="21">
        <f>_xlfn.XLOOKUP(Consolidated[[#This Row],[CODE]],'[5]WORKING FILE'!$D:$D,'[5]WORKING FILE'!$W:$W,"")</f>
        <v>1</v>
      </c>
      <c r="AT138" s="33" t="str">
        <f>_xlfn.XLOOKUP(Consolidated[[#This Row],[CODE]],'[5]WORKING FILE'!$D:$D,'[5]WORKING FILE'!$V:$V)</f>
        <v>Small school. Send students to nearby INTERMEDIA BO QUEBRADILLAS</v>
      </c>
      <c r="AU138" s="21" t="str">
        <f>_xlfn.XLOOKUP(Consolidated[[#This Row],[CODE]],'[6]Karen sort'!$D:$D,'[6]Karen sort'!$O:$O,"NOT COMPLETE")</f>
        <v>-</v>
      </c>
      <c r="AV138" s="21">
        <v>9.5</v>
      </c>
      <c r="AW138" s="21">
        <v>3</v>
      </c>
      <c r="AX138" s="21" t="s">
        <v>92</v>
      </c>
      <c r="AY138" s="27" t="s">
        <v>92</v>
      </c>
      <c r="AZ138" s="21"/>
      <c r="BA138" s="21"/>
      <c r="BB138" s="21"/>
      <c r="BC138" s="21"/>
      <c r="BD138" s="21"/>
      <c r="BE138" s="21"/>
      <c r="BF138" s="24" t="s">
        <v>179</v>
      </c>
      <c r="BG138" s="24">
        <v>97.050918287882595</v>
      </c>
      <c r="BH138" s="29" t="str">
        <f>IF(_xlfn.XLOOKUP(Consolidated[[#This Row],[CODE]],'[4]PRUEBA PVI'!$D:$D,'[4]PRUEBA PVI'!$AF:$AF,"NOT FOUND")=BG138,"",_xlfn.XLOOKUP(Consolidated[[#This Row],[CODE]],'[4]PRUEBA PVI'!$D:$D,'[4]PRUEBA PVI'!$AF:$AF,"NOT FOUND"))</f>
        <v/>
      </c>
      <c r="BI138" s="30">
        <v>91.448833575722247</v>
      </c>
      <c r="BJ138" s="21">
        <v>10</v>
      </c>
      <c r="BK138" s="28" t="str">
        <f>IF(_xlfn.XLOOKUP(Consolidated[[#This Row],[CODE]],'[4]PRUEBA PVI'!$D:$D,'[4]PRUEBA PVI'!$AK:$AK,"NO DATA")=Consolidated[[#This Row],[NO OF CLASSROOMS]],"","DOES NOT MATCH")</f>
        <v/>
      </c>
      <c r="BL138" s="31">
        <f>Consolidated[[#This Row],[ENROLLMENT 2021-22]]/Consolidated[[#This Row],[NO OF CLASSROOMS]]</f>
        <v>9.1448833575722244</v>
      </c>
      <c r="BM138" s="21">
        <f>Consolidated[[#This Row],[FLOOR AREA (SF)]]/Consolidated[[#This Row],[ENROLLMENT 2022-23]]</f>
        <v>124.80046777169194</v>
      </c>
      <c r="BN138" s="21" t="s">
        <v>114</v>
      </c>
      <c r="BO138" s="21" t="s">
        <v>115</v>
      </c>
      <c r="BP138" s="21" t="s">
        <v>97</v>
      </c>
      <c r="BQ138" s="21" t="s">
        <v>97</v>
      </c>
      <c r="BR138" s="21" t="s">
        <v>97</v>
      </c>
      <c r="BS138" s="21" t="str">
        <f>_xlfn.XLOOKUP(Consolidated[[#This Row],[CODE]],'[7]page 1'!$A:$A,'[7]page 1'!$C:$C,"")</f>
        <v/>
      </c>
      <c r="BT138" s="21" t="str">
        <f>_xlfn.XLOOKUP(Consolidated[[#This Row],[CODE]],[8]Sheet1!$A:$A,[8]Sheet1!$G:$G,"")</f>
        <v/>
      </c>
      <c r="BU138" s="21" t="s">
        <v>92</v>
      </c>
      <c r="BV138" s="21" t="s">
        <v>101</v>
      </c>
      <c r="BW138" s="25" t="s">
        <v>92</v>
      </c>
      <c r="BX138" s="32" t="s">
        <v>572</v>
      </c>
      <c r="BY138" s="21" t="s">
        <v>545</v>
      </c>
      <c r="BZ138" s="21" t="s">
        <v>103</v>
      </c>
      <c r="CA138" s="33" t="s">
        <v>567</v>
      </c>
      <c r="CB138" s="21">
        <v>2</v>
      </c>
      <c r="CC138" s="25" t="s">
        <v>172</v>
      </c>
      <c r="CD138" s="21" t="s">
        <v>97</v>
      </c>
      <c r="CE138" s="21"/>
      <c r="CF138" s="21" t="s">
        <v>127</v>
      </c>
    </row>
    <row r="139" spans="1:84" ht="124.2" x14ac:dyDescent="0.3">
      <c r="A139" s="21">
        <v>20479</v>
      </c>
      <c r="B139" s="22" t="s">
        <v>573</v>
      </c>
      <c r="C139" s="21" t="s">
        <v>532</v>
      </c>
      <c r="D139" s="21" t="s">
        <v>545</v>
      </c>
      <c r="E139" s="49" t="s">
        <v>545</v>
      </c>
      <c r="F139" s="49"/>
      <c r="G139" s="21" t="s">
        <v>255</v>
      </c>
      <c r="H139" s="21" t="s">
        <v>256</v>
      </c>
      <c r="I139" s="21" t="s">
        <v>110</v>
      </c>
      <c r="J139" s="21" t="s">
        <v>92</v>
      </c>
      <c r="K139" s="21" t="s">
        <v>111</v>
      </c>
      <c r="L139" s="24">
        <v>29.679153365683206</v>
      </c>
      <c r="M139" s="24">
        <v>18.123469866768321</v>
      </c>
      <c r="N139" s="24">
        <v>21.474403200626352</v>
      </c>
      <c r="O139" s="24">
        <v>16.895150626735717</v>
      </c>
      <c r="P139" s="24">
        <v>15.068720996955852</v>
      </c>
      <c r="Q139" s="24">
        <v>16.993843574236404</v>
      </c>
      <c r="R139" s="24">
        <v>20.804887631758543</v>
      </c>
      <c r="S139" s="24">
        <v>10.432204305435164</v>
      </c>
      <c r="T139" s="24" t="s">
        <v>92</v>
      </c>
      <c r="U139" s="24" t="s">
        <v>92</v>
      </c>
      <c r="V139" s="24" t="s">
        <v>92</v>
      </c>
      <c r="W139" s="24" t="s">
        <v>92</v>
      </c>
      <c r="X139" s="24" t="s">
        <v>92</v>
      </c>
      <c r="Y139" s="24" t="s">
        <v>92</v>
      </c>
      <c r="Z139" s="24" t="s">
        <v>92</v>
      </c>
      <c r="AA139" s="24">
        <v>4.8398721602503283</v>
      </c>
      <c r="AB139" s="23" t="s">
        <v>574</v>
      </c>
      <c r="AC139" s="21">
        <v>18.245550000000001</v>
      </c>
      <c r="AD139" s="21">
        <v>-66.310860000000005</v>
      </c>
      <c r="AE139" s="21" t="str">
        <f>_xlfn.XLOOKUP(Consolidated[[#This Row],[CODE]],[1]updatedschoolpoints!$A:$A,[1]updatedschoolpoints!$O:$O)</f>
        <v>221-001-226-13</v>
      </c>
      <c r="AF139" s="21">
        <f>_xlfn.XLOOKUP(Consolidated[[#This Row],[CODE]],[1]updatedschoolpoints!$A:$A,[1]updatedschoolpoints!$Q:$Q)</f>
        <v>13</v>
      </c>
      <c r="AG139" s="21">
        <f>_xlfn.XLOOKUP(Consolidated[[#This Row],[CODE]],[1]updatedschoolpoints!$A:$A,[1]updatedschoolpoints!$P:$P)</f>
        <v>226</v>
      </c>
      <c r="AH139" s="21">
        <f>_xlfn.XLOOKUP(Consolidated[[#This Row],[CODE]],[1]updatedschoolpoints!$A:$A,[1]updatedschoolpoints!$I:$I)</f>
        <v>1.0131734240000001</v>
      </c>
      <c r="AI139" s="21">
        <f>_xlfn.XLOOKUP(Consolidated[[#This Row],[CODE]],[1]updatedschoolpoints!$A:$A,[1]updatedschoolpoints!$H:$H)</f>
        <v>44133.834340000001</v>
      </c>
      <c r="AJ139" s="21">
        <v>10340</v>
      </c>
      <c r="AK139" s="21" t="s">
        <v>248</v>
      </c>
      <c r="AL139" s="26">
        <f>_xlfn.XLOOKUP(Consolidated[[#This Row],[CODE]],'[2]FCI updated 220517'!$B:$B,'[2]FCI updated 220517'!$GD:$GD)</f>
        <v>1.272</v>
      </c>
      <c r="AM139" s="27">
        <f>IF(AND(Consolidated[[#This Row],[DESIGNATION]]="Historic",Consolidated[[#This Row],[DESIGNATION 3/22/2022]]="Historic"),AL139,AL139/1.6)</f>
        <v>0.79499999999999993</v>
      </c>
      <c r="AN139" s="21" t="s">
        <v>97</v>
      </c>
      <c r="AO139" s="21" t="s">
        <v>97</v>
      </c>
      <c r="AP139" s="21" t="str">
        <f>_xlfn.XLOOKUP(Consolidated[[#This Row],[CODE]],'[3]PRUEBA PVI'!$D:$D,'[3]PRUEBA PVI'!$I:$I,"NO DATA")</f>
        <v>MONTESSORI</v>
      </c>
      <c r="AQ139" s="28" t="str">
        <f>IF(_xlfn.XLOOKUP(Consolidated[[#This Row],[CODE]],'[4]PRUEBA PVI'!$D:$D,'[4]PRUEBA PVI'!$I:$I,"NOT FOUND")=Consolidated[[#This Row],[SPECIAL SCHOOL]],"MATCHES","NO")</f>
        <v>MATCHES</v>
      </c>
      <c r="AR139" s="28"/>
      <c r="AS139" s="21">
        <f>_xlfn.XLOOKUP(Consolidated[[#This Row],[CODE]],'[5]WORKING FILE'!$D:$D,'[5]WORKING FILE'!$W:$W,"")</f>
        <v>1</v>
      </c>
      <c r="AT139" s="33" t="str">
        <f>_xlfn.XLOOKUP(Consolidated[[#This Row],[CODE]],'[5]WORKING FILE'!$D:$D,'[5]WORKING FILE'!$V:$V)</f>
        <v>Small school. Send students to nearby SU LAJITAS (RAMON T RIVERA)</v>
      </c>
      <c r="AU139" s="21" t="str">
        <f>_xlfn.XLOOKUP(Consolidated[[#This Row],[CODE]],'[6]Karen sort'!$D:$D,'[6]Karen sort'!$O:$O,"NOT COMPLETE")</f>
        <v>-</v>
      </c>
      <c r="AV139" s="21">
        <v>9.5</v>
      </c>
      <c r="AW139" s="21">
        <v>4</v>
      </c>
      <c r="AX139" s="21" t="s">
        <v>92</v>
      </c>
      <c r="AY139" s="27" t="s">
        <v>92</v>
      </c>
      <c r="AZ139" s="21"/>
      <c r="BA139" s="21"/>
      <c r="BB139" s="21"/>
      <c r="BC139" s="21"/>
      <c r="BD139" s="21"/>
      <c r="BE139" s="21"/>
      <c r="BF139" s="24" t="s">
        <v>98</v>
      </c>
      <c r="BG139" s="24">
        <v>149.47183356819954</v>
      </c>
      <c r="BH139" s="29" t="str">
        <f>IF(_xlfn.XLOOKUP(Consolidated[[#This Row],[CODE]],'[4]PRUEBA PVI'!$D:$D,'[4]PRUEBA PVI'!$AF:$AF,"NOT FOUND")=BG139,"",_xlfn.XLOOKUP(Consolidated[[#This Row],[CODE]],'[4]PRUEBA PVI'!$D:$D,'[4]PRUEBA PVI'!$AF:$AF,"NOT FOUND"))</f>
        <v/>
      </c>
      <c r="BI139" s="30">
        <v>144.5634873185887</v>
      </c>
      <c r="BJ139" s="21">
        <v>9</v>
      </c>
      <c r="BK139" s="28" t="str">
        <f>IF(_xlfn.XLOOKUP(Consolidated[[#This Row],[CODE]],'[4]PRUEBA PVI'!$D:$D,'[4]PRUEBA PVI'!$AK:$AK,"NO DATA")=Consolidated[[#This Row],[NO OF CLASSROOMS]],"","DOES NOT MATCH")</f>
        <v/>
      </c>
      <c r="BL139" s="31">
        <f>Consolidated[[#This Row],[ENROLLMENT 2021-22]]/Consolidated[[#This Row],[NO OF CLASSROOMS]]</f>
        <v>16.062609702065412</v>
      </c>
      <c r="BM139" s="21">
        <f>Consolidated[[#This Row],[FLOOR AREA (SF)]]/Consolidated[[#This Row],[ENROLLMENT 2022-23]]</f>
        <v>69.176912821385613</v>
      </c>
      <c r="BN139" s="21" t="s">
        <v>114</v>
      </c>
      <c r="BO139" s="21" t="s">
        <v>115</v>
      </c>
      <c r="BP139" s="21" t="s">
        <v>97</v>
      </c>
      <c r="BQ139" s="21" t="s">
        <v>97</v>
      </c>
      <c r="BR139" s="21" t="s">
        <v>97</v>
      </c>
      <c r="BS139" s="21" t="str">
        <f>_xlfn.XLOOKUP(Consolidated[[#This Row],[CODE]],'[7]page 1'!$A:$A,'[7]page 1'!$C:$C,"")</f>
        <v>85KVA</v>
      </c>
      <c r="BT139" s="21" t="str">
        <f>_xlfn.XLOOKUP(Consolidated[[#This Row],[CODE]],[8]Sheet1!$A:$A,[8]Sheet1!$G:$G,"")</f>
        <v/>
      </c>
      <c r="BU139" s="21" t="s">
        <v>92</v>
      </c>
      <c r="BV139" s="21" t="s">
        <v>124</v>
      </c>
      <c r="BW139" s="25" t="s">
        <v>92</v>
      </c>
      <c r="BX139" s="32" t="s">
        <v>575</v>
      </c>
      <c r="BY139" s="21" t="s">
        <v>545</v>
      </c>
      <c r="BZ139" s="21" t="s">
        <v>103</v>
      </c>
      <c r="CA139" s="33" t="s">
        <v>576</v>
      </c>
      <c r="CB139" s="21">
        <v>2</v>
      </c>
      <c r="CC139" s="25" t="s">
        <v>105</v>
      </c>
      <c r="CD139" s="21" t="s">
        <v>97</v>
      </c>
      <c r="CE139" s="21"/>
      <c r="CF139" s="21" t="s">
        <v>127</v>
      </c>
    </row>
    <row r="140" spans="1:84" ht="96.6" x14ac:dyDescent="0.3">
      <c r="A140" s="21">
        <v>20537</v>
      </c>
      <c r="B140" s="22" t="s">
        <v>577</v>
      </c>
      <c r="C140" s="21" t="s">
        <v>532</v>
      </c>
      <c r="D140" s="21" t="s">
        <v>545</v>
      </c>
      <c r="E140" s="49" t="s">
        <v>545</v>
      </c>
      <c r="F140" s="49"/>
      <c r="G140" s="21" t="s">
        <v>108</v>
      </c>
      <c r="H140" s="21" t="s">
        <v>109</v>
      </c>
      <c r="I140" s="21" t="s">
        <v>92</v>
      </c>
      <c r="J140" s="21" t="s">
        <v>93</v>
      </c>
      <c r="K140" s="21" t="s">
        <v>111</v>
      </c>
      <c r="L140" s="24" t="s">
        <v>92</v>
      </c>
      <c r="M140" s="24">
        <v>18.123469866768321</v>
      </c>
      <c r="N140" s="24">
        <v>14.938715270000939</v>
      </c>
      <c r="O140" s="24">
        <v>8.4475753133678584</v>
      </c>
      <c r="P140" s="24">
        <v>13.185130872336371</v>
      </c>
      <c r="Q140" s="24">
        <v>14.161536311863671</v>
      </c>
      <c r="R140" s="24">
        <v>15.130827368551667</v>
      </c>
      <c r="S140" s="24">
        <v>16.122497562945252</v>
      </c>
      <c r="T140" s="24">
        <v>17.014405039510784</v>
      </c>
      <c r="U140" s="24">
        <v>15.213183669887503</v>
      </c>
      <c r="V140" s="24" t="s">
        <v>92</v>
      </c>
      <c r="W140" s="24" t="s">
        <v>92</v>
      </c>
      <c r="X140" s="24" t="s">
        <v>92</v>
      </c>
      <c r="Y140" s="24" t="s">
        <v>92</v>
      </c>
      <c r="Z140" s="24" t="s">
        <v>92</v>
      </c>
      <c r="AA140" s="24" t="s">
        <v>92</v>
      </c>
      <c r="AB140" s="23" t="s">
        <v>329</v>
      </c>
      <c r="AC140" s="21">
        <v>18.184629999999999</v>
      </c>
      <c r="AD140" s="21">
        <v>-66.277079999999998</v>
      </c>
      <c r="AE140" s="21" t="str">
        <f>_xlfn.XLOOKUP(Consolidated[[#This Row],[CODE]],[1]updatedschoolpoints!$A:$A,[1]updatedschoolpoints!$O:$O)</f>
        <v>247-000-008-10</v>
      </c>
      <c r="AF140" s="21">
        <f>_xlfn.XLOOKUP(Consolidated[[#This Row],[CODE]],[1]updatedschoolpoints!$A:$A,[1]updatedschoolpoints!$Q:$Q)</f>
        <v>10</v>
      </c>
      <c r="AG140" s="21">
        <f>_xlfn.XLOOKUP(Consolidated[[#This Row],[CODE]],[1]updatedschoolpoints!$A:$A,[1]updatedschoolpoints!$P:$P)</f>
        <v>8</v>
      </c>
      <c r="AH140" s="21">
        <f>_xlfn.XLOOKUP(Consolidated[[#This Row],[CODE]],[1]updatedschoolpoints!$A:$A,[1]updatedschoolpoints!$I:$I)</f>
        <v>1.7326728</v>
      </c>
      <c r="AI140" s="21">
        <f>_xlfn.XLOOKUP(Consolidated[[#This Row],[CODE]],[1]updatedschoolpoints!$A:$A,[1]updatedschoolpoints!$H:$H)</f>
        <v>75475.227159999995</v>
      </c>
      <c r="AJ140" s="21">
        <v>28729</v>
      </c>
      <c r="AK140" s="21" t="s">
        <v>186</v>
      </c>
      <c r="AL140" s="26">
        <f>_xlfn.XLOOKUP(Consolidated[[#This Row],[CODE]],'[2]FCI updated 220517'!$B:$B,'[2]FCI updated 220517'!$GD:$GD)</f>
        <v>1.3608</v>
      </c>
      <c r="AM140" s="27">
        <f>IF(AND(Consolidated[[#This Row],[DESIGNATION]]="Historic",Consolidated[[#This Row],[DESIGNATION 3/22/2022]]="Historic"),AL140,AL140/1.6)</f>
        <v>0.85049999999999992</v>
      </c>
      <c r="AN140" s="21" t="s">
        <v>97</v>
      </c>
      <c r="AO140" s="21" t="s">
        <v>97</v>
      </c>
      <c r="AP140" s="21" t="str">
        <f>_xlfn.XLOOKUP(Consolidated[[#This Row],[CODE]],'[3]PRUEBA PVI'!$D:$D,'[3]PRUEBA PVI'!$I:$I,"NO DATA")</f>
        <v>REGULAR</v>
      </c>
      <c r="AQ140" s="28" t="str">
        <f>IF(_xlfn.XLOOKUP(Consolidated[[#This Row],[CODE]],'[4]PRUEBA PVI'!$D:$D,'[4]PRUEBA PVI'!$I:$I,"NOT FOUND")=Consolidated[[#This Row],[SPECIAL SCHOOL]],"MATCHES","NO")</f>
        <v>MATCHES</v>
      </c>
      <c r="AR140" s="28"/>
      <c r="AS140" s="21">
        <f>_xlfn.XLOOKUP(Consolidated[[#This Row],[CODE]],'[5]WORKING FILE'!$D:$D,'[5]WORKING FILE'!$W:$W,"")</f>
        <v>1</v>
      </c>
      <c r="AT140" s="33" t="str">
        <f>_xlfn.XLOOKUP(Consolidated[[#This Row],[CODE]],'[5]WORKING FILE'!$D:$D,'[5]WORKING FILE'!$V:$V)</f>
        <v>Small and underutilized. Send students to new building at PETROAMERICA PAGAN</v>
      </c>
      <c r="AU140" s="21" t="str">
        <f>_xlfn.XLOOKUP(Consolidated[[#This Row],[CODE]],'[6]Karen sort'!$D:$D,'[6]Karen sort'!$O:$O,"NOT COMPLETE")</f>
        <v>-</v>
      </c>
      <c r="AV140" s="21">
        <v>9.5</v>
      </c>
      <c r="AW140" s="21">
        <v>5</v>
      </c>
      <c r="AX140" s="21" t="s">
        <v>92</v>
      </c>
      <c r="AY140" s="27" t="s">
        <v>92</v>
      </c>
      <c r="AZ140" s="21"/>
      <c r="BA140" s="21"/>
      <c r="BB140" s="21"/>
      <c r="BC140" s="21"/>
      <c r="BD140" s="21"/>
      <c r="BE140" s="21"/>
      <c r="BF140" s="24" t="s">
        <v>98</v>
      </c>
      <c r="BG140" s="24">
        <v>143.73944834090813</v>
      </c>
      <c r="BH140" s="29" t="str">
        <f>IF(_xlfn.XLOOKUP(Consolidated[[#This Row],[CODE]],'[4]PRUEBA PVI'!$D:$D,'[4]PRUEBA PVI'!$AF:$AF,"NOT FOUND")=BG140,"",_xlfn.XLOOKUP(Consolidated[[#This Row],[CODE]],'[4]PRUEBA PVI'!$D:$D,'[4]PRUEBA PVI'!$AF:$AF,"NOT FOUND"))</f>
        <v/>
      </c>
      <c r="BI140" s="30">
        <v>135.93359803961351</v>
      </c>
      <c r="BJ140" s="21">
        <v>31</v>
      </c>
      <c r="BK140" s="28" t="str">
        <f>IF(_xlfn.XLOOKUP(Consolidated[[#This Row],[CODE]],'[4]PRUEBA PVI'!$D:$D,'[4]PRUEBA PVI'!$AK:$AK,"NO DATA")=Consolidated[[#This Row],[NO OF CLASSROOMS]],"","DOES NOT MATCH")</f>
        <v/>
      </c>
      <c r="BL140" s="31">
        <f>Consolidated[[#This Row],[ENROLLMENT 2021-22]]/Consolidated[[#This Row],[NO OF CLASSROOMS]]</f>
        <v>4.384954775471404</v>
      </c>
      <c r="BM140" s="21">
        <f>Consolidated[[#This Row],[FLOOR AREA (SF)]]/Consolidated[[#This Row],[ENROLLMENT 2022-23]]</f>
        <v>199.86858396633869</v>
      </c>
      <c r="BN140" s="21" t="s">
        <v>114</v>
      </c>
      <c r="BO140" s="21" t="s">
        <v>115</v>
      </c>
      <c r="BP140" s="21" t="s">
        <v>97</v>
      </c>
      <c r="BQ140" s="21" t="s">
        <v>97</v>
      </c>
      <c r="BR140" s="21" t="s">
        <v>97</v>
      </c>
      <c r="BS140" s="21" t="str">
        <f>_xlfn.XLOOKUP(Consolidated[[#This Row],[CODE]],'[7]page 1'!$A:$A,'[7]page 1'!$C:$C,"")</f>
        <v/>
      </c>
      <c r="BT140" s="21" t="str">
        <f>_xlfn.XLOOKUP(Consolidated[[#This Row],[CODE]],[8]Sheet1!$A:$A,[8]Sheet1!$G:$G,"")</f>
        <v>ESSER ROOF SEALING PROGRAM</v>
      </c>
      <c r="BU140" s="21" t="s">
        <v>92</v>
      </c>
      <c r="BV140" s="21" t="s">
        <v>124</v>
      </c>
      <c r="BW140" s="25" t="s">
        <v>279</v>
      </c>
      <c r="BX140" s="32" t="s">
        <v>578</v>
      </c>
      <c r="BY140" s="21" t="s">
        <v>545</v>
      </c>
      <c r="BZ140" s="21" t="s">
        <v>103</v>
      </c>
      <c r="CA140" s="33" t="s">
        <v>567</v>
      </c>
      <c r="CB140" s="21">
        <v>2</v>
      </c>
      <c r="CC140" s="25" t="s">
        <v>105</v>
      </c>
      <c r="CD140" s="21" t="s">
        <v>97</v>
      </c>
      <c r="CE140" s="21"/>
      <c r="CF140" s="21" t="s">
        <v>117</v>
      </c>
    </row>
    <row r="141" spans="1:84" ht="96.6" x14ac:dyDescent="0.3">
      <c r="A141" s="21">
        <v>20545</v>
      </c>
      <c r="B141" s="22" t="s">
        <v>579</v>
      </c>
      <c r="C141" s="21" t="s">
        <v>532</v>
      </c>
      <c r="D141" s="21" t="s">
        <v>545</v>
      </c>
      <c r="E141" s="49" t="s">
        <v>545</v>
      </c>
      <c r="F141" s="49"/>
      <c r="G141" s="21" t="s">
        <v>108</v>
      </c>
      <c r="H141" s="21" t="s">
        <v>109</v>
      </c>
      <c r="I141" s="21" t="s">
        <v>92</v>
      </c>
      <c r="J141" s="21" t="s">
        <v>93</v>
      </c>
      <c r="K141" s="21" t="s">
        <v>111</v>
      </c>
      <c r="L141" s="24" t="s">
        <v>92</v>
      </c>
      <c r="M141" s="24">
        <v>12.400268856209903</v>
      </c>
      <c r="N141" s="24">
        <v>14.005045565625881</v>
      </c>
      <c r="O141" s="24">
        <v>18.772389585261909</v>
      </c>
      <c r="P141" s="24">
        <v>18.835901246194815</v>
      </c>
      <c r="Q141" s="24">
        <v>16.993843574236404</v>
      </c>
      <c r="R141" s="24">
        <v>17.967857500155105</v>
      </c>
      <c r="S141" s="24">
        <v>22.761173030040357</v>
      </c>
      <c r="T141" s="24">
        <v>13.23342614184172</v>
      </c>
      <c r="U141" s="24">
        <v>17.114831628623442</v>
      </c>
      <c r="V141" s="24" t="s">
        <v>92</v>
      </c>
      <c r="W141" s="24" t="s">
        <v>92</v>
      </c>
      <c r="X141" s="24" t="s">
        <v>92</v>
      </c>
      <c r="Y141" s="24" t="s">
        <v>92</v>
      </c>
      <c r="Z141" s="24" t="s">
        <v>92</v>
      </c>
      <c r="AA141" s="24" t="s">
        <v>92</v>
      </c>
      <c r="AB141" s="23" t="s">
        <v>329</v>
      </c>
      <c r="AC141" s="37">
        <v>18.223929999999999</v>
      </c>
      <c r="AD141" s="37">
        <v>-66.313289999999995</v>
      </c>
      <c r="AE141" s="37" t="str">
        <f>_xlfn.XLOOKUP(Consolidated[[#This Row],[CODE]],[1]updatedschoolpoints!$A:$A,[1]updatedschoolpoints!$O:$O)</f>
        <v>221-000-006-88</v>
      </c>
      <c r="AF141" s="37">
        <f>_xlfn.XLOOKUP(Consolidated[[#This Row],[CODE]],[1]updatedschoolpoints!$A:$A,[1]updatedschoolpoints!$Q:$Q)</f>
        <v>88</v>
      </c>
      <c r="AG141" s="37">
        <f>_xlfn.XLOOKUP(Consolidated[[#This Row],[CODE]],[1]updatedschoolpoints!$A:$A,[1]updatedschoolpoints!$P:$P)</f>
        <v>6</v>
      </c>
      <c r="AH141" s="37">
        <f>_xlfn.XLOOKUP(Consolidated[[#This Row],[CODE]],[1]updatedschoolpoints!$A:$A,[1]updatedschoolpoints!$I:$I)</f>
        <v>3.7621230190000001</v>
      </c>
      <c r="AI141" s="37">
        <f>_xlfn.XLOOKUP(Consolidated[[#This Row],[CODE]],[1]updatedschoolpoints!$A:$A,[1]updatedschoolpoints!$H:$H)</f>
        <v>163878.07870000001</v>
      </c>
      <c r="AJ141" s="21">
        <v>51524</v>
      </c>
      <c r="AK141" s="21" t="s">
        <v>580</v>
      </c>
      <c r="AL141" s="26">
        <f>_xlfn.XLOOKUP(Consolidated[[#This Row],[CODE]],'[2]FCI updated 220517'!$B:$B,'[2]FCI updated 220517'!$GD:$GD)</f>
        <v>1.32</v>
      </c>
      <c r="AM141" s="27">
        <f>IF(AND(Consolidated[[#This Row],[DESIGNATION]]="Historic",Consolidated[[#This Row],[DESIGNATION 3/22/2022]]="Historic"),AL141,AL141/1.6)</f>
        <v>0.82499999999999996</v>
      </c>
      <c r="AN141" s="21" t="s">
        <v>97</v>
      </c>
      <c r="AO141" s="21" t="s">
        <v>97</v>
      </c>
      <c r="AP141" s="21" t="str">
        <f>_xlfn.XLOOKUP(Consolidated[[#This Row],[CODE]],'[3]PRUEBA PVI'!$D:$D,'[3]PRUEBA PVI'!$I:$I,"NO DATA")</f>
        <v>REGULAR</v>
      </c>
      <c r="AQ141" s="28" t="str">
        <f>IF(_xlfn.XLOOKUP(Consolidated[[#This Row],[CODE]],'[4]PRUEBA PVI'!$D:$D,'[4]PRUEBA PVI'!$I:$I,"NOT FOUND")=Consolidated[[#This Row],[SPECIAL SCHOOL]],"MATCHES","NO")</f>
        <v>MATCHES</v>
      </c>
      <c r="AR141" s="28"/>
      <c r="AS141" s="21">
        <f>_xlfn.XLOOKUP(Consolidated[[#This Row],[CODE]],'[5]WORKING FILE'!$D:$D,'[5]WORKING FILE'!$W:$W,"")</f>
        <v>3</v>
      </c>
      <c r="AT141" s="33" t="str">
        <f>_xlfn.XLOOKUP(Consolidated[[#This Row],[CODE]],'[5]WORKING FILE'!$D:$D,'[5]WORKING FILE'!$V:$V)</f>
        <v>This school is underutilized. Bring in students from nearby INOCENCIO CINTRON ZAYAS.</v>
      </c>
      <c r="AU141" s="21" t="str">
        <f>_xlfn.XLOOKUP(Consolidated[[#This Row],[CODE]],'[6]Karen sort'!$D:$D,'[6]Karen sort'!$O:$O,"NOT COMPLETE")</f>
        <v>PK-8</v>
      </c>
      <c r="AV141" s="21">
        <v>9.5</v>
      </c>
      <c r="AW141" s="21">
        <v>3</v>
      </c>
      <c r="AX141" s="21" t="s">
        <v>92</v>
      </c>
      <c r="AY141" s="27" t="s">
        <v>92</v>
      </c>
      <c r="AZ141" s="21"/>
      <c r="BA141" s="21"/>
      <c r="BB141" s="21"/>
      <c r="BC141" s="21"/>
      <c r="BD141" s="21"/>
      <c r="BE141" s="21"/>
      <c r="BF141" s="24" t="s">
        <v>131</v>
      </c>
      <c r="BG141" s="24">
        <v>155.88543948341481</v>
      </c>
      <c r="BH141" s="29" t="str">
        <f>IF(_xlfn.XLOOKUP(Consolidated[[#This Row],[CODE]],'[4]PRUEBA PVI'!$D:$D,'[4]PRUEBA PVI'!$AF:$AF,"NOT FOUND")=BG141,"",_xlfn.XLOOKUP(Consolidated[[#This Row],[CODE]],'[4]PRUEBA PVI'!$D:$D,'[4]PRUEBA PVI'!$AF:$AF,"NOT FOUND"))</f>
        <v/>
      </c>
      <c r="BI141" s="30">
        <v>147.27957377360235</v>
      </c>
      <c r="BJ141" s="21">
        <v>21</v>
      </c>
      <c r="BK141" s="28" t="str">
        <f>IF(_xlfn.XLOOKUP(Consolidated[[#This Row],[CODE]],'[4]PRUEBA PVI'!$D:$D,'[4]PRUEBA PVI'!$AK:$AK,"NO DATA")=Consolidated[[#This Row],[NO OF CLASSROOMS]],"","DOES NOT MATCH")</f>
        <v/>
      </c>
      <c r="BL141" s="31">
        <f>Consolidated[[#This Row],[ENROLLMENT 2021-22]]/Consolidated[[#This Row],[NO OF CLASSROOMS]]</f>
        <v>7.0133130368382073</v>
      </c>
      <c r="BM141" s="21">
        <f>Consolidated[[#This Row],[FLOOR AREA (SF)]]/Consolidated[[#This Row],[ENROLLMENT 2022-23]]</f>
        <v>330.52477621222482</v>
      </c>
      <c r="BN141" s="21" t="s">
        <v>114</v>
      </c>
      <c r="BO141" s="21" t="s">
        <v>115</v>
      </c>
      <c r="BP141" s="21" t="s">
        <v>97</v>
      </c>
      <c r="BQ141" s="21" t="s">
        <v>97</v>
      </c>
      <c r="BR141" s="21" t="s">
        <v>97</v>
      </c>
      <c r="BS141" s="21" t="str">
        <f>_xlfn.XLOOKUP(Consolidated[[#This Row],[CODE]],'[7]page 1'!$A:$A,'[7]page 1'!$C:$C,"")</f>
        <v/>
      </c>
      <c r="BT141" s="21" t="str">
        <f>_xlfn.XLOOKUP(Consolidated[[#This Row],[CODE]],[8]Sheet1!$A:$A,[8]Sheet1!$G:$G,"")</f>
        <v>ESSER ROOF SEALING PROGRAM</v>
      </c>
      <c r="BU141" s="21" t="s">
        <v>92</v>
      </c>
      <c r="BV141" s="21" t="s">
        <v>124</v>
      </c>
      <c r="BW141" s="25" t="s">
        <v>92</v>
      </c>
      <c r="BX141" s="32" t="s">
        <v>581</v>
      </c>
      <c r="BY141" s="21" t="s">
        <v>545</v>
      </c>
      <c r="BZ141" s="21" t="s">
        <v>103</v>
      </c>
      <c r="CA141" s="33" t="s">
        <v>567</v>
      </c>
      <c r="CB141" s="21">
        <v>2</v>
      </c>
      <c r="CC141" s="25" t="s">
        <v>105</v>
      </c>
      <c r="CD141" s="21" t="s">
        <v>97</v>
      </c>
      <c r="CE141" s="21"/>
      <c r="CF141" s="21" t="s">
        <v>127</v>
      </c>
    </row>
    <row r="142" spans="1:84" ht="82.8" x14ac:dyDescent="0.3">
      <c r="A142" s="21">
        <v>20552</v>
      </c>
      <c r="B142" s="22" t="s">
        <v>582</v>
      </c>
      <c r="C142" s="21" t="s">
        <v>532</v>
      </c>
      <c r="D142" s="21" t="s">
        <v>545</v>
      </c>
      <c r="E142" s="49" t="s">
        <v>545</v>
      </c>
      <c r="F142" s="49"/>
      <c r="G142" s="21" t="s">
        <v>108</v>
      </c>
      <c r="H142" s="21" t="s">
        <v>109</v>
      </c>
      <c r="I142" s="21" t="s">
        <v>92</v>
      </c>
      <c r="J142" s="21" t="s">
        <v>92</v>
      </c>
      <c r="K142" s="21" t="s">
        <v>111</v>
      </c>
      <c r="L142" s="24" t="s">
        <v>92</v>
      </c>
      <c r="M142" s="24">
        <v>41.016273909001988</v>
      </c>
      <c r="N142" s="24">
        <v>35.479448766252233</v>
      </c>
      <c r="O142" s="24">
        <v>34.72892073273453</v>
      </c>
      <c r="P142" s="24">
        <v>28.253851869292223</v>
      </c>
      <c r="Q142" s="24">
        <v>43.428711356381925</v>
      </c>
      <c r="R142" s="24">
        <v>33.098684868706769</v>
      </c>
      <c r="S142" s="24">
        <v>47.41911047925074</v>
      </c>
      <c r="T142" s="24">
        <v>58.605172913870476</v>
      </c>
      <c r="U142" s="24">
        <v>68.459326514493767</v>
      </c>
      <c r="V142" s="24" t="s">
        <v>92</v>
      </c>
      <c r="W142" s="24" t="s">
        <v>92</v>
      </c>
      <c r="X142" s="24" t="s">
        <v>92</v>
      </c>
      <c r="Y142" s="24" t="s">
        <v>92</v>
      </c>
      <c r="Z142" s="24" t="s">
        <v>92</v>
      </c>
      <c r="AA142" s="24" t="s">
        <v>92</v>
      </c>
      <c r="AB142" s="23" t="s">
        <v>112</v>
      </c>
      <c r="AC142" s="21">
        <v>18.189509999999999</v>
      </c>
      <c r="AD142" s="21">
        <v>-66.341520000000003</v>
      </c>
      <c r="AE142" s="21" t="str">
        <f>_xlfn.XLOOKUP(Consolidated[[#This Row],[CODE]],[1]updatedschoolpoints!$A:$A,[1]updatedschoolpoints!$O:$O)</f>
        <v>246-086-002-35</v>
      </c>
      <c r="AF142" s="21">
        <f>_xlfn.XLOOKUP(Consolidated[[#This Row],[CODE]],[1]updatedschoolpoints!$A:$A,[1]updatedschoolpoints!$Q:$Q)</f>
        <v>35</v>
      </c>
      <c r="AG142" s="21">
        <f>_xlfn.XLOOKUP(Consolidated[[#This Row],[CODE]],[1]updatedschoolpoints!$A:$A,[1]updatedschoolpoints!$P:$P)</f>
        <v>2</v>
      </c>
      <c r="AH142" s="21">
        <f>_xlfn.XLOOKUP(Consolidated[[#This Row],[CODE]],[1]updatedschoolpoints!$A:$A,[1]updatedschoolpoints!$I:$I)</f>
        <v>8.070019447</v>
      </c>
      <c r="AI142" s="21">
        <f>_xlfn.XLOOKUP(Consolidated[[#This Row],[CODE]],[1]updatedschoolpoints!$A:$A,[1]updatedschoolpoints!$H:$H)</f>
        <v>351530.04710000003</v>
      </c>
      <c r="AJ142" s="21">
        <v>47720</v>
      </c>
      <c r="AK142" s="21" t="s">
        <v>145</v>
      </c>
      <c r="AL142" s="26">
        <f>_xlfn.XLOOKUP(Consolidated[[#This Row],[CODE]],'[2]FCI updated 220517'!$B:$B,'[2]FCI updated 220517'!$GD:$GD)</f>
        <v>1.32</v>
      </c>
      <c r="AM142" s="27">
        <f>IF(AND(Consolidated[[#This Row],[DESIGNATION]]="Historic",Consolidated[[#This Row],[DESIGNATION 3/22/2022]]="Historic"),AL142,AL142/1.6)</f>
        <v>0.82499999999999996</v>
      </c>
      <c r="AN142" s="21" t="s">
        <v>97</v>
      </c>
      <c r="AO142" s="21" t="s">
        <v>97</v>
      </c>
      <c r="AP142" s="21" t="str">
        <f>_xlfn.XLOOKUP(Consolidated[[#This Row],[CODE]],'[3]PRUEBA PVI'!$D:$D,'[3]PRUEBA PVI'!$I:$I,"NO DATA")</f>
        <v>REGULAR</v>
      </c>
      <c r="AQ142" s="28" t="str">
        <f>IF(_xlfn.XLOOKUP(Consolidated[[#This Row],[CODE]],'[4]PRUEBA PVI'!$D:$D,'[4]PRUEBA PVI'!$I:$I,"NOT FOUND")=Consolidated[[#This Row],[SPECIAL SCHOOL]],"MATCHES","NO")</f>
        <v>MATCHES</v>
      </c>
      <c r="AR142" s="28"/>
      <c r="AS142" s="21">
        <f>_xlfn.XLOOKUP(Consolidated[[#This Row],[CODE]],'[5]WORKING FILE'!$D:$D,'[5]WORKING FILE'!$W:$W,"")</f>
        <v>3</v>
      </c>
      <c r="AT142" s="33" t="str">
        <f>_xlfn.XLOOKUP(Consolidated[[#This Row],[CODE]],'[5]WORKING FILE'!$D:$D,'[5]WORKING FILE'!$V:$V)</f>
        <v>Keep</v>
      </c>
      <c r="AU142" s="21" t="str">
        <f>_xlfn.XLOOKUP(Consolidated[[#This Row],[CODE]],'[6]Karen sort'!$D:$D,'[6]Karen sort'!$O:$O,"NOT COMPLETE")</f>
        <v>K-8</v>
      </c>
      <c r="AV142" s="21">
        <v>9.5</v>
      </c>
      <c r="AW142" s="21">
        <v>4</v>
      </c>
      <c r="AX142" s="21" t="s">
        <v>92</v>
      </c>
      <c r="AY142" s="27" t="s">
        <v>92</v>
      </c>
      <c r="AZ142" s="21"/>
      <c r="BA142" s="21"/>
      <c r="BB142" s="21"/>
      <c r="BC142" s="21"/>
      <c r="BD142" s="21"/>
      <c r="BE142" s="21"/>
      <c r="BF142" s="24" t="s">
        <v>98</v>
      </c>
      <c r="BG142" s="24">
        <v>390.48950140998465</v>
      </c>
      <c r="BH142" s="29" t="str">
        <f>IF(_xlfn.XLOOKUP(Consolidated[[#This Row],[CODE]],'[4]PRUEBA PVI'!$D:$D,'[4]PRUEBA PVI'!$AF:$AF,"NOT FOUND")=BG142,"",_xlfn.XLOOKUP(Consolidated[[#This Row],[CODE]],'[4]PRUEBA PVI'!$D:$D,'[4]PRUEBA PVI'!$AF:$AF,"NOT FOUND"))</f>
        <v/>
      </c>
      <c r="BI142" s="30">
        <v>369.21897700479917</v>
      </c>
      <c r="BJ142" s="21">
        <v>63</v>
      </c>
      <c r="BK142" s="28" t="str">
        <f>IF(_xlfn.XLOOKUP(Consolidated[[#This Row],[CODE]],'[4]PRUEBA PVI'!$D:$D,'[4]PRUEBA PVI'!$AK:$AK,"NO DATA")=Consolidated[[#This Row],[NO OF CLASSROOMS]],"","DOES NOT MATCH")</f>
        <v/>
      </c>
      <c r="BL142" s="31">
        <f>Consolidated[[#This Row],[ENROLLMENT 2021-22]]/Consolidated[[#This Row],[NO OF CLASSROOMS]]</f>
        <v>5.8606186826158595</v>
      </c>
      <c r="BM142" s="21">
        <f>Consolidated[[#This Row],[FLOOR AREA (SF)]]/Consolidated[[#This Row],[ENROLLMENT 2022-23]]</f>
        <v>122.20559023403189</v>
      </c>
      <c r="BN142" s="21" t="s">
        <v>114</v>
      </c>
      <c r="BO142" s="21" t="s">
        <v>115</v>
      </c>
      <c r="BP142" s="21" t="s">
        <v>97</v>
      </c>
      <c r="BQ142" s="21" t="s">
        <v>97</v>
      </c>
      <c r="BR142" s="21" t="s">
        <v>97</v>
      </c>
      <c r="BS142" s="21" t="str">
        <f>_xlfn.XLOOKUP(Consolidated[[#This Row],[CODE]],'[7]page 1'!$A:$A,'[7]page 1'!$C:$C,"")</f>
        <v/>
      </c>
      <c r="BT142" s="21" t="str">
        <f>_xlfn.XLOOKUP(Consolidated[[#This Row],[CODE]],[8]Sheet1!$A:$A,[8]Sheet1!$G:$G,"")</f>
        <v/>
      </c>
      <c r="BU142" s="21" t="s">
        <v>92</v>
      </c>
      <c r="BV142" s="21" t="s">
        <v>124</v>
      </c>
      <c r="BW142" s="25" t="s">
        <v>92</v>
      </c>
      <c r="BX142" s="32" t="s">
        <v>583</v>
      </c>
      <c r="BY142" s="21" t="s">
        <v>545</v>
      </c>
      <c r="BZ142" s="21" t="s">
        <v>103</v>
      </c>
      <c r="CA142" s="33" t="s">
        <v>567</v>
      </c>
      <c r="CB142" s="21">
        <v>2</v>
      </c>
      <c r="CC142" s="25" t="s">
        <v>105</v>
      </c>
      <c r="CD142" s="21" t="s">
        <v>97</v>
      </c>
      <c r="CE142" s="21"/>
      <c r="CF142" s="21" t="s">
        <v>106</v>
      </c>
    </row>
    <row r="143" spans="1:84" ht="82.8" x14ac:dyDescent="0.3">
      <c r="A143" s="21">
        <v>20560</v>
      </c>
      <c r="B143" s="22" t="s">
        <v>584</v>
      </c>
      <c r="C143" s="21" t="s">
        <v>532</v>
      </c>
      <c r="D143" s="21" t="s">
        <v>545</v>
      </c>
      <c r="E143" s="49" t="s">
        <v>545</v>
      </c>
      <c r="F143" s="49"/>
      <c r="G143" s="21" t="s">
        <v>160</v>
      </c>
      <c r="H143" s="21" t="s">
        <v>161</v>
      </c>
      <c r="I143" s="21" t="s">
        <v>92</v>
      </c>
      <c r="J143" s="21" t="s">
        <v>93</v>
      </c>
      <c r="K143" s="21" t="s">
        <v>162</v>
      </c>
      <c r="L143" s="24" t="s">
        <v>92</v>
      </c>
      <c r="M143" s="24" t="s">
        <v>92</v>
      </c>
      <c r="N143" s="24" t="s">
        <v>92</v>
      </c>
      <c r="O143" s="24" t="s">
        <v>92</v>
      </c>
      <c r="P143" s="24" t="s">
        <v>92</v>
      </c>
      <c r="Q143" s="24" t="s">
        <v>92</v>
      </c>
      <c r="R143" s="24" t="s">
        <v>92</v>
      </c>
      <c r="S143" s="24" t="s">
        <v>92</v>
      </c>
      <c r="T143" s="24" t="s">
        <v>92</v>
      </c>
      <c r="U143" s="24" t="s">
        <v>92</v>
      </c>
      <c r="V143" s="24">
        <v>150.85185577575496</v>
      </c>
      <c r="W143" s="24">
        <v>153.591814421485</v>
      </c>
      <c r="X143" s="24">
        <v>131.23237213385562</v>
      </c>
      <c r="Y143" s="24">
        <v>81.995416178295031</v>
      </c>
      <c r="Z143" s="24" t="s">
        <v>92</v>
      </c>
      <c r="AA143" s="24" t="s">
        <v>92</v>
      </c>
      <c r="AB143" s="23" t="s">
        <v>178</v>
      </c>
      <c r="AC143" s="37">
        <v>18.186093</v>
      </c>
      <c r="AD143" s="37">
        <v>-66.301034000000001</v>
      </c>
      <c r="AE143" s="37" t="str">
        <f>_xlfn.XLOOKUP(Consolidated[[#This Row],[CODE]],[1]updatedschoolpoints!$A:$A,[1]updatedschoolpoints!$O:$O)</f>
        <v>247-092-051-05</v>
      </c>
      <c r="AF143" s="37">
        <f>_xlfn.XLOOKUP(Consolidated[[#This Row],[CODE]],[1]updatedschoolpoints!$A:$A,[1]updatedschoolpoints!$Q:$Q)</f>
        <v>5</v>
      </c>
      <c r="AG143" s="37">
        <f>_xlfn.XLOOKUP(Consolidated[[#This Row],[CODE]],[1]updatedschoolpoints!$A:$A,[1]updatedschoolpoints!$P:$P)</f>
        <v>51</v>
      </c>
      <c r="AH143" s="37">
        <f>_xlfn.XLOOKUP(Consolidated[[#This Row],[CODE]],[1]updatedschoolpoints!$A:$A,[1]updatedschoolpoints!$I:$I)</f>
        <v>5.9971550589999998</v>
      </c>
      <c r="AI143" s="37">
        <f>_xlfn.XLOOKUP(Consolidated[[#This Row],[CODE]],[1]updatedschoolpoints!$A:$A,[1]updatedschoolpoints!$H:$H)</f>
        <v>261236.07440000001</v>
      </c>
      <c r="AJ143" s="21">
        <v>56627</v>
      </c>
      <c r="AK143" s="21" t="s">
        <v>565</v>
      </c>
      <c r="AL143" s="26">
        <f>_xlfn.XLOOKUP(Consolidated[[#This Row],[CODE]],'[2]FCI updated 220517'!$B:$B,'[2]FCI updated 220517'!$GD:$GD)</f>
        <v>1.2847999999999999</v>
      </c>
      <c r="AM143" s="27">
        <f>IF(AND(Consolidated[[#This Row],[DESIGNATION]]="Historic",Consolidated[[#This Row],[DESIGNATION 3/22/2022]]="Historic"),AL143,AL143/1.6)</f>
        <v>0.80299999999999994</v>
      </c>
      <c r="AN143" s="21" t="s">
        <v>97</v>
      </c>
      <c r="AO143" s="21" t="s">
        <v>97</v>
      </c>
      <c r="AP143" s="21" t="str">
        <f>_xlfn.XLOOKUP(Consolidated[[#This Row],[CODE]],'[3]PRUEBA PVI'!$D:$D,'[3]PRUEBA PVI'!$I:$I,"NO DATA")</f>
        <v>VOCACIONAL</v>
      </c>
      <c r="AQ143" s="28" t="str">
        <f>IF(_xlfn.XLOOKUP(Consolidated[[#This Row],[CODE]],'[4]PRUEBA PVI'!$D:$D,'[4]PRUEBA PVI'!$I:$I,"NOT FOUND")=Consolidated[[#This Row],[SPECIAL SCHOOL]],"MATCHES","NO")</f>
        <v>MATCHES</v>
      </c>
      <c r="AR143" s="28">
        <v>1</v>
      </c>
      <c r="AS143" s="21">
        <f>_xlfn.XLOOKUP(Consolidated[[#This Row],[CODE]],'[5]WORKING FILE'!$D:$D,'[5]WORKING FILE'!$W:$W,"")</f>
        <v>1</v>
      </c>
      <c r="AT143" s="33" t="str">
        <f>_xlfn.XLOOKUP(Consolidated[[#This Row],[CODE]],'[5]WORKING FILE'!$D:$D,'[5]WORKING FILE'!$V:$V)</f>
        <v>Combine HS with nearby LUIS MUÑOZ MARIN on their site</v>
      </c>
      <c r="AU143" s="21" t="str">
        <f>_xlfn.XLOOKUP(Consolidated[[#This Row],[CODE]],'[6]Karen sort'!$D:$D,'[6]Karen sort'!$O:$O,"NOT COMPLETE")</f>
        <v>-</v>
      </c>
      <c r="AV143" s="21">
        <v>9.5</v>
      </c>
      <c r="AW143" s="21">
        <v>3</v>
      </c>
      <c r="AX143" s="21" t="s">
        <v>92</v>
      </c>
      <c r="AY143" s="27" t="s">
        <v>92</v>
      </c>
      <c r="AZ143" s="21"/>
      <c r="BA143" s="21"/>
      <c r="BB143" s="21"/>
      <c r="BC143" s="21"/>
      <c r="BD143" s="21"/>
      <c r="BE143" s="21"/>
      <c r="BF143" s="24" t="s">
        <v>98</v>
      </c>
      <c r="BG143" s="24">
        <v>535.39756432290767</v>
      </c>
      <c r="BH143" s="29" t="str">
        <f>IF(_xlfn.XLOOKUP(Consolidated[[#This Row],[CODE]],'[4]PRUEBA PVI'!$D:$D,'[4]PRUEBA PVI'!$AF:$AF,"NOT FOUND")=BG143,"",_xlfn.XLOOKUP(Consolidated[[#This Row],[CODE]],'[4]PRUEBA PVI'!$D:$D,'[4]PRUEBA PVI'!$AF:$AF,"NOT FOUND"))</f>
        <v/>
      </c>
      <c r="BI143" s="30">
        <v>513.73690614818861</v>
      </c>
      <c r="BJ143" s="21">
        <v>29</v>
      </c>
      <c r="BK143" s="28" t="str">
        <f>IF(_xlfn.XLOOKUP(Consolidated[[#This Row],[CODE]],'[4]PRUEBA PVI'!$D:$D,'[4]PRUEBA PVI'!$AK:$AK,"NO DATA")=Consolidated[[#This Row],[NO OF CLASSROOMS]],"","DOES NOT MATCH")</f>
        <v/>
      </c>
      <c r="BL143" s="31">
        <f>Consolidated[[#This Row],[ENROLLMENT 2021-22]]/Consolidated[[#This Row],[NO OF CLASSROOMS]]</f>
        <v>17.715065729247883</v>
      </c>
      <c r="BM143" s="21">
        <f>Consolidated[[#This Row],[FLOOR AREA (SF)]]/Consolidated[[#This Row],[ENROLLMENT 2022-23]]</f>
        <v>105.76626375133687</v>
      </c>
      <c r="BN143" s="21" t="s">
        <v>99</v>
      </c>
      <c r="BO143" s="21" t="s">
        <v>115</v>
      </c>
      <c r="BP143" s="21" t="s">
        <v>97</v>
      </c>
      <c r="BQ143" s="21" t="s">
        <v>97</v>
      </c>
      <c r="BR143" s="21" t="s">
        <v>97</v>
      </c>
      <c r="BS143" s="21" t="str">
        <f>_xlfn.XLOOKUP(Consolidated[[#This Row],[CODE]],'[7]page 1'!$A:$A,'[7]page 1'!$C:$C,"")</f>
        <v/>
      </c>
      <c r="BT143" s="21" t="str">
        <f>_xlfn.XLOOKUP(Consolidated[[#This Row],[CODE]],[8]Sheet1!$A:$A,[8]Sheet1!$G:$G,"")</f>
        <v/>
      </c>
      <c r="BU143" s="21" t="s">
        <v>92</v>
      </c>
      <c r="BV143" s="21" t="s">
        <v>101</v>
      </c>
      <c r="BW143" s="25" t="s">
        <v>92</v>
      </c>
      <c r="BX143" s="32" t="s">
        <v>585</v>
      </c>
      <c r="BY143" s="21" t="s">
        <v>545</v>
      </c>
      <c r="BZ143" s="21" t="s">
        <v>103</v>
      </c>
      <c r="CA143" s="33" t="s">
        <v>567</v>
      </c>
      <c r="CB143" s="21">
        <v>2</v>
      </c>
      <c r="CC143" s="25" t="s">
        <v>105</v>
      </c>
      <c r="CD143" s="21" t="s">
        <v>97</v>
      </c>
      <c r="CE143" s="21"/>
      <c r="CF143" s="21" t="s">
        <v>106</v>
      </c>
    </row>
    <row r="144" spans="1:84" ht="98.4" x14ac:dyDescent="0.3">
      <c r="A144" s="21">
        <v>20578</v>
      </c>
      <c r="B144" s="22" t="s">
        <v>586</v>
      </c>
      <c r="C144" s="21" t="s">
        <v>532</v>
      </c>
      <c r="D144" s="21" t="s">
        <v>587</v>
      </c>
      <c r="E144" s="21" t="s">
        <v>532</v>
      </c>
      <c r="F144" s="21"/>
      <c r="G144" s="21" t="s">
        <v>119</v>
      </c>
      <c r="H144" s="21" t="s">
        <v>120</v>
      </c>
      <c r="I144" s="21" t="s">
        <v>92</v>
      </c>
      <c r="J144" s="21" t="s">
        <v>93</v>
      </c>
      <c r="K144" s="21" t="s">
        <v>121</v>
      </c>
      <c r="L144" s="24" t="s">
        <v>92</v>
      </c>
      <c r="M144" s="24">
        <v>58.18587694067724</v>
      </c>
      <c r="N144" s="24">
        <v>62.555870193128932</v>
      </c>
      <c r="O144" s="24">
        <v>59.13302719357501</v>
      </c>
      <c r="P144" s="24">
        <v>51.798728427035741</v>
      </c>
      <c r="Q144" s="24">
        <v>64.198964613781968</v>
      </c>
      <c r="R144" s="24">
        <v>69.03439986901698</v>
      </c>
      <c r="S144" s="24" t="s">
        <v>92</v>
      </c>
      <c r="T144" s="24" t="s">
        <v>92</v>
      </c>
      <c r="U144" s="24" t="s">
        <v>92</v>
      </c>
      <c r="V144" s="24" t="s">
        <v>92</v>
      </c>
      <c r="W144" s="24" t="s">
        <v>92</v>
      </c>
      <c r="X144" s="24" t="s">
        <v>92</v>
      </c>
      <c r="Y144" s="24" t="s">
        <v>92</v>
      </c>
      <c r="Z144" s="24">
        <v>3.4349384007287931</v>
      </c>
      <c r="AA144" s="24" t="s">
        <v>92</v>
      </c>
      <c r="AB144" s="23" t="s">
        <v>198</v>
      </c>
      <c r="AC144" s="21">
        <v>18.236149999999999</v>
      </c>
      <c r="AD144" s="21">
        <v>-66.013829999999999</v>
      </c>
      <c r="AE144" s="21" t="str">
        <f>_xlfn.XLOOKUP(Consolidated[[#This Row],[CODE]],[1]updatedschoolpoints!$A:$A,[1]updatedschoolpoints!$O:$O)</f>
        <v>225-038-341-02</v>
      </c>
      <c r="AF144" s="21">
        <f>_xlfn.XLOOKUP(Consolidated[[#This Row],[CODE]],[1]updatedschoolpoints!$A:$A,[1]updatedschoolpoints!$Q:$Q)</f>
        <v>2</v>
      </c>
      <c r="AG144" s="21">
        <f>_xlfn.XLOOKUP(Consolidated[[#This Row],[CODE]],[1]updatedschoolpoints!$A:$A,[1]updatedschoolpoints!$P:$P)</f>
        <v>341</v>
      </c>
      <c r="AH144" s="21">
        <f>_xlfn.XLOOKUP(Consolidated[[#This Row],[CODE]],[1]updatedschoolpoints!$A:$A,[1]updatedschoolpoints!$I:$I)</f>
        <v>4.2701962250000003</v>
      </c>
      <c r="AI144" s="21">
        <f>_xlfn.XLOOKUP(Consolidated[[#This Row],[CODE]],[1]updatedschoolpoints!$A:$A,[1]updatedschoolpoints!$H:$H)</f>
        <v>186009.7476</v>
      </c>
      <c r="AJ144" s="21">
        <v>64919</v>
      </c>
      <c r="AK144" s="21" t="s">
        <v>588</v>
      </c>
      <c r="AL144" s="26">
        <f>_xlfn.XLOOKUP(Consolidated[[#This Row],[CODE]],'[2]FCI updated 220517'!$B:$B,'[2]FCI updated 220517'!$GD:$GD)</f>
        <v>0.48080000000000001</v>
      </c>
      <c r="AM144" s="27">
        <f>IF(AND(Consolidated[[#This Row],[DESIGNATION]]="Historic",Consolidated[[#This Row],[DESIGNATION 3/22/2022]]="Historic"),AL144,AL144/1.6)</f>
        <v>0.30049999999999999</v>
      </c>
      <c r="AN144" s="21" t="s">
        <v>45</v>
      </c>
      <c r="AO144" s="21" t="s">
        <v>46</v>
      </c>
      <c r="AP144" s="21" t="str">
        <f>_xlfn.XLOOKUP(Consolidated[[#This Row],[CODE]],'[3]PRUEBA PVI'!$D:$D,'[3]PRUEBA PVI'!$I:$I,"NO DATA")</f>
        <v>REGULAR</v>
      </c>
      <c r="AQ144" s="28" t="str">
        <f>IF(_xlfn.XLOOKUP(Consolidated[[#This Row],[CODE]],'[4]PRUEBA PVI'!$D:$D,'[4]PRUEBA PVI'!$I:$I,"NOT FOUND")=Consolidated[[#This Row],[SPECIAL SCHOOL]],"MATCHES","NO")</f>
        <v>MATCHES</v>
      </c>
      <c r="AR144" s="28"/>
      <c r="AS144" s="21">
        <f>_xlfn.XLOOKUP(Consolidated[[#This Row],[CODE]],'[5]WORKING FILE'!$D:$D,'[5]WORKING FILE'!$W:$W,"")</f>
        <v>3</v>
      </c>
      <c r="AT144" s="33" t="str">
        <f>_xlfn.XLOOKUP(Consolidated[[#This Row],[CODE]],'[5]WORKING FILE'!$D:$D,'[5]WORKING FILE'!$V:$V)</f>
        <v>keep</v>
      </c>
      <c r="AU144" s="21" t="str">
        <f>_xlfn.XLOOKUP(Consolidated[[#This Row],[CODE]],'[6]Karen sort'!$D:$D,'[6]Karen sort'!$O:$O,"NOT COMPLETE")</f>
        <v>PK-5</v>
      </c>
      <c r="AV144" s="21">
        <v>13.4</v>
      </c>
      <c r="AW144" s="21">
        <v>3</v>
      </c>
      <c r="AX144" s="21" t="s">
        <v>92</v>
      </c>
      <c r="AY144" s="27" t="s">
        <v>92</v>
      </c>
      <c r="AZ144" s="21"/>
      <c r="BA144" s="21"/>
      <c r="BB144" s="21"/>
      <c r="BC144" s="21"/>
      <c r="BD144" s="21"/>
      <c r="BE144" s="21"/>
      <c r="BF144" s="24" t="s">
        <v>98</v>
      </c>
      <c r="BG144" s="24">
        <v>389.4141243014675</v>
      </c>
      <c r="BH144" s="29" t="str">
        <f>IF(_xlfn.XLOOKUP(Consolidated[[#This Row],[CODE]],'[4]PRUEBA PVI'!$D:$D,'[4]PRUEBA PVI'!$AF:$AF,"NOT FOUND")=BG144,"",_xlfn.XLOOKUP(Consolidated[[#This Row],[CODE]],'[4]PRUEBA PVI'!$D:$D,'[4]PRUEBA PVI'!$AF:$AF,"NOT FOUND"))</f>
        <v/>
      </c>
      <c r="BI144" s="30">
        <v>368.20660817310102</v>
      </c>
      <c r="BJ144" s="21">
        <v>36</v>
      </c>
      <c r="BK144" s="28" t="str">
        <f>IF(_xlfn.XLOOKUP(Consolidated[[#This Row],[CODE]],'[4]PRUEBA PVI'!$D:$D,'[4]PRUEBA PVI'!$AK:$AK,"NO DATA")=Consolidated[[#This Row],[NO OF CLASSROOMS]],"","DOES NOT MATCH")</f>
        <v/>
      </c>
      <c r="BL144" s="31">
        <f>Consolidated[[#This Row],[ENROLLMENT 2021-22]]/Consolidated[[#This Row],[NO OF CLASSROOMS]]</f>
        <v>10.227961338141695</v>
      </c>
      <c r="BM144" s="21">
        <f>Consolidated[[#This Row],[FLOOR AREA (SF)]]/Consolidated[[#This Row],[ENROLLMENT 2022-23]]</f>
        <v>166.70941280430426</v>
      </c>
      <c r="BN144" s="21" t="s">
        <v>99</v>
      </c>
      <c r="BO144" s="21" t="s">
        <v>132</v>
      </c>
      <c r="BP144" s="21" t="s">
        <v>97</v>
      </c>
      <c r="BQ144" s="21" t="s">
        <v>123</v>
      </c>
      <c r="BR144" s="21" t="s">
        <v>97</v>
      </c>
      <c r="BS144" s="21" t="str">
        <f>_xlfn.XLOOKUP(Consolidated[[#This Row],[CODE]],'[7]page 1'!$A:$A,'[7]page 1'!$C:$C,"")</f>
        <v/>
      </c>
      <c r="BT144" s="21" t="str">
        <f>_xlfn.XLOOKUP(Consolidated[[#This Row],[CODE]],[8]Sheet1!$A:$A,[8]Sheet1!$G:$G,"")</f>
        <v>ESSER ROOF SEALING PROGRAM</v>
      </c>
      <c r="BU144" s="21" t="s">
        <v>92</v>
      </c>
      <c r="BV144" s="21" t="s">
        <v>101</v>
      </c>
      <c r="BW144" s="25" t="s">
        <v>125</v>
      </c>
      <c r="BX144" s="32" t="s">
        <v>589</v>
      </c>
      <c r="BY144" s="21" t="s">
        <v>532</v>
      </c>
      <c r="BZ144" s="21" t="s">
        <v>103</v>
      </c>
      <c r="CA144" s="33">
        <v>7250000</v>
      </c>
      <c r="CB144" s="21">
        <v>1</v>
      </c>
      <c r="CC144" s="25" t="s">
        <v>105</v>
      </c>
      <c r="CD144" s="21" t="s">
        <v>97</v>
      </c>
      <c r="CE144" s="21"/>
      <c r="CF144" s="21" t="s">
        <v>106</v>
      </c>
    </row>
    <row r="145" spans="1:84" ht="41.4" x14ac:dyDescent="0.3">
      <c r="A145" s="21">
        <v>20594</v>
      </c>
      <c r="B145" s="22" t="s">
        <v>590</v>
      </c>
      <c r="C145" s="21" t="s">
        <v>532</v>
      </c>
      <c r="D145" s="21" t="s">
        <v>587</v>
      </c>
      <c r="E145" s="21" t="s">
        <v>532</v>
      </c>
      <c r="F145" s="21"/>
      <c r="G145" s="21" t="s">
        <v>108</v>
      </c>
      <c r="H145" s="21" t="s">
        <v>109</v>
      </c>
      <c r="I145" s="21" t="s">
        <v>92</v>
      </c>
      <c r="J145" s="21" t="s">
        <v>93</v>
      </c>
      <c r="K145" s="21" t="s">
        <v>111</v>
      </c>
      <c r="L145" s="24" t="s">
        <v>92</v>
      </c>
      <c r="M145" s="24">
        <v>23.846670877326737</v>
      </c>
      <c r="N145" s="24">
        <v>18.673394087501173</v>
      </c>
      <c r="O145" s="24">
        <v>19.711009064525005</v>
      </c>
      <c r="P145" s="24">
        <v>28.253851869292223</v>
      </c>
      <c r="Q145" s="24">
        <v>32.099482306890984</v>
      </c>
      <c r="R145" s="24">
        <v>41.609775263517086</v>
      </c>
      <c r="S145" s="24">
        <v>59.748079203855937</v>
      </c>
      <c r="T145" s="24">
        <v>71.838599055712194</v>
      </c>
      <c r="U145" s="24">
        <v>49.442846927134383</v>
      </c>
      <c r="V145" s="24" t="s">
        <v>92</v>
      </c>
      <c r="W145" s="24" t="s">
        <v>92</v>
      </c>
      <c r="X145" s="24" t="s">
        <v>92</v>
      </c>
      <c r="Y145" s="24" t="s">
        <v>92</v>
      </c>
      <c r="Z145" s="24" t="s">
        <v>92</v>
      </c>
      <c r="AA145" s="24" t="s">
        <v>92</v>
      </c>
      <c r="AB145" s="23" t="s">
        <v>213</v>
      </c>
      <c r="AC145" s="21">
        <v>18.232489999999999</v>
      </c>
      <c r="AD145" s="21">
        <v>-66.031049999999993</v>
      </c>
      <c r="AE145" s="21" t="str">
        <f>_xlfn.XLOOKUP(Consolidated[[#This Row],[CODE]],[1]updatedschoolpoints!$A:$A,[1]updatedschoolpoints!$O:$O)</f>
        <v>225-045-099-01</v>
      </c>
      <c r="AF145" s="21">
        <f>_xlfn.XLOOKUP(Consolidated[[#This Row],[CODE]],[1]updatedschoolpoints!$A:$A,[1]updatedschoolpoints!$Q:$Q)</f>
        <v>1</v>
      </c>
      <c r="AG145" s="21">
        <f>_xlfn.XLOOKUP(Consolidated[[#This Row],[CODE]],[1]updatedschoolpoints!$A:$A,[1]updatedschoolpoints!$P:$P)</f>
        <v>99</v>
      </c>
      <c r="AH145" s="21">
        <f>_xlfn.XLOOKUP(Consolidated[[#This Row],[CODE]],[1]updatedschoolpoints!$A:$A,[1]updatedschoolpoints!$I:$I)</f>
        <v>1.6433065010000001</v>
      </c>
      <c r="AI145" s="21">
        <f>_xlfn.XLOOKUP(Consolidated[[#This Row],[CODE]],[1]updatedschoolpoints!$A:$A,[1]updatedschoolpoints!$H:$H)</f>
        <v>71582.431190000003</v>
      </c>
      <c r="AJ145" s="21">
        <v>42419</v>
      </c>
      <c r="AK145" s="21" t="s">
        <v>591</v>
      </c>
      <c r="AL145" s="26">
        <f>_xlfn.XLOOKUP(Consolidated[[#This Row],[CODE]],'[2]FCI updated 220517'!$B:$B,'[2]FCI updated 220517'!$GD:$GD)</f>
        <v>1.3480000000000001</v>
      </c>
      <c r="AM145" s="27">
        <f>IF(AND(Consolidated[[#This Row],[DESIGNATION]]="Historic",Consolidated[[#This Row],[DESIGNATION 3/22/2022]]="Historic"),AL145,AL145/1.6)</f>
        <v>0.84250000000000003</v>
      </c>
      <c r="AN145" s="21" t="s">
        <v>97</v>
      </c>
      <c r="AO145" s="21" t="s">
        <v>97</v>
      </c>
      <c r="AP145" s="21" t="str">
        <f>_xlfn.XLOOKUP(Consolidated[[#This Row],[CODE]],'[3]PRUEBA PVI'!$D:$D,'[3]PRUEBA PVI'!$I:$I,"NO DATA")</f>
        <v>REGULAR</v>
      </c>
      <c r="AQ145" s="28" t="str">
        <f>IF(_xlfn.XLOOKUP(Consolidated[[#This Row],[CODE]],'[4]PRUEBA PVI'!$D:$D,'[4]PRUEBA PVI'!$I:$I,"NOT FOUND")=Consolidated[[#This Row],[SPECIAL SCHOOL]],"MATCHES","NO")</f>
        <v>MATCHES</v>
      </c>
      <c r="AR145" s="28"/>
      <c r="AS145" s="21">
        <f>_xlfn.XLOOKUP(Consolidated[[#This Row],[CODE]],'[5]WORKING FILE'!$D:$D,'[5]WORKING FILE'!$W:$W,"")</f>
        <v>3</v>
      </c>
      <c r="AT145" s="33" t="str">
        <f>_xlfn.XLOOKUP(Consolidated[[#This Row],[CODE]],'[5]WORKING FILE'!$D:$D,'[5]WORKING FILE'!$V:$V)</f>
        <v>Make 6-8 MS. Send ES to nearby DIEGO VAZQUEZ and bring MS students from DIEGO VAZQUEZ</v>
      </c>
      <c r="AU145" s="21" t="str">
        <f>_xlfn.XLOOKUP(Consolidated[[#This Row],[CODE]],'[6]Karen sort'!$D:$D,'[6]Karen sort'!$O:$O,"NOT COMPLETE")</f>
        <v>K-8</v>
      </c>
      <c r="AV145" s="21">
        <v>13.4</v>
      </c>
      <c r="AW145" s="21">
        <v>2</v>
      </c>
      <c r="AX145" s="21" t="s">
        <v>92</v>
      </c>
      <c r="AY145" s="27" t="s">
        <v>92</v>
      </c>
      <c r="AZ145" s="21"/>
      <c r="BA145" s="21"/>
      <c r="BB145" s="21"/>
      <c r="BC145" s="21"/>
      <c r="BD145" s="21"/>
      <c r="BE145" s="21"/>
      <c r="BF145" s="24" t="s">
        <v>98</v>
      </c>
      <c r="BG145" s="24">
        <v>371.61422696624373</v>
      </c>
      <c r="BH145" s="29" t="str">
        <f>IF(_xlfn.XLOOKUP(Consolidated[[#This Row],[CODE]],'[4]PRUEBA PVI'!$D:$D,'[4]PRUEBA PVI'!$AF:$AF,"NOT FOUND")=BG145,"",_xlfn.XLOOKUP(Consolidated[[#This Row],[CODE]],'[4]PRUEBA PVI'!$D:$D,'[4]PRUEBA PVI'!$AF:$AF,"NOT FOUND"))</f>
        <v/>
      </c>
      <c r="BI145" s="30">
        <v>351.40046904175159</v>
      </c>
      <c r="BJ145" s="21">
        <v>28</v>
      </c>
      <c r="BK145" s="28" t="str">
        <f>IF(_xlfn.XLOOKUP(Consolidated[[#This Row],[CODE]],'[4]PRUEBA PVI'!$D:$D,'[4]PRUEBA PVI'!$AK:$AK,"NO DATA")=Consolidated[[#This Row],[NO OF CLASSROOMS]],"","DOES NOT MATCH")</f>
        <v/>
      </c>
      <c r="BL145" s="31">
        <f>Consolidated[[#This Row],[ENROLLMENT 2021-22]]/Consolidated[[#This Row],[NO OF CLASSROOMS]]</f>
        <v>12.550016751491128</v>
      </c>
      <c r="BM145" s="21">
        <f>Consolidated[[#This Row],[FLOOR AREA (SF)]]/Consolidated[[#This Row],[ENROLLMENT 2022-23]]</f>
        <v>114.14794408248855</v>
      </c>
      <c r="BN145" s="21" t="s">
        <v>99</v>
      </c>
      <c r="BO145" s="21" t="s">
        <v>132</v>
      </c>
      <c r="BP145" s="21" t="s">
        <v>97</v>
      </c>
      <c r="BQ145" s="21" t="s">
        <v>97</v>
      </c>
      <c r="BR145" s="21" t="s">
        <v>97</v>
      </c>
      <c r="BS145" s="21" t="str">
        <f>_xlfn.XLOOKUP(Consolidated[[#This Row],[CODE]],'[7]page 1'!$A:$A,'[7]page 1'!$C:$C,"")</f>
        <v>85KVA</v>
      </c>
      <c r="BT145" s="21" t="str">
        <f>_xlfn.XLOOKUP(Consolidated[[#This Row],[CODE]],[8]Sheet1!$A:$A,[8]Sheet1!$G:$G,"")</f>
        <v/>
      </c>
      <c r="BU145" s="21" t="s">
        <v>92</v>
      </c>
      <c r="BV145" s="21" t="s">
        <v>101</v>
      </c>
      <c r="BW145" s="25" t="s">
        <v>125</v>
      </c>
      <c r="BX145" s="32" t="s">
        <v>592</v>
      </c>
      <c r="BY145" s="21" t="s">
        <v>532</v>
      </c>
      <c r="BZ145" s="21" t="s">
        <v>103</v>
      </c>
      <c r="CA145" s="33" t="s">
        <v>593</v>
      </c>
      <c r="CB145" s="21">
        <v>1</v>
      </c>
      <c r="CC145" s="25" t="s">
        <v>105</v>
      </c>
      <c r="CD145" s="21" t="s">
        <v>97</v>
      </c>
      <c r="CE145" s="21"/>
      <c r="CF145" s="21" t="s">
        <v>176</v>
      </c>
    </row>
    <row r="146" spans="1:84" ht="27.6" x14ac:dyDescent="0.3">
      <c r="A146" s="21">
        <v>20669</v>
      </c>
      <c r="B146" s="22" t="s">
        <v>594</v>
      </c>
      <c r="C146" s="21" t="s">
        <v>532</v>
      </c>
      <c r="D146" s="21" t="s">
        <v>587</v>
      </c>
      <c r="E146" s="21" t="s">
        <v>532</v>
      </c>
      <c r="F146" s="21"/>
      <c r="G146" s="21" t="s">
        <v>119</v>
      </c>
      <c r="H146" s="21" t="s">
        <v>120</v>
      </c>
      <c r="I146" s="21" t="s">
        <v>92</v>
      </c>
      <c r="J146" s="21" t="s">
        <v>93</v>
      </c>
      <c r="K146" s="21" t="s">
        <v>121</v>
      </c>
      <c r="L146" s="24" t="s">
        <v>92</v>
      </c>
      <c r="M146" s="24">
        <v>39.108540238815849</v>
      </c>
      <c r="N146" s="24">
        <v>29.877430540001878</v>
      </c>
      <c r="O146" s="24">
        <v>34.72892073273453</v>
      </c>
      <c r="P146" s="24">
        <v>47.089753115487035</v>
      </c>
      <c r="Q146" s="24">
        <v>33.043584727681896</v>
      </c>
      <c r="R146" s="24">
        <v>35.935715000310211</v>
      </c>
      <c r="S146" s="24" t="s">
        <v>92</v>
      </c>
      <c r="T146" s="24" t="s">
        <v>92</v>
      </c>
      <c r="U146" s="24" t="s">
        <v>92</v>
      </c>
      <c r="V146" s="24" t="s">
        <v>92</v>
      </c>
      <c r="W146" s="24" t="s">
        <v>92</v>
      </c>
      <c r="X146" s="24" t="s">
        <v>92</v>
      </c>
      <c r="Y146" s="24" t="s">
        <v>92</v>
      </c>
      <c r="Z146" s="24">
        <v>2.2899589338191952</v>
      </c>
      <c r="AA146" s="24" t="s">
        <v>92</v>
      </c>
      <c r="AB146" s="23" t="s">
        <v>198</v>
      </c>
      <c r="AC146" s="21">
        <v>18.257269999999998</v>
      </c>
      <c r="AD146" s="21">
        <v>-66.040549999999996</v>
      </c>
      <c r="AE146" s="21" t="str">
        <f>_xlfn.XLOOKUP(Consolidated[[#This Row],[CODE]],[1]updatedschoolpoints!$A:$A,[1]updatedschoolpoints!$O:$O)</f>
        <v>199-064-738-02</v>
      </c>
      <c r="AF146" s="21">
        <f>_xlfn.XLOOKUP(Consolidated[[#This Row],[CODE]],[1]updatedschoolpoints!$A:$A,[1]updatedschoolpoints!$Q:$Q)</f>
        <v>2</v>
      </c>
      <c r="AG146" s="21">
        <f>_xlfn.XLOOKUP(Consolidated[[#This Row],[CODE]],[1]updatedschoolpoints!$A:$A,[1]updatedschoolpoints!$P:$P)</f>
        <v>738</v>
      </c>
      <c r="AH146" s="21">
        <f>_xlfn.XLOOKUP(Consolidated[[#This Row],[CODE]],[1]updatedschoolpoints!$A:$A,[1]updatedschoolpoints!$I:$I)</f>
        <v>2.4493468699999998</v>
      </c>
      <c r="AI146" s="21">
        <f>_xlfn.XLOOKUP(Consolidated[[#This Row],[CODE]],[1]updatedschoolpoints!$A:$A,[1]updatedschoolpoints!$H:$H)</f>
        <v>106693.5496</v>
      </c>
      <c r="AJ146" s="21">
        <v>23958</v>
      </c>
      <c r="AK146" s="21" t="s">
        <v>314</v>
      </c>
      <c r="AL146" s="26">
        <f>_xlfn.XLOOKUP(Consolidated[[#This Row],[CODE]],'[2]FCI updated 220517'!$B:$B,'[2]FCI updated 220517'!$GD:$GD)</f>
        <v>0.6825</v>
      </c>
      <c r="AM146" s="27">
        <f>IF(AND(Consolidated[[#This Row],[DESIGNATION]]="Historic",Consolidated[[#This Row],[DESIGNATION 3/22/2022]]="Historic"),AL146,AL146/1.6)</f>
        <v>0.42656249999999996</v>
      </c>
      <c r="AN146" s="21" t="s">
        <v>97</v>
      </c>
      <c r="AO146" s="21" t="s">
        <v>97</v>
      </c>
      <c r="AP146" s="21" t="str">
        <f>_xlfn.XLOOKUP(Consolidated[[#This Row],[CODE]],'[3]PRUEBA PVI'!$D:$D,'[3]PRUEBA PVI'!$I:$I,"NO DATA")</f>
        <v>REGULAR</v>
      </c>
      <c r="AQ146" s="28" t="str">
        <f>IF(_xlfn.XLOOKUP(Consolidated[[#This Row],[CODE]],'[4]PRUEBA PVI'!$D:$D,'[4]PRUEBA PVI'!$I:$I,"NOT FOUND")=Consolidated[[#This Row],[SPECIAL SCHOOL]],"MATCHES","NO")</f>
        <v>MATCHES</v>
      </c>
      <c r="AR146" s="28"/>
      <c r="AS146" s="21">
        <f>_xlfn.XLOOKUP(Consolidated[[#This Row],[CODE]],'[5]WORKING FILE'!$D:$D,'[5]WORKING FILE'!$W:$W,"")</f>
        <v>1</v>
      </c>
      <c r="AT146" s="33" t="str">
        <f>_xlfn.XLOOKUP(Consolidated[[#This Row],[CODE]],'[5]WORKING FILE'!$D:$D,'[5]WORKING FILE'!$V:$V)</f>
        <v xml:space="preserve">No room to grow on site. In flood plain. Merge with Pepita Garriga on their site </v>
      </c>
      <c r="AU146" s="21">
        <f>_xlfn.XLOOKUP(Consolidated[[#This Row],[CODE]],'[6]Karen sort'!$D:$D,'[6]Karen sort'!$O:$O,"NOT COMPLETE")</f>
        <v>0</v>
      </c>
      <c r="AV146" s="21">
        <v>13.4</v>
      </c>
      <c r="AW146" s="21">
        <v>4</v>
      </c>
      <c r="AX146" s="21" t="s">
        <v>92</v>
      </c>
      <c r="AY146" s="27" t="s">
        <v>92</v>
      </c>
      <c r="AZ146" s="21"/>
      <c r="BA146" s="21"/>
      <c r="BB146" s="21"/>
      <c r="BC146" s="21"/>
      <c r="BD146" s="21"/>
      <c r="BE146" s="21"/>
      <c r="BF146" s="24" t="s">
        <v>131</v>
      </c>
      <c r="BG146" s="24">
        <v>222.0739032888506</v>
      </c>
      <c r="BH146" s="29" t="str">
        <f>IF(_xlfn.XLOOKUP(Consolidated[[#This Row],[CODE]],'[4]PRUEBA PVI'!$D:$D,'[4]PRUEBA PVI'!$AF:$AF,"NOT FOUND")=BG146,"",_xlfn.XLOOKUP(Consolidated[[#This Row],[CODE]],'[4]PRUEBA PVI'!$D:$D,'[4]PRUEBA PVI'!$AF:$AF,"NOT FOUND"))</f>
        <v/>
      </c>
      <c r="BI146" s="30">
        <v>209.94818275005932</v>
      </c>
      <c r="BJ146" s="21">
        <v>29</v>
      </c>
      <c r="BK146" s="28" t="str">
        <f>IF(_xlfn.XLOOKUP(Consolidated[[#This Row],[CODE]],'[4]PRUEBA PVI'!$D:$D,'[4]PRUEBA PVI'!$AK:$AK,"NO DATA")=Consolidated[[#This Row],[NO OF CLASSROOMS]],"","DOES NOT MATCH")</f>
        <v/>
      </c>
      <c r="BL146" s="31">
        <f>Consolidated[[#This Row],[ENROLLMENT 2021-22]]/Consolidated[[#This Row],[NO OF CLASSROOMS]]</f>
        <v>7.2395925086227351</v>
      </c>
      <c r="BM146" s="21">
        <f>Consolidated[[#This Row],[FLOOR AREA (SF)]]/Consolidated[[#This Row],[ENROLLMENT 2022-23]]</f>
        <v>107.88300491498062</v>
      </c>
      <c r="BN146" s="21" t="s">
        <v>99</v>
      </c>
      <c r="BO146" s="21" t="s">
        <v>132</v>
      </c>
      <c r="BP146" s="21" t="s">
        <v>97</v>
      </c>
      <c r="BQ146" s="21" t="s">
        <v>97</v>
      </c>
      <c r="BR146" s="21" t="s">
        <v>97</v>
      </c>
      <c r="BS146" s="21" t="str">
        <f>_xlfn.XLOOKUP(Consolidated[[#This Row],[CODE]],'[7]page 1'!$A:$A,'[7]page 1'!$C:$C,"")</f>
        <v/>
      </c>
      <c r="BT146" s="21" t="str">
        <f>_xlfn.XLOOKUP(Consolidated[[#This Row],[CODE]],[8]Sheet1!$A:$A,[8]Sheet1!$G:$G,"")</f>
        <v/>
      </c>
      <c r="BU146" s="21" t="s">
        <v>92</v>
      </c>
      <c r="BV146" s="21" t="s">
        <v>124</v>
      </c>
      <c r="BW146" s="25" t="s">
        <v>92</v>
      </c>
      <c r="BX146" s="32" t="s">
        <v>595</v>
      </c>
      <c r="BY146" s="21" t="s">
        <v>532</v>
      </c>
      <c r="BZ146" s="21" t="s">
        <v>103</v>
      </c>
      <c r="CA146" s="33" t="s">
        <v>596</v>
      </c>
      <c r="CB146" s="21">
        <v>1</v>
      </c>
      <c r="CC146" s="25" t="s">
        <v>172</v>
      </c>
      <c r="CD146" s="21" t="s">
        <v>97</v>
      </c>
      <c r="CE146" s="21"/>
      <c r="CF146" s="21" t="s">
        <v>176</v>
      </c>
    </row>
    <row r="147" spans="1:84" ht="70.8" x14ac:dyDescent="0.3">
      <c r="A147" s="21">
        <v>20685</v>
      </c>
      <c r="B147" s="22" t="s">
        <v>597</v>
      </c>
      <c r="C147" s="21" t="s">
        <v>532</v>
      </c>
      <c r="D147" s="21" t="s">
        <v>587</v>
      </c>
      <c r="E147" s="21" t="s">
        <v>532</v>
      </c>
      <c r="F147" s="21"/>
      <c r="G147" s="21" t="s">
        <v>119</v>
      </c>
      <c r="H147" s="21" t="s">
        <v>120</v>
      </c>
      <c r="I147" s="21" t="s">
        <v>92</v>
      </c>
      <c r="J147" s="21" t="s">
        <v>93</v>
      </c>
      <c r="K147" s="21" t="s">
        <v>121</v>
      </c>
      <c r="L147" s="24" t="s">
        <v>92</v>
      </c>
      <c r="M147" s="24">
        <v>40.062407073908915</v>
      </c>
      <c r="N147" s="24">
        <v>23.341742609376467</v>
      </c>
      <c r="O147" s="24">
        <v>25.342725940103577</v>
      </c>
      <c r="P147" s="24">
        <v>28.253851869292223</v>
      </c>
      <c r="Q147" s="24">
        <v>31.155379886100075</v>
      </c>
      <c r="R147" s="24">
        <v>18.913534210689583</v>
      </c>
      <c r="S147" s="24" t="s">
        <v>92</v>
      </c>
      <c r="T147" s="24" t="s">
        <v>92</v>
      </c>
      <c r="U147" s="24" t="s">
        <v>92</v>
      </c>
      <c r="V147" s="24" t="s">
        <v>92</v>
      </c>
      <c r="W147" s="24" t="s">
        <v>92</v>
      </c>
      <c r="X147" s="24" t="s">
        <v>92</v>
      </c>
      <c r="Y147" s="24" t="s">
        <v>92</v>
      </c>
      <c r="Z147" s="24">
        <v>6.8698768014575862</v>
      </c>
      <c r="AA147" s="24" t="s">
        <v>92</v>
      </c>
      <c r="AB147" s="23" t="s">
        <v>198</v>
      </c>
      <c r="AC147" s="21">
        <v>18.23555</v>
      </c>
      <c r="AD147" s="21">
        <v>-66.021910000000005</v>
      </c>
      <c r="AE147" s="21" t="str">
        <f>_xlfn.XLOOKUP(Consolidated[[#This Row],[CODE]],[1]updatedschoolpoints!$A:$A,[1]updatedschoolpoints!$O:$O)</f>
        <v>225-037-232-04</v>
      </c>
      <c r="AF147" s="21">
        <f>_xlfn.XLOOKUP(Consolidated[[#This Row],[CODE]],[1]updatedschoolpoints!$A:$A,[1]updatedschoolpoints!$Q:$Q)</f>
        <v>4</v>
      </c>
      <c r="AG147" s="21">
        <f>_xlfn.XLOOKUP(Consolidated[[#This Row],[CODE]],[1]updatedschoolpoints!$A:$A,[1]updatedschoolpoints!$P:$P)</f>
        <v>232</v>
      </c>
      <c r="AH147" s="21">
        <f>_xlfn.XLOOKUP(Consolidated[[#This Row],[CODE]],[1]updatedschoolpoints!$A:$A,[1]updatedschoolpoints!$I:$I)</f>
        <v>2.0207673850000001</v>
      </c>
      <c r="AI147" s="21">
        <f>_xlfn.XLOOKUP(Consolidated[[#This Row],[CODE]],[1]updatedschoolpoints!$A:$A,[1]updatedschoolpoints!$H:$H)</f>
        <v>88024.627280000001</v>
      </c>
      <c r="AJ147" s="21">
        <v>24212</v>
      </c>
      <c r="AK147" s="21" t="s">
        <v>137</v>
      </c>
      <c r="AL147" s="26">
        <f>_xlfn.XLOOKUP(Consolidated[[#This Row],[CODE]],'[2]FCI updated 220517'!$B:$B,'[2]FCI updated 220517'!$GD:$GD)</f>
        <v>1.3360000000000001</v>
      </c>
      <c r="AM147" s="27">
        <f>IF(AND(Consolidated[[#This Row],[DESIGNATION]]="Historic",Consolidated[[#This Row],[DESIGNATION 3/22/2022]]="Historic"),AL147,AL147/1.6)</f>
        <v>0.83499999999999996</v>
      </c>
      <c r="AN147" s="21" t="s">
        <v>97</v>
      </c>
      <c r="AO147" s="21" t="s">
        <v>97</v>
      </c>
      <c r="AP147" s="21" t="str">
        <f>_xlfn.XLOOKUP(Consolidated[[#This Row],[CODE]],'[3]PRUEBA PVI'!$D:$D,'[3]PRUEBA PVI'!$I:$I,"NO DATA")</f>
        <v>REGULAR</v>
      </c>
      <c r="AQ147" s="28" t="str">
        <f>IF(_xlfn.XLOOKUP(Consolidated[[#This Row],[CODE]],'[4]PRUEBA PVI'!$D:$D,'[4]PRUEBA PVI'!$I:$I,"NOT FOUND")=Consolidated[[#This Row],[SPECIAL SCHOOL]],"MATCHES","NO")</f>
        <v>MATCHES</v>
      </c>
      <c r="AR147" s="28"/>
      <c r="AS147" s="21">
        <f>_xlfn.XLOOKUP(Consolidated[[#This Row],[CODE]],'[5]WORKING FILE'!$D:$D,'[5]WORKING FILE'!$W:$W,"")</f>
        <v>1</v>
      </c>
      <c r="AT147" s="33" t="str">
        <f>_xlfn.XLOOKUP(Consolidated[[#This Row],[CODE]],'[5]WORKING FILE'!$D:$D,'[5]WORKING FILE'!$V:$V)</f>
        <v>Small. Send students to nearby JUSTINA VAZQUEZ MENDOZA</v>
      </c>
      <c r="AU147" s="21" t="str">
        <f>_xlfn.XLOOKUP(Consolidated[[#This Row],[CODE]],'[6]Karen sort'!$D:$D,'[6]Karen sort'!$O:$O,"NOT COMPLETE")</f>
        <v>-</v>
      </c>
      <c r="AV147" s="21">
        <v>13.4</v>
      </c>
      <c r="AW147" s="21">
        <v>4</v>
      </c>
      <c r="AX147" s="21" t="s">
        <v>92</v>
      </c>
      <c r="AY147" s="27" t="s">
        <v>92</v>
      </c>
      <c r="AZ147" s="21"/>
      <c r="BA147" s="21"/>
      <c r="BB147" s="21"/>
      <c r="BC147" s="21"/>
      <c r="BD147" s="21"/>
      <c r="BE147" s="21"/>
      <c r="BF147" s="24" t="s">
        <v>98</v>
      </c>
      <c r="BG147" s="24">
        <v>179.68651439007104</v>
      </c>
      <c r="BH147" s="29" t="str">
        <f>IF(_xlfn.XLOOKUP(Consolidated[[#This Row],[CODE]],'[4]PRUEBA PVI'!$D:$D,'[4]PRUEBA PVI'!$AF:$AF,"NOT FOUND")=BG147,"",_xlfn.XLOOKUP(Consolidated[[#This Row],[CODE]],'[4]PRUEBA PVI'!$D:$D,'[4]PRUEBA PVI'!$AF:$AF,"NOT FOUND"))</f>
        <v/>
      </c>
      <c r="BI147" s="30">
        <v>171.07468053853401</v>
      </c>
      <c r="BJ147" s="21">
        <v>17</v>
      </c>
      <c r="BK147" s="28" t="str">
        <f>IF(_xlfn.XLOOKUP(Consolidated[[#This Row],[CODE]],'[4]PRUEBA PVI'!$D:$D,'[4]PRUEBA PVI'!$AK:$AK,"NO DATA")=Consolidated[[#This Row],[NO OF CLASSROOMS]],"","DOES NOT MATCH")</f>
        <v/>
      </c>
      <c r="BL147" s="31">
        <f>Consolidated[[#This Row],[ENROLLMENT 2021-22]]/Consolidated[[#This Row],[NO OF CLASSROOMS]]</f>
        <v>10.063216502266707</v>
      </c>
      <c r="BM147" s="21">
        <f>Consolidated[[#This Row],[FLOOR AREA (SF)]]/Consolidated[[#This Row],[ENROLLMENT 2022-23]]</f>
        <v>134.74578257686926</v>
      </c>
      <c r="BN147" s="21" t="s">
        <v>99</v>
      </c>
      <c r="BO147" s="21" t="s">
        <v>132</v>
      </c>
      <c r="BP147" s="21" t="s">
        <v>97</v>
      </c>
      <c r="BQ147" s="21" t="s">
        <v>97</v>
      </c>
      <c r="BR147" s="21" t="s">
        <v>97</v>
      </c>
      <c r="BS147" s="21" t="str">
        <f>_xlfn.XLOOKUP(Consolidated[[#This Row],[CODE]],'[7]page 1'!$A:$A,'[7]page 1'!$C:$C,"")</f>
        <v>85KVA</v>
      </c>
      <c r="BT147" s="21" t="str">
        <f>_xlfn.XLOOKUP(Consolidated[[#This Row],[CODE]],[8]Sheet1!$A:$A,[8]Sheet1!$G:$G,"")</f>
        <v/>
      </c>
      <c r="BU147" s="21" t="s">
        <v>92</v>
      </c>
      <c r="BV147" s="21" t="s">
        <v>101</v>
      </c>
      <c r="BW147" s="25" t="s">
        <v>92</v>
      </c>
      <c r="BX147" s="32" t="s">
        <v>598</v>
      </c>
      <c r="BY147" s="21" t="s">
        <v>532</v>
      </c>
      <c r="BZ147" s="21" t="s">
        <v>103</v>
      </c>
      <c r="CA147" s="33" t="s">
        <v>596</v>
      </c>
      <c r="CB147" s="21">
        <v>1</v>
      </c>
      <c r="CC147" s="25" t="s">
        <v>105</v>
      </c>
      <c r="CD147" s="21" t="s">
        <v>97</v>
      </c>
      <c r="CE147" s="21"/>
      <c r="CF147" s="21" t="s">
        <v>134</v>
      </c>
    </row>
    <row r="148" spans="1:84" ht="98.4" x14ac:dyDescent="0.3">
      <c r="A148" s="21">
        <v>20719</v>
      </c>
      <c r="B148" s="22" t="s">
        <v>599</v>
      </c>
      <c r="C148" s="21" t="s">
        <v>532</v>
      </c>
      <c r="D148" s="21" t="s">
        <v>587</v>
      </c>
      <c r="E148" s="21" t="s">
        <v>532</v>
      </c>
      <c r="F148" s="21"/>
      <c r="G148" s="21" t="s">
        <v>108</v>
      </c>
      <c r="H148" s="21" t="s">
        <v>109</v>
      </c>
      <c r="I148" s="21" t="s">
        <v>92</v>
      </c>
      <c r="J148" s="21" t="s">
        <v>93</v>
      </c>
      <c r="K148" s="21" t="s">
        <v>111</v>
      </c>
      <c r="L148" s="24" t="s">
        <v>92</v>
      </c>
      <c r="M148" s="24">
        <v>17.169603031675251</v>
      </c>
      <c r="N148" s="24">
        <v>18.673394087501173</v>
      </c>
      <c r="O148" s="24">
        <v>20.649628543788101</v>
      </c>
      <c r="P148" s="24">
        <v>21.661286433124037</v>
      </c>
      <c r="Q148" s="24">
        <v>16.993843574236404</v>
      </c>
      <c r="R148" s="24">
        <v>21.750564342293021</v>
      </c>
      <c r="S148" s="24">
        <v>19.916026401285311</v>
      </c>
      <c r="T148" s="24">
        <v>19.850139212762581</v>
      </c>
      <c r="U148" s="24">
        <v>19.016479587359377</v>
      </c>
      <c r="V148" s="24" t="s">
        <v>92</v>
      </c>
      <c r="W148" s="24" t="s">
        <v>92</v>
      </c>
      <c r="X148" s="24" t="s">
        <v>92</v>
      </c>
      <c r="Y148" s="24" t="s">
        <v>92</v>
      </c>
      <c r="Z148" s="24" t="s">
        <v>92</v>
      </c>
      <c r="AA148" s="24" t="s">
        <v>92</v>
      </c>
      <c r="AB148" s="23" t="s">
        <v>369</v>
      </c>
      <c r="AC148" s="21">
        <v>18.21906749</v>
      </c>
      <c r="AD148" s="21">
        <v>-66.016076200000001</v>
      </c>
      <c r="AE148" s="21" t="str">
        <f>_xlfn.XLOOKUP(Consolidated[[#This Row],[CODE]],[1]updatedschoolpoints!$A:$A,[1]updatedschoolpoints!$O:$O)</f>
        <v>225-098-006-13</v>
      </c>
      <c r="AF148" s="21">
        <f>_xlfn.XLOOKUP(Consolidated[[#This Row],[CODE]],[1]updatedschoolpoints!$A:$A,[1]updatedschoolpoints!$Q:$Q)</f>
        <v>13</v>
      </c>
      <c r="AG148" s="21">
        <f>_xlfn.XLOOKUP(Consolidated[[#This Row],[CODE]],[1]updatedschoolpoints!$A:$A,[1]updatedschoolpoints!$P:$P)</f>
        <v>6</v>
      </c>
      <c r="AH148" s="21">
        <f>_xlfn.XLOOKUP(Consolidated[[#This Row],[CODE]],[1]updatedschoolpoints!$A:$A,[1]updatedschoolpoints!$I:$I)</f>
        <v>0.46555114600000003</v>
      </c>
      <c r="AI148" s="21">
        <f>_xlfn.XLOOKUP(Consolidated[[#This Row],[CODE]],[1]updatedschoolpoints!$A:$A,[1]updatedschoolpoints!$H:$H)</f>
        <v>20279.407940000001</v>
      </c>
      <c r="AJ148" s="21">
        <v>17222</v>
      </c>
      <c r="AK148" s="21" t="s">
        <v>491</v>
      </c>
      <c r="AL148" s="26">
        <f>_xlfn.XLOOKUP(Consolidated[[#This Row],[CODE]],'[2]FCI updated 220517'!$B:$B,'[2]FCI updated 220517'!$GD:$GD)</f>
        <v>0.80999999999999905</v>
      </c>
      <c r="AM148" s="27">
        <f>IF(AND(Consolidated[[#This Row],[DESIGNATION]]="Historic",Consolidated[[#This Row],[DESIGNATION 3/22/2022]]="Historic"),AL148,AL148/1.6)</f>
        <v>0.50624999999999942</v>
      </c>
      <c r="AN148" s="21" t="s">
        <v>45</v>
      </c>
      <c r="AO148" s="21" t="s">
        <v>97</v>
      </c>
      <c r="AP148" s="21" t="str">
        <f>_xlfn.XLOOKUP(Consolidated[[#This Row],[CODE]],'[3]PRUEBA PVI'!$D:$D,'[3]PRUEBA PVI'!$I:$I,"NO DATA")</f>
        <v>BILINGUE</v>
      </c>
      <c r="AQ148" s="28" t="str">
        <f>IF(_xlfn.XLOOKUP(Consolidated[[#This Row],[CODE]],'[4]PRUEBA PVI'!$D:$D,'[4]PRUEBA PVI'!$I:$I,"NOT FOUND")=Consolidated[[#This Row],[SPECIAL SCHOOL]],"MATCHES","NO")</f>
        <v>MATCHES</v>
      </c>
      <c r="AR148" s="28"/>
      <c r="AS148" s="21">
        <f>_xlfn.XLOOKUP(Consolidated[[#This Row],[CODE]],'[5]WORKING FILE'!$D:$D,'[5]WORKING FILE'!$W:$W,"")</f>
        <v>1</v>
      </c>
      <c r="AT148" s="33" t="str">
        <f>_xlfn.XLOOKUP(Consolidated[[#This Row],[CODE]],'[5]WORKING FILE'!$D:$D,'[5]WORKING FILE'!$V:$V)</f>
        <v>Small. Send students to nearby INES MARIA MENDOZA</v>
      </c>
      <c r="AU148" s="21" t="str">
        <f>_xlfn.XLOOKUP(Consolidated[[#This Row],[CODE]],'[6]Karen sort'!$D:$D,'[6]Karen sort'!$O:$O,"NOT COMPLETE")</f>
        <v>-</v>
      </c>
      <c r="AV148" s="21">
        <v>13.4</v>
      </c>
      <c r="AW148" s="21">
        <v>5</v>
      </c>
      <c r="AX148" s="21" t="s">
        <v>92</v>
      </c>
      <c r="AY148" s="27" t="s">
        <v>92</v>
      </c>
      <c r="AZ148" s="21"/>
      <c r="BA148" s="21"/>
      <c r="BB148" s="21"/>
      <c r="BC148" s="21"/>
      <c r="BD148" s="21"/>
      <c r="BE148" s="21"/>
      <c r="BF148" s="24" t="s">
        <v>179</v>
      </c>
      <c r="BG148" s="24">
        <v>180.47012854664408</v>
      </c>
      <c r="BH148" s="29" t="str">
        <f>IF(_xlfn.XLOOKUP(Consolidated[[#This Row],[CODE]],'[4]PRUEBA PVI'!$D:$D,'[4]PRUEBA PVI'!$AF:$AF,"NOT FOUND")=BG148,"",_xlfn.XLOOKUP(Consolidated[[#This Row],[CODE]],'[4]PRUEBA PVI'!$D:$D,'[4]PRUEBA PVI'!$AF:$AF,"NOT FOUND"))</f>
        <v/>
      </c>
      <c r="BI148" s="30">
        <v>170.52765080873093</v>
      </c>
      <c r="BJ148" s="21">
        <v>12</v>
      </c>
      <c r="BK148" s="28" t="str">
        <f>IF(_xlfn.XLOOKUP(Consolidated[[#This Row],[CODE]],'[4]PRUEBA PVI'!$D:$D,'[4]PRUEBA PVI'!$AK:$AK,"NO DATA")=Consolidated[[#This Row],[NO OF CLASSROOMS]],"","DOES NOT MATCH")</f>
        <v/>
      </c>
      <c r="BL148" s="31">
        <f>Consolidated[[#This Row],[ENROLLMENT 2021-22]]/Consolidated[[#This Row],[NO OF CLASSROOMS]]</f>
        <v>14.210637567394244</v>
      </c>
      <c r="BM148" s="21">
        <f>Consolidated[[#This Row],[FLOOR AREA (SF)]]/Consolidated[[#This Row],[ENROLLMENT 2022-23]]</f>
        <v>95.428535119311022</v>
      </c>
      <c r="BN148" s="21" t="s">
        <v>99</v>
      </c>
      <c r="BO148" s="21" t="s">
        <v>100</v>
      </c>
      <c r="BP148" s="21" t="s">
        <v>97</v>
      </c>
      <c r="BQ148" s="21" t="s">
        <v>97</v>
      </c>
      <c r="BR148" s="21" t="s">
        <v>97</v>
      </c>
      <c r="BS148" s="21" t="str">
        <f>_xlfn.XLOOKUP(Consolidated[[#This Row],[CODE]],'[7]page 1'!$A:$A,'[7]page 1'!$C:$C,"")</f>
        <v/>
      </c>
      <c r="BT148" s="21" t="str">
        <f>_xlfn.XLOOKUP(Consolidated[[#This Row],[CODE]],[8]Sheet1!$A:$A,[8]Sheet1!$G:$G,"")</f>
        <v/>
      </c>
      <c r="BU148" s="21" t="s">
        <v>92</v>
      </c>
      <c r="BV148" s="21" t="s">
        <v>101</v>
      </c>
      <c r="BW148" s="25" t="s">
        <v>92</v>
      </c>
      <c r="BX148" s="32" t="s">
        <v>600</v>
      </c>
      <c r="BY148" s="21" t="s">
        <v>532</v>
      </c>
      <c r="BZ148" s="21" t="s">
        <v>103</v>
      </c>
      <c r="CA148" s="33" t="s">
        <v>596</v>
      </c>
      <c r="CB148" s="21">
        <v>1</v>
      </c>
      <c r="CC148" s="25" t="s">
        <v>253</v>
      </c>
      <c r="CD148" s="21" t="s">
        <v>97</v>
      </c>
      <c r="CE148" s="21"/>
      <c r="CF148" s="21" t="s">
        <v>134</v>
      </c>
    </row>
    <row r="149" spans="1:84" ht="84" x14ac:dyDescent="0.3">
      <c r="A149" s="21">
        <v>20727</v>
      </c>
      <c r="B149" s="22" t="s">
        <v>601</v>
      </c>
      <c r="C149" s="21" t="s">
        <v>532</v>
      </c>
      <c r="D149" s="21" t="s">
        <v>587</v>
      </c>
      <c r="E149" s="21" t="s">
        <v>532</v>
      </c>
      <c r="F149" s="21"/>
      <c r="G149" s="21" t="s">
        <v>119</v>
      </c>
      <c r="H149" s="21" t="s">
        <v>120</v>
      </c>
      <c r="I149" s="21" t="s">
        <v>92</v>
      </c>
      <c r="J149" s="21" t="s">
        <v>92</v>
      </c>
      <c r="K149" s="21" t="s">
        <v>121</v>
      </c>
      <c r="L149" s="24" t="s">
        <v>92</v>
      </c>
      <c r="M149" s="24">
        <v>35.293072898443569</v>
      </c>
      <c r="N149" s="24">
        <v>18.673394087501173</v>
      </c>
      <c r="O149" s="24">
        <v>21.588248023051193</v>
      </c>
      <c r="P149" s="24">
        <v>22.603081495433777</v>
      </c>
      <c r="Q149" s="24">
        <v>22.658458098981871</v>
      </c>
      <c r="R149" s="24">
        <v>34.990038289775732</v>
      </c>
      <c r="S149" s="24" t="s">
        <v>92</v>
      </c>
      <c r="T149" s="24" t="s">
        <v>92</v>
      </c>
      <c r="U149" s="24" t="s">
        <v>92</v>
      </c>
      <c r="V149" s="24" t="s">
        <v>92</v>
      </c>
      <c r="W149" s="24" t="s">
        <v>92</v>
      </c>
      <c r="X149" s="24" t="s">
        <v>92</v>
      </c>
      <c r="Y149" s="24" t="s">
        <v>92</v>
      </c>
      <c r="Z149" s="24" t="s">
        <v>92</v>
      </c>
      <c r="AA149" s="24" t="s">
        <v>92</v>
      </c>
      <c r="AB149" s="23" t="s">
        <v>136</v>
      </c>
      <c r="AC149" s="21">
        <v>18.174790000000002</v>
      </c>
      <c r="AD149" s="21">
        <v>-66.041610000000006</v>
      </c>
      <c r="AE149" s="21" t="str">
        <f>_xlfn.XLOOKUP(Consolidated[[#This Row],[CODE]],[1]updatedschoolpoints!$A:$A,[1]updatedschoolpoints!$O:$O)</f>
        <v>277-034-901-01</v>
      </c>
      <c r="AF149" s="21">
        <f>_xlfn.XLOOKUP(Consolidated[[#This Row],[CODE]],[1]updatedschoolpoints!$A:$A,[1]updatedschoolpoints!$Q:$Q)</f>
        <v>1</v>
      </c>
      <c r="AG149" s="21">
        <f>_xlfn.XLOOKUP(Consolidated[[#This Row],[CODE]],[1]updatedschoolpoints!$A:$A,[1]updatedschoolpoints!$P:$P)</f>
        <v>901</v>
      </c>
      <c r="AH149" s="21">
        <f>_xlfn.XLOOKUP(Consolidated[[#This Row],[CODE]],[1]updatedschoolpoints!$A:$A,[1]updatedschoolpoints!$I:$I)</f>
        <v>1.2898861930000001</v>
      </c>
      <c r="AI149" s="21">
        <f>_xlfn.XLOOKUP(Consolidated[[#This Row],[CODE]],[1]updatedschoolpoints!$A:$A,[1]updatedschoolpoints!$H:$H)</f>
        <v>56187.442560000003</v>
      </c>
      <c r="AJ149" s="21">
        <v>19984</v>
      </c>
      <c r="AK149" s="21" t="s">
        <v>591</v>
      </c>
      <c r="AL149" s="26">
        <f>_xlfn.XLOOKUP(Consolidated[[#This Row],[CODE]],'[2]FCI updated 220517'!$B:$B,'[2]FCI updated 220517'!$GD:$GD)</f>
        <v>1.444</v>
      </c>
      <c r="AM149" s="27">
        <f>IF(AND(Consolidated[[#This Row],[DESIGNATION]]="Historic",Consolidated[[#This Row],[DESIGNATION 3/22/2022]]="Historic"),AL149,AL149/1.6)</f>
        <v>0.90249999999999997</v>
      </c>
      <c r="AN149" s="21" t="s">
        <v>97</v>
      </c>
      <c r="AO149" s="21" t="s">
        <v>97</v>
      </c>
      <c r="AP149" s="21" t="str">
        <f>_xlfn.XLOOKUP(Consolidated[[#This Row],[CODE]],'[3]PRUEBA PVI'!$D:$D,'[3]PRUEBA PVI'!$I:$I,"NO DATA")</f>
        <v>REGULAR</v>
      </c>
      <c r="AQ149" s="28" t="str">
        <f>IF(_xlfn.XLOOKUP(Consolidated[[#This Row],[CODE]],'[4]PRUEBA PVI'!$D:$D,'[4]PRUEBA PVI'!$I:$I,"NOT FOUND")=Consolidated[[#This Row],[SPECIAL SCHOOL]],"MATCHES","NO")</f>
        <v>MATCHES</v>
      </c>
      <c r="AR149" s="28"/>
      <c r="AS149" s="21">
        <f>_xlfn.XLOOKUP(Consolidated[[#This Row],[CODE]],'[5]WORKING FILE'!$D:$D,'[5]WORKING FILE'!$W:$W,"")</f>
        <v>3</v>
      </c>
      <c r="AT149" s="33" t="str">
        <f>_xlfn.XLOOKUP(Consolidated[[#This Row],[CODE]],'[5]WORKING FILE'!$D:$D,'[5]WORKING FILE'!$V:$V)</f>
        <v xml:space="preserve">Isoated. Keep </v>
      </c>
      <c r="AU149" s="21" t="str">
        <f>_xlfn.XLOOKUP(Consolidated[[#This Row],[CODE]],'[6]Karen sort'!$D:$D,'[6]Karen sort'!$O:$O,"NOT COMPLETE")</f>
        <v>K-5</v>
      </c>
      <c r="AV149" s="21">
        <v>13.4</v>
      </c>
      <c r="AW149" s="21">
        <v>5</v>
      </c>
      <c r="AX149" s="21" t="s">
        <v>92</v>
      </c>
      <c r="AY149" s="27" t="s">
        <v>92</v>
      </c>
      <c r="AZ149" s="21"/>
      <c r="BA149" s="21"/>
      <c r="BB149" s="21"/>
      <c r="BC149" s="21"/>
      <c r="BD149" s="21"/>
      <c r="BE149" s="21"/>
      <c r="BF149" s="24" t="s">
        <v>98</v>
      </c>
      <c r="BG149" s="24">
        <v>155.8062928931873</v>
      </c>
      <c r="BH149" s="29" t="str">
        <f>IF(_xlfn.XLOOKUP(Consolidated[[#This Row],[CODE]],'[4]PRUEBA PVI'!$D:$D,'[4]PRUEBA PVI'!$AF:$AF,"NOT FOUND")=BG149,"",_xlfn.XLOOKUP(Consolidated[[#This Row],[CODE]],'[4]PRUEBA PVI'!$D:$D,'[4]PRUEBA PVI'!$AF:$AF,"NOT FOUND"))</f>
        <v/>
      </c>
      <c r="BI149" s="30">
        <v>147.1314642006754</v>
      </c>
      <c r="BJ149" s="21">
        <v>16</v>
      </c>
      <c r="BK149" s="28" t="str">
        <f>IF(_xlfn.XLOOKUP(Consolidated[[#This Row],[CODE]],'[4]PRUEBA PVI'!$D:$D,'[4]PRUEBA PVI'!$AK:$AK,"NO DATA")=Consolidated[[#This Row],[NO OF CLASSROOMS]],"","DOES NOT MATCH")</f>
        <v/>
      </c>
      <c r="BL149" s="31">
        <f>Consolidated[[#This Row],[ENROLLMENT 2021-22]]/Consolidated[[#This Row],[NO OF CLASSROOMS]]</f>
        <v>9.1957165125422122</v>
      </c>
      <c r="BM149" s="21">
        <f>Consolidated[[#This Row],[FLOOR AREA (SF)]]/Consolidated[[#This Row],[ENROLLMENT 2022-23]]</f>
        <v>128.26182838263145</v>
      </c>
      <c r="BN149" s="21" t="s">
        <v>114</v>
      </c>
      <c r="BO149" s="21" t="s">
        <v>132</v>
      </c>
      <c r="BP149" s="21" t="s">
        <v>97</v>
      </c>
      <c r="BQ149" s="21" t="s">
        <v>123</v>
      </c>
      <c r="BR149" s="21" t="s">
        <v>97</v>
      </c>
      <c r="BS149" s="21" t="str">
        <f>_xlfn.XLOOKUP(Consolidated[[#This Row],[CODE]],'[7]page 1'!$A:$A,'[7]page 1'!$C:$C,"")</f>
        <v/>
      </c>
      <c r="BT149" s="21" t="str">
        <f>_xlfn.XLOOKUP(Consolidated[[#This Row],[CODE]],[8]Sheet1!$A:$A,[8]Sheet1!$G:$G,"")</f>
        <v/>
      </c>
      <c r="BU149" s="21" t="s">
        <v>92</v>
      </c>
      <c r="BV149" s="21" t="s">
        <v>124</v>
      </c>
      <c r="BW149" s="25" t="s">
        <v>279</v>
      </c>
      <c r="BX149" s="32" t="s">
        <v>602</v>
      </c>
      <c r="BY149" s="21" t="s">
        <v>532</v>
      </c>
      <c r="BZ149" s="21" t="s">
        <v>103</v>
      </c>
      <c r="CA149" s="33" t="s">
        <v>596</v>
      </c>
      <c r="CB149" s="21">
        <v>1</v>
      </c>
      <c r="CC149" s="25" t="s">
        <v>105</v>
      </c>
      <c r="CD149" s="21" t="s">
        <v>97</v>
      </c>
      <c r="CE149" s="21"/>
      <c r="CF149" s="21" t="s">
        <v>106</v>
      </c>
    </row>
    <row r="150" spans="1:84" ht="27.6" x14ac:dyDescent="0.3">
      <c r="A150" s="21">
        <v>20735</v>
      </c>
      <c r="B150" s="22" t="s">
        <v>603</v>
      </c>
      <c r="C150" s="21" t="s">
        <v>532</v>
      </c>
      <c r="D150" s="21" t="s">
        <v>587</v>
      </c>
      <c r="E150" s="21" t="s">
        <v>532</v>
      </c>
      <c r="F150" s="21"/>
      <c r="G150" s="21" t="s">
        <v>108</v>
      </c>
      <c r="H150" s="21" t="s">
        <v>109</v>
      </c>
      <c r="I150" s="21" t="s">
        <v>92</v>
      </c>
      <c r="J150" s="21" t="s">
        <v>93</v>
      </c>
      <c r="K150" s="21" t="s">
        <v>111</v>
      </c>
      <c r="L150" s="24" t="s">
        <v>92</v>
      </c>
      <c r="M150" s="24">
        <v>18.123469866768321</v>
      </c>
      <c r="N150" s="24">
        <v>13.071375861250822</v>
      </c>
      <c r="O150" s="24">
        <v>10.32481427189405</v>
      </c>
      <c r="P150" s="24">
        <v>8.4761555607876673</v>
      </c>
      <c r="Q150" s="24">
        <v>16.049741153445492</v>
      </c>
      <c r="R150" s="24">
        <v>15.130827368551667</v>
      </c>
      <c r="S150" s="24">
        <v>23.70955523962537</v>
      </c>
      <c r="T150" s="24">
        <v>17.014405039510784</v>
      </c>
      <c r="U150" s="24">
        <v>20.918127546095317</v>
      </c>
      <c r="V150" s="24" t="s">
        <v>92</v>
      </c>
      <c r="W150" s="24" t="s">
        <v>92</v>
      </c>
      <c r="X150" s="24" t="s">
        <v>92</v>
      </c>
      <c r="Y150" s="24" t="s">
        <v>92</v>
      </c>
      <c r="Z150" s="24" t="s">
        <v>92</v>
      </c>
      <c r="AA150" s="24" t="s">
        <v>92</v>
      </c>
      <c r="AB150" s="23" t="s">
        <v>369</v>
      </c>
      <c r="AC150" s="21">
        <v>18.23283</v>
      </c>
      <c r="AD150" s="21">
        <v>-66.040719999999993</v>
      </c>
      <c r="AE150" s="21" t="str">
        <f>_xlfn.XLOOKUP(Consolidated[[#This Row],[CODE]],[1]updatedschoolpoints!$A:$A,[1]updatedschoolpoints!$O:$O)</f>
        <v>225-044-061-74</v>
      </c>
      <c r="AF150" s="21">
        <f>_xlfn.XLOOKUP(Consolidated[[#This Row],[CODE]],[1]updatedschoolpoints!$A:$A,[1]updatedschoolpoints!$Q:$Q)</f>
        <v>74</v>
      </c>
      <c r="AG150" s="21">
        <f>_xlfn.XLOOKUP(Consolidated[[#This Row],[CODE]],[1]updatedschoolpoints!$A:$A,[1]updatedschoolpoints!$P:$P)</f>
        <v>61</v>
      </c>
      <c r="AH150" s="21">
        <f>_xlfn.XLOOKUP(Consolidated[[#This Row],[CODE]],[1]updatedschoolpoints!$A:$A,[1]updatedschoolpoints!$I:$I)</f>
        <v>0.90443080300000001</v>
      </c>
      <c r="AI150" s="21">
        <f>_xlfn.XLOOKUP(Consolidated[[#This Row],[CODE]],[1]updatedschoolpoints!$A:$A,[1]updatedschoolpoints!$H:$H)</f>
        <v>39397.00576</v>
      </c>
      <c r="AJ150" s="21">
        <v>17093</v>
      </c>
      <c r="AK150" s="21" t="s">
        <v>418</v>
      </c>
      <c r="AL150" s="26">
        <f>_xlfn.XLOOKUP(Consolidated[[#This Row],[CODE]],'[2]FCI updated 220517'!$B:$B,'[2]FCI updated 220517'!$GD:$GD)</f>
        <v>1.3360000000000001</v>
      </c>
      <c r="AM150" s="27">
        <f>IF(AND(Consolidated[[#This Row],[DESIGNATION]]="Historic",Consolidated[[#This Row],[DESIGNATION 3/22/2022]]="Historic"),AL150,AL150/1.6)</f>
        <v>0.83499999999999996</v>
      </c>
      <c r="AN150" s="21" t="s">
        <v>97</v>
      </c>
      <c r="AO150" s="21" t="s">
        <v>97</v>
      </c>
      <c r="AP150" s="21" t="str">
        <f>_xlfn.XLOOKUP(Consolidated[[#This Row],[CODE]],'[3]PRUEBA PVI'!$D:$D,'[3]PRUEBA PVI'!$I:$I,"NO DATA")</f>
        <v>REGULAR</v>
      </c>
      <c r="AQ150" s="28" t="str">
        <f>IF(_xlfn.XLOOKUP(Consolidated[[#This Row],[CODE]],'[4]PRUEBA PVI'!$D:$D,'[4]PRUEBA PVI'!$I:$I,"NOT FOUND")=Consolidated[[#This Row],[SPECIAL SCHOOL]],"MATCHES","NO")</f>
        <v>MATCHES</v>
      </c>
      <c r="AR150" s="28"/>
      <c r="AS150" s="21">
        <f>_xlfn.XLOOKUP(Consolidated[[#This Row],[CODE]],'[5]WORKING FILE'!$D:$D,'[5]WORKING FILE'!$W:$W,"")</f>
        <v>5</v>
      </c>
      <c r="AT150" s="33" t="str">
        <f>_xlfn.XLOOKUP(Consolidated[[#This Row],[CODE]],'[5]WORKING FILE'!$D:$D,'[5]WORKING FILE'!$V:$V)</f>
        <v>Make K-5 ES. Send MS to nearby NICOLAS AGUAYO ALDEA and bring ES from NICOLAS AGUAYO ALDEA. Replace</v>
      </c>
      <c r="AU150" s="21" t="str">
        <f>_xlfn.XLOOKUP(Consolidated[[#This Row],[CODE]],'[6]Karen sort'!$D:$D,'[6]Karen sort'!$O:$O,"NOT COMPLETE")</f>
        <v>K-5</v>
      </c>
      <c r="AV150" s="21">
        <v>13.4</v>
      </c>
      <c r="AW150" s="21">
        <v>4</v>
      </c>
      <c r="AX150" s="21" t="s">
        <v>92</v>
      </c>
      <c r="AY150" s="27" t="s">
        <v>92</v>
      </c>
      <c r="AZ150" s="21"/>
      <c r="BA150" s="21"/>
      <c r="BB150" s="21"/>
      <c r="BC150" s="21"/>
      <c r="BD150" s="21"/>
      <c r="BE150" s="21"/>
      <c r="BF150" s="24" t="s">
        <v>98</v>
      </c>
      <c r="BG150" s="24">
        <v>151.4389659066434</v>
      </c>
      <c r="BH150" s="29" t="str">
        <f>IF(_xlfn.XLOOKUP(Consolidated[[#This Row],[CODE]],'[4]PRUEBA PVI'!$D:$D,'[4]PRUEBA PVI'!$AF:$AF,"NOT FOUND")=BG150,"",_xlfn.XLOOKUP(Consolidated[[#This Row],[CODE]],'[4]PRUEBA PVI'!$D:$D,'[4]PRUEBA PVI'!$AF:$AF,"NOT FOUND"))</f>
        <v/>
      </c>
      <c r="BI150" s="30">
        <v>143.34201327532838</v>
      </c>
      <c r="BJ150" s="21">
        <v>16</v>
      </c>
      <c r="BK150" s="28" t="str">
        <f>IF(_xlfn.XLOOKUP(Consolidated[[#This Row],[CODE]],'[4]PRUEBA PVI'!$D:$D,'[4]PRUEBA PVI'!$AK:$AK,"NO DATA")=Consolidated[[#This Row],[NO OF CLASSROOMS]],"","DOES NOT MATCH")</f>
        <v/>
      </c>
      <c r="BL150" s="31">
        <f>Consolidated[[#This Row],[ENROLLMENT 2021-22]]/Consolidated[[#This Row],[NO OF CLASSROOMS]]</f>
        <v>8.958875829708024</v>
      </c>
      <c r="BM150" s="21">
        <f>Consolidated[[#This Row],[FLOOR AREA (SF)]]/Consolidated[[#This Row],[ENROLLMENT 2022-23]]</f>
        <v>112.87055413820781</v>
      </c>
      <c r="BN150" s="21" t="s">
        <v>99</v>
      </c>
      <c r="BO150" s="21" t="s">
        <v>132</v>
      </c>
      <c r="BP150" s="21" t="s">
        <v>97</v>
      </c>
      <c r="BQ150" s="21" t="s">
        <v>97</v>
      </c>
      <c r="BR150" s="21" t="s">
        <v>97</v>
      </c>
      <c r="BS150" s="21" t="str">
        <f>_xlfn.XLOOKUP(Consolidated[[#This Row],[CODE]],'[7]page 1'!$A:$A,'[7]page 1'!$C:$C,"")</f>
        <v>85KVA</v>
      </c>
      <c r="BT150" s="21" t="str">
        <f>_xlfn.XLOOKUP(Consolidated[[#This Row],[CODE]],[8]Sheet1!$A:$A,[8]Sheet1!$G:$G,"")</f>
        <v/>
      </c>
      <c r="BU150" s="21" t="s">
        <v>92</v>
      </c>
      <c r="BV150" s="21" t="s">
        <v>101</v>
      </c>
      <c r="BW150" s="25" t="s">
        <v>92</v>
      </c>
      <c r="BX150" s="32" t="s">
        <v>604</v>
      </c>
      <c r="BY150" s="21" t="s">
        <v>532</v>
      </c>
      <c r="BZ150" s="21" t="s">
        <v>103</v>
      </c>
      <c r="CA150" s="33" t="s">
        <v>596</v>
      </c>
      <c r="CB150" s="21">
        <v>1</v>
      </c>
      <c r="CC150" s="25" t="s">
        <v>105</v>
      </c>
      <c r="CD150" s="21" t="s">
        <v>97</v>
      </c>
      <c r="CE150" s="21"/>
      <c r="CF150" s="21" t="s">
        <v>106</v>
      </c>
    </row>
    <row r="151" spans="1:84" ht="84.6" x14ac:dyDescent="0.3">
      <c r="A151" s="21">
        <v>20776</v>
      </c>
      <c r="B151" s="22" t="s">
        <v>605</v>
      </c>
      <c r="C151" s="21" t="s">
        <v>532</v>
      </c>
      <c r="D151" s="21" t="s">
        <v>587</v>
      </c>
      <c r="E151" s="21" t="s">
        <v>532</v>
      </c>
      <c r="F151" s="21"/>
      <c r="G151" s="21" t="s">
        <v>189</v>
      </c>
      <c r="H151" s="21" t="s">
        <v>190</v>
      </c>
      <c r="I151" s="21" t="s">
        <v>92</v>
      </c>
      <c r="J151" s="21" t="s">
        <v>92</v>
      </c>
      <c r="K151" s="21" t="s">
        <v>191</v>
      </c>
      <c r="L151" s="24" t="s">
        <v>92</v>
      </c>
      <c r="M151" s="24" t="s">
        <v>92</v>
      </c>
      <c r="N151" s="24" t="s">
        <v>92</v>
      </c>
      <c r="O151" s="24" t="s">
        <v>92</v>
      </c>
      <c r="P151" s="24" t="s">
        <v>92</v>
      </c>
      <c r="Q151" s="24" t="s">
        <v>92</v>
      </c>
      <c r="R151" s="24" t="s">
        <v>92</v>
      </c>
      <c r="S151" s="24">
        <v>100.52851421601157</v>
      </c>
      <c r="T151" s="24">
        <v>105.86740913473376</v>
      </c>
      <c r="U151" s="24">
        <v>122.65629333846799</v>
      </c>
      <c r="V151" s="24" t="s">
        <v>92</v>
      </c>
      <c r="W151" s="24" t="s">
        <v>92</v>
      </c>
      <c r="X151" s="24" t="s">
        <v>92</v>
      </c>
      <c r="Y151" s="24" t="s">
        <v>92</v>
      </c>
      <c r="Z151" s="24" t="s">
        <v>92</v>
      </c>
      <c r="AA151" s="24" t="s">
        <v>92</v>
      </c>
      <c r="AB151" s="23" t="s">
        <v>230</v>
      </c>
      <c r="AC151" s="21">
        <v>18.2148</v>
      </c>
      <c r="AD151" s="21">
        <v>-66.041210000000007</v>
      </c>
      <c r="AE151" s="21" t="str">
        <f>_xlfn.XLOOKUP(Consolidated[[#This Row],[CODE]],[1]updatedschoolpoints!$A:$A,[1]updatedschoolpoints!$O:$O)</f>
        <v>251-004-368-03</v>
      </c>
      <c r="AF151" s="21">
        <f>_xlfn.XLOOKUP(Consolidated[[#This Row],[CODE]],[1]updatedschoolpoints!$A:$A,[1]updatedschoolpoints!$Q:$Q)</f>
        <v>3</v>
      </c>
      <c r="AG151" s="21">
        <f>_xlfn.XLOOKUP(Consolidated[[#This Row],[CODE]],[1]updatedschoolpoints!$A:$A,[1]updatedschoolpoints!$P:$P)</f>
        <v>368</v>
      </c>
      <c r="AH151" s="21">
        <f>_xlfn.XLOOKUP(Consolidated[[#This Row],[CODE]],[1]updatedschoolpoints!$A:$A,[1]updatedschoolpoints!$I:$I)</f>
        <v>2.2388073629999998</v>
      </c>
      <c r="AI151" s="21">
        <f>_xlfn.XLOOKUP(Consolidated[[#This Row],[CODE]],[1]updatedschoolpoints!$A:$A,[1]updatedschoolpoints!$H:$H)</f>
        <v>97522.44872</v>
      </c>
      <c r="AJ151" s="21">
        <v>30870</v>
      </c>
      <c r="AK151" s="21" t="s">
        <v>418</v>
      </c>
      <c r="AL151" s="26">
        <f>_xlfn.XLOOKUP(Consolidated[[#This Row],[CODE]],'[2]FCI updated 220517'!$B:$B,'[2]FCI updated 220517'!$GD:$GD)</f>
        <v>1.3360000000000001</v>
      </c>
      <c r="AM151" s="27">
        <f>IF(AND(Consolidated[[#This Row],[DESIGNATION]]="Historic",Consolidated[[#This Row],[DESIGNATION 3/22/2022]]="Historic"),AL151,AL151/1.6)</f>
        <v>0.83499999999999996</v>
      </c>
      <c r="AN151" s="21" t="s">
        <v>97</v>
      </c>
      <c r="AO151" s="21" t="s">
        <v>97</v>
      </c>
      <c r="AP151" s="21" t="str">
        <f>_xlfn.XLOOKUP(Consolidated[[#This Row],[CODE]],'[3]PRUEBA PVI'!$D:$D,'[3]PRUEBA PVI'!$I:$I,"NO DATA")</f>
        <v>REGULAR</v>
      </c>
      <c r="AQ151" s="28" t="str">
        <f>IF(_xlfn.XLOOKUP(Consolidated[[#This Row],[CODE]],'[4]PRUEBA PVI'!$D:$D,'[4]PRUEBA PVI'!$I:$I,"NOT FOUND")=Consolidated[[#This Row],[SPECIAL SCHOOL]],"MATCHES","NO")</f>
        <v>MATCHES</v>
      </c>
      <c r="AR151" s="28"/>
      <c r="AS151" s="21">
        <f>_xlfn.XLOOKUP(Consolidated[[#This Row],[CODE]],'[5]WORKING FILE'!$D:$D,'[5]WORKING FILE'!$W:$W,"")</f>
        <v>4</v>
      </c>
      <c r="AT151" s="33" t="str">
        <f>_xlfn.XLOOKUP(Consolidated[[#This Row],[CODE]],'[5]WORKING FILE'!$D:$D,'[5]WORKING FILE'!$V:$V)</f>
        <v>Specialty School. Keep. needs addition</v>
      </c>
      <c r="AU151" s="21" t="str">
        <f>_xlfn.XLOOKUP(Consolidated[[#This Row],[CODE]],'[6]Karen sort'!$D:$D,'[6]Karen sort'!$O:$O,"NOT COMPLETE")</f>
        <v>6-8</v>
      </c>
      <c r="AV151" s="21">
        <v>13.4</v>
      </c>
      <c r="AW151" s="21">
        <v>2</v>
      </c>
      <c r="AX151" s="21" t="s">
        <v>92</v>
      </c>
      <c r="AY151" s="27" t="s">
        <v>92</v>
      </c>
      <c r="AZ151" s="21"/>
      <c r="BA151" s="21"/>
      <c r="BB151" s="21"/>
      <c r="BC151" s="21"/>
      <c r="BD151" s="21"/>
      <c r="BE151" s="21"/>
      <c r="BF151" s="24" t="s">
        <v>98</v>
      </c>
      <c r="BG151" s="24">
        <v>329.05221668921331</v>
      </c>
      <c r="BH151" s="29" t="str">
        <f>IF(_xlfn.XLOOKUP(Consolidated[[#This Row],[CODE]],'[4]PRUEBA PVI'!$D:$D,'[4]PRUEBA PVI'!$AF:$AF,"NOT FOUND")=BG151,"",_xlfn.XLOOKUP(Consolidated[[#This Row],[CODE]],'[4]PRUEBA PVI'!$D:$D,'[4]PRUEBA PVI'!$AF:$AF,"NOT FOUND"))</f>
        <v/>
      </c>
      <c r="BI151" s="30">
        <v>312.03460933741798</v>
      </c>
      <c r="BJ151" s="21">
        <v>22</v>
      </c>
      <c r="BK151" s="28" t="str">
        <f>IF(_xlfn.XLOOKUP(Consolidated[[#This Row],[CODE]],'[4]PRUEBA PVI'!$D:$D,'[4]PRUEBA PVI'!$AK:$AK,"NO DATA")=Consolidated[[#This Row],[NO OF CLASSROOMS]],"","DOES NOT MATCH")</f>
        <v/>
      </c>
      <c r="BL151" s="31">
        <f>Consolidated[[#This Row],[ENROLLMENT 2021-22]]/Consolidated[[#This Row],[NO OF CLASSROOMS]]</f>
        <v>14.183391333518999</v>
      </c>
      <c r="BM151" s="21">
        <f>Consolidated[[#This Row],[FLOOR AREA (SF)]]/Consolidated[[#This Row],[ENROLLMENT 2022-23]]</f>
        <v>93.814897558208585</v>
      </c>
      <c r="BN151" s="21" t="s">
        <v>99</v>
      </c>
      <c r="BO151" s="21" t="s">
        <v>132</v>
      </c>
      <c r="BP151" s="21" t="s">
        <v>97</v>
      </c>
      <c r="BQ151" s="21" t="s">
        <v>97</v>
      </c>
      <c r="BR151" s="21" t="s">
        <v>97</v>
      </c>
      <c r="BS151" s="21" t="str">
        <f>_xlfn.XLOOKUP(Consolidated[[#This Row],[CODE]],'[7]page 1'!$A:$A,'[7]page 1'!$C:$C,"")</f>
        <v/>
      </c>
      <c r="BT151" s="21" t="str">
        <f>_xlfn.XLOOKUP(Consolidated[[#This Row],[CODE]],[8]Sheet1!$A:$A,[8]Sheet1!$G:$G,"")</f>
        <v/>
      </c>
      <c r="BU151" s="21" t="s">
        <v>92</v>
      </c>
      <c r="BV151" s="21" t="s">
        <v>101</v>
      </c>
      <c r="BW151" s="25" t="s">
        <v>92</v>
      </c>
      <c r="BX151" s="32" t="s">
        <v>606</v>
      </c>
      <c r="BY151" s="21" t="s">
        <v>532</v>
      </c>
      <c r="BZ151" s="21" t="s">
        <v>103</v>
      </c>
      <c r="CA151" s="33" t="s">
        <v>596</v>
      </c>
      <c r="CB151" s="21">
        <v>1</v>
      </c>
      <c r="CC151" s="25" t="s">
        <v>105</v>
      </c>
      <c r="CD151" s="21" t="s">
        <v>97</v>
      </c>
      <c r="CE151" s="21"/>
      <c r="CF151" s="21" t="s">
        <v>139</v>
      </c>
    </row>
    <row r="152" spans="1:84" ht="70.2" x14ac:dyDescent="0.3">
      <c r="A152" s="21">
        <v>20784</v>
      </c>
      <c r="B152" s="22" t="s">
        <v>284</v>
      </c>
      <c r="C152" s="21" t="s">
        <v>532</v>
      </c>
      <c r="D152" s="21" t="s">
        <v>587</v>
      </c>
      <c r="E152" s="21" t="s">
        <v>532</v>
      </c>
      <c r="F152" s="21"/>
      <c r="G152" s="21" t="s">
        <v>119</v>
      </c>
      <c r="H152" s="21" t="s">
        <v>120</v>
      </c>
      <c r="I152" s="21" t="s">
        <v>110</v>
      </c>
      <c r="J152" s="21" t="s">
        <v>92</v>
      </c>
      <c r="K152" s="21" t="s">
        <v>121</v>
      </c>
      <c r="L152" s="24">
        <v>49.913631955865583</v>
      </c>
      <c r="M152" s="24">
        <v>38.154673403722782</v>
      </c>
      <c r="N152" s="24">
        <v>24.275412313751527</v>
      </c>
      <c r="O152" s="24">
        <v>12.20205323042024</v>
      </c>
      <c r="P152" s="24">
        <v>16.010516059265594</v>
      </c>
      <c r="Q152" s="24">
        <v>21.714355678190962</v>
      </c>
      <c r="R152" s="24">
        <v>13.239473947482709</v>
      </c>
      <c r="S152" s="24" t="s">
        <v>92</v>
      </c>
      <c r="T152" s="24" t="s">
        <v>92</v>
      </c>
      <c r="U152" s="24" t="s">
        <v>92</v>
      </c>
      <c r="V152" s="24" t="s">
        <v>92</v>
      </c>
      <c r="W152" s="24" t="s">
        <v>92</v>
      </c>
      <c r="X152" s="24" t="s">
        <v>92</v>
      </c>
      <c r="Y152" s="24" t="s">
        <v>92</v>
      </c>
      <c r="Z152" s="24" t="s">
        <v>92</v>
      </c>
      <c r="AA152" s="24">
        <v>30.24920100156455</v>
      </c>
      <c r="AB152" s="23" t="s">
        <v>223</v>
      </c>
      <c r="AC152" s="37">
        <v>18.279533000000001</v>
      </c>
      <c r="AD152" s="37">
        <v>-66.044220999999993</v>
      </c>
      <c r="AE152" s="37" t="str">
        <f>_xlfn.XLOOKUP(Consolidated[[#This Row],[CODE]],[1]updatedschoolpoints!$A:$A,[1]updatedschoolpoints!$O:$O)</f>
        <v>199-003-037-01</v>
      </c>
      <c r="AF152" s="37">
        <f>_xlfn.XLOOKUP(Consolidated[[#This Row],[CODE]],[1]updatedschoolpoints!$A:$A,[1]updatedschoolpoints!$Q:$Q)</f>
        <v>1</v>
      </c>
      <c r="AG152" s="37">
        <f>_xlfn.XLOOKUP(Consolidated[[#This Row],[CODE]],[1]updatedschoolpoints!$A:$A,[1]updatedschoolpoints!$P:$P)</f>
        <v>37</v>
      </c>
      <c r="AH152" s="37">
        <f>_xlfn.XLOOKUP(Consolidated[[#This Row],[CODE]],[1]updatedschoolpoints!$A:$A,[1]updatedschoolpoints!$I:$I)</f>
        <v>0.65424509399999997</v>
      </c>
      <c r="AI152" s="37">
        <f>_xlfn.XLOOKUP(Consolidated[[#This Row],[CODE]],[1]updatedschoolpoints!$A:$A,[1]updatedschoolpoints!$H:$H)</f>
        <v>28498.916300000001</v>
      </c>
      <c r="AJ152" s="38"/>
      <c r="AK152" s="21" t="s">
        <v>302</v>
      </c>
      <c r="AL152" s="26">
        <f>_xlfn.XLOOKUP(Consolidated[[#This Row],[CODE]],'[2]FCI updated 220517'!$B:$B,'[2]FCI updated 220517'!$GD:$GD)</f>
        <v>0.76500000000000001</v>
      </c>
      <c r="AM152" s="27">
        <f>IF(AND(Consolidated[[#This Row],[DESIGNATION]]="Historic",Consolidated[[#This Row],[DESIGNATION 3/22/2022]]="Historic"),AL152,AL152/1.6)</f>
        <v>0.47812499999999997</v>
      </c>
      <c r="AN152" s="21" t="s">
        <v>97</v>
      </c>
      <c r="AO152" s="21" t="s">
        <v>97</v>
      </c>
      <c r="AP152" s="21" t="str">
        <f>_xlfn.XLOOKUP(Consolidated[[#This Row],[CODE]],'[3]PRUEBA PVI'!$D:$D,'[3]PRUEBA PVI'!$I:$I,"NO DATA")</f>
        <v>MONTESSORI</v>
      </c>
      <c r="AQ152" s="28" t="str">
        <f>IF(_xlfn.XLOOKUP(Consolidated[[#This Row],[CODE]],'[4]PRUEBA PVI'!$D:$D,'[4]PRUEBA PVI'!$I:$I,"NOT FOUND")=Consolidated[[#This Row],[SPECIAL SCHOOL]],"MATCHES","NO")</f>
        <v>MATCHES</v>
      </c>
      <c r="AR152" s="28"/>
      <c r="AS152" s="21">
        <f>_xlfn.XLOOKUP(Consolidated[[#This Row],[CODE]],'[5]WORKING FILE'!$D:$D,'[5]WORKING FILE'!$W:$W,"")</f>
        <v>5</v>
      </c>
      <c r="AT152" s="33" t="str">
        <f>_xlfn.XLOOKUP(Consolidated[[#This Row],[CODE]],'[5]WORKING FILE'!$D:$D,'[5]WORKING FILE'!$V:$V," ")</f>
        <v>Recommendation: Bring 166 6-8 grade students from nearby ANTONIO DOMINGUEZ NIEVES here and merge to make PK-8. Replace with larger school</v>
      </c>
      <c r="AU152" s="21" t="str">
        <f>_xlfn.XLOOKUP(Consolidated[[#This Row],[CODE]],'[6]Karen sort'!$D:$D,'[6]Karen sort'!$O:$O,"NOT COMPLETE")</f>
        <v>PK-8</v>
      </c>
      <c r="AV152" s="21">
        <v>13.4</v>
      </c>
      <c r="AW152" s="21">
        <v>2</v>
      </c>
      <c r="AX152" s="21" t="s">
        <v>92</v>
      </c>
      <c r="AY152" s="27" t="s">
        <v>92</v>
      </c>
      <c r="AZ152" s="21"/>
      <c r="BA152" s="21"/>
      <c r="BB152" s="21"/>
      <c r="BC152" s="21"/>
      <c r="BD152" s="21"/>
      <c r="BE152" s="21"/>
      <c r="BF152" s="24" t="s">
        <v>98</v>
      </c>
      <c r="BG152" s="24">
        <v>175.51011658869942</v>
      </c>
      <c r="BH152" s="29" t="str">
        <f>IF(_xlfn.XLOOKUP(Consolidated[[#This Row],[CODE]],'[4]PRUEBA PVI'!$D:$D,'[4]PRUEBA PVI'!$AF:$AF,"NOT FOUND")=BG152,"",_xlfn.XLOOKUP(Consolidated[[#This Row],[CODE]],'[4]PRUEBA PVI'!$D:$D,'[4]PRUEBA PVI'!$AF:$AF,"NOT FOUND"))</f>
        <v/>
      </c>
      <c r="BI152" s="30">
        <v>175.56490589623198</v>
      </c>
      <c r="BJ152" s="21">
        <v>18</v>
      </c>
      <c r="BK152" s="28" t="str">
        <f>IF(_xlfn.XLOOKUP(Consolidated[[#This Row],[CODE]],'[4]PRUEBA PVI'!$D:$D,'[4]PRUEBA PVI'!$AK:$AK,"NO DATA")=Consolidated[[#This Row],[NO OF CLASSROOMS]],"","DOES NOT MATCH")</f>
        <v/>
      </c>
      <c r="BL152" s="31">
        <f>Consolidated[[#This Row],[ENROLLMENT 2021-22]]/Consolidated[[#This Row],[NO OF CLASSROOMS]]</f>
        <v>9.7536058831239991</v>
      </c>
      <c r="BM152" s="21">
        <f>Consolidated[[#This Row],[FLOOR AREA (SF)]]/Consolidated[[#This Row],[ENROLLMENT 2022-23]]</f>
        <v>0</v>
      </c>
      <c r="BN152" s="21" t="s">
        <v>114</v>
      </c>
      <c r="BO152" s="21" t="s">
        <v>132</v>
      </c>
      <c r="BP152" s="21" t="s">
        <v>97</v>
      </c>
      <c r="BQ152" s="21" t="s">
        <v>97</v>
      </c>
      <c r="BR152" s="21" t="s">
        <v>97</v>
      </c>
      <c r="BS152" s="21" t="str">
        <f>_xlfn.XLOOKUP(Consolidated[[#This Row],[CODE]],'[7]page 1'!$A:$A,'[7]page 1'!$C:$C,"")</f>
        <v/>
      </c>
      <c r="BT152" s="21" t="str">
        <f>_xlfn.XLOOKUP(Consolidated[[#This Row],[CODE]],[8]Sheet1!$A:$A,[8]Sheet1!$G:$G,"")</f>
        <v/>
      </c>
      <c r="BU152" s="21" t="s">
        <v>92</v>
      </c>
      <c r="BV152" s="21" t="s">
        <v>124</v>
      </c>
      <c r="BW152" s="25" t="s">
        <v>92</v>
      </c>
      <c r="BX152" s="32" t="s">
        <v>607</v>
      </c>
      <c r="BY152" s="21" t="s">
        <v>532</v>
      </c>
      <c r="BZ152" s="21" t="s">
        <v>103</v>
      </c>
      <c r="CA152" s="33" t="s">
        <v>596</v>
      </c>
      <c r="CB152" s="21"/>
      <c r="CC152" s="25" t="s">
        <v>92</v>
      </c>
      <c r="CD152" s="21" t="s">
        <v>97</v>
      </c>
      <c r="CE152" s="21"/>
      <c r="CF152" s="21" t="s">
        <v>117</v>
      </c>
    </row>
    <row r="153" spans="1:84" ht="55.2" x14ac:dyDescent="0.3">
      <c r="A153" s="21">
        <v>20800</v>
      </c>
      <c r="B153" s="22" t="s">
        <v>608</v>
      </c>
      <c r="C153" s="21" t="s">
        <v>532</v>
      </c>
      <c r="D153" s="21" t="s">
        <v>587</v>
      </c>
      <c r="E153" s="21" t="s">
        <v>532</v>
      </c>
      <c r="F153" s="21"/>
      <c r="G153" s="21" t="s">
        <v>160</v>
      </c>
      <c r="H153" s="21" t="s">
        <v>161</v>
      </c>
      <c r="I153" s="21" t="s">
        <v>92</v>
      </c>
      <c r="J153" s="21" t="s">
        <v>93</v>
      </c>
      <c r="K153" s="21" t="s">
        <v>162</v>
      </c>
      <c r="L153" s="24" t="s">
        <v>92</v>
      </c>
      <c r="M153" s="24" t="s">
        <v>92</v>
      </c>
      <c r="N153" s="24" t="s">
        <v>92</v>
      </c>
      <c r="O153" s="24" t="s">
        <v>92</v>
      </c>
      <c r="P153" s="24" t="s">
        <v>92</v>
      </c>
      <c r="Q153" s="24" t="s">
        <v>92</v>
      </c>
      <c r="R153" s="24" t="s">
        <v>92</v>
      </c>
      <c r="S153" s="24" t="s">
        <v>92</v>
      </c>
      <c r="T153" s="24" t="s">
        <v>92</v>
      </c>
      <c r="U153" s="24" t="s">
        <v>92</v>
      </c>
      <c r="V153" s="24">
        <v>126.02813267341553</v>
      </c>
      <c r="W153" s="24">
        <v>128.78816737205264</v>
      </c>
      <c r="X153" s="24">
        <v>123.5128208318641</v>
      </c>
      <c r="Y153" s="24">
        <v>112.86427873953551</v>
      </c>
      <c r="Z153" s="24" t="s">
        <v>92</v>
      </c>
      <c r="AA153" s="24" t="s">
        <v>92</v>
      </c>
      <c r="AB153" s="23" t="s">
        <v>178</v>
      </c>
      <c r="AC153" s="21">
        <v>18.22767</v>
      </c>
      <c r="AD153" s="21">
        <v>-66.036339999999996</v>
      </c>
      <c r="AE153" s="21" t="str">
        <f>_xlfn.XLOOKUP(Consolidated[[#This Row],[CODE]],[1]updatedschoolpoints!$A:$A,[1]updatedschoolpoints!$O:$O)</f>
        <v>225-065-163-17</v>
      </c>
      <c r="AF153" s="21">
        <f>_xlfn.XLOOKUP(Consolidated[[#This Row],[CODE]],[1]updatedschoolpoints!$A:$A,[1]updatedschoolpoints!$Q:$Q)</f>
        <v>17</v>
      </c>
      <c r="AG153" s="21">
        <f>_xlfn.XLOOKUP(Consolidated[[#This Row],[CODE]],[1]updatedschoolpoints!$A:$A,[1]updatedschoolpoints!$P:$P)</f>
        <v>163</v>
      </c>
      <c r="AH153" s="21">
        <f>_xlfn.XLOOKUP(Consolidated[[#This Row],[CODE]],[1]updatedschoolpoints!$A:$A,[1]updatedschoolpoints!$I:$I)</f>
        <v>4.2152428830000002</v>
      </c>
      <c r="AI153" s="21">
        <f>_xlfn.XLOOKUP(Consolidated[[#This Row],[CODE]],[1]updatedschoolpoints!$A:$A,[1]updatedschoolpoints!$H:$H)</f>
        <v>183615.98</v>
      </c>
      <c r="AJ153" s="21">
        <v>63683</v>
      </c>
      <c r="AK153" s="21" t="s">
        <v>609</v>
      </c>
      <c r="AL153" s="26">
        <f>_xlfn.XLOOKUP(Consolidated[[#This Row],[CODE]],'[2]FCI updated 220517'!$B:$B,'[2]FCI updated 220517'!$GD:$GD)</f>
        <v>1.1592</v>
      </c>
      <c r="AM153" s="27">
        <f>IF(AND(Consolidated[[#This Row],[DESIGNATION]]="Historic",Consolidated[[#This Row],[DESIGNATION 3/22/2022]]="Historic"),AL153,AL153/1.6)</f>
        <v>1.1592</v>
      </c>
      <c r="AN153" s="21" t="s">
        <v>45</v>
      </c>
      <c r="AO153" s="21" t="s">
        <v>97</v>
      </c>
      <c r="AP153" s="21" t="str">
        <f>_xlfn.XLOOKUP(Consolidated[[#This Row],[CODE]],'[3]PRUEBA PVI'!$D:$D,'[3]PRUEBA PVI'!$I:$I,"NO DATA")</f>
        <v>REGULAR</v>
      </c>
      <c r="AQ153" s="28" t="str">
        <f>IF(_xlfn.XLOOKUP(Consolidated[[#This Row],[CODE]],'[4]PRUEBA PVI'!$D:$D,'[4]PRUEBA PVI'!$I:$I,"NOT FOUND")=Consolidated[[#This Row],[SPECIAL SCHOOL]],"MATCHES","NO")</f>
        <v>MATCHES</v>
      </c>
      <c r="AR153" s="28"/>
      <c r="AS153" s="21">
        <f>_xlfn.XLOOKUP(Consolidated[[#This Row],[CODE]],'[5]WORKING FILE'!$D:$D,'[5]WORKING FILE'!$W:$W,"")</f>
        <v>4</v>
      </c>
      <c r="AT153" s="33" t="str">
        <f>_xlfn.XLOOKUP(Consolidated[[#This Row],[CODE]],'[5]WORKING FILE'!$D:$D,'[5]WORKING FILE'!$V:$V)</f>
        <v>LUIS RAMOS GONZALEZ, GERARDO SELLES SOLA, and JOSE GAUTIER BENITEZ all part of same complex. Keep and improve as one complex. Needs addition.</v>
      </c>
      <c r="AU153" s="21">
        <f>_xlfn.XLOOKUP(Consolidated[[#This Row],[CODE]],'[6]Karen sort'!$D:$D,'[6]Karen sort'!$O:$O,"NOT COMPLETE")</f>
        <v>0</v>
      </c>
      <c r="AV153" s="21">
        <v>13.4</v>
      </c>
      <c r="AW153" s="21">
        <v>2</v>
      </c>
      <c r="AX153" s="21" t="s">
        <v>92</v>
      </c>
      <c r="AY153" s="27" t="s">
        <v>92</v>
      </c>
      <c r="AZ153" s="21"/>
      <c r="BA153" s="21"/>
      <c r="BB153" s="21"/>
      <c r="BC153" s="21"/>
      <c r="BD153" s="21"/>
      <c r="BE153" s="21"/>
      <c r="BF153" s="24" t="s">
        <v>98</v>
      </c>
      <c r="BG153" s="24">
        <v>494.14775058578726</v>
      </c>
      <c r="BH153" s="29" t="str">
        <f>IF(_xlfn.XLOOKUP(Consolidated[[#This Row],[CODE]],'[4]PRUEBA PVI'!$D:$D,'[4]PRUEBA PVI'!$AF:$AF,"NOT FOUND")=BG153,"",_xlfn.XLOOKUP(Consolidated[[#This Row],[CODE]],'[4]PRUEBA PVI'!$D:$D,'[4]PRUEBA PVI'!$AF:$AF,"NOT FOUND"))</f>
        <v/>
      </c>
      <c r="BI153" s="30">
        <v>474.15569276783651</v>
      </c>
      <c r="BJ153" s="21">
        <v>44</v>
      </c>
      <c r="BK153" s="28" t="str">
        <f>IF(_xlfn.XLOOKUP(Consolidated[[#This Row],[CODE]],'[4]PRUEBA PVI'!$D:$D,'[4]PRUEBA PVI'!$AK:$AK,"NO DATA")=Consolidated[[#This Row],[NO OF CLASSROOMS]],"","DOES NOT MATCH")</f>
        <v/>
      </c>
      <c r="BL153" s="31">
        <f>Consolidated[[#This Row],[ENROLLMENT 2021-22]]/Consolidated[[#This Row],[NO OF CLASSROOMS]]</f>
        <v>10.776265744723558</v>
      </c>
      <c r="BM153" s="21">
        <f>Consolidated[[#This Row],[FLOOR AREA (SF)]]/Consolidated[[#This Row],[ENROLLMENT 2022-23]]</f>
        <v>128.87441038536957</v>
      </c>
      <c r="BN153" s="21" t="s">
        <v>99</v>
      </c>
      <c r="BO153" s="21" t="s">
        <v>132</v>
      </c>
      <c r="BP153" s="21" t="s">
        <v>97</v>
      </c>
      <c r="BQ153" s="21" t="s">
        <v>97</v>
      </c>
      <c r="BR153" s="21" t="s">
        <v>97</v>
      </c>
      <c r="BS153" s="21" t="str">
        <f>_xlfn.XLOOKUP(Consolidated[[#This Row],[CODE]],'[7]page 1'!$A:$A,'[7]page 1'!$C:$C,"")</f>
        <v/>
      </c>
      <c r="BT153" s="21" t="str">
        <f>_xlfn.XLOOKUP(Consolidated[[#This Row],[CODE]],[8]Sheet1!$A:$A,[8]Sheet1!$G:$G,"")</f>
        <v/>
      </c>
      <c r="BU153" s="21" t="s">
        <v>92</v>
      </c>
      <c r="BV153" s="21" t="s">
        <v>101</v>
      </c>
      <c r="BW153" s="25" t="s">
        <v>92</v>
      </c>
      <c r="BX153" s="32" t="s">
        <v>610</v>
      </c>
      <c r="BY153" s="21" t="s">
        <v>532</v>
      </c>
      <c r="BZ153" s="21" t="s">
        <v>103</v>
      </c>
      <c r="CA153" s="33" t="s">
        <v>596</v>
      </c>
      <c r="CB153" s="21">
        <v>1</v>
      </c>
      <c r="CC153" s="25" t="s">
        <v>105</v>
      </c>
      <c r="CD153" s="21" t="s">
        <v>105</v>
      </c>
      <c r="CE153" s="21"/>
      <c r="CF153" s="21" t="s">
        <v>176</v>
      </c>
    </row>
    <row r="154" spans="1:84" ht="98.4" x14ac:dyDescent="0.3">
      <c r="A154" s="21">
        <v>20818</v>
      </c>
      <c r="B154" s="22" t="s">
        <v>611</v>
      </c>
      <c r="C154" s="21" t="s">
        <v>532</v>
      </c>
      <c r="D154" s="21" t="s">
        <v>587</v>
      </c>
      <c r="E154" s="21" t="s">
        <v>532</v>
      </c>
      <c r="F154" s="21"/>
      <c r="G154" s="21" t="s">
        <v>160</v>
      </c>
      <c r="H154" s="21" t="s">
        <v>161</v>
      </c>
      <c r="I154" s="21" t="s">
        <v>92</v>
      </c>
      <c r="J154" s="21" t="s">
        <v>93</v>
      </c>
      <c r="K154" s="21" t="s">
        <v>162</v>
      </c>
      <c r="L154" s="24" t="s">
        <v>92</v>
      </c>
      <c r="M154" s="24" t="s">
        <v>92</v>
      </c>
      <c r="N154" s="24" t="s">
        <v>92</v>
      </c>
      <c r="O154" s="24" t="s">
        <v>92</v>
      </c>
      <c r="P154" s="24" t="s">
        <v>92</v>
      </c>
      <c r="Q154" s="24" t="s">
        <v>92</v>
      </c>
      <c r="R154" s="24" t="s">
        <v>92</v>
      </c>
      <c r="S154" s="24" t="s">
        <v>92</v>
      </c>
      <c r="T154" s="24" t="s">
        <v>92</v>
      </c>
      <c r="U154" s="24" t="s">
        <v>92</v>
      </c>
      <c r="V154" s="24">
        <v>61.104549174989344</v>
      </c>
      <c r="W154" s="24">
        <v>44.837361973973884</v>
      </c>
      <c r="X154" s="24">
        <v>33.773036946212841</v>
      </c>
      <c r="Y154" s="24">
        <v>35.692122336434302</v>
      </c>
      <c r="Z154" s="24" t="s">
        <v>92</v>
      </c>
      <c r="AA154" s="24" t="s">
        <v>92</v>
      </c>
      <c r="AB154" s="23" t="s">
        <v>178</v>
      </c>
      <c r="AC154" s="21">
        <v>18.20382</v>
      </c>
      <c r="AD154" s="21">
        <v>-66.052549999999997</v>
      </c>
      <c r="AE154" s="21" t="str">
        <f>_xlfn.XLOOKUP(Consolidated[[#This Row],[CODE]],[1]updatedschoolpoints!$A:$A,[1]updatedschoolpoints!$O:$O)</f>
        <v>251-042-020-18</v>
      </c>
      <c r="AF154" s="21">
        <f>_xlfn.XLOOKUP(Consolidated[[#This Row],[CODE]],[1]updatedschoolpoints!$A:$A,[1]updatedschoolpoints!$Q:$Q)</f>
        <v>18</v>
      </c>
      <c r="AG154" s="21">
        <f>_xlfn.XLOOKUP(Consolidated[[#This Row],[CODE]],[1]updatedschoolpoints!$A:$A,[1]updatedschoolpoints!$P:$P)</f>
        <v>20</v>
      </c>
      <c r="AH154" s="21">
        <f>_xlfn.XLOOKUP(Consolidated[[#This Row],[CODE]],[1]updatedschoolpoints!$A:$A,[1]updatedschoolpoints!$I:$I)</f>
        <v>3.8535803959999999</v>
      </c>
      <c r="AI154" s="21">
        <f>_xlfn.XLOOKUP(Consolidated[[#This Row],[CODE]],[1]updatedschoolpoints!$A:$A,[1]updatedschoolpoints!$H:$H)</f>
        <v>167861.9621</v>
      </c>
      <c r="AJ154" s="21">
        <v>66460</v>
      </c>
      <c r="AK154" s="21" t="s">
        <v>402</v>
      </c>
      <c r="AL154" s="26">
        <f>_xlfn.XLOOKUP(Consolidated[[#This Row],[CODE]],'[2]FCI updated 220517'!$B:$B,'[2]FCI updated 220517'!$GD:$GD)</f>
        <v>0.72050000000000003</v>
      </c>
      <c r="AM154" s="27">
        <f>IF(AND(Consolidated[[#This Row],[DESIGNATION]]="Historic",Consolidated[[#This Row],[DESIGNATION 3/22/2022]]="Historic"),AL154,AL154/1.6)</f>
        <v>0.4503125</v>
      </c>
      <c r="AN154" s="21" t="s">
        <v>45</v>
      </c>
      <c r="AO154" s="21" t="s">
        <v>97</v>
      </c>
      <c r="AP154" s="21" t="str">
        <f>_xlfn.XLOOKUP(Consolidated[[#This Row],[CODE]],'[3]PRUEBA PVI'!$D:$D,'[3]PRUEBA PVI'!$I:$I,"NO DATA")</f>
        <v>REGULAR</v>
      </c>
      <c r="AQ154" s="28" t="str">
        <f>IF(_xlfn.XLOOKUP(Consolidated[[#This Row],[CODE]],'[4]PRUEBA PVI'!$D:$D,'[4]PRUEBA PVI'!$I:$I,"NOT FOUND")=Consolidated[[#This Row],[SPECIAL SCHOOL]],"MATCHES","NO")</f>
        <v>MATCHES</v>
      </c>
      <c r="AR154" s="28"/>
      <c r="AS154" s="21">
        <f>_xlfn.XLOOKUP(Consolidated[[#This Row],[CODE]],'[5]WORKING FILE'!$D:$D,'[5]WORKING FILE'!$W:$W,"")</f>
        <v>3</v>
      </c>
      <c r="AT154" s="33" t="str">
        <f>_xlfn.XLOOKUP(Consolidated[[#This Row],[CODE]],'[5]WORKING FILE'!$D:$D,'[5]WORKING FILE'!$V:$V)</f>
        <v>Keep</v>
      </c>
      <c r="AU154" s="21" t="str">
        <f>_xlfn.XLOOKUP(Consolidated[[#This Row],[CODE]],'[6]Karen sort'!$D:$D,'[6]Karen sort'!$O:$O,"NOT COMPLETE")</f>
        <v>9-12</v>
      </c>
      <c r="AV154" s="21">
        <v>13.4</v>
      </c>
      <c r="AW154" s="21">
        <v>1</v>
      </c>
      <c r="AX154" s="21" t="s">
        <v>92</v>
      </c>
      <c r="AY154" s="27" t="s">
        <v>92</v>
      </c>
      <c r="AZ154" s="21"/>
      <c r="BA154" s="21"/>
      <c r="BB154" s="21"/>
      <c r="BC154" s="21"/>
      <c r="BD154" s="21"/>
      <c r="BE154" s="21"/>
      <c r="BF154" s="24" t="s">
        <v>179</v>
      </c>
      <c r="BG154" s="24">
        <v>228.58538787216142</v>
      </c>
      <c r="BH154" s="29" t="str">
        <f>IF(_xlfn.XLOOKUP(Consolidated[[#This Row],[CODE]],'[4]PRUEBA PVI'!$D:$D,'[4]PRUEBA PVI'!$AF:$AF,"NOT FOUND")=BG154,"",_xlfn.XLOOKUP(Consolidated[[#This Row],[CODE]],'[4]PRUEBA PVI'!$D:$D,'[4]PRUEBA PVI'!$AF:$AF,"NOT FOUND"))</f>
        <v/>
      </c>
      <c r="BI154" s="30">
        <v>220.50302720230883</v>
      </c>
      <c r="BJ154" s="21">
        <v>27</v>
      </c>
      <c r="BK154" s="28" t="str">
        <f>IF(_xlfn.XLOOKUP(Consolidated[[#This Row],[CODE]],'[4]PRUEBA PVI'!$D:$D,'[4]PRUEBA PVI'!$AK:$AK,"NO DATA")=Consolidated[[#This Row],[NO OF CLASSROOMS]],"","DOES NOT MATCH")</f>
        <v/>
      </c>
      <c r="BL154" s="31">
        <f>Consolidated[[#This Row],[ENROLLMENT 2021-22]]/Consolidated[[#This Row],[NO OF CLASSROOMS]]</f>
        <v>8.1667787852706972</v>
      </c>
      <c r="BM154" s="21">
        <f>Consolidated[[#This Row],[FLOOR AREA (SF)]]/Consolidated[[#This Row],[ENROLLMENT 2022-23]]</f>
        <v>290.74474365425493</v>
      </c>
      <c r="BN154" s="21" t="s">
        <v>99</v>
      </c>
      <c r="BO154" s="21" t="s">
        <v>132</v>
      </c>
      <c r="BP154" s="21" t="s">
        <v>97</v>
      </c>
      <c r="BQ154" s="21" t="s">
        <v>123</v>
      </c>
      <c r="BR154" s="21" t="s">
        <v>97</v>
      </c>
      <c r="BS154" s="21" t="str">
        <f>_xlfn.XLOOKUP(Consolidated[[#This Row],[CODE]],'[7]page 1'!$A:$A,'[7]page 1'!$C:$C,"")</f>
        <v/>
      </c>
      <c r="BT154" s="21" t="str">
        <f>_xlfn.XLOOKUP(Consolidated[[#This Row],[CODE]],[8]Sheet1!$A:$A,[8]Sheet1!$G:$G,"")</f>
        <v/>
      </c>
      <c r="BU154" s="21" t="s">
        <v>92</v>
      </c>
      <c r="BV154" s="21" t="s">
        <v>101</v>
      </c>
      <c r="BW154" s="25" t="s">
        <v>125</v>
      </c>
      <c r="BX154" s="32" t="s">
        <v>612</v>
      </c>
      <c r="BY154" s="21" t="s">
        <v>532</v>
      </c>
      <c r="BZ154" s="21" t="s">
        <v>103</v>
      </c>
      <c r="CA154" s="33" t="s">
        <v>596</v>
      </c>
      <c r="CB154" s="21">
        <v>1</v>
      </c>
      <c r="CC154" s="25" t="s">
        <v>172</v>
      </c>
      <c r="CD154" s="21" t="s">
        <v>97</v>
      </c>
      <c r="CE154" s="21"/>
      <c r="CF154" s="21" t="s">
        <v>143</v>
      </c>
    </row>
    <row r="155" spans="1:84" ht="70.8" x14ac:dyDescent="0.3">
      <c r="A155" s="21">
        <v>20834</v>
      </c>
      <c r="B155" s="22" t="s">
        <v>217</v>
      </c>
      <c r="C155" s="21" t="s">
        <v>532</v>
      </c>
      <c r="D155" s="21" t="s">
        <v>587</v>
      </c>
      <c r="E155" s="21" t="s">
        <v>532</v>
      </c>
      <c r="F155" s="21"/>
      <c r="G155" s="21" t="s">
        <v>119</v>
      </c>
      <c r="H155" s="21" t="s">
        <v>120</v>
      </c>
      <c r="I155" s="21" t="s">
        <v>92</v>
      </c>
      <c r="J155" s="21" t="s">
        <v>92</v>
      </c>
      <c r="K155" s="21" t="s">
        <v>121</v>
      </c>
      <c r="L155" s="24" t="s">
        <v>92</v>
      </c>
      <c r="M155" s="24">
        <v>44.831741249374268</v>
      </c>
      <c r="N155" s="24">
        <v>21.474403200626352</v>
      </c>
      <c r="O155" s="24">
        <v>29.097203857155957</v>
      </c>
      <c r="P155" s="24">
        <v>31.079237056221444</v>
      </c>
      <c r="Q155" s="24">
        <v>36.819994410845545</v>
      </c>
      <c r="R155" s="24">
        <v>49.175188947792918</v>
      </c>
      <c r="S155" s="24" t="s">
        <v>92</v>
      </c>
      <c r="T155" s="24" t="s">
        <v>92</v>
      </c>
      <c r="U155" s="24" t="s">
        <v>92</v>
      </c>
      <c r="V155" s="24" t="s">
        <v>92</v>
      </c>
      <c r="W155" s="24" t="s">
        <v>92</v>
      </c>
      <c r="X155" s="24" t="s">
        <v>92</v>
      </c>
      <c r="Y155" s="24" t="s">
        <v>92</v>
      </c>
      <c r="Z155" s="24" t="s">
        <v>92</v>
      </c>
      <c r="AA155" s="24" t="s">
        <v>92</v>
      </c>
      <c r="AB155" s="23" t="s">
        <v>136</v>
      </c>
      <c r="AC155" s="21">
        <v>18.231200000000001</v>
      </c>
      <c r="AD155" s="21">
        <v>-66.036869999999993</v>
      </c>
      <c r="AE155" s="21" t="str">
        <f>_xlfn.XLOOKUP(Consolidated[[#This Row],[CODE]],[1]updatedschoolpoints!$A:$A,[1]updatedschoolpoints!$O:$O)</f>
        <v>225-055-128-03</v>
      </c>
      <c r="AF155" s="21">
        <f>_xlfn.XLOOKUP(Consolidated[[#This Row],[CODE]],[1]updatedschoolpoints!$A:$A,[1]updatedschoolpoints!$Q:$Q)</f>
        <v>3</v>
      </c>
      <c r="AG155" s="21">
        <f>_xlfn.XLOOKUP(Consolidated[[#This Row],[CODE]],[1]updatedschoolpoints!$A:$A,[1]updatedschoolpoints!$P:$P)</f>
        <v>128</v>
      </c>
      <c r="AH155" s="21">
        <f>_xlfn.XLOOKUP(Consolidated[[#This Row],[CODE]],[1]updatedschoolpoints!$A:$A,[1]updatedschoolpoints!$I:$I)</f>
        <v>1.2129364119999999</v>
      </c>
      <c r="AI155" s="21">
        <f>_xlfn.XLOOKUP(Consolidated[[#This Row],[CODE]],[1]updatedschoolpoints!$A:$A,[1]updatedschoolpoints!$H:$H)</f>
        <v>52835.5101</v>
      </c>
      <c r="AJ155" s="21">
        <v>23344</v>
      </c>
      <c r="AK155" s="21" t="s">
        <v>613</v>
      </c>
      <c r="AL155" s="26">
        <f>_xlfn.XLOOKUP(Consolidated[[#This Row],[CODE]],'[2]FCI updated 220517'!$B:$B,'[2]FCI updated 220517'!$GD:$GD)</f>
        <v>1.3360000000000001</v>
      </c>
      <c r="AM155" s="27">
        <f>IF(AND(Consolidated[[#This Row],[DESIGNATION]]="Historic",Consolidated[[#This Row],[DESIGNATION 3/22/2022]]="Historic"),AL155,AL155/1.6)</f>
        <v>0.83499999999999996</v>
      </c>
      <c r="AN155" s="21" t="s">
        <v>97</v>
      </c>
      <c r="AO155" s="21" t="s">
        <v>97</v>
      </c>
      <c r="AP155" s="21" t="str">
        <f>_xlfn.XLOOKUP(Consolidated[[#This Row],[CODE]],'[3]PRUEBA PVI'!$D:$D,'[3]PRUEBA PVI'!$I:$I,"NO DATA")</f>
        <v>REGULAR</v>
      </c>
      <c r="AQ155" s="28" t="str">
        <f>IF(_xlfn.XLOOKUP(Consolidated[[#This Row],[CODE]],'[4]PRUEBA PVI'!$D:$D,'[4]PRUEBA PVI'!$I:$I,"NOT FOUND")=Consolidated[[#This Row],[SPECIAL SCHOOL]],"MATCHES","NO")</f>
        <v>MATCHES</v>
      </c>
      <c r="AR155" s="28"/>
      <c r="AS155" s="21">
        <f>_xlfn.XLOOKUP(Consolidated[[#This Row],[CODE]],'[5]WORKING FILE'!$D:$D,'[5]WORKING FILE'!$W:$W,"")</f>
        <v>1</v>
      </c>
      <c r="AT155" s="33" t="str">
        <f>_xlfn.XLOOKUP(Consolidated[[#This Row],[CODE]],'[5]WORKING FILE'!$D:$D,'[5]WORKING FILE'!$V:$V)</f>
        <v xml:space="preserve">Tight on SF and tight site. Could move students to nearby MYRNA M FUENTES since they have more room and more site. </v>
      </c>
      <c r="AU155" s="21">
        <f>_xlfn.XLOOKUP(Consolidated[[#This Row],[CODE]],'[6]Karen sort'!$D:$D,'[6]Karen sort'!$O:$O,"NOT COMPLETE")</f>
        <v>0</v>
      </c>
      <c r="AV155" s="21">
        <v>13.4</v>
      </c>
      <c r="AW155" s="21">
        <v>3</v>
      </c>
      <c r="AX155" s="21" t="s">
        <v>92</v>
      </c>
      <c r="AY155" s="27" t="s">
        <v>92</v>
      </c>
      <c r="AZ155" s="21"/>
      <c r="BA155" s="21"/>
      <c r="BB155" s="21"/>
      <c r="BC155" s="21"/>
      <c r="BD155" s="21"/>
      <c r="BE155" s="21"/>
      <c r="BF155" s="24" t="s">
        <v>98</v>
      </c>
      <c r="BG155" s="24">
        <v>212.47776872201649</v>
      </c>
      <c r="BH155" s="29" t="str">
        <f>IF(_xlfn.XLOOKUP(Consolidated[[#This Row],[CODE]],'[4]PRUEBA PVI'!$D:$D,'[4]PRUEBA PVI'!$AF:$AF,"NOT FOUND")=BG155,"",_xlfn.XLOOKUP(Consolidated[[#This Row],[CODE]],'[4]PRUEBA PVI'!$D:$D,'[4]PRUEBA PVI'!$AF:$AF,"NOT FOUND"))</f>
        <v/>
      </c>
      <c r="BI155" s="30">
        <v>200.66066193837818</v>
      </c>
      <c r="BJ155" s="21">
        <v>23</v>
      </c>
      <c r="BK155" s="28" t="str">
        <f>IF(_xlfn.XLOOKUP(Consolidated[[#This Row],[CODE]],'[4]PRUEBA PVI'!$D:$D,'[4]PRUEBA PVI'!$AK:$AK,"NO DATA")=Consolidated[[#This Row],[NO OF CLASSROOMS]],"","DOES NOT MATCH")</f>
        <v/>
      </c>
      <c r="BL155" s="31">
        <f>Consolidated[[#This Row],[ENROLLMENT 2021-22]]/Consolidated[[#This Row],[NO OF CLASSROOMS]]</f>
        <v>8.7243766060164436</v>
      </c>
      <c r="BM155" s="21">
        <f>Consolidated[[#This Row],[FLOOR AREA (SF)]]/Consolidated[[#This Row],[ENROLLMENT 2022-23]]</f>
        <v>109.86561154329904</v>
      </c>
      <c r="BN155" s="21" t="s">
        <v>99</v>
      </c>
      <c r="BO155" s="21" t="s">
        <v>132</v>
      </c>
      <c r="BP155" s="21" t="s">
        <v>97</v>
      </c>
      <c r="BQ155" s="21" t="s">
        <v>97</v>
      </c>
      <c r="BR155" s="21" t="s">
        <v>97</v>
      </c>
      <c r="BS155" s="21" t="str">
        <f>_xlfn.XLOOKUP(Consolidated[[#This Row],[CODE]],'[7]page 1'!$A:$A,'[7]page 1'!$C:$C,"")</f>
        <v/>
      </c>
      <c r="BT155" s="21" t="str">
        <f>_xlfn.XLOOKUP(Consolidated[[#This Row],[CODE]],[8]Sheet1!$A:$A,[8]Sheet1!$G:$G,"")</f>
        <v/>
      </c>
      <c r="BU155" s="21" t="s">
        <v>92</v>
      </c>
      <c r="BV155" s="21" t="s">
        <v>101</v>
      </c>
      <c r="BW155" s="25" t="s">
        <v>92</v>
      </c>
      <c r="BX155" s="32" t="s">
        <v>614</v>
      </c>
      <c r="BY155" s="21" t="s">
        <v>532</v>
      </c>
      <c r="BZ155" s="21" t="s">
        <v>103</v>
      </c>
      <c r="CA155" s="33" t="s">
        <v>596</v>
      </c>
      <c r="CB155" s="21">
        <v>1</v>
      </c>
      <c r="CC155" s="25" t="s">
        <v>105</v>
      </c>
      <c r="CD155" s="21" t="s">
        <v>97</v>
      </c>
      <c r="CE155" s="21"/>
      <c r="CF155" s="21" t="s">
        <v>143</v>
      </c>
    </row>
    <row r="156" spans="1:84" ht="56.4" x14ac:dyDescent="0.3">
      <c r="A156" s="21">
        <v>20909</v>
      </c>
      <c r="B156" s="22" t="s">
        <v>615</v>
      </c>
      <c r="C156" s="21" t="s">
        <v>532</v>
      </c>
      <c r="D156" s="21" t="s">
        <v>587</v>
      </c>
      <c r="E156" s="21" t="s">
        <v>532</v>
      </c>
      <c r="F156" s="21"/>
      <c r="G156" s="21" t="s">
        <v>189</v>
      </c>
      <c r="H156" s="21" t="s">
        <v>190</v>
      </c>
      <c r="I156" s="21" t="s">
        <v>92</v>
      </c>
      <c r="J156" s="21" t="s">
        <v>93</v>
      </c>
      <c r="K156" s="21" t="s">
        <v>191</v>
      </c>
      <c r="L156" s="24" t="s">
        <v>92</v>
      </c>
      <c r="M156" s="24" t="s">
        <v>92</v>
      </c>
      <c r="N156" s="24" t="s">
        <v>92</v>
      </c>
      <c r="O156" s="24" t="s">
        <v>92</v>
      </c>
      <c r="P156" s="24" t="s">
        <v>92</v>
      </c>
      <c r="Q156" s="24" t="s">
        <v>92</v>
      </c>
      <c r="R156" s="24" t="s">
        <v>92</v>
      </c>
      <c r="S156" s="24">
        <v>110.96071852144674</v>
      </c>
      <c r="T156" s="24">
        <v>104.9221644103165</v>
      </c>
      <c r="U156" s="24">
        <v>108.39393364794846</v>
      </c>
      <c r="V156" s="24" t="s">
        <v>92</v>
      </c>
      <c r="W156" s="24" t="s">
        <v>92</v>
      </c>
      <c r="X156" s="24" t="s">
        <v>92</v>
      </c>
      <c r="Y156" s="24" t="s">
        <v>92</v>
      </c>
      <c r="Z156" s="24" t="s">
        <v>92</v>
      </c>
      <c r="AA156" s="24" t="s">
        <v>92</v>
      </c>
      <c r="AB156" s="23" t="s">
        <v>230</v>
      </c>
      <c r="AC156" s="21">
        <v>18.227129999999999</v>
      </c>
      <c r="AD156" s="21">
        <v>-66.036640000000006</v>
      </c>
      <c r="AE156" s="21" t="str">
        <f>_xlfn.XLOOKUP(Consolidated[[#This Row],[CODE]],[1]updatedschoolpoints!$A:$A,[1]updatedschoolpoints!$O:$O)</f>
        <v>225-065-163-17</v>
      </c>
      <c r="AF156" s="21">
        <f>_xlfn.XLOOKUP(Consolidated[[#This Row],[CODE]],[1]updatedschoolpoints!$A:$A,[1]updatedschoolpoints!$Q:$Q)</f>
        <v>17</v>
      </c>
      <c r="AG156" s="21">
        <f>_xlfn.XLOOKUP(Consolidated[[#This Row],[CODE]],[1]updatedschoolpoints!$A:$A,[1]updatedschoolpoints!$P:$P)</f>
        <v>163</v>
      </c>
      <c r="AH156" s="21">
        <f>_xlfn.XLOOKUP(Consolidated[[#This Row],[CODE]],[1]updatedschoolpoints!$A:$A,[1]updatedschoolpoints!$I:$I)</f>
        <v>1.7717091920000001</v>
      </c>
      <c r="AI156" s="21">
        <f>_xlfn.XLOOKUP(Consolidated[[#This Row],[CODE]],[1]updatedschoolpoints!$A:$A,[1]updatedschoolpoints!$H:$H)</f>
        <v>77175.652409999995</v>
      </c>
      <c r="AJ156" s="21">
        <v>41354</v>
      </c>
      <c r="AK156" s="21" t="s">
        <v>145</v>
      </c>
      <c r="AL156" s="26">
        <f>_xlfn.XLOOKUP(Consolidated[[#This Row],[CODE]],'[2]FCI updated 220517'!$B:$B,'[2]FCI updated 220517'!$GD:$GD)</f>
        <v>1.24</v>
      </c>
      <c r="AM156" s="27">
        <f>IF(AND(Consolidated[[#This Row],[DESIGNATION]]="Historic",Consolidated[[#This Row],[DESIGNATION 3/22/2022]]="Historic"),AL156,AL156/1.6)</f>
        <v>0.77499999999999991</v>
      </c>
      <c r="AN156" s="21" t="s">
        <v>97</v>
      </c>
      <c r="AO156" s="21" t="s">
        <v>97</v>
      </c>
      <c r="AP156" s="21" t="str">
        <f>_xlfn.XLOOKUP(Consolidated[[#This Row],[CODE]],'[3]PRUEBA PVI'!$D:$D,'[3]PRUEBA PVI'!$I:$I,"NO DATA")</f>
        <v>REGULAR</v>
      </c>
      <c r="AQ156" s="28" t="str">
        <f>IF(_xlfn.XLOOKUP(Consolidated[[#This Row],[CODE]],'[4]PRUEBA PVI'!$D:$D,'[4]PRUEBA PVI'!$I:$I,"NOT FOUND")=Consolidated[[#This Row],[SPECIAL SCHOOL]],"MATCHES","NO")</f>
        <v>MATCHES</v>
      </c>
      <c r="AR156" s="28"/>
      <c r="AS156" s="21">
        <f>_xlfn.XLOOKUP(Consolidated[[#This Row],[CODE]],'[5]WORKING FILE'!$D:$D,'[5]WORKING FILE'!$W:$W,"")</f>
        <v>4</v>
      </c>
      <c r="AT156" s="33" t="str">
        <f>_xlfn.XLOOKUP(Consolidated[[#This Row],[CODE]],'[5]WORKING FILE'!$D:$D,'[5]WORKING FILE'!$V:$V)</f>
        <v>LUIS RAMOS GONZALEZ, GERARDO SELLES SOLA, and JOSE GAUTIER BENITEZ all part of same complex. Keep and improve as one complex. Needs addition.</v>
      </c>
      <c r="AU156" s="21">
        <f>_xlfn.XLOOKUP(Consolidated[[#This Row],[CODE]],'[6]Karen sort'!$D:$D,'[6]Karen sort'!$O:$O,"NOT COMPLETE")</f>
        <v>0</v>
      </c>
      <c r="AV156" s="21">
        <v>13.4</v>
      </c>
      <c r="AW156" s="21">
        <v>2</v>
      </c>
      <c r="AX156" s="21" t="s">
        <v>92</v>
      </c>
      <c r="AY156" s="27" t="s">
        <v>92</v>
      </c>
      <c r="AZ156" s="21"/>
      <c r="BA156" s="21"/>
      <c r="BB156" s="21"/>
      <c r="BC156" s="21"/>
      <c r="BD156" s="21"/>
      <c r="BE156" s="21"/>
      <c r="BF156" s="24" t="s">
        <v>98</v>
      </c>
      <c r="BG156" s="24">
        <v>332.75948317951145</v>
      </c>
      <c r="BH156" s="29" t="str">
        <f>IF(_xlfn.XLOOKUP(Consolidated[[#This Row],[CODE]],'[4]PRUEBA PVI'!$D:$D,'[4]PRUEBA PVI'!$AF:$AF,"NOT FOUND")=BG156,"",_xlfn.XLOOKUP(Consolidated[[#This Row],[CODE]],'[4]PRUEBA PVI'!$D:$D,'[4]PRUEBA PVI'!$AF:$AF,"NOT FOUND"))</f>
        <v/>
      </c>
      <c r="BI156" s="30">
        <v>315.46891541599962</v>
      </c>
      <c r="BJ156" s="21">
        <v>23</v>
      </c>
      <c r="BK156" s="28" t="str">
        <f>IF(_xlfn.XLOOKUP(Consolidated[[#This Row],[CODE]],'[4]PRUEBA PVI'!$D:$D,'[4]PRUEBA PVI'!$AK:$AK,"NO DATA")=Consolidated[[#This Row],[NO OF CLASSROOMS]],"","DOES NOT MATCH")</f>
        <v/>
      </c>
      <c r="BL156" s="31">
        <f>Consolidated[[#This Row],[ENROLLMENT 2021-22]]/Consolidated[[#This Row],[NO OF CLASSROOMS]]</f>
        <v>13.716039800695636</v>
      </c>
      <c r="BM156" s="21">
        <f>Consolidated[[#This Row],[FLOOR AREA (SF)]]/Consolidated[[#This Row],[ENROLLMENT 2022-23]]</f>
        <v>124.27594731444827</v>
      </c>
      <c r="BN156" s="21" t="s">
        <v>99</v>
      </c>
      <c r="BO156" s="21" t="s">
        <v>132</v>
      </c>
      <c r="BP156" s="21" t="s">
        <v>97</v>
      </c>
      <c r="BQ156" s="21" t="s">
        <v>97</v>
      </c>
      <c r="BR156" s="21" t="s">
        <v>97</v>
      </c>
      <c r="BS156" s="21" t="str">
        <f>_xlfn.XLOOKUP(Consolidated[[#This Row],[CODE]],'[7]page 1'!$A:$A,'[7]page 1'!$C:$C,"")</f>
        <v/>
      </c>
      <c r="BT156" s="21" t="str">
        <f>_xlfn.XLOOKUP(Consolidated[[#This Row],[CODE]],[8]Sheet1!$A:$A,[8]Sheet1!$G:$G,"")</f>
        <v/>
      </c>
      <c r="BU156" s="21" t="s">
        <v>92</v>
      </c>
      <c r="BV156" s="21" t="s">
        <v>101</v>
      </c>
      <c r="BW156" s="25" t="s">
        <v>92</v>
      </c>
      <c r="BX156" s="32" t="s">
        <v>616</v>
      </c>
      <c r="BY156" s="21" t="s">
        <v>532</v>
      </c>
      <c r="BZ156" s="21" t="s">
        <v>103</v>
      </c>
      <c r="CA156" s="33" t="s">
        <v>596</v>
      </c>
      <c r="CB156" s="21">
        <v>1</v>
      </c>
      <c r="CC156" s="25" t="s">
        <v>105</v>
      </c>
      <c r="CD156" s="21" t="s">
        <v>97</v>
      </c>
      <c r="CE156" s="21"/>
      <c r="CF156" s="21" t="s">
        <v>143</v>
      </c>
    </row>
    <row r="157" spans="1:84" ht="70.2" x14ac:dyDescent="0.3">
      <c r="A157" s="21">
        <v>20941</v>
      </c>
      <c r="B157" s="22" t="s">
        <v>617</v>
      </c>
      <c r="C157" s="21" t="s">
        <v>532</v>
      </c>
      <c r="D157" s="21" t="s">
        <v>587</v>
      </c>
      <c r="E157" s="21" t="s">
        <v>532</v>
      </c>
      <c r="F157" s="21"/>
      <c r="G157" s="21" t="s">
        <v>119</v>
      </c>
      <c r="H157" s="21" t="s">
        <v>120</v>
      </c>
      <c r="I157" s="21" t="s">
        <v>110</v>
      </c>
      <c r="J157" s="21" t="s">
        <v>93</v>
      </c>
      <c r="K157" s="21" t="s">
        <v>121</v>
      </c>
      <c r="L157" s="24">
        <v>8.6201090382962935</v>
      </c>
      <c r="M157" s="24">
        <v>20.031203536954457</v>
      </c>
      <c r="N157" s="24">
        <v>19.607063791876232</v>
      </c>
      <c r="O157" s="24">
        <v>19.711009064525005</v>
      </c>
      <c r="P157" s="24">
        <v>21.661286433124037</v>
      </c>
      <c r="Q157" s="24">
        <v>24.546662940563696</v>
      </c>
      <c r="R157" s="24">
        <v>18.913534210689583</v>
      </c>
      <c r="S157" s="24" t="s">
        <v>92</v>
      </c>
      <c r="T157" s="24" t="s">
        <v>92</v>
      </c>
      <c r="U157" s="24" t="s">
        <v>92</v>
      </c>
      <c r="V157" s="24" t="s">
        <v>92</v>
      </c>
      <c r="W157" s="24" t="s">
        <v>92</v>
      </c>
      <c r="X157" s="24" t="s">
        <v>92</v>
      </c>
      <c r="Y157" s="24" t="s">
        <v>92</v>
      </c>
      <c r="Z157" s="24">
        <v>1.1449794669095976</v>
      </c>
      <c r="AA157" s="24" t="s">
        <v>92</v>
      </c>
      <c r="AB157" s="23" t="s">
        <v>290</v>
      </c>
      <c r="AC157" s="21">
        <v>18.220549999999999</v>
      </c>
      <c r="AD157" s="21">
        <v>-66.043530000000004</v>
      </c>
      <c r="AE157" s="21" t="str">
        <f>_xlfn.XLOOKUP(Consolidated[[#This Row],[CODE]],[1]updatedschoolpoints!$A:$A,[1]updatedschoolpoints!$O:$O)</f>
        <v>225-084-189-11</v>
      </c>
      <c r="AF157" s="21">
        <f>_xlfn.XLOOKUP(Consolidated[[#This Row],[CODE]],[1]updatedschoolpoints!$A:$A,[1]updatedschoolpoints!$Q:$Q)</f>
        <v>11</v>
      </c>
      <c r="AG157" s="21">
        <f>_xlfn.XLOOKUP(Consolidated[[#This Row],[CODE]],[1]updatedschoolpoints!$A:$A,[1]updatedschoolpoints!$P:$P)</f>
        <v>189</v>
      </c>
      <c r="AH157" s="21">
        <f>_xlfn.XLOOKUP(Consolidated[[#This Row],[CODE]],[1]updatedschoolpoints!$A:$A,[1]updatedschoolpoints!$I:$I)</f>
        <v>2.3034442519999998</v>
      </c>
      <c r="AI157" s="21">
        <f>_xlfn.XLOOKUP(Consolidated[[#This Row],[CODE]],[1]updatedschoolpoints!$A:$A,[1]updatedschoolpoints!$H:$H)</f>
        <v>100338.0316</v>
      </c>
      <c r="AJ157" s="21">
        <v>19628</v>
      </c>
      <c r="AK157" s="21" t="s">
        <v>258</v>
      </c>
      <c r="AL157" s="26">
        <f>_xlfn.XLOOKUP(Consolidated[[#This Row],[CODE]],'[9]Added completed QCQA items 2206'!$J:$J,'[9]Added completed QCQA items 2206'!$GB:$GB,"MISSING")</f>
        <v>1.3440000000000001</v>
      </c>
      <c r="AM157" s="27">
        <f>IF(AND(Consolidated[[#This Row],[DESIGNATION]]="Historic",Consolidated[[#This Row],[DESIGNATION 3/22/2022]]="Historic"),AL157,AL157/1.6)</f>
        <v>0.84</v>
      </c>
      <c r="AN157" s="21" t="s">
        <v>97</v>
      </c>
      <c r="AO157" s="21" t="s">
        <v>97</v>
      </c>
      <c r="AP157" s="21" t="str">
        <f>_xlfn.XLOOKUP(Consolidated[[#This Row],[CODE]],'[3]PRUEBA PVI'!$D:$D,'[3]PRUEBA PVI'!$I:$I,"NO DATA")</f>
        <v>REGULAR</v>
      </c>
      <c r="AQ157" s="28" t="str">
        <f>IF(_xlfn.XLOOKUP(Consolidated[[#This Row],[CODE]],'[4]PRUEBA PVI'!$D:$D,'[4]PRUEBA PVI'!$I:$I,"NOT FOUND")=Consolidated[[#This Row],[SPECIAL SCHOOL]],"MATCHES","NO")</f>
        <v>MATCHES</v>
      </c>
      <c r="AR157" s="28"/>
      <c r="AS157" s="21">
        <f>_xlfn.XLOOKUP(Consolidated[[#This Row],[CODE]],'[5]WORKING FILE'!$D:$D,'[5]WORKING FILE'!$W:$W,"")</f>
        <v>1</v>
      </c>
      <c r="AT157" s="33" t="str">
        <f>_xlfn.XLOOKUP(Consolidated[[#This Row],[CODE]],'[5]WORKING FILE'!$D:$D,'[5]WORKING FILE'!$V:$V)</f>
        <v>Small. Send to nearby ROSA C BENITEZ</v>
      </c>
      <c r="AU157" s="21" t="str">
        <f>_xlfn.XLOOKUP(Consolidated[[#This Row],[CODE]],'[6]Karen sort'!$D:$D,'[6]Karen sort'!$O:$O,"NOT COMPLETE")</f>
        <v>-</v>
      </c>
      <c r="AV157" s="21">
        <v>13.4</v>
      </c>
      <c r="AW157" s="21">
        <v>5</v>
      </c>
      <c r="AX157" s="21" t="s">
        <v>92</v>
      </c>
      <c r="AY157" s="27" t="s">
        <v>92</v>
      </c>
      <c r="AZ157" s="21"/>
      <c r="BA157" s="21"/>
      <c r="BB157" s="21"/>
      <c r="BC157" s="21"/>
      <c r="BD157" s="21"/>
      <c r="BE157" s="21"/>
      <c r="BF157" s="24" t="s">
        <v>98</v>
      </c>
      <c r="BG157" s="24">
        <v>137.1093464825102</v>
      </c>
      <c r="BH157" s="29" t="str">
        <f>IF(_xlfn.XLOOKUP(Consolidated[[#This Row],[CODE]],'[4]PRUEBA PVI'!$D:$D,'[4]PRUEBA PVI'!$AF:$AF,"NOT FOUND")=BG157,"",_xlfn.XLOOKUP(Consolidated[[#This Row],[CODE]],'[4]PRUEBA PVI'!$D:$D,'[4]PRUEBA PVI'!$AF:$AF,"NOT FOUND"))</f>
        <v/>
      </c>
      <c r="BI157" s="30">
        <v>130.727497776322</v>
      </c>
      <c r="BJ157" s="21">
        <v>13</v>
      </c>
      <c r="BK157" s="28" t="str">
        <f>IF(_xlfn.XLOOKUP(Consolidated[[#This Row],[CODE]],'[4]PRUEBA PVI'!$D:$D,'[4]PRUEBA PVI'!$AK:$AK,"NO DATA")=Consolidated[[#This Row],[NO OF CLASSROOMS]],"","DOES NOT MATCH")</f>
        <v/>
      </c>
      <c r="BL157" s="31">
        <f>Consolidated[[#This Row],[ENROLLMENT 2021-22]]/Consolidated[[#This Row],[NO OF CLASSROOMS]]</f>
        <v>10.055961367409385</v>
      </c>
      <c r="BM157" s="21">
        <f>Consolidated[[#This Row],[FLOOR AREA (SF)]]/Consolidated[[#This Row],[ENROLLMENT 2022-23]]</f>
        <v>143.15581325087686</v>
      </c>
      <c r="BN157" s="21" t="s">
        <v>99</v>
      </c>
      <c r="BO157" s="21" t="s">
        <v>132</v>
      </c>
      <c r="BP157" s="21" t="s">
        <v>97</v>
      </c>
      <c r="BQ157" s="21" t="s">
        <v>97</v>
      </c>
      <c r="BR157" s="21" t="s">
        <v>97</v>
      </c>
      <c r="BS157" s="21" t="str">
        <f>_xlfn.XLOOKUP(Consolidated[[#This Row],[CODE]],'[7]page 1'!$A:$A,'[7]page 1'!$C:$C,"")</f>
        <v/>
      </c>
      <c r="BT157" s="21" t="str">
        <f>_xlfn.XLOOKUP(Consolidated[[#This Row],[CODE]],[8]Sheet1!$A:$A,[8]Sheet1!$G:$G,"")</f>
        <v/>
      </c>
      <c r="BU157" s="21" t="s">
        <v>92</v>
      </c>
      <c r="BV157" s="21" t="s">
        <v>101</v>
      </c>
      <c r="BW157" s="25" t="s">
        <v>92</v>
      </c>
      <c r="BX157" s="32" t="s">
        <v>618</v>
      </c>
      <c r="BY157" s="21" t="s">
        <v>532</v>
      </c>
      <c r="BZ157" s="21" t="s">
        <v>103</v>
      </c>
      <c r="CA157" s="33" t="s">
        <v>596</v>
      </c>
      <c r="CB157" s="21">
        <v>1</v>
      </c>
      <c r="CC157" s="25" t="s">
        <v>105</v>
      </c>
      <c r="CD157" s="21" t="s">
        <v>97</v>
      </c>
      <c r="CE157" s="21"/>
      <c r="CF157" s="21" t="s">
        <v>106</v>
      </c>
    </row>
    <row r="158" spans="1:84" ht="41.4" x14ac:dyDescent="0.3">
      <c r="A158" s="50">
        <v>20982</v>
      </c>
      <c r="B158" s="22" t="s">
        <v>619</v>
      </c>
      <c r="C158" s="21" t="s">
        <v>532</v>
      </c>
      <c r="D158" s="21" t="s">
        <v>587</v>
      </c>
      <c r="E158" s="21" t="s">
        <v>532</v>
      </c>
      <c r="F158" s="21"/>
      <c r="G158" s="21" t="s">
        <v>160</v>
      </c>
      <c r="H158" s="21" t="s">
        <v>161</v>
      </c>
      <c r="I158" s="21" t="s">
        <v>92</v>
      </c>
      <c r="J158" s="21" t="s">
        <v>92</v>
      </c>
      <c r="K158" s="21" t="s">
        <v>162</v>
      </c>
      <c r="L158" s="24" t="s">
        <v>92</v>
      </c>
      <c r="M158" s="24" t="s">
        <v>92</v>
      </c>
      <c r="N158" s="24" t="s">
        <v>92</v>
      </c>
      <c r="O158" s="24" t="s">
        <v>92</v>
      </c>
      <c r="P158" s="24" t="s">
        <v>92</v>
      </c>
      <c r="Q158" s="24" t="s">
        <v>92</v>
      </c>
      <c r="R158" s="24" t="s">
        <v>92</v>
      </c>
      <c r="S158" s="24" t="s">
        <v>92</v>
      </c>
      <c r="T158" s="24" t="s">
        <v>92</v>
      </c>
      <c r="U158" s="24" t="s">
        <v>92</v>
      </c>
      <c r="V158" s="24">
        <v>175.67557887809437</v>
      </c>
      <c r="W158" s="24">
        <v>192.7052578455899</v>
      </c>
      <c r="X158" s="24">
        <v>201.67327776452811</v>
      </c>
      <c r="Y158" s="24">
        <v>183.28387145736534</v>
      </c>
      <c r="Z158" s="24" t="s">
        <v>92</v>
      </c>
      <c r="AA158" s="24" t="s">
        <v>92</v>
      </c>
      <c r="AB158" s="23" t="s">
        <v>178</v>
      </c>
      <c r="AC158" s="37">
        <v>18.23590609</v>
      </c>
      <c r="AD158" s="37">
        <v>-66.027881500000007</v>
      </c>
      <c r="AE158" s="37" t="str">
        <f>_xlfn.XLOOKUP(Consolidated[[#This Row],[CODE]],[1]updatedschoolpoints!$A:$A,[1]updatedschoolpoints!$O:$O)</f>
        <v>225-036-289-15</v>
      </c>
      <c r="AF158" s="37">
        <f>_xlfn.XLOOKUP(Consolidated[[#This Row],[CODE]],[1]updatedschoolpoints!$A:$A,[1]updatedschoolpoints!$Q:$Q)</f>
        <v>15</v>
      </c>
      <c r="AG158" s="37">
        <f>_xlfn.XLOOKUP(Consolidated[[#This Row],[CODE]],[1]updatedschoolpoints!$A:$A,[1]updatedschoolpoints!$P:$P)</f>
        <v>289</v>
      </c>
      <c r="AH158" s="37">
        <f>_xlfn.XLOOKUP(Consolidated[[#This Row],[CODE]],[1]updatedschoolpoints!$A:$A,[1]updatedschoolpoints!$I:$I)</f>
        <v>4.6893513740000001</v>
      </c>
      <c r="AI158" s="37">
        <f>_xlfn.XLOOKUP(Consolidated[[#This Row],[CODE]],[1]updatedschoolpoints!$A:$A,[1]updatedschoolpoints!$H:$H)</f>
        <v>204268.1459</v>
      </c>
      <c r="AJ158" s="21">
        <v>72180</v>
      </c>
      <c r="AK158" s="21" t="s">
        <v>258</v>
      </c>
      <c r="AL158" s="26">
        <f>_xlfn.XLOOKUP(Consolidated[[#This Row],[CODE]],'[2]FCI updated 220517'!$B:$B,'[2]FCI updated 220517'!$GD:$GD)</f>
        <v>1.3360000000000001</v>
      </c>
      <c r="AM158" s="27">
        <f>IF(AND(Consolidated[[#This Row],[DESIGNATION]]="Historic",Consolidated[[#This Row],[DESIGNATION 3/22/2022]]="Historic"),AL158,AL158/1.6)</f>
        <v>0.83499999999999996</v>
      </c>
      <c r="AN158" s="21" t="s">
        <v>97</v>
      </c>
      <c r="AO158" s="21" t="s">
        <v>97</v>
      </c>
      <c r="AP158" s="21" t="str">
        <f>_xlfn.XLOOKUP(Consolidated[[#This Row],[CODE]],'[3]PRUEBA PVI'!$D:$D,'[3]PRUEBA PVI'!$I:$I,"NO DATA")</f>
        <v>VOCACIONAL</v>
      </c>
      <c r="AQ158" s="28" t="str">
        <f>IF(_xlfn.XLOOKUP(Consolidated[[#This Row],[CODE]],'[4]PRUEBA PVI'!$D:$D,'[4]PRUEBA PVI'!$I:$I,"NOT FOUND")=Consolidated[[#This Row],[SPECIAL SCHOOL]],"MATCHES","NO")</f>
        <v>MATCHES</v>
      </c>
      <c r="AR158" s="28">
        <v>1</v>
      </c>
      <c r="AS158" s="21">
        <f>_xlfn.XLOOKUP(Consolidated[[#This Row],[CODE]],'[5]WORKING FILE'!$D:$D,'[5]WORKING FILE'!$W:$W,"")</f>
        <v>1</v>
      </c>
      <c r="AT158" s="33" t="str">
        <f>_xlfn.XLOOKUP(Consolidated[[#This Row],[CODE]],'[5]WORKING FILE'!$D:$D,'[5]WORKING FILE'!$V:$V)</f>
        <v xml:space="preserve">Recommend moving students from here to MANUELA TORO MORICE and building small addition to condense high schools in immediate area. </v>
      </c>
      <c r="AU158" s="21">
        <f>_xlfn.XLOOKUP(Consolidated[[#This Row],[CODE]],'[6]Karen sort'!$D:$D,'[6]Karen sort'!$O:$O,"NOT COMPLETE")</f>
        <v>0</v>
      </c>
      <c r="AV158" s="21">
        <v>13.4</v>
      </c>
      <c r="AW158" s="21">
        <v>4</v>
      </c>
      <c r="AX158" s="21" t="s">
        <v>92</v>
      </c>
      <c r="AY158" s="27" t="s">
        <v>92</v>
      </c>
      <c r="AZ158" s="21"/>
      <c r="BA158" s="21"/>
      <c r="BB158" s="21"/>
      <c r="BC158" s="21"/>
      <c r="BD158" s="21"/>
      <c r="BE158" s="21"/>
      <c r="BF158" s="24" t="s">
        <v>98</v>
      </c>
      <c r="BG158" s="24">
        <v>753.33798594557777</v>
      </c>
      <c r="BH158" s="29" t="str">
        <f>IF(_xlfn.XLOOKUP(Consolidated[[#This Row],[CODE]],'[4]PRUEBA PVI'!$D:$D,'[4]PRUEBA PVI'!$AF:$AF,"NOT FOUND")=BG158,"",_xlfn.XLOOKUP(Consolidated[[#This Row],[CODE]],'[4]PRUEBA PVI'!$D:$D,'[4]PRUEBA PVI'!$AF:$AF,"NOT FOUND"))</f>
        <v/>
      </c>
      <c r="BI158" s="30">
        <v>722.97451305930804</v>
      </c>
      <c r="BJ158" s="21">
        <v>46</v>
      </c>
      <c r="BK158" s="28" t="str">
        <f>IF(_xlfn.XLOOKUP(Consolidated[[#This Row],[CODE]],'[4]PRUEBA PVI'!$D:$D,'[4]PRUEBA PVI'!$AK:$AK,"NO DATA")=Consolidated[[#This Row],[NO OF CLASSROOMS]],"","DOES NOT MATCH")</f>
        <v/>
      </c>
      <c r="BL158" s="31">
        <f>Consolidated[[#This Row],[ENROLLMENT 2021-22]]/Consolidated[[#This Row],[NO OF CLASSROOMS]]</f>
        <v>15.716837240419739</v>
      </c>
      <c r="BM158" s="21">
        <f>Consolidated[[#This Row],[FLOOR AREA (SF)]]/Consolidated[[#This Row],[ENROLLMENT 2022-23]]</f>
        <v>95.813567544189112</v>
      </c>
      <c r="BN158" s="21" t="s">
        <v>99</v>
      </c>
      <c r="BO158" s="21" t="s">
        <v>132</v>
      </c>
      <c r="BP158" s="21" t="s">
        <v>97</v>
      </c>
      <c r="BQ158" s="21" t="s">
        <v>97</v>
      </c>
      <c r="BR158" s="21" t="s">
        <v>97</v>
      </c>
      <c r="BS158" s="21" t="str">
        <f>_xlfn.XLOOKUP(Consolidated[[#This Row],[CODE]],'[7]page 1'!$A:$A,'[7]page 1'!$C:$C,"")</f>
        <v/>
      </c>
      <c r="BT158" s="21" t="str">
        <f>_xlfn.XLOOKUP(Consolidated[[#This Row],[CODE]],[8]Sheet1!$A:$A,[8]Sheet1!$G:$G,"")</f>
        <v/>
      </c>
      <c r="BU158" s="21" t="s">
        <v>92</v>
      </c>
      <c r="BV158" s="21" t="s">
        <v>101</v>
      </c>
      <c r="BW158" s="25" t="s">
        <v>92</v>
      </c>
      <c r="BX158" s="32" t="s">
        <v>620</v>
      </c>
      <c r="BY158" s="21" t="s">
        <v>532</v>
      </c>
      <c r="BZ158" s="21" t="s">
        <v>103</v>
      </c>
      <c r="CA158" s="33" t="s">
        <v>596</v>
      </c>
      <c r="CB158" s="21">
        <v>1</v>
      </c>
      <c r="CC158" s="25" t="s">
        <v>105</v>
      </c>
      <c r="CD158" s="21" t="s">
        <v>97</v>
      </c>
      <c r="CE158" s="21"/>
      <c r="CF158" s="21" t="s">
        <v>139</v>
      </c>
    </row>
    <row r="159" spans="1:84" ht="84" x14ac:dyDescent="0.3">
      <c r="A159" s="21">
        <v>20990</v>
      </c>
      <c r="B159" s="22" t="s">
        <v>621</v>
      </c>
      <c r="C159" s="21" t="s">
        <v>532</v>
      </c>
      <c r="D159" s="21" t="s">
        <v>587</v>
      </c>
      <c r="E159" s="21" t="s">
        <v>532</v>
      </c>
      <c r="F159" s="21"/>
      <c r="G159" s="21" t="s">
        <v>119</v>
      </c>
      <c r="H159" s="21" t="s">
        <v>120</v>
      </c>
      <c r="I159" s="21" t="s">
        <v>92</v>
      </c>
      <c r="J159" s="21" t="s">
        <v>93</v>
      </c>
      <c r="K159" s="21" t="s">
        <v>121</v>
      </c>
      <c r="L159" s="24" t="s">
        <v>92</v>
      </c>
      <c r="M159" s="24">
        <v>30.523738722978223</v>
      </c>
      <c r="N159" s="24">
        <v>28.943760835626819</v>
      </c>
      <c r="O159" s="24">
        <v>34.72892073273453</v>
      </c>
      <c r="P159" s="24">
        <v>40.497187679318856</v>
      </c>
      <c r="Q159" s="24">
        <v>54.757940405872858</v>
      </c>
      <c r="R159" s="24">
        <v>42.555451974051564</v>
      </c>
      <c r="S159" s="24" t="s">
        <v>92</v>
      </c>
      <c r="T159" s="24" t="s">
        <v>92</v>
      </c>
      <c r="U159" s="24" t="s">
        <v>92</v>
      </c>
      <c r="V159" s="24" t="s">
        <v>92</v>
      </c>
      <c r="W159" s="24" t="s">
        <v>92</v>
      </c>
      <c r="X159" s="24" t="s">
        <v>92</v>
      </c>
      <c r="Y159" s="24" t="s">
        <v>92</v>
      </c>
      <c r="Z159" s="24" t="s">
        <v>92</v>
      </c>
      <c r="AA159" s="24" t="s">
        <v>92</v>
      </c>
      <c r="AB159" s="23" t="s">
        <v>136</v>
      </c>
      <c r="AC159" s="21">
        <v>18.213570000000001</v>
      </c>
      <c r="AD159" s="21">
        <v>-66.044219999999996</v>
      </c>
      <c r="AE159" s="21" t="str">
        <f>_xlfn.XLOOKUP(Consolidated[[#This Row],[CODE]],[1]updatedschoolpoints!$A:$A,[1]updatedschoolpoints!$O:$O)</f>
        <v>251-013-352-20</v>
      </c>
      <c r="AF159" s="21">
        <f>_xlfn.XLOOKUP(Consolidated[[#This Row],[CODE]],[1]updatedschoolpoints!$A:$A,[1]updatedschoolpoints!$Q:$Q)</f>
        <v>20</v>
      </c>
      <c r="AG159" s="21">
        <f>_xlfn.XLOOKUP(Consolidated[[#This Row],[CODE]],[1]updatedschoolpoints!$A:$A,[1]updatedschoolpoints!$P:$P)</f>
        <v>352</v>
      </c>
      <c r="AH159" s="21">
        <f>_xlfn.XLOOKUP(Consolidated[[#This Row],[CODE]],[1]updatedschoolpoints!$A:$A,[1]updatedschoolpoints!$I:$I)</f>
        <v>2.4838348770000001</v>
      </c>
      <c r="AI159" s="21">
        <f>_xlfn.XLOOKUP(Consolidated[[#This Row],[CODE]],[1]updatedschoolpoints!$A:$A,[1]updatedschoolpoints!$H:$H)</f>
        <v>108195.8472</v>
      </c>
      <c r="AJ159" s="21">
        <v>35330</v>
      </c>
      <c r="AK159" s="21" t="s">
        <v>622</v>
      </c>
      <c r="AL159" s="26">
        <f>_xlfn.XLOOKUP(Consolidated[[#This Row],[CODE]],'[9]Added completed QCQA items 2206'!$J:$J,'[9]Added completed QCQA items 2206'!$GB:$GB,"MISSING")</f>
        <v>1.252</v>
      </c>
      <c r="AM159" s="27">
        <f>IF(AND(Consolidated[[#This Row],[DESIGNATION]]="Historic",Consolidated[[#This Row],[DESIGNATION 3/22/2022]]="Historic"),AL159,AL159/1.6)</f>
        <v>0.78249999999999997</v>
      </c>
      <c r="AN159" s="21" t="s">
        <v>97</v>
      </c>
      <c r="AO159" s="21" t="s">
        <v>97</v>
      </c>
      <c r="AP159" s="21" t="str">
        <f>_xlfn.XLOOKUP(Consolidated[[#This Row],[CODE]],'[3]PRUEBA PVI'!$D:$D,'[3]PRUEBA PVI'!$I:$I,"NO DATA")</f>
        <v>REGULAR</v>
      </c>
      <c r="AQ159" s="28" t="str">
        <f>IF(_xlfn.XLOOKUP(Consolidated[[#This Row],[CODE]],'[4]PRUEBA PVI'!$D:$D,'[4]PRUEBA PVI'!$I:$I,"NOT FOUND")=Consolidated[[#This Row],[SPECIAL SCHOOL]],"MATCHES","NO")</f>
        <v>MATCHES</v>
      </c>
      <c r="AR159" s="28"/>
      <c r="AS159" s="21">
        <f>_xlfn.XLOOKUP(Consolidated[[#This Row],[CODE]],'[5]WORKING FILE'!$D:$D,'[5]WORKING FILE'!$W:$W,"")</f>
        <v>4</v>
      </c>
      <c r="AT159" s="33" t="str">
        <f>_xlfn.XLOOKUP(Consolidated[[#This Row],[CODE]],'[5]WORKING FILE'!$D:$D,'[5]WORKING FILE'!$V:$V)</f>
        <v>Bring students from nearby PAULA MOJICA. Addition or partial replacement required</v>
      </c>
      <c r="AU159" s="21" t="str">
        <f>_xlfn.XLOOKUP(Consolidated[[#This Row],[CODE]],'[6]Karen sort'!$D:$D,'[6]Karen sort'!$O:$O,"NOT COMPLETE")</f>
        <v>PK-5</v>
      </c>
      <c r="AV159" s="21">
        <v>13.4</v>
      </c>
      <c r="AW159" s="21">
        <v>4</v>
      </c>
      <c r="AX159" s="21" t="s">
        <v>92</v>
      </c>
      <c r="AY159" s="27" t="s">
        <v>92</v>
      </c>
      <c r="AZ159" s="21"/>
      <c r="BA159" s="21"/>
      <c r="BB159" s="21"/>
      <c r="BC159" s="21"/>
      <c r="BD159" s="21"/>
      <c r="BE159" s="21"/>
      <c r="BF159" s="24" t="s">
        <v>98</v>
      </c>
      <c r="BG159" s="24">
        <v>242.54315968234428</v>
      </c>
      <c r="BH159" s="29" t="str">
        <f>IF(_xlfn.XLOOKUP(Consolidated[[#This Row],[CODE]],'[4]PRUEBA PVI'!$D:$D,'[4]PRUEBA PVI'!$AF:$AF,"NOT FOUND")=BG159,"",_xlfn.XLOOKUP(Consolidated[[#This Row],[CODE]],'[4]PRUEBA PVI'!$D:$D,'[4]PRUEBA PVI'!$AF:$AF,"NOT FOUND"))</f>
        <v/>
      </c>
      <c r="BI159" s="30">
        <v>228.90946908163747</v>
      </c>
      <c r="BJ159" s="21">
        <v>33</v>
      </c>
      <c r="BK159" s="28" t="str">
        <f>IF(_xlfn.XLOOKUP(Consolidated[[#This Row],[CODE]],'[4]PRUEBA PVI'!$D:$D,'[4]PRUEBA PVI'!$AK:$AK,"NO DATA")=Consolidated[[#This Row],[NO OF CLASSROOMS]],"","DOES NOT MATCH")</f>
        <v/>
      </c>
      <c r="BL159" s="31">
        <f>Consolidated[[#This Row],[ENROLLMENT 2021-22]]/Consolidated[[#This Row],[NO OF CLASSROOMS]]</f>
        <v>6.936650578231438</v>
      </c>
      <c r="BM159" s="21">
        <f>Consolidated[[#This Row],[FLOOR AREA (SF)]]/Consolidated[[#This Row],[ENROLLMENT 2022-23]]</f>
        <v>145.66479650991295</v>
      </c>
      <c r="BN159" s="21" t="s">
        <v>99</v>
      </c>
      <c r="BO159" s="21" t="s">
        <v>132</v>
      </c>
      <c r="BP159" s="21" t="s">
        <v>97</v>
      </c>
      <c r="BQ159" s="21" t="s">
        <v>97</v>
      </c>
      <c r="BR159" s="21" t="s">
        <v>97</v>
      </c>
      <c r="BS159" s="21" t="str">
        <f>_xlfn.XLOOKUP(Consolidated[[#This Row],[CODE]],'[7]page 1'!$A:$A,'[7]page 1'!$C:$C,"")</f>
        <v/>
      </c>
      <c r="BT159" s="21" t="str">
        <f>_xlfn.XLOOKUP(Consolidated[[#This Row],[CODE]],[8]Sheet1!$A:$A,[8]Sheet1!$G:$G,"")</f>
        <v/>
      </c>
      <c r="BU159" s="21" t="s">
        <v>92</v>
      </c>
      <c r="BV159" s="21" t="s">
        <v>101</v>
      </c>
      <c r="BW159" s="25" t="s">
        <v>92</v>
      </c>
      <c r="BX159" s="32" t="s">
        <v>623</v>
      </c>
      <c r="BY159" s="21" t="s">
        <v>532</v>
      </c>
      <c r="BZ159" s="21" t="s">
        <v>103</v>
      </c>
      <c r="CA159" s="33" t="s">
        <v>596</v>
      </c>
      <c r="CB159" s="21">
        <v>1</v>
      </c>
      <c r="CC159" s="25" t="s">
        <v>105</v>
      </c>
      <c r="CD159" s="21" t="s">
        <v>97</v>
      </c>
      <c r="CE159" s="21"/>
      <c r="CF159" s="21" t="s">
        <v>176</v>
      </c>
    </row>
    <row r="160" spans="1:84" ht="70.2" x14ac:dyDescent="0.3">
      <c r="A160" s="21">
        <v>21006</v>
      </c>
      <c r="B160" s="22" t="s">
        <v>624</v>
      </c>
      <c r="C160" s="21" t="s">
        <v>532</v>
      </c>
      <c r="D160" s="21" t="s">
        <v>587</v>
      </c>
      <c r="E160" s="21" t="s">
        <v>532</v>
      </c>
      <c r="F160" s="21"/>
      <c r="G160" s="21" t="s">
        <v>119</v>
      </c>
      <c r="H160" s="21" t="s">
        <v>120</v>
      </c>
      <c r="I160" s="21" t="s">
        <v>92</v>
      </c>
      <c r="J160" s="21" t="s">
        <v>92</v>
      </c>
      <c r="K160" s="21" t="s">
        <v>121</v>
      </c>
      <c r="L160" s="24" t="s">
        <v>92</v>
      </c>
      <c r="M160" s="24">
        <v>19.077336701861391</v>
      </c>
      <c r="N160" s="24">
        <v>24.275412313751527</v>
      </c>
      <c r="O160" s="24">
        <v>19.711009064525005</v>
      </c>
      <c r="P160" s="24">
        <v>24.486671620053258</v>
      </c>
      <c r="Q160" s="24">
        <v>32.099482306890984</v>
      </c>
      <c r="R160" s="24">
        <v>23.641917763361981</v>
      </c>
      <c r="S160" s="24" t="s">
        <v>92</v>
      </c>
      <c r="T160" s="24" t="s">
        <v>92</v>
      </c>
      <c r="U160" s="24" t="s">
        <v>92</v>
      </c>
      <c r="V160" s="24" t="s">
        <v>92</v>
      </c>
      <c r="W160" s="24" t="s">
        <v>92</v>
      </c>
      <c r="X160" s="24" t="s">
        <v>92</v>
      </c>
      <c r="Y160" s="24" t="s">
        <v>92</v>
      </c>
      <c r="Z160" s="24" t="s">
        <v>92</v>
      </c>
      <c r="AA160" s="24" t="s">
        <v>92</v>
      </c>
      <c r="AB160" s="23" t="s">
        <v>136</v>
      </c>
      <c r="AC160" s="21">
        <v>18.291889999999999</v>
      </c>
      <c r="AD160" s="21">
        <v>-66.050160000000005</v>
      </c>
      <c r="AE160" s="21" t="str">
        <f>_xlfn.XLOOKUP(Consolidated[[#This Row],[CODE]],[1]updatedschoolpoints!$A:$A,[1]updatedschoolpoints!$O:$O)</f>
        <v>172-052-025-27</v>
      </c>
      <c r="AF160" s="21">
        <f>_xlfn.XLOOKUP(Consolidated[[#This Row],[CODE]],[1]updatedschoolpoints!$A:$A,[1]updatedschoolpoints!$Q:$Q)</f>
        <v>27</v>
      </c>
      <c r="AG160" s="21">
        <f>_xlfn.XLOOKUP(Consolidated[[#This Row],[CODE]],[1]updatedschoolpoints!$A:$A,[1]updatedschoolpoints!$P:$P)</f>
        <v>25</v>
      </c>
      <c r="AH160" s="21">
        <f>_xlfn.XLOOKUP(Consolidated[[#This Row],[CODE]],[1]updatedschoolpoints!$A:$A,[1]updatedschoolpoints!$I:$I)</f>
        <v>2.1723634120000002</v>
      </c>
      <c r="AI160" s="21">
        <f>_xlfn.XLOOKUP(Consolidated[[#This Row],[CODE]],[1]updatedschoolpoints!$A:$A,[1]updatedschoolpoints!$H:$H)</f>
        <v>94628.150240000003</v>
      </c>
      <c r="AJ160" s="21">
        <v>16835</v>
      </c>
      <c r="AK160" s="21" t="s">
        <v>186</v>
      </c>
      <c r="AL160" s="26">
        <f>_xlfn.XLOOKUP(Consolidated[[#This Row],[CODE]],'[2]FCI updated 220517'!$B:$B,'[2]FCI updated 220517'!$GD:$GD)</f>
        <v>1.32</v>
      </c>
      <c r="AM160" s="27">
        <f>IF(AND(Consolidated[[#This Row],[DESIGNATION]]="Historic",Consolidated[[#This Row],[DESIGNATION 3/22/2022]]="Historic"),AL160,AL160/1.6)</f>
        <v>0.82499999999999996</v>
      </c>
      <c r="AN160" s="21" t="s">
        <v>97</v>
      </c>
      <c r="AO160" s="21" t="s">
        <v>97</v>
      </c>
      <c r="AP160" s="21" t="str">
        <f>_xlfn.XLOOKUP(Consolidated[[#This Row],[CODE]],'[3]PRUEBA PVI'!$D:$D,'[3]PRUEBA PVI'!$I:$I,"NO DATA")</f>
        <v>REGULAR</v>
      </c>
      <c r="AQ160" s="28" t="str">
        <f>IF(_xlfn.XLOOKUP(Consolidated[[#This Row],[CODE]],'[4]PRUEBA PVI'!$D:$D,'[4]PRUEBA PVI'!$I:$I,"NOT FOUND")=Consolidated[[#This Row],[SPECIAL SCHOOL]],"MATCHES","NO")</f>
        <v>MATCHES</v>
      </c>
      <c r="AR160" s="28"/>
      <c r="AS160" s="21">
        <f>_xlfn.XLOOKUP(Consolidated[[#This Row],[CODE]],'[5]WORKING FILE'!$D:$D,'[5]WORKING FILE'!$W:$W,"")</f>
        <v>3</v>
      </c>
      <c r="AT160" s="33" t="str">
        <f>_xlfn.XLOOKUP(Consolidated[[#This Row],[CODE]],'[5]WORKING FILE'!$D:$D,'[5]WORKING FILE'!$V:$V)</f>
        <v>Keep</v>
      </c>
      <c r="AU160" s="21" t="str">
        <f>_xlfn.XLOOKUP(Consolidated[[#This Row],[CODE]],'[6]Karen sort'!$D:$D,'[6]Karen sort'!$O:$O,"NOT COMPLETE")</f>
        <v>K-5</v>
      </c>
      <c r="AV160" s="21">
        <v>13.4</v>
      </c>
      <c r="AW160" s="21">
        <v>4</v>
      </c>
      <c r="AX160" s="21" t="s">
        <v>92</v>
      </c>
      <c r="AY160" s="27" t="s">
        <v>92</v>
      </c>
      <c r="AZ160" s="21"/>
      <c r="BA160" s="21"/>
      <c r="BB160" s="21"/>
      <c r="BC160" s="21"/>
      <c r="BD160" s="21"/>
      <c r="BE160" s="21"/>
      <c r="BF160" s="24" t="s">
        <v>98</v>
      </c>
      <c r="BG160" s="24">
        <v>143.29182977044414</v>
      </c>
      <c r="BH160" s="29" t="str">
        <f>IF(_xlfn.XLOOKUP(Consolidated[[#This Row],[CODE]],'[4]PRUEBA PVI'!$D:$D,'[4]PRUEBA PVI'!$AF:$AF,"NOT FOUND")=BG160,"",_xlfn.XLOOKUP(Consolidated[[#This Row],[CODE]],'[4]PRUEBA PVI'!$D:$D,'[4]PRUEBA PVI'!$AF:$AF,"NOT FOUND"))</f>
        <v/>
      </c>
      <c r="BI160" s="30">
        <v>135.08782928168691</v>
      </c>
      <c r="BJ160" s="21">
        <v>15</v>
      </c>
      <c r="BK160" s="28" t="str">
        <f>IF(_xlfn.XLOOKUP(Consolidated[[#This Row],[CODE]],'[4]PRUEBA PVI'!$D:$D,'[4]PRUEBA PVI'!$AK:$AK,"NO DATA")=Consolidated[[#This Row],[NO OF CLASSROOMS]],"","DOES NOT MATCH")</f>
        <v/>
      </c>
      <c r="BL160" s="31">
        <f>Consolidated[[#This Row],[ENROLLMENT 2021-22]]/Consolidated[[#This Row],[NO OF CLASSROOMS]]</f>
        <v>9.0058552854457936</v>
      </c>
      <c r="BM160" s="21">
        <f>Consolidated[[#This Row],[FLOOR AREA (SF)]]/Consolidated[[#This Row],[ENROLLMENT 2022-23]]</f>
        <v>117.4875080244976</v>
      </c>
      <c r="BN160" s="21" t="s">
        <v>114</v>
      </c>
      <c r="BO160" s="21" t="s">
        <v>132</v>
      </c>
      <c r="BP160" s="21" t="s">
        <v>97</v>
      </c>
      <c r="BQ160" s="21" t="s">
        <v>123</v>
      </c>
      <c r="BR160" s="21" t="s">
        <v>97</v>
      </c>
      <c r="BS160" s="21" t="str">
        <f>_xlfn.XLOOKUP(Consolidated[[#This Row],[CODE]],'[7]page 1'!$A:$A,'[7]page 1'!$C:$C,"")</f>
        <v/>
      </c>
      <c r="BT160" s="21" t="str">
        <f>_xlfn.XLOOKUP(Consolidated[[#This Row],[CODE]],[8]Sheet1!$A:$A,[8]Sheet1!$G:$G,"")</f>
        <v/>
      </c>
      <c r="BU160" s="21" t="s">
        <v>92</v>
      </c>
      <c r="BV160" s="21" t="s">
        <v>124</v>
      </c>
      <c r="BW160" s="25" t="s">
        <v>125</v>
      </c>
      <c r="BX160" s="32" t="s">
        <v>625</v>
      </c>
      <c r="BY160" s="21" t="s">
        <v>532</v>
      </c>
      <c r="BZ160" s="21" t="s">
        <v>103</v>
      </c>
      <c r="CA160" s="33" t="s">
        <v>596</v>
      </c>
      <c r="CB160" s="21">
        <v>1</v>
      </c>
      <c r="CC160" s="25" t="s">
        <v>105</v>
      </c>
      <c r="CD160" s="21" t="s">
        <v>97</v>
      </c>
      <c r="CE160" s="21"/>
      <c r="CF160" s="21" t="s">
        <v>143</v>
      </c>
    </row>
    <row r="161" spans="1:84" ht="84.6" x14ac:dyDescent="0.3">
      <c r="A161" s="21">
        <v>21022</v>
      </c>
      <c r="B161" s="22" t="s">
        <v>626</v>
      </c>
      <c r="C161" s="21" t="s">
        <v>532</v>
      </c>
      <c r="D161" s="21" t="s">
        <v>587</v>
      </c>
      <c r="E161" s="21" t="s">
        <v>532</v>
      </c>
      <c r="F161" s="21"/>
      <c r="G161" s="21" t="s">
        <v>108</v>
      </c>
      <c r="H161" s="21" t="s">
        <v>109</v>
      </c>
      <c r="I161" s="21" t="s">
        <v>92</v>
      </c>
      <c r="J161" s="21" t="s">
        <v>93</v>
      </c>
      <c r="K161" s="21" t="s">
        <v>111</v>
      </c>
      <c r="L161" s="24" t="s">
        <v>92</v>
      </c>
      <c r="M161" s="24">
        <v>13.354135691302972</v>
      </c>
      <c r="N161" s="24">
        <v>11.204036452500704</v>
      </c>
      <c r="O161" s="24">
        <v>15.017911668209527</v>
      </c>
      <c r="P161" s="24">
        <v>13.185130872336371</v>
      </c>
      <c r="Q161" s="24">
        <v>21.714355678190962</v>
      </c>
      <c r="R161" s="24">
        <v>14.185150658017188</v>
      </c>
      <c r="S161" s="24">
        <v>29.399848497135459</v>
      </c>
      <c r="T161" s="24">
        <v>31.193075905769767</v>
      </c>
      <c r="U161" s="24">
        <v>31.377191319142973</v>
      </c>
      <c r="V161" s="24" t="s">
        <v>92</v>
      </c>
      <c r="W161" s="24" t="s">
        <v>92</v>
      </c>
      <c r="X161" s="24" t="s">
        <v>92</v>
      </c>
      <c r="Y161" s="24" t="s">
        <v>92</v>
      </c>
      <c r="Z161" s="24" t="s">
        <v>92</v>
      </c>
      <c r="AA161" s="24" t="s">
        <v>92</v>
      </c>
      <c r="AB161" s="23" t="s">
        <v>129</v>
      </c>
      <c r="AC161" s="21">
        <v>18.18385</v>
      </c>
      <c r="AD161" s="21">
        <v>-66.019570000000002</v>
      </c>
      <c r="AE161" s="21" t="str">
        <f>_xlfn.XLOOKUP(Consolidated[[#This Row],[CODE]],[1]updatedschoolpoints!$A:$A,[1]updatedschoolpoints!$O:$O)</f>
        <v>277-007-001-04</v>
      </c>
      <c r="AF161" s="21">
        <f>_xlfn.XLOOKUP(Consolidated[[#This Row],[CODE]],[1]updatedschoolpoints!$A:$A,[1]updatedschoolpoints!$Q:$Q)</f>
        <v>4</v>
      </c>
      <c r="AG161" s="21">
        <f>_xlfn.XLOOKUP(Consolidated[[#This Row],[CODE]],[1]updatedschoolpoints!$A:$A,[1]updatedschoolpoints!$P:$P)</f>
        <v>1</v>
      </c>
      <c r="AH161" s="21">
        <f>_xlfn.XLOOKUP(Consolidated[[#This Row],[CODE]],[1]updatedschoolpoints!$A:$A,[1]updatedschoolpoints!$I:$I)</f>
        <v>7.6038413159999996</v>
      </c>
      <c r="AI161" s="21">
        <f>_xlfn.XLOOKUP(Consolidated[[#This Row],[CODE]],[1]updatedschoolpoints!$A:$A,[1]updatedschoolpoints!$H:$H)</f>
        <v>331223.32770000002</v>
      </c>
      <c r="AJ161" s="21">
        <v>17685</v>
      </c>
      <c r="AK161" s="21" t="s">
        <v>186</v>
      </c>
      <c r="AL161" s="26">
        <f>_xlfn.XLOOKUP(Consolidated[[#This Row],[CODE]],'[2]FCI updated 220517'!$B:$B,'[2]FCI updated 220517'!$GD:$GD)</f>
        <v>1.492</v>
      </c>
      <c r="AM161" s="27">
        <f>IF(AND(Consolidated[[#This Row],[DESIGNATION]]="Historic",Consolidated[[#This Row],[DESIGNATION 3/22/2022]]="Historic"),AL161,AL161/1.6)</f>
        <v>0.9325</v>
      </c>
      <c r="AN161" s="21" t="s">
        <v>97</v>
      </c>
      <c r="AO161" s="21" t="s">
        <v>97</v>
      </c>
      <c r="AP161" s="21" t="str">
        <f>_xlfn.XLOOKUP(Consolidated[[#This Row],[CODE]],'[3]PRUEBA PVI'!$D:$D,'[3]PRUEBA PVI'!$I:$I,"NO DATA")</f>
        <v>REGULAR</v>
      </c>
      <c r="AQ161" s="28" t="str">
        <f>IF(_xlfn.XLOOKUP(Consolidated[[#This Row],[CODE]],'[4]PRUEBA PVI'!$D:$D,'[4]PRUEBA PVI'!$I:$I,"NOT FOUND")=Consolidated[[#This Row],[SPECIAL SCHOOL]],"MATCHES","NO")</f>
        <v>MATCHES</v>
      </c>
      <c r="AR161" s="28"/>
      <c r="AS161" s="21">
        <f>_xlfn.XLOOKUP(Consolidated[[#This Row],[CODE]],'[5]WORKING FILE'!$D:$D,'[5]WORKING FILE'!$W:$W,"")</f>
        <v>4</v>
      </c>
      <c r="AT161" s="33" t="str">
        <f>_xlfn.XLOOKUP(Consolidated[[#This Row],[CODE]],'[5]WORKING FILE'!$D:$D,'[5]WORKING FILE'!$V:$V)</f>
        <v>Isolated. Keep and add pre-k. addition required</v>
      </c>
      <c r="AU161" s="21" t="str">
        <f>_xlfn.XLOOKUP(Consolidated[[#This Row],[CODE]],'[6]Karen sort'!$D:$D,'[6]Karen sort'!$O:$O,"NOT COMPLETE")</f>
        <v>PK-8</v>
      </c>
      <c r="AV161" s="21">
        <v>13.4</v>
      </c>
      <c r="AW161" s="21">
        <v>3</v>
      </c>
      <c r="AX161" s="21" t="s">
        <v>92</v>
      </c>
      <c r="AY161" s="27" t="s">
        <v>92</v>
      </c>
      <c r="AZ161" s="21"/>
      <c r="BA161" s="21"/>
      <c r="BB161" s="21"/>
      <c r="BC161" s="21"/>
      <c r="BD161" s="21"/>
      <c r="BE161" s="21"/>
      <c r="BF161" s="24" t="s">
        <v>98</v>
      </c>
      <c r="BG161" s="24">
        <v>183.50433474217724</v>
      </c>
      <c r="BH161" s="29" t="str">
        <f>IF(_xlfn.XLOOKUP(Consolidated[[#This Row],[CODE]],'[4]PRUEBA PVI'!$D:$D,'[4]PRUEBA PVI'!$AF:$AF,"NOT FOUND")=BG161,"",_xlfn.XLOOKUP(Consolidated[[#This Row],[CODE]],'[4]PRUEBA PVI'!$D:$D,'[4]PRUEBA PVI'!$AF:$AF,"NOT FOUND"))</f>
        <v/>
      </c>
      <c r="BI161" s="30">
        <v>173.58177438528492</v>
      </c>
      <c r="BJ161" s="21">
        <v>18</v>
      </c>
      <c r="BK161" s="28" t="str">
        <f>IF(_xlfn.XLOOKUP(Consolidated[[#This Row],[CODE]],'[4]PRUEBA PVI'!$D:$D,'[4]PRUEBA PVI'!$AK:$AK,"NO DATA")=Consolidated[[#This Row],[NO OF CLASSROOMS]],"","DOES NOT MATCH")</f>
        <v/>
      </c>
      <c r="BL161" s="31">
        <f>Consolidated[[#This Row],[ENROLLMENT 2021-22]]/Consolidated[[#This Row],[NO OF CLASSROOMS]]</f>
        <v>9.6434319102936072</v>
      </c>
      <c r="BM161" s="21">
        <f>Consolidated[[#This Row],[FLOOR AREA (SF)]]/Consolidated[[#This Row],[ENROLLMENT 2022-23]]</f>
        <v>96.373745202517128</v>
      </c>
      <c r="BN161" s="21" t="s">
        <v>114</v>
      </c>
      <c r="BO161" s="21" t="s">
        <v>132</v>
      </c>
      <c r="BP161" s="21" t="s">
        <v>97</v>
      </c>
      <c r="BQ161" s="21" t="s">
        <v>97</v>
      </c>
      <c r="BR161" s="21" t="s">
        <v>97</v>
      </c>
      <c r="BS161" s="21" t="str">
        <f>_xlfn.XLOOKUP(Consolidated[[#This Row],[CODE]],'[7]page 1'!$A:$A,'[7]page 1'!$C:$C,"")</f>
        <v/>
      </c>
      <c r="BT161" s="21" t="str">
        <f>_xlfn.XLOOKUP(Consolidated[[#This Row],[CODE]],[8]Sheet1!$A:$A,[8]Sheet1!$G:$G,"")</f>
        <v/>
      </c>
      <c r="BU161" s="21" t="s">
        <v>92</v>
      </c>
      <c r="BV161" s="21" t="s">
        <v>124</v>
      </c>
      <c r="BW161" s="25" t="s">
        <v>92</v>
      </c>
      <c r="BX161" s="32" t="s">
        <v>627</v>
      </c>
      <c r="BY161" s="21" t="s">
        <v>532</v>
      </c>
      <c r="BZ161" s="21" t="s">
        <v>103</v>
      </c>
      <c r="CA161" s="33" t="s">
        <v>596</v>
      </c>
      <c r="CB161" s="21">
        <v>1</v>
      </c>
      <c r="CC161" s="25" t="s">
        <v>105</v>
      </c>
      <c r="CD161" s="21" t="s">
        <v>97</v>
      </c>
      <c r="CE161" s="21"/>
      <c r="CF161" s="21" t="s">
        <v>127</v>
      </c>
    </row>
    <row r="162" spans="1:84" ht="70.2" x14ac:dyDescent="0.3">
      <c r="A162" s="21">
        <v>21055</v>
      </c>
      <c r="B162" s="22" t="s">
        <v>628</v>
      </c>
      <c r="C162" s="21" t="s">
        <v>532</v>
      </c>
      <c r="D162" s="21" t="s">
        <v>587</v>
      </c>
      <c r="E162" s="21" t="s">
        <v>532</v>
      </c>
      <c r="F162" s="21"/>
      <c r="G162" s="21" t="s">
        <v>160</v>
      </c>
      <c r="H162" s="21" t="s">
        <v>161</v>
      </c>
      <c r="I162" s="21" t="s">
        <v>92</v>
      </c>
      <c r="J162" s="21" t="s">
        <v>92</v>
      </c>
      <c r="K162" s="21" t="s">
        <v>162</v>
      </c>
      <c r="L162" s="24" t="s">
        <v>92</v>
      </c>
      <c r="M162" s="24" t="s">
        <v>92</v>
      </c>
      <c r="N162" s="24" t="s">
        <v>92</v>
      </c>
      <c r="O162" s="24" t="s">
        <v>92</v>
      </c>
      <c r="P162" s="24" t="s">
        <v>92</v>
      </c>
      <c r="Q162" s="24" t="s">
        <v>92</v>
      </c>
      <c r="R162" s="24" t="s">
        <v>92</v>
      </c>
      <c r="S162" s="24" t="s">
        <v>92</v>
      </c>
      <c r="T162" s="24" t="s">
        <v>92</v>
      </c>
      <c r="U162" s="24" t="s">
        <v>92</v>
      </c>
      <c r="V162" s="24">
        <v>128.89240841599315</v>
      </c>
      <c r="W162" s="24">
        <v>89.674723947947768</v>
      </c>
      <c r="X162" s="24">
        <v>115.7932695298726</v>
      </c>
      <c r="Y162" s="24">
        <v>116.72288655969056</v>
      </c>
      <c r="Z162" s="24" t="s">
        <v>92</v>
      </c>
      <c r="AA162" s="24" t="s">
        <v>92</v>
      </c>
      <c r="AB162" s="23" t="s">
        <v>313</v>
      </c>
      <c r="AC162" s="21">
        <v>18.24024</v>
      </c>
      <c r="AD162" s="21">
        <v>-66.024019999999993</v>
      </c>
      <c r="AE162" s="21" t="str">
        <f>_xlfn.XLOOKUP(Consolidated[[#This Row],[CODE]],[1]updatedschoolpoints!$A:$A,[1]updatedschoolpoints!$O:$O)</f>
        <v>225-027-711-37</v>
      </c>
      <c r="AF162" s="21">
        <f>_xlfn.XLOOKUP(Consolidated[[#This Row],[CODE]],[1]updatedschoolpoints!$A:$A,[1]updatedschoolpoints!$Q:$Q)</f>
        <v>37</v>
      </c>
      <c r="AG162" s="21">
        <f>_xlfn.XLOOKUP(Consolidated[[#This Row],[CODE]],[1]updatedschoolpoints!$A:$A,[1]updatedschoolpoints!$P:$P)</f>
        <v>711</v>
      </c>
      <c r="AH162" s="21">
        <f>_xlfn.XLOOKUP(Consolidated[[#This Row],[CODE]],[1]updatedschoolpoints!$A:$A,[1]updatedschoolpoints!$I:$I)</f>
        <v>3.4232510729999999</v>
      </c>
      <c r="AI162" s="21">
        <f>_xlfn.XLOOKUP(Consolidated[[#This Row],[CODE]],[1]updatedschoolpoints!$A:$A,[1]updatedschoolpoints!$H:$H)</f>
        <v>149116.8167</v>
      </c>
      <c r="AJ162" s="21">
        <v>129895</v>
      </c>
      <c r="AK162" s="21" t="s">
        <v>629</v>
      </c>
      <c r="AL162" s="26">
        <f>_xlfn.XLOOKUP(Consolidated[[#This Row],[CODE]],'[2]FCI updated 220517'!$B:$B,'[2]FCI updated 220517'!$GD:$GD)</f>
        <v>1.3360000000000001</v>
      </c>
      <c r="AM162" s="27">
        <f>IF(AND(Consolidated[[#This Row],[DESIGNATION]]="Historic",Consolidated[[#This Row],[DESIGNATION 3/22/2022]]="Historic"),AL162,AL162/1.6)</f>
        <v>0.83499999999999996</v>
      </c>
      <c r="AN162" s="21" t="s">
        <v>97</v>
      </c>
      <c r="AO162" s="21" t="s">
        <v>97</v>
      </c>
      <c r="AP162" s="21" t="str">
        <f>_xlfn.XLOOKUP(Consolidated[[#This Row],[CODE]],'[3]PRUEBA PVI'!$D:$D,'[3]PRUEBA PVI'!$I:$I,"NO DATA")</f>
        <v>VOCACIONAL</v>
      </c>
      <c r="AQ162" s="28" t="str">
        <f>IF(_xlfn.XLOOKUP(Consolidated[[#This Row],[CODE]],'[4]PRUEBA PVI'!$D:$D,'[4]PRUEBA PVI'!$I:$I,"NOT FOUND")=Consolidated[[#This Row],[SPECIAL SCHOOL]],"MATCHES","NO")</f>
        <v>MATCHES</v>
      </c>
      <c r="AR162" s="28"/>
      <c r="AS162" s="21">
        <f>_xlfn.XLOOKUP(Consolidated[[#This Row],[CODE]],'[5]WORKING FILE'!$D:$D,'[5]WORKING FILE'!$W:$W,"")</f>
        <v>4</v>
      </c>
      <c r="AT162" s="33" t="str">
        <f>_xlfn.XLOOKUP(Consolidated[[#This Row],[CODE]],'[5]WORKING FILE'!$D:$D,'[5]WORKING FILE'!$V:$V)</f>
        <v>Merging with students from REPUBLICA DE COSTA RICA. Addition or replacement of one wing required.</v>
      </c>
      <c r="AU162" s="21">
        <f>_xlfn.XLOOKUP(Consolidated[[#This Row],[CODE]],'[6]Karen sort'!$D:$D,'[6]Karen sort'!$O:$O,"NOT COMPLETE")</f>
        <v>0</v>
      </c>
      <c r="AV162" s="21">
        <v>13.4</v>
      </c>
      <c r="AW162" s="21">
        <v>2</v>
      </c>
      <c r="AX162" s="21" t="s">
        <v>92</v>
      </c>
      <c r="AY162" s="27" t="s">
        <v>92</v>
      </c>
      <c r="AZ162" s="21"/>
      <c r="BA162" s="21"/>
      <c r="BB162" s="21"/>
      <c r="BC162" s="21"/>
      <c r="BD162" s="21"/>
      <c r="BE162" s="21"/>
      <c r="BF162" s="24" t="s">
        <v>98</v>
      </c>
      <c r="BG162" s="24">
        <v>451.08328845350405</v>
      </c>
      <c r="BH162" s="29" t="str">
        <f>IF(_xlfn.XLOOKUP(Consolidated[[#This Row],[CODE]],'[4]PRUEBA PVI'!$D:$D,'[4]PRUEBA PVI'!$AF:$AF,"NOT FOUND")=BG162,"",_xlfn.XLOOKUP(Consolidated[[#This Row],[CODE]],'[4]PRUEBA PVI'!$D:$D,'[4]PRUEBA PVI'!$AF:$AF,"NOT FOUND"))</f>
        <v/>
      </c>
      <c r="BI162" s="30">
        <v>432.9405735405071</v>
      </c>
      <c r="BJ162" s="21">
        <v>58</v>
      </c>
      <c r="BK162" s="28" t="str">
        <f>IF(_xlfn.XLOOKUP(Consolidated[[#This Row],[CODE]],'[4]PRUEBA PVI'!$D:$D,'[4]PRUEBA PVI'!$AK:$AK,"NO DATA")=Consolidated[[#This Row],[NO OF CLASSROOMS]],"","DOES NOT MATCH")</f>
        <v/>
      </c>
      <c r="BL162" s="31">
        <f>Consolidated[[#This Row],[ENROLLMENT 2021-22]]/Consolidated[[#This Row],[NO OF CLASSROOMS]]</f>
        <v>7.4644926472501227</v>
      </c>
      <c r="BM162" s="21">
        <f>Consolidated[[#This Row],[FLOOR AREA (SF)]]/Consolidated[[#This Row],[ENROLLMENT 2022-23]]</f>
        <v>287.96234160066666</v>
      </c>
      <c r="BN162" s="21" t="s">
        <v>99</v>
      </c>
      <c r="BO162" s="21" t="s">
        <v>132</v>
      </c>
      <c r="BP162" s="21" t="s">
        <v>97</v>
      </c>
      <c r="BQ162" s="21" t="s">
        <v>97</v>
      </c>
      <c r="BR162" s="21" t="s">
        <v>97</v>
      </c>
      <c r="BS162" s="21" t="str">
        <f>_xlfn.XLOOKUP(Consolidated[[#This Row],[CODE]],'[7]page 1'!$A:$A,'[7]page 1'!$C:$C,"")</f>
        <v/>
      </c>
      <c r="BT162" s="21" t="str">
        <f>_xlfn.XLOOKUP(Consolidated[[#This Row],[CODE]],[8]Sheet1!$A:$A,[8]Sheet1!$G:$G,"")</f>
        <v/>
      </c>
      <c r="BU162" s="21" t="s">
        <v>92</v>
      </c>
      <c r="BV162" s="21" t="s">
        <v>101</v>
      </c>
      <c r="BW162" s="25" t="s">
        <v>92</v>
      </c>
      <c r="BX162" s="32" t="s">
        <v>630</v>
      </c>
      <c r="BY162" s="21" t="s">
        <v>532</v>
      </c>
      <c r="BZ162" s="21" t="s">
        <v>103</v>
      </c>
      <c r="CA162" s="33" t="s">
        <v>596</v>
      </c>
      <c r="CB162" s="21">
        <v>1</v>
      </c>
      <c r="CC162" s="25" t="s">
        <v>105</v>
      </c>
      <c r="CD162" s="21" t="s">
        <v>97</v>
      </c>
      <c r="CE162" s="21"/>
      <c r="CF162" s="21" t="s">
        <v>106</v>
      </c>
    </row>
    <row r="163" spans="1:84" ht="41.4" x14ac:dyDescent="0.3">
      <c r="A163" s="21">
        <v>21063</v>
      </c>
      <c r="B163" s="22" t="s">
        <v>631</v>
      </c>
      <c r="C163" s="21" t="s">
        <v>532</v>
      </c>
      <c r="D163" s="21" t="s">
        <v>587</v>
      </c>
      <c r="E163" s="21" t="s">
        <v>532</v>
      </c>
      <c r="F163" s="21"/>
      <c r="G163" s="21" t="s">
        <v>119</v>
      </c>
      <c r="H163" s="21" t="s">
        <v>120</v>
      </c>
      <c r="I163" s="21" t="s">
        <v>92</v>
      </c>
      <c r="J163" s="21" t="s">
        <v>92</v>
      </c>
      <c r="K163" s="21" t="s">
        <v>121</v>
      </c>
      <c r="L163" s="24" t="s">
        <v>92</v>
      </c>
      <c r="M163" s="24">
        <v>29.569871887885153</v>
      </c>
      <c r="N163" s="24">
        <v>23.341742609376467</v>
      </c>
      <c r="O163" s="24">
        <v>29.097203857155957</v>
      </c>
      <c r="P163" s="24">
        <v>16.010516059265594</v>
      </c>
      <c r="Q163" s="24">
        <v>30.211277465309163</v>
      </c>
      <c r="R163" s="24">
        <v>36.881391710844689</v>
      </c>
      <c r="S163" s="24" t="s">
        <v>92</v>
      </c>
      <c r="T163" s="24" t="s">
        <v>92</v>
      </c>
      <c r="U163" s="24" t="s">
        <v>92</v>
      </c>
      <c r="V163" s="24" t="s">
        <v>92</v>
      </c>
      <c r="W163" s="24" t="s">
        <v>92</v>
      </c>
      <c r="X163" s="24" t="s">
        <v>92</v>
      </c>
      <c r="Y163" s="24" t="s">
        <v>92</v>
      </c>
      <c r="Z163" s="24" t="s">
        <v>92</v>
      </c>
      <c r="AA163" s="24" t="s">
        <v>92</v>
      </c>
      <c r="AB163" s="23" t="s">
        <v>198</v>
      </c>
      <c r="AC163" s="21">
        <v>18.246230000000001</v>
      </c>
      <c r="AD163" s="21">
        <v>-66.032610000000005</v>
      </c>
      <c r="AE163" s="21" t="str">
        <f>_xlfn.XLOOKUP(Consolidated[[#This Row],[CODE]],[1]updatedschoolpoints!$A:$A,[1]updatedschoolpoints!$O:$O)</f>
        <v>225-005-267-01</v>
      </c>
      <c r="AF163" s="21">
        <f>_xlfn.XLOOKUP(Consolidated[[#This Row],[CODE]],[1]updatedschoolpoints!$A:$A,[1]updatedschoolpoints!$Q:$Q)</f>
        <v>1</v>
      </c>
      <c r="AG163" s="21">
        <f>_xlfn.XLOOKUP(Consolidated[[#This Row],[CODE]],[1]updatedschoolpoints!$A:$A,[1]updatedschoolpoints!$P:$P)</f>
        <v>267</v>
      </c>
      <c r="AH163" s="21">
        <f>_xlfn.XLOOKUP(Consolidated[[#This Row],[CODE]],[1]updatedschoolpoints!$A:$A,[1]updatedschoolpoints!$I:$I)</f>
        <v>6.5148488850000001</v>
      </c>
      <c r="AI163" s="21">
        <f>_xlfn.XLOOKUP(Consolidated[[#This Row],[CODE]],[1]updatedschoolpoints!$A:$A,[1]updatedschoolpoints!$H:$H)</f>
        <v>283786.8174</v>
      </c>
      <c r="AJ163" s="21">
        <v>18994</v>
      </c>
      <c r="AK163" s="21" t="s">
        <v>418</v>
      </c>
      <c r="AL163" s="26">
        <f>_xlfn.XLOOKUP(Consolidated[[#This Row],[CODE]],'[2]FCI updated 220517'!$B:$B,'[2]FCI updated 220517'!$GD:$GD)</f>
        <v>1.3160000000000001</v>
      </c>
      <c r="AM163" s="27">
        <f>IF(AND(Consolidated[[#This Row],[DESIGNATION]]="Historic",Consolidated[[#This Row],[DESIGNATION 3/22/2022]]="Historic"),AL163,AL163/1.6)</f>
        <v>0.82250000000000001</v>
      </c>
      <c r="AN163" s="21" t="s">
        <v>97</v>
      </c>
      <c r="AO163" s="21" t="s">
        <v>97</v>
      </c>
      <c r="AP163" s="21" t="str">
        <f>_xlfn.XLOOKUP(Consolidated[[#This Row],[CODE]],'[3]PRUEBA PVI'!$D:$D,'[3]PRUEBA PVI'!$I:$I,"NO DATA")</f>
        <v>REGULAR</v>
      </c>
      <c r="AQ163" s="28" t="str">
        <f>IF(_xlfn.XLOOKUP(Consolidated[[#This Row],[CODE]],'[4]PRUEBA PVI'!$D:$D,'[4]PRUEBA PVI'!$I:$I,"NOT FOUND")=Consolidated[[#This Row],[SPECIAL SCHOOL]],"MATCHES","NO")</f>
        <v>MATCHES</v>
      </c>
      <c r="AR163" s="28"/>
      <c r="AS163" s="21">
        <f>_xlfn.XLOOKUP(Consolidated[[#This Row],[CODE]],'[5]WORKING FILE'!$D:$D,'[5]WORKING FILE'!$W:$W,"")</f>
        <v>5</v>
      </c>
      <c r="AT163" s="33" t="str">
        <f>_xlfn.XLOOKUP(Consolidated[[#This Row],[CODE]],'[5]WORKING FILE'!$D:$D,'[5]WORKING FILE'!$V:$V)</f>
        <v>Bring students from PEDRO MILLAN RIVERA and replace</v>
      </c>
      <c r="AU163" s="21" t="str">
        <f>_xlfn.XLOOKUP(Consolidated[[#This Row],[CODE]],'[6]Karen sort'!$D:$D,'[6]Karen sort'!$O:$O,"NOT COMPLETE")</f>
        <v>PK-8</v>
      </c>
      <c r="AV163" s="21">
        <v>13.4</v>
      </c>
      <c r="AW163" s="21">
        <v>4</v>
      </c>
      <c r="AX163" s="21" t="s">
        <v>92</v>
      </c>
      <c r="AY163" s="27" t="s">
        <v>92</v>
      </c>
      <c r="AZ163" s="21"/>
      <c r="BA163" s="21"/>
      <c r="BB163" s="21"/>
      <c r="BC163" s="21"/>
      <c r="BD163" s="21"/>
      <c r="BE163" s="21"/>
      <c r="BF163" s="24" t="s">
        <v>98</v>
      </c>
      <c r="BG163" s="24">
        <v>165.11200358983703</v>
      </c>
      <c r="BH163" s="29" t="str">
        <f>IF(_xlfn.XLOOKUP(Consolidated[[#This Row],[CODE]],'[4]PRUEBA PVI'!$D:$D,'[4]PRUEBA PVI'!$AF:$AF,"NOT FOUND")=BG163,"",_xlfn.XLOOKUP(Consolidated[[#This Row],[CODE]],'[4]PRUEBA PVI'!$D:$D,'[4]PRUEBA PVI'!$AF:$AF,"NOT FOUND"))</f>
        <v/>
      </c>
      <c r="BI163" s="30">
        <v>155.7894387187923</v>
      </c>
      <c r="BJ163" s="21">
        <v>19</v>
      </c>
      <c r="BK163" s="28" t="str">
        <f>IF(_xlfn.XLOOKUP(Consolidated[[#This Row],[CODE]],'[4]PRUEBA PVI'!$D:$D,'[4]PRUEBA PVI'!$AK:$AK,"NO DATA")=Consolidated[[#This Row],[NO OF CLASSROOMS]],"","DOES NOT MATCH")</f>
        <v/>
      </c>
      <c r="BL163" s="31">
        <f>Consolidated[[#This Row],[ENROLLMENT 2021-22]]/Consolidated[[#This Row],[NO OF CLASSROOMS]]</f>
        <v>8.1994441430943308</v>
      </c>
      <c r="BM163" s="21">
        <f>Consolidated[[#This Row],[FLOOR AREA (SF)]]/Consolidated[[#This Row],[ENROLLMENT 2022-23]]</f>
        <v>115.03706324819329</v>
      </c>
      <c r="BN163" s="21" t="s">
        <v>99</v>
      </c>
      <c r="BO163" s="21" t="s">
        <v>132</v>
      </c>
      <c r="BP163" s="21" t="s">
        <v>97</v>
      </c>
      <c r="BQ163" s="21" t="s">
        <v>97</v>
      </c>
      <c r="BR163" s="21" t="s">
        <v>97</v>
      </c>
      <c r="BS163" s="21" t="str">
        <f>_xlfn.XLOOKUP(Consolidated[[#This Row],[CODE]],'[7]page 1'!$A:$A,'[7]page 1'!$C:$C,"")</f>
        <v/>
      </c>
      <c r="BT163" s="21" t="str">
        <f>_xlfn.XLOOKUP(Consolidated[[#This Row],[CODE]],[8]Sheet1!$A:$A,[8]Sheet1!$G:$G,"")</f>
        <v/>
      </c>
      <c r="BU163" s="21" t="s">
        <v>92</v>
      </c>
      <c r="BV163" s="21" t="s">
        <v>101</v>
      </c>
      <c r="BW163" s="25" t="s">
        <v>92</v>
      </c>
      <c r="BX163" s="32" t="s">
        <v>632</v>
      </c>
      <c r="BY163" s="21" t="s">
        <v>532</v>
      </c>
      <c r="BZ163" s="21" t="s">
        <v>103</v>
      </c>
      <c r="CA163" s="33" t="s">
        <v>596</v>
      </c>
      <c r="CB163" s="21">
        <v>1</v>
      </c>
      <c r="CC163" s="25" t="s">
        <v>105</v>
      </c>
      <c r="CD163" s="21" t="s">
        <v>97</v>
      </c>
      <c r="CE163" s="21"/>
      <c r="CF163" s="21" t="s">
        <v>134</v>
      </c>
    </row>
    <row r="164" spans="1:84" ht="70.8" x14ac:dyDescent="0.3">
      <c r="A164" s="21">
        <v>21089</v>
      </c>
      <c r="B164" s="22" t="s">
        <v>633</v>
      </c>
      <c r="C164" s="21" t="s">
        <v>532</v>
      </c>
      <c r="D164" s="21" t="s">
        <v>533</v>
      </c>
      <c r="E164" s="21" t="s">
        <v>634</v>
      </c>
      <c r="F164" s="21"/>
      <c r="G164" s="21" t="s">
        <v>189</v>
      </c>
      <c r="H164" s="21" t="s">
        <v>190</v>
      </c>
      <c r="I164" s="21" t="s">
        <v>92</v>
      </c>
      <c r="J164" s="21" t="s">
        <v>93</v>
      </c>
      <c r="K164" s="21" t="s">
        <v>191</v>
      </c>
      <c r="L164" s="24" t="s">
        <v>92</v>
      </c>
      <c r="M164" s="24" t="s">
        <v>92</v>
      </c>
      <c r="N164" s="24" t="s">
        <v>92</v>
      </c>
      <c r="O164" s="24" t="s">
        <v>92</v>
      </c>
      <c r="P164" s="24" t="s">
        <v>92</v>
      </c>
      <c r="Q164" s="24" t="s">
        <v>92</v>
      </c>
      <c r="R164" s="24" t="s">
        <v>92</v>
      </c>
      <c r="S164" s="24">
        <v>71.128665718876107</v>
      </c>
      <c r="T164" s="24">
        <v>103.97691968589923</v>
      </c>
      <c r="U164" s="24">
        <v>102.68898977174064</v>
      </c>
      <c r="V164" s="24" t="s">
        <v>92</v>
      </c>
      <c r="W164" s="24" t="s">
        <v>92</v>
      </c>
      <c r="X164" s="24" t="s">
        <v>92</v>
      </c>
      <c r="Y164" s="24" t="s">
        <v>92</v>
      </c>
      <c r="Z164" s="24" t="s">
        <v>92</v>
      </c>
      <c r="AA164" s="24" t="s">
        <v>92</v>
      </c>
      <c r="AB164" s="23" t="s">
        <v>192</v>
      </c>
      <c r="AC164" s="21">
        <v>18.114889999999999</v>
      </c>
      <c r="AD164" s="21">
        <v>-66.167730000000006</v>
      </c>
      <c r="AE164" s="21" t="str">
        <f>_xlfn.XLOOKUP(Consolidated[[#This Row],[CODE]],[1]updatedschoolpoints!$A:$A,[1]updatedschoolpoints!$O:$O)</f>
        <v>324-024-188-08</v>
      </c>
      <c r="AF164" s="21">
        <f>_xlfn.XLOOKUP(Consolidated[[#This Row],[CODE]],[1]updatedschoolpoints!$A:$A,[1]updatedschoolpoints!$Q:$Q)</f>
        <v>8</v>
      </c>
      <c r="AG164" s="21">
        <f>_xlfn.XLOOKUP(Consolidated[[#This Row],[CODE]],[1]updatedschoolpoints!$A:$A,[1]updatedschoolpoints!$P:$P)</f>
        <v>188</v>
      </c>
      <c r="AH164" s="21">
        <f>_xlfn.XLOOKUP(Consolidated[[#This Row],[CODE]],[1]updatedschoolpoints!$A:$A,[1]updatedschoolpoints!$I:$I)</f>
        <v>2.817962107</v>
      </c>
      <c r="AI164" s="21">
        <f>_xlfn.XLOOKUP(Consolidated[[#This Row],[CODE]],[1]updatedschoolpoints!$A:$A,[1]updatedschoolpoints!$H:$H)</f>
        <v>122750.42939999999</v>
      </c>
      <c r="AJ164" s="21">
        <v>48492</v>
      </c>
      <c r="AK164" s="21" t="s">
        <v>580</v>
      </c>
      <c r="AL164" s="26">
        <f>_xlfn.XLOOKUP(Consolidated[[#This Row],[CODE]],'[2]FCI updated 220517'!$B:$B,'[2]FCI updated 220517'!$GD:$GD)</f>
        <v>1.268</v>
      </c>
      <c r="AM164" s="27">
        <f>IF(AND(Consolidated[[#This Row],[DESIGNATION]]="Historic",Consolidated[[#This Row],[DESIGNATION 3/22/2022]]="Historic"),AL164,AL164/1.6)</f>
        <v>0.79249999999999998</v>
      </c>
      <c r="AN164" s="21" t="s">
        <v>97</v>
      </c>
      <c r="AO164" s="21" t="s">
        <v>97</v>
      </c>
      <c r="AP164" s="21" t="str">
        <f>_xlfn.XLOOKUP(Consolidated[[#This Row],[CODE]],'[3]PRUEBA PVI'!$D:$D,'[3]PRUEBA PVI'!$I:$I,"NO DATA")</f>
        <v>REGULAR</v>
      </c>
      <c r="AQ164" s="28" t="str">
        <f>IF(_xlfn.XLOOKUP(Consolidated[[#This Row],[CODE]],'[4]PRUEBA PVI'!$D:$D,'[4]PRUEBA PVI'!$I:$I,"NOT FOUND")=Consolidated[[#This Row],[SPECIAL SCHOOL]],"MATCHES","NO")</f>
        <v>MATCHES</v>
      </c>
      <c r="AR164" s="28"/>
      <c r="AS164" s="21">
        <f>_xlfn.XLOOKUP(Consolidated[[#This Row],[CODE]],'[5]WORKING FILE'!$D:$D,'[5]WORKING FILE'!$W:$W,"")</f>
        <v>3</v>
      </c>
      <c r="AT164" s="33" t="str">
        <f>_xlfn.XLOOKUP(Consolidated[[#This Row],[CODE]],'[5]WORKING FILE'!$D:$D,'[5]WORKING FILE'!$V:$V)</f>
        <v>Bring 6th grade students from EMERITA LEON ELEMENTAL</v>
      </c>
      <c r="AU164" s="21">
        <f>_xlfn.XLOOKUP(Consolidated[[#This Row],[CODE]],'[6]Karen sort'!$D:$D,'[6]Karen sort'!$O:$O,"NOT COMPLETE")</f>
        <v>0</v>
      </c>
      <c r="AV164" s="21">
        <v>7.3</v>
      </c>
      <c r="AW164" s="21">
        <v>2</v>
      </c>
      <c r="AX164" s="21" t="s">
        <v>92</v>
      </c>
      <c r="AY164" s="27" t="s">
        <v>92</v>
      </c>
      <c r="AZ164" s="21"/>
      <c r="BA164" s="21"/>
      <c r="BB164" s="21"/>
      <c r="BC164" s="21"/>
      <c r="BD164" s="21"/>
      <c r="BE164" s="21"/>
      <c r="BF164" s="24" t="s">
        <v>98</v>
      </c>
      <c r="BG164" s="24">
        <v>281.56464922087144</v>
      </c>
      <c r="BH164" s="29" t="str">
        <f>IF(_xlfn.XLOOKUP(Consolidated[[#This Row],[CODE]],'[4]PRUEBA PVI'!$D:$D,'[4]PRUEBA PVI'!$AF:$AF,"NOT FOUND")=BG164,"",_xlfn.XLOOKUP(Consolidated[[#This Row],[CODE]],'[4]PRUEBA PVI'!$D:$D,'[4]PRUEBA PVI'!$AF:$AF,"NOT FOUND"))</f>
        <v/>
      </c>
      <c r="BI164" s="30">
        <v>266.93331442057939</v>
      </c>
      <c r="BJ164" s="21">
        <v>50</v>
      </c>
      <c r="BK164" s="28" t="str">
        <f>IF(_xlfn.XLOOKUP(Consolidated[[#This Row],[CODE]],'[4]PRUEBA PVI'!$D:$D,'[4]PRUEBA PVI'!$AK:$AK,"NO DATA")=Consolidated[[#This Row],[NO OF CLASSROOMS]],"","DOES NOT MATCH")</f>
        <v/>
      </c>
      <c r="BL164" s="31">
        <f>Consolidated[[#This Row],[ENROLLMENT 2021-22]]/Consolidated[[#This Row],[NO OF CLASSROOMS]]</f>
        <v>5.3386662884115879</v>
      </c>
      <c r="BM164" s="21">
        <f>Consolidated[[#This Row],[FLOOR AREA (SF)]]/Consolidated[[#This Row],[ENROLLMENT 2022-23]]</f>
        <v>172.22332467582174</v>
      </c>
      <c r="BN164" s="21" t="s">
        <v>99</v>
      </c>
      <c r="BO164" s="21" t="s">
        <v>132</v>
      </c>
      <c r="BP164" s="21" t="s">
        <v>97</v>
      </c>
      <c r="BQ164" s="21" t="s">
        <v>97</v>
      </c>
      <c r="BR164" s="21" t="s">
        <v>97</v>
      </c>
      <c r="BS164" s="21" t="str">
        <f>_xlfn.XLOOKUP(Consolidated[[#This Row],[CODE]],'[7]page 1'!$A:$A,'[7]page 1'!$C:$C,"")</f>
        <v>85KVA</v>
      </c>
      <c r="BT164" s="21" t="str">
        <f>_xlfn.XLOOKUP(Consolidated[[#This Row],[CODE]],[8]Sheet1!$A:$A,[8]Sheet1!$G:$G,"")</f>
        <v/>
      </c>
      <c r="BU164" s="21" t="s">
        <v>92</v>
      </c>
      <c r="BV164" s="21" t="s">
        <v>101</v>
      </c>
      <c r="BW164" s="25" t="s">
        <v>92</v>
      </c>
      <c r="BX164" s="32" t="s">
        <v>635</v>
      </c>
      <c r="BY164" s="21" t="s">
        <v>634</v>
      </c>
      <c r="BZ164" s="21" t="s">
        <v>103</v>
      </c>
      <c r="CA164" s="33" t="s">
        <v>636</v>
      </c>
      <c r="CB164" s="21">
        <v>1</v>
      </c>
      <c r="CC164" s="25" t="s">
        <v>105</v>
      </c>
      <c r="CD164" s="21" t="s">
        <v>97</v>
      </c>
      <c r="CE164" s="21"/>
      <c r="CF164" s="21" t="s">
        <v>106</v>
      </c>
    </row>
    <row r="165" spans="1:84" ht="27.6" x14ac:dyDescent="0.3">
      <c r="A165" s="21">
        <v>21097</v>
      </c>
      <c r="B165" s="22" t="s">
        <v>637</v>
      </c>
      <c r="C165" s="21" t="s">
        <v>532</v>
      </c>
      <c r="D165" s="21" t="s">
        <v>533</v>
      </c>
      <c r="E165" s="21" t="s">
        <v>634</v>
      </c>
      <c r="F165" s="21"/>
      <c r="G165" s="21" t="s">
        <v>119</v>
      </c>
      <c r="H165" s="21" t="s">
        <v>120</v>
      </c>
      <c r="I165" s="21" t="s">
        <v>92</v>
      </c>
      <c r="J165" s="21" t="s">
        <v>93</v>
      </c>
      <c r="K165" s="21" t="s">
        <v>121</v>
      </c>
      <c r="L165" s="24" t="s">
        <v>92</v>
      </c>
      <c r="M165" s="24">
        <v>53.416542765211886</v>
      </c>
      <c r="N165" s="24">
        <v>47.617154923127991</v>
      </c>
      <c r="O165" s="24">
        <v>57.255788235048819</v>
      </c>
      <c r="P165" s="24">
        <v>61.216679050133152</v>
      </c>
      <c r="Q165" s="24">
        <v>59.478452509827413</v>
      </c>
      <c r="R165" s="24">
        <v>53.903572500465316</v>
      </c>
      <c r="S165" s="24" t="s">
        <v>92</v>
      </c>
      <c r="T165" s="24" t="s">
        <v>92</v>
      </c>
      <c r="U165" s="24" t="s">
        <v>92</v>
      </c>
      <c r="V165" s="24" t="s">
        <v>92</v>
      </c>
      <c r="W165" s="24" t="s">
        <v>92</v>
      </c>
      <c r="X165" s="24" t="s">
        <v>92</v>
      </c>
      <c r="Y165" s="24" t="s">
        <v>92</v>
      </c>
      <c r="Z165" s="24" t="s">
        <v>92</v>
      </c>
      <c r="AA165" s="24" t="s">
        <v>92</v>
      </c>
      <c r="AB165" s="23" t="s">
        <v>136</v>
      </c>
      <c r="AC165" s="21">
        <v>18.114851139999999</v>
      </c>
      <c r="AD165" s="21">
        <v>-66.168087799999995</v>
      </c>
      <c r="AE165" s="21" t="str">
        <f>_xlfn.XLOOKUP(Consolidated[[#This Row],[CODE]],[1]updatedschoolpoints!$A:$A,[1]updatedschoolpoints!$O:$O)</f>
        <v>324-024-188-08</v>
      </c>
      <c r="AF165" s="21">
        <f>_xlfn.XLOOKUP(Consolidated[[#This Row],[CODE]],[1]updatedschoolpoints!$A:$A,[1]updatedschoolpoints!$Q:$Q)</f>
        <v>8</v>
      </c>
      <c r="AG165" s="21">
        <f>_xlfn.XLOOKUP(Consolidated[[#This Row],[CODE]],[1]updatedschoolpoints!$A:$A,[1]updatedschoolpoints!$P:$P)</f>
        <v>188</v>
      </c>
      <c r="AH165" s="21">
        <f>_xlfn.XLOOKUP(Consolidated[[#This Row],[CODE]],[1]updatedschoolpoints!$A:$A,[1]updatedschoolpoints!$I:$I)</f>
        <v>2.452062234</v>
      </c>
      <c r="AI165" s="21">
        <f>_xlfn.XLOOKUP(Consolidated[[#This Row],[CODE]],[1]updatedschoolpoints!$A:$A,[1]updatedschoolpoints!$H:$H)</f>
        <v>106811.8309</v>
      </c>
      <c r="AJ165" s="21">
        <v>27384</v>
      </c>
      <c r="AK165" s="21" t="s">
        <v>248</v>
      </c>
      <c r="AL165" s="26">
        <f>_xlfn.XLOOKUP(Consolidated[[#This Row],[CODE]],'[2]FCI updated 220517'!$B:$B,'[2]FCI updated 220517'!$GD:$GD)</f>
        <v>1.4119999999999999</v>
      </c>
      <c r="AM165" s="27">
        <f>IF(AND(Consolidated[[#This Row],[DESIGNATION]]="Historic",Consolidated[[#This Row],[DESIGNATION 3/22/2022]]="Historic"),AL165,AL165/1.6)</f>
        <v>0.88249999999999995</v>
      </c>
      <c r="AN165" s="21" t="s">
        <v>97</v>
      </c>
      <c r="AO165" s="21" t="s">
        <v>97</v>
      </c>
      <c r="AP165" s="21" t="str">
        <f>_xlfn.XLOOKUP(Consolidated[[#This Row],[CODE]],'[3]PRUEBA PVI'!$D:$D,'[3]PRUEBA PVI'!$I:$I,"NO DATA")</f>
        <v>REGULAR</v>
      </c>
      <c r="AQ165" s="28" t="str">
        <f>IF(_xlfn.XLOOKUP(Consolidated[[#This Row],[CODE]],'[4]PRUEBA PVI'!$D:$D,'[4]PRUEBA PVI'!$I:$I,"NOT FOUND")=Consolidated[[#This Row],[SPECIAL SCHOOL]],"MATCHES","NO")</f>
        <v>MATCHES</v>
      </c>
      <c r="AR165" s="28"/>
      <c r="AS165" s="21">
        <f>_xlfn.XLOOKUP(Consolidated[[#This Row],[CODE]],'[5]WORKING FILE'!$D:$D,'[5]WORKING FILE'!$W:$W,"")</f>
        <v>5</v>
      </c>
      <c r="AT165" s="33" t="str">
        <f>_xlfn.XLOOKUP(Consolidated[[#This Row],[CODE]],'[5]WORKING FILE'!$D:$D,'[5]WORKING FILE'!$V:$V)</f>
        <v>Needs partial replacement due to student density</v>
      </c>
      <c r="AU165" s="21" t="str">
        <f>_xlfn.XLOOKUP(Consolidated[[#This Row],[CODE]],'[6]Karen sort'!$D:$D,'[6]Karen sort'!$O:$O,"NOT COMPLETE")</f>
        <v>K-5</v>
      </c>
      <c r="AV165" s="21">
        <v>7.3</v>
      </c>
      <c r="AW165" s="21">
        <v>4</v>
      </c>
      <c r="AX165" s="21" t="s">
        <v>92</v>
      </c>
      <c r="AY165" s="27" t="s">
        <v>92</v>
      </c>
      <c r="AZ165" s="21"/>
      <c r="BA165" s="21"/>
      <c r="BB165" s="21"/>
      <c r="BC165" s="21"/>
      <c r="BD165" s="21"/>
      <c r="BE165" s="21"/>
      <c r="BF165" s="24" t="s">
        <v>98</v>
      </c>
      <c r="BG165" s="24">
        <v>333.84602265033834</v>
      </c>
      <c r="BH165" s="29" t="str">
        <f>IF(_xlfn.XLOOKUP(Consolidated[[#This Row],[CODE]],'[4]PRUEBA PVI'!$D:$D,'[4]PRUEBA PVI'!$AF:$AF,"NOT FOUND")=BG165,"",_xlfn.XLOOKUP(Consolidated[[#This Row],[CODE]],'[4]PRUEBA PVI'!$D:$D,'[4]PRUEBA PVI'!$AF:$AF,"NOT FOUND"))</f>
        <v/>
      </c>
      <c r="BI165" s="30">
        <v>314.85247529250188</v>
      </c>
      <c r="BJ165" s="21">
        <v>25</v>
      </c>
      <c r="BK165" s="28" t="str">
        <f>IF(_xlfn.XLOOKUP(Consolidated[[#This Row],[CODE]],'[4]PRUEBA PVI'!$D:$D,'[4]PRUEBA PVI'!$AK:$AK,"NO DATA")=Consolidated[[#This Row],[NO OF CLASSROOMS]],"","DOES NOT MATCH")</f>
        <v/>
      </c>
      <c r="BL165" s="31">
        <f>Consolidated[[#This Row],[ENROLLMENT 2021-22]]/Consolidated[[#This Row],[NO OF CLASSROOMS]]</f>
        <v>12.594099011700076</v>
      </c>
      <c r="BM165" s="21">
        <f>Consolidated[[#This Row],[FLOOR AREA (SF)]]/Consolidated[[#This Row],[ENROLLMENT 2022-23]]</f>
        <v>82.025838686361382</v>
      </c>
      <c r="BN165" s="21" t="s">
        <v>99</v>
      </c>
      <c r="BO165" s="21" t="s">
        <v>100</v>
      </c>
      <c r="BP165" s="21" t="s">
        <v>97</v>
      </c>
      <c r="BQ165" s="21" t="s">
        <v>97</v>
      </c>
      <c r="BR165" s="21" t="s">
        <v>97</v>
      </c>
      <c r="BS165" s="21" t="str">
        <f>_xlfn.XLOOKUP(Consolidated[[#This Row],[CODE]],'[7]page 1'!$A:$A,'[7]page 1'!$C:$C,"")</f>
        <v>85KVA</v>
      </c>
      <c r="BT165" s="21" t="str">
        <f>_xlfn.XLOOKUP(Consolidated[[#This Row],[CODE]],[8]Sheet1!$A:$A,[8]Sheet1!$G:$G,"")</f>
        <v/>
      </c>
      <c r="BU165" s="21" t="s">
        <v>92</v>
      </c>
      <c r="BV165" s="21" t="s">
        <v>101</v>
      </c>
      <c r="BW165" s="25" t="s">
        <v>92</v>
      </c>
      <c r="BX165" s="32" t="s">
        <v>638</v>
      </c>
      <c r="BY165" s="21" t="s">
        <v>634</v>
      </c>
      <c r="BZ165" s="21" t="s">
        <v>103</v>
      </c>
      <c r="CA165" s="33" t="s">
        <v>636</v>
      </c>
      <c r="CB165" s="21">
        <v>1</v>
      </c>
      <c r="CC165" s="25" t="s">
        <v>105</v>
      </c>
      <c r="CD165" s="21" t="s">
        <v>97</v>
      </c>
      <c r="CE165" s="21"/>
      <c r="CF165" s="21" t="s">
        <v>106</v>
      </c>
    </row>
    <row r="166" spans="1:84" ht="27.6" x14ac:dyDescent="0.3">
      <c r="A166" s="21">
        <v>21105</v>
      </c>
      <c r="B166" s="22" t="s">
        <v>639</v>
      </c>
      <c r="C166" s="21" t="s">
        <v>532</v>
      </c>
      <c r="D166" s="21" t="s">
        <v>533</v>
      </c>
      <c r="E166" s="21" t="s">
        <v>634</v>
      </c>
      <c r="F166" s="21"/>
      <c r="G166" s="21" t="s">
        <v>160</v>
      </c>
      <c r="H166" s="21" t="s">
        <v>161</v>
      </c>
      <c r="I166" s="21" t="s">
        <v>92</v>
      </c>
      <c r="J166" s="21" t="s">
        <v>92</v>
      </c>
      <c r="K166" s="21" t="s">
        <v>162</v>
      </c>
      <c r="L166" s="24" t="s">
        <v>92</v>
      </c>
      <c r="M166" s="24" t="s">
        <v>92</v>
      </c>
      <c r="N166" s="24" t="s">
        <v>92</v>
      </c>
      <c r="O166" s="24" t="s">
        <v>92</v>
      </c>
      <c r="P166" s="24" t="s">
        <v>92</v>
      </c>
      <c r="Q166" s="24" t="s">
        <v>92</v>
      </c>
      <c r="R166" s="24" t="s">
        <v>92</v>
      </c>
      <c r="S166" s="24" t="s">
        <v>92</v>
      </c>
      <c r="T166" s="24" t="s">
        <v>92</v>
      </c>
      <c r="U166" s="24" t="s">
        <v>92</v>
      </c>
      <c r="V166" s="24">
        <v>168.03751023122069</v>
      </c>
      <c r="W166" s="24">
        <v>186.0273528707427</v>
      </c>
      <c r="X166" s="24">
        <v>187.19911907329404</v>
      </c>
      <c r="Y166" s="24">
        <v>148.5564010759698</v>
      </c>
      <c r="Z166" s="24" t="s">
        <v>92</v>
      </c>
      <c r="AA166" s="24" t="s">
        <v>92</v>
      </c>
      <c r="AB166" s="23" t="s">
        <v>313</v>
      </c>
      <c r="AC166" s="21">
        <v>18.11429</v>
      </c>
      <c r="AD166" s="21">
        <v>-66.169960000000003</v>
      </c>
      <c r="AE166" s="21" t="str">
        <f>_xlfn.XLOOKUP(Consolidated[[#This Row],[CODE]],[1]updatedschoolpoints!$A:$A,[1]updatedschoolpoints!$O:$O)</f>
        <v>324-033-041-22</v>
      </c>
      <c r="AF166" s="21">
        <f>_xlfn.XLOOKUP(Consolidated[[#This Row],[CODE]],[1]updatedschoolpoints!$A:$A,[1]updatedschoolpoints!$Q:$Q)</f>
        <v>22</v>
      </c>
      <c r="AG166" s="21">
        <f>_xlfn.XLOOKUP(Consolidated[[#This Row],[CODE]],[1]updatedschoolpoints!$A:$A,[1]updatedschoolpoints!$P:$P)</f>
        <v>41</v>
      </c>
      <c r="AH166" s="21">
        <f>_xlfn.XLOOKUP(Consolidated[[#This Row],[CODE]],[1]updatedschoolpoints!$A:$A,[1]updatedschoolpoints!$I:$I)</f>
        <v>2.326453909</v>
      </c>
      <c r="AI166" s="21">
        <f>_xlfn.XLOOKUP(Consolidated[[#This Row],[CODE]],[1]updatedschoolpoints!$A:$A,[1]updatedschoolpoints!$H:$H)</f>
        <v>101340.33229999999</v>
      </c>
      <c r="AJ166" s="21">
        <v>73753</v>
      </c>
      <c r="AK166" s="21" t="s">
        <v>640</v>
      </c>
      <c r="AL166" s="26">
        <f>_xlfn.XLOOKUP(Consolidated[[#This Row],[CODE]],'[2]FCI updated 220517'!$B:$B,'[2]FCI updated 220517'!$GD:$GD)</f>
        <v>1.4279999999999999</v>
      </c>
      <c r="AM166" s="27">
        <f>IF(AND(Consolidated[[#This Row],[DESIGNATION]]="Historic",Consolidated[[#This Row],[DESIGNATION 3/22/2022]]="Historic"),AL166,AL166/1.6)</f>
        <v>0.89249999999999996</v>
      </c>
      <c r="AN166" s="21" t="s">
        <v>97</v>
      </c>
      <c r="AO166" s="21" t="s">
        <v>97</v>
      </c>
      <c r="AP166" s="21" t="str">
        <f>_xlfn.XLOOKUP(Consolidated[[#This Row],[CODE]],'[3]PRUEBA PVI'!$D:$D,'[3]PRUEBA PVI'!$I:$I,"NO DATA")</f>
        <v>VOCACIONAL</v>
      </c>
      <c r="AQ166" s="28" t="str">
        <f>IF(_xlfn.XLOOKUP(Consolidated[[#This Row],[CODE]],'[4]PRUEBA PVI'!$D:$D,'[4]PRUEBA PVI'!$I:$I,"NOT FOUND")=Consolidated[[#This Row],[SPECIAL SCHOOL]],"MATCHES","NO")</f>
        <v>MATCHES</v>
      </c>
      <c r="AR166" s="28">
        <v>1</v>
      </c>
      <c r="AS166" s="21">
        <f>_xlfn.XLOOKUP(Consolidated[[#This Row],[CODE]],'[5]WORKING FILE'!$D:$D,'[5]WORKING FILE'!$W:$W,"")</f>
        <v>5</v>
      </c>
      <c r="AT166" s="33" t="str">
        <f>_xlfn.XLOOKUP(Consolidated[[#This Row],[CODE]],'[5]WORKING FILE'!$D:$D,'[5]WORKING FILE'!$V:$V)</f>
        <v>Needs partial replacement due to student density</v>
      </c>
      <c r="AU166" s="21" t="str">
        <f>_xlfn.XLOOKUP(Consolidated[[#This Row],[CODE]],'[6]Karen sort'!$D:$D,'[6]Karen sort'!$O:$O,"NOT COMPLETE")</f>
        <v>9-12</v>
      </c>
      <c r="AV166" s="21">
        <v>7.3</v>
      </c>
      <c r="AW166" s="21">
        <v>3</v>
      </c>
      <c r="AX166" s="21" t="s">
        <v>92</v>
      </c>
      <c r="AY166" s="27" t="s">
        <v>92</v>
      </c>
      <c r="AZ166" s="21"/>
      <c r="BA166" s="21"/>
      <c r="BB166" s="21"/>
      <c r="BC166" s="21"/>
      <c r="BD166" s="21"/>
      <c r="BE166" s="21"/>
      <c r="BF166" s="24" t="s">
        <v>98</v>
      </c>
      <c r="BG166" s="24">
        <v>689.82038325122721</v>
      </c>
      <c r="BH166" s="29" t="str">
        <f>IF(_xlfn.XLOOKUP(Consolidated[[#This Row],[CODE]],'[4]PRUEBA PVI'!$D:$D,'[4]PRUEBA PVI'!$AF:$AF,"NOT FOUND")=BG166,"",_xlfn.XLOOKUP(Consolidated[[#This Row],[CODE]],'[4]PRUEBA PVI'!$D:$D,'[4]PRUEBA PVI'!$AF:$AF,"NOT FOUND"))</f>
        <v/>
      </c>
      <c r="BI166" s="30">
        <v>661.84469726598286</v>
      </c>
      <c r="BJ166" s="21">
        <v>76</v>
      </c>
      <c r="BK166" s="28" t="str">
        <f>IF(_xlfn.XLOOKUP(Consolidated[[#This Row],[CODE]],'[4]PRUEBA PVI'!$D:$D,'[4]PRUEBA PVI'!$AK:$AK,"NO DATA")=Consolidated[[#This Row],[NO OF CLASSROOMS]],"","DOES NOT MATCH")</f>
        <v/>
      </c>
      <c r="BL166" s="31">
        <f>Consolidated[[#This Row],[ENROLLMENT 2021-22]]/Consolidated[[#This Row],[NO OF CLASSROOMS]]</f>
        <v>8.7084828587629328</v>
      </c>
      <c r="BM166" s="21">
        <f>Consolidated[[#This Row],[FLOOR AREA (SF)]]/Consolidated[[#This Row],[ENROLLMENT 2022-23]]</f>
        <v>106.91623760433262</v>
      </c>
      <c r="BN166" s="21" t="s">
        <v>99</v>
      </c>
      <c r="BO166" s="21" t="s">
        <v>100</v>
      </c>
      <c r="BP166" s="21" t="s">
        <v>97</v>
      </c>
      <c r="BQ166" s="21" t="s">
        <v>97</v>
      </c>
      <c r="BR166" s="21" t="s">
        <v>97</v>
      </c>
      <c r="BS166" s="21" t="str">
        <f>_xlfn.XLOOKUP(Consolidated[[#This Row],[CODE]],'[7]page 1'!$A:$A,'[7]page 1'!$C:$C,"")</f>
        <v/>
      </c>
      <c r="BT166" s="21" t="str">
        <f>_xlfn.XLOOKUP(Consolidated[[#This Row],[CODE]],[8]Sheet1!$A:$A,[8]Sheet1!$G:$G,"")</f>
        <v/>
      </c>
      <c r="BU166" s="21" t="s">
        <v>92</v>
      </c>
      <c r="BV166" s="21" t="s">
        <v>101</v>
      </c>
      <c r="BW166" s="25" t="s">
        <v>279</v>
      </c>
      <c r="BX166" s="32" t="s">
        <v>641</v>
      </c>
      <c r="BY166" s="21" t="s">
        <v>634</v>
      </c>
      <c r="BZ166" s="21" t="s">
        <v>103</v>
      </c>
      <c r="CA166" s="33" t="s">
        <v>636</v>
      </c>
      <c r="CB166" s="21">
        <v>1</v>
      </c>
      <c r="CC166" s="25" t="s">
        <v>105</v>
      </c>
      <c r="CD166" s="21" t="s">
        <v>97</v>
      </c>
      <c r="CE166" s="21"/>
      <c r="CF166" s="21" t="s">
        <v>176</v>
      </c>
    </row>
    <row r="167" spans="1:84" ht="70.2" x14ac:dyDescent="0.3">
      <c r="A167" s="21">
        <v>21188</v>
      </c>
      <c r="B167" s="22" t="s">
        <v>642</v>
      </c>
      <c r="C167" s="21" t="s">
        <v>532</v>
      </c>
      <c r="D167" s="21" t="s">
        <v>533</v>
      </c>
      <c r="E167" s="21" t="s">
        <v>634</v>
      </c>
      <c r="F167" s="21"/>
      <c r="G167" s="21" t="s">
        <v>255</v>
      </c>
      <c r="H167" s="21" t="s">
        <v>256</v>
      </c>
      <c r="I167" s="21" t="s">
        <v>110</v>
      </c>
      <c r="J167" s="21" t="s">
        <v>93</v>
      </c>
      <c r="K167" s="21" t="s">
        <v>111</v>
      </c>
      <c r="L167" s="24">
        <v>36.223951757922947</v>
      </c>
      <c r="M167" s="24">
        <v>38.154673403722782</v>
      </c>
      <c r="N167" s="24">
        <v>59.754861080003757</v>
      </c>
      <c r="O167" s="24">
        <v>46.93097396315477</v>
      </c>
      <c r="P167" s="24">
        <v>52.740523489345485</v>
      </c>
      <c r="Q167" s="24">
        <v>55.702042826663771</v>
      </c>
      <c r="R167" s="24">
        <v>42.555451974051564</v>
      </c>
      <c r="S167" s="24">
        <v>7.5870576766801188</v>
      </c>
      <c r="T167" s="24" t="s">
        <v>92</v>
      </c>
      <c r="U167" s="24" t="s">
        <v>92</v>
      </c>
      <c r="V167" s="24" t="s">
        <v>92</v>
      </c>
      <c r="W167" s="24" t="s">
        <v>92</v>
      </c>
      <c r="X167" s="24" t="s">
        <v>92</v>
      </c>
      <c r="Y167" s="24" t="s">
        <v>92</v>
      </c>
      <c r="Z167" s="24">
        <v>5.7248973345479879</v>
      </c>
      <c r="AA167" s="24" t="s">
        <v>92</v>
      </c>
      <c r="AB167" s="23" t="s">
        <v>136</v>
      </c>
      <c r="AC167" s="21">
        <v>18.108149999999998</v>
      </c>
      <c r="AD167" s="21">
        <v>-66.162189999999995</v>
      </c>
      <c r="AE167" s="21" t="str">
        <f>_xlfn.XLOOKUP(Consolidated[[#This Row],[CODE]],[1]updatedschoolpoints!$A:$A,[1]updatedschoolpoints!$O:$O)</f>
        <v>324-000-002-59</v>
      </c>
      <c r="AF167" s="21">
        <f>_xlfn.XLOOKUP(Consolidated[[#This Row],[CODE]],[1]updatedschoolpoints!$A:$A,[1]updatedschoolpoints!$Q:$Q)</f>
        <v>59</v>
      </c>
      <c r="AG167" s="21">
        <f>_xlfn.XLOOKUP(Consolidated[[#This Row],[CODE]],[1]updatedschoolpoints!$A:$A,[1]updatedschoolpoints!$P:$P)</f>
        <v>2</v>
      </c>
      <c r="AH167" s="21">
        <f>_xlfn.XLOOKUP(Consolidated[[#This Row],[CODE]],[1]updatedschoolpoints!$A:$A,[1]updatedschoolpoints!$I:$I)</f>
        <v>1.4778403449999999</v>
      </c>
      <c r="AI167" s="21">
        <f>_xlfn.XLOOKUP(Consolidated[[#This Row],[CODE]],[1]updatedschoolpoints!$A:$A,[1]updatedschoolpoints!$H:$H)</f>
        <v>64374.725440000002</v>
      </c>
      <c r="AJ167" s="21">
        <v>37455</v>
      </c>
      <c r="AK167" s="21" t="s">
        <v>174</v>
      </c>
      <c r="AL167" s="26">
        <f>_xlfn.XLOOKUP(Consolidated[[#This Row],[CODE]],'[2]FCI updated 220517'!$B:$B,'[2]FCI updated 220517'!$GD:$GD)</f>
        <v>1.1728000000000001</v>
      </c>
      <c r="AM167" s="27">
        <f>IF(AND(Consolidated[[#This Row],[DESIGNATION]]="Historic",Consolidated[[#This Row],[DESIGNATION 3/22/2022]]="Historic"),AL167,AL167/1.6)</f>
        <v>0.73299999999999998</v>
      </c>
      <c r="AN167" s="21" t="s">
        <v>97</v>
      </c>
      <c r="AO167" s="21" t="s">
        <v>97</v>
      </c>
      <c r="AP167" s="21" t="str">
        <f>_xlfn.XLOOKUP(Consolidated[[#This Row],[CODE]],'[3]PRUEBA PVI'!$D:$D,'[3]PRUEBA PVI'!$I:$I,"NO DATA")</f>
        <v>MONTESSORI</v>
      </c>
      <c r="AQ167" s="28" t="str">
        <f>IF(_xlfn.XLOOKUP(Consolidated[[#This Row],[CODE]],'[4]PRUEBA PVI'!$D:$D,'[4]PRUEBA PVI'!$I:$I,"NOT FOUND")=Consolidated[[#This Row],[SPECIAL SCHOOL]],"MATCHES","NO")</f>
        <v>MATCHES</v>
      </c>
      <c r="AR167" s="28"/>
      <c r="AS167" s="21">
        <f>_xlfn.XLOOKUP(Consolidated[[#This Row],[CODE]],'[5]WORKING FILE'!$D:$D,'[5]WORKING FILE'!$W:$W,"")</f>
        <v>4</v>
      </c>
      <c r="AT167" s="33" t="str">
        <f>_xlfn.XLOOKUP(Consolidated[[#This Row],[CODE]],'[5]WORKING FILE'!$D:$D,'[5]WORKING FILE'!$V:$V)</f>
        <v>Send 6th graders to BENIGNO FERNANDEZ GARCIA. addition needed</v>
      </c>
      <c r="AU167" s="21" t="str">
        <f>_xlfn.XLOOKUP(Consolidated[[#This Row],[CODE]],'[6]Karen sort'!$D:$D,'[6]Karen sort'!$O:$O,"NOT COMPLETE")</f>
        <v>PK-5</v>
      </c>
      <c r="AV167" s="21">
        <v>7.3</v>
      </c>
      <c r="AW167" s="21">
        <v>4</v>
      </c>
      <c r="AX167" s="21" t="s">
        <v>92</v>
      </c>
      <c r="AY167" s="27" t="s">
        <v>92</v>
      </c>
      <c r="AZ167" s="21"/>
      <c r="BA167" s="21"/>
      <c r="BB167" s="21"/>
      <c r="BC167" s="21"/>
      <c r="BD167" s="21"/>
      <c r="BE167" s="21"/>
      <c r="BF167" s="24" t="s">
        <v>98</v>
      </c>
      <c r="BG167" s="24">
        <v>346.33226617261687</v>
      </c>
      <c r="BH167" s="29" t="str">
        <f>IF(_xlfn.XLOOKUP(Consolidated[[#This Row],[CODE]],'[4]PRUEBA PVI'!$D:$D,'[4]PRUEBA PVI'!$AF:$AF,"NOT FOUND")=BG167,"",_xlfn.XLOOKUP(Consolidated[[#This Row],[CODE]],'[4]PRUEBA PVI'!$D:$D,'[4]PRUEBA PVI'!$AF:$AF,"NOT FOUND"))</f>
        <v/>
      </c>
      <c r="BI167" s="30">
        <v>330.89747431467958</v>
      </c>
      <c r="BJ167" s="21">
        <v>34</v>
      </c>
      <c r="BK167" s="28" t="str">
        <f>IF(_xlfn.XLOOKUP(Consolidated[[#This Row],[CODE]],'[4]PRUEBA PVI'!$D:$D,'[4]PRUEBA PVI'!$AK:$AK,"NO DATA")=Consolidated[[#This Row],[NO OF CLASSROOMS]],"","DOES NOT MATCH")</f>
        <v/>
      </c>
      <c r="BL167" s="31">
        <f>Consolidated[[#This Row],[ENROLLMENT 2021-22]]/Consolidated[[#This Row],[NO OF CLASSROOMS]]</f>
        <v>9.7322786563141062</v>
      </c>
      <c r="BM167" s="21">
        <f>Consolidated[[#This Row],[FLOOR AREA (SF)]]/Consolidated[[#This Row],[ENROLLMENT 2022-23]]</f>
        <v>108.14759021422481</v>
      </c>
      <c r="BN167" s="21" t="s">
        <v>99</v>
      </c>
      <c r="BO167" s="21" t="s">
        <v>100</v>
      </c>
      <c r="BP167" s="21" t="s">
        <v>97</v>
      </c>
      <c r="BQ167" s="21" t="s">
        <v>97</v>
      </c>
      <c r="BR167" s="21" t="s">
        <v>97</v>
      </c>
      <c r="BS167" s="21" t="str">
        <f>_xlfn.XLOOKUP(Consolidated[[#This Row],[CODE]],'[7]page 1'!$A:$A,'[7]page 1'!$C:$C,"")</f>
        <v/>
      </c>
      <c r="BT167" s="21" t="str">
        <f>_xlfn.XLOOKUP(Consolidated[[#This Row],[CODE]],[8]Sheet1!$A:$A,[8]Sheet1!$G:$G,"")</f>
        <v/>
      </c>
      <c r="BU167" s="21" t="s">
        <v>92</v>
      </c>
      <c r="BV167" s="21" t="s">
        <v>101</v>
      </c>
      <c r="BW167" s="25" t="s">
        <v>92</v>
      </c>
      <c r="BX167" s="32" t="s">
        <v>643</v>
      </c>
      <c r="BY167" s="21" t="s">
        <v>634</v>
      </c>
      <c r="BZ167" s="21" t="s">
        <v>103</v>
      </c>
      <c r="CA167" s="33" t="s">
        <v>636</v>
      </c>
      <c r="CB167" s="21">
        <v>1</v>
      </c>
      <c r="CC167" s="25" t="s">
        <v>105</v>
      </c>
      <c r="CD167" s="21" t="s">
        <v>97</v>
      </c>
      <c r="CE167" s="21"/>
      <c r="CF167" s="21" t="s">
        <v>106</v>
      </c>
    </row>
    <row r="168" spans="1:84" ht="56.4" x14ac:dyDescent="0.3">
      <c r="A168" s="21">
        <v>21212</v>
      </c>
      <c r="B168" s="22" t="s">
        <v>644</v>
      </c>
      <c r="C168" s="21" t="s">
        <v>532</v>
      </c>
      <c r="D168" s="21" t="s">
        <v>533</v>
      </c>
      <c r="E168" s="21" t="s">
        <v>634</v>
      </c>
      <c r="F168" s="21"/>
      <c r="G168" s="21" t="s">
        <v>108</v>
      </c>
      <c r="H168" s="21" t="s">
        <v>109</v>
      </c>
      <c r="I168" s="21" t="s">
        <v>92</v>
      </c>
      <c r="J168" s="21" t="s">
        <v>92</v>
      </c>
      <c r="K168" s="21" t="s">
        <v>111</v>
      </c>
      <c r="L168" s="24" t="s">
        <v>92</v>
      </c>
      <c r="M168" s="24">
        <v>21.938937207140597</v>
      </c>
      <c r="N168" s="24">
        <v>27.076421426876703</v>
      </c>
      <c r="O168" s="24">
        <v>27.219964898629765</v>
      </c>
      <c r="P168" s="24">
        <v>31.079237056221444</v>
      </c>
      <c r="Q168" s="24">
        <v>39.652301673218275</v>
      </c>
      <c r="R168" s="24">
        <v>40.664098552982608</v>
      </c>
      <c r="S168" s="24">
        <v>42.677199431325668</v>
      </c>
      <c r="T168" s="24">
        <v>41.590767874359692</v>
      </c>
      <c r="U168" s="24">
        <v>50.393670906502351</v>
      </c>
      <c r="V168" s="24" t="s">
        <v>92</v>
      </c>
      <c r="W168" s="24" t="s">
        <v>92</v>
      </c>
      <c r="X168" s="24" t="s">
        <v>92</v>
      </c>
      <c r="Y168" s="24" t="s">
        <v>92</v>
      </c>
      <c r="Z168" s="24" t="s">
        <v>92</v>
      </c>
      <c r="AA168" s="24" t="s">
        <v>92</v>
      </c>
      <c r="AB168" s="23" t="s">
        <v>112</v>
      </c>
      <c r="AC168" s="21">
        <v>18.14114</v>
      </c>
      <c r="AD168" s="21">
        <v>-66.091859999999997</v>
      </c>
      <c r="AE168" s="21" t="str">
        <f>_xlfn.XLOOKUP(Consolidated[[#This Row],[CODE]],[1]updatedschoolpoints!$A:$A,[1]updatedschoolpoints!$O:$O)</f>
        <v>300-046-406-52</v>
      </c>
      <c r="AF168" s="21">
        <f>_xlfn.XLOOKUP(Consolidated[[#This Row],[CODE]],[1]updatedschoolpoints!$A:$A,[1]updatedschoolpoints!$Q:$Q)</f>
        <v>52</v>
      </c>
      <c r="AG168" s="21">
        <f>_xlfn.XLOOKUP(Consolidated[[#This Row],[CODE]],[1]updatedschoolpoints!$A:$A,[1]updatedschoolpoints!$P:$P)</f>
        <v>406</v>
      </c>
      <c r="AH168" s="21">
        <f>_xlfn.XLOOKUP(Consolidated[[#This Row],[CODE]],[1]updatedschoolpoints!$A:$A,[1]updatedschoolpoints!$I:$I)</f>
        <v>4.1371511859999996</v>
      </c>
      <c r="AI168" s="21">
        <f>_xlfn.XLOOKUP(Consolidated[[#This Row],[CODE]],[1]updatedschoolpoints!$A:$A,[1]updatedschoolpoints!$H:$H)</f>
        <v>180214.30559999999</v>
      </c>
      <c r="AJ168" s="21">
        <v>39901</v>
      </c>
      <c r="AK168" s="21" t="s">
        <v>402</v>
      </c>
      <c r="AL168" s="26">
        <f>_xlfn.XLOOKUP(Consolidated[[#This Row],[CODE]],'[2]FCI updated 220517'!$B:$B,'[2]FCI updated 220517'!$GD:$GD)</f>
        <v>0.77500000000000002</v>
      </c>
      <c r="AM168" s="27">
        <f>IF(AND(Consolidated[[#This Row],[DESIGNATION]]="Historic",Consolidated[[#This Row],[DESIGNATION 3/22/2022]]="Historic"),AL168,AL168/1.6)</f>
        <v>0.484375</v>
      </c>
      <c r="AN168" s="21" t="s">
        <v>45</v>
      </c>
      <c r="AO168" s="21" t="s">
        <v>97</v>
      </c>
      <c r="AP168" s="21" t="str">
        <f>_xlfn.XLOOKUP(Consolidated[[#This Row],[CODE]],'[3]PRUEBA PVI'!$D:$D,'[3]PRUEBA PVI'!$I:$I,"NO DATA")</f>
        <v>REGULAR</v>
      </c>
      <c r="AQ168" s="28" t="str">
        <f>IF(_xlfn.XLOOKUP(Consolidated[[#This Row],[CODE]],'[4]PRUEBA PVI'!$D:$D,'[4]PRUEBA PVI'!$I:$I,"NOT FOUND")=Consolidated[[#This Row],[SPECIAL SCHOOL]],"MATCHES","NO")</f>
        <v>MATCHES</v>
      </c>
      <c r="AR168" s="28"/>
      <c r="AS168" s="21">
        <f>_xlfn.XLOOKUP(Consolidated[[#This Row],[CODE]],'[5]WORKING FILE'!$D:$D,'[5]WORKING FILE'!$W:$W,"")</f>
        <v>4</v>
      </c>
      <c r="AT168" s="33" t="str">
        <f>_xlfn.XLOOKUP(Consolidated[[#This Row],[CODE]],'[5]WORKING FILE'!$D:$D,'[5]WORKING FILE'!$V:$V)</f>
        <v>Needs small addition</v>
      </c>
      <c r="AU168" s="21" t="str">
        <f>_xlfn.XLOOKUP(Consolidated[[#This Row],[CODE]],'[6]Karen sort'!$D:$D,'[6]Karen sort'!$O:$O,"NOT COMPLETE")</f>
        <v>K-8</v>
      </c>
      <c r="AV168" s="21">
        <v>7.3</v>
      </c>
      <c r="AW168" s="21">
        <v>3</v>
      </c>
      <c r="AX168" s="21" t="s">
        <v>92</v>
      </c>
      <c r="AY168" s="27" t="s">
        <v>92</v>
      </c>
      <c r="AZ168" s="21"/>
      <c r="BA168" s="21"/>
      <c r="BB168" s="21"/>
      <c r="BC168" s="21"/>
      <c r="BD168" s="21"/>
      <c r="BE168" s="21"/>
      <c r="BF168" s="24" t="s">
        <v>179</v>
      </c>
      <c r="BG168" s="24">
        <v>322.2925990272571</v>
      </c>
      <c r="BH168" s="29" t="str">
        <f>IF(_xlfn.XLOOKUP(Consolidated[[#This Row],[CODE]],'[4]PRUEBA PVI'!$D:$D,'[4]PRUEBA PVI'!$AF:$AF,"NOT FOUND")=BG168,"",_xlfn.XLOOKUP(Consolidated[[#This Row],[CODE]],'[4]PRUEBA PVI'!$D:$D,'[4]PRUEBA PVI'!$AF:$AF,"NOT FOUND"))</f>
        <v/>
      </c>
      <c r="BI168" s="30">
        <v>304.62090654247652</v>
      </c>
      <c r="BJ168" s="21">
        <v>14</v>
      </c>
      <c r="BK168" s="28" t="str">
        <f>IF(_xlfn.XLOOKUP(Consolidated[[#This Row],[CODE]],'[4]PRUEBA PVI'!$D:$D,'[4]PRUEBA PVI'!$AK:$AK,"NO DATA")=Consolidated[[#This Row],[NO OF CLASSROOMS]],"","DOES NOT MATCH")</f>
        <v/>
      </c>
      <c r="BL168" s="31">
        <f>Consolidated[[#This Row],[ENROLLMENT 2021-22]]/Consolidated[[#This Row],[NO OF CLASSROOMS]]</f>
        <v>21.758636181605464</v>
      </c>
      <c r="BM168" s="21">
        <f>Consolidated[[#This Row],[FLOOR AREA (SF)]]/Consolidated[[#This Row],[ENROLLMENT 2022-23]]</f>
        <v>123.80364960420786</v>
      </c>
      <c r="BN168" s="21" t="s">
        <v>114</v>
      </c>
      <c r="BO168" s="21" t="s">
        <v>100</v>
      </c>
      <c r="BP168" s="21" t="s">
        <v>97</v>
      </c>
      <c r="BQ168" s="21" t="s">
        <v>97</v>
      </c>
      <c r="BR168" s="21" t="s">
        <v>97</v>
      </c>
      <c r="BS168" s="21" t="str">
        <f>_xlfn.XLOOKUP(Consolidated[[#This Row],[CODE]],'[7]page 1'!$A:$A,'[7]page 1'!$C:$C,"")</f>
        <v/>
      </c>
      <c r="BT168" s="21" t="str">
        <f>_xlfn.XLOOKUP(Consolidated[[#This Row],[CODE]],[8]Sheet1!$A:$A,[8]Sheet1!$G:$G,"")</f>
        <v/>
      </c>
      <c r="BU168" s="21" t="s">
        <v>92</v>
      </c>
      <c r="BV168" s="21" t="s">
        <v>124</v>
      </c>
      <c r="BW168" s="25" t="s">
        <v>92</v>
      </c>
      <c r="BX168" s="32" t="s">
        <v>645</v>
      </c>
      <c r="BY168" s="21" t="s">
        <v>634</v>
      </c>
      <c r="BZ168" s="21" t="s">
        <v>103</v>
      </c>
      <c r="CA168" s="33" t="s">
        <v>636</v>
      </c>
      <c r="CB168" s="21">
        <v>1</v>
      </c>
      <c r="CC168" s="25" t="s">
        <v>172</v>
      </c>
      <c r="CD168" s="21" t="s">
        <v>97</v>
      </c>
      <c r="CE168" s="21"/>
      <c r="CF168" s="21" t="s">
        <v>143</v>
      </c>
    </row>
    <row r="169" spans="1:84" ht="56.4" x14ac:dyDescent="0.3">
      <c r="A169" s="21">
        <v>21352</v>
      </c>
      <c r="B169" s="22" t="s">
        <v>646</v>
      </c>
      <c r="C169" s="21" t="s">
        <v>532</v>
      </c>
      <c r="D169" s="21" t="s">
        <v>533</v>
      </c>
      <c r="E169" s="21" t="s">
        <v>634</v>
      </c>
      <c r="F169" s="21"/>
      <c r="G169" s="21" t="s">
        <v>108</v>
      </c>
      <c r="H169" s="21" t="s">
        <v>109</v>
      </c>
      <c r="I169" s="21" t="s">
        <v>92</v>
      </c>
      <c r="J169" s="21" t="s">
        <v>93</v>
      </c>
      <c r="K169" s="21" t="s">
        <v>111</v>
      </c>
      <c r="L169" s="24" t="s">
        <v>92</v>
      </c>
      <c r="M169" s="24">
        <v>13.354135691302972</v>
      </c>
      <c r="N169" s="24">
        <v>14.938715270000939</v>
      </c>
      <c r="O169" s="24">
        <v>13.140672709683336</v>
      </c>
      <c r="P169" s="24">
        <v>23.544876557743518</v>
      </c>
      <c r="Q169" s="24">
        <v>21.714355678190962</v>
      </c>
      <c r="R169" s="24">
        <v>29.315978026568857</v>
      </c>
      <c r="S169" s="24">
        <v>20.864408610870328</v>
      </c>
      <c r="T169" s="24">
        <v>28.35734173251797</v>
      </c>
      <c r="U169" s="24">
        <v>32.328015298510941</v>
      </c>
      <c r="V169" s="24" t="s">
        <v>92</v>
      </c>
      <c r="W169" s="24" t="s">
        <v>92</v>
      </c>
      <c r="X169" s="24" t="s">
        <v>92</v>
      </c>
      <c r="Y169" s="24" t="s">
        <v>92</v>
      </c>
      <c r="Z169" s="24" t="s">
        <v>92</v>
      </c>
      <c r="AA169" s="24" t="s">
        <v>92</v>
      </c>
      <c r="AB169" s="23" t="s">
        <v>213</v>
      </c>
      <c r="AC169" s="21">
        <v>18.13522</v>
      </c>
      <c r="AD169" s="21">
        <v>-66.195139999999995</v>
      </c>
      <c r="AE169" s="21" t="str">
        <f>_xlfn.XLOOKUP(Consolidated[[#This Row],[CODE]],[1]updatedschoolpoints!$A:$A,[1]updatedschoolpoints!$O:$O)</f>
        <v>298-000-010-25</v>
      </c>
      <c r="AF169" s="21">
        <f>_xlfn.XLOOKUP(Consolidated[[#This Row],[CODE]],[1]updatedschoolpoints!$A:$A,[1]updatedschoolpoints!$Q:$Q)</f>
        <v>25</v>
      </c>
      <c r="AG169" s="21">
        <f>_xlfn.XLOOKUP(Consolidated[[#This Row],[CODE]],[1]updatedschoolpoints!$A:$A,[1]updatedschoolpoints!$P:$P)</f>
        <v>10</v>
      </c>
      <c r="AH169" s="21">
        <f>_xlfn.XLOOKUP(Consolidated[[#This Row],[CODE]],[1]updatedschoolpoints!$A:$A,[1]updatedschoolpoints!$I:$I)</f>
        <v>7.5860397480000001</v>
      </c>
      <c r="AI169" s="21">
        <f>_xlfn.XLOOKUP(Consolidated[[#This Row],[CODE]],[1]updatedschoolpoints!$A:$A,[1]updatedschoolpoints!$H:$H)</f>
        <v>330447.89140000002</v>
      </c>
      <c r="AJ169" s="21">
        <v>22533</v>
      </c>
      <c r="AK169" s="21" t="s">
        <v>186</v>
      </c>
      <c r="AL169" s="26">
        <f>_xlfn.XLOOKUP(Consolidated[[#This Row],[CODE]],'[2]FCI updated 220517'!$B:$B,'[2]FCI updated 220517'!$GD:$GD)</f>
        <v>1.32</v>
      </c>
      <c r="AM169" s="27">
        <f>IF(AND(Consolidated[[#This Row],[DESIGNATION]]="Historic",Consolidated[[#This Row],[DESIGNATION 3/22/2022]]="Historic"),AL169,AL169/1.6)</f>
        <v>0.82499999999999996</v>
      </c>
      <c r="AN169" s="21" t="s">
        <v>97</v>
      </c>
      <c r="AO169" s="21" t="s">
        <v>97</v>
      </c>
      <c r="AP169" s="21" t="str">
        <f>_xlfn.XLOOKUP(Consolidated[[#This Row],[CODE]],'[3]PRUEBA PVI'!$D:$D,'[3]PRUEBA PVI'!$I:$I,"NO DATA")</f>
        <v>REGULAR</v>
      </c>
      <c r="AQ169" s="28" t="str">
        <f>IF(_xlfn.XLOOKUP(Consolidated[[#This Row],[CODE]],'[4]PRUEBA PVI'!$D:$D,'[4]PRUEBA PVI'!$I:$I,"NOT FOUND")=Consolidated[[#This Row],[SPECIAL SCHOOL]],"MATCHES","NO")</f>
        <v>MATCHES</v>
      </c>
      <c r="AR169" s="28"/>
      <c r="AS169" s="21">
        <f>_xlfn.XLOOKUP(Consolidated[[#This Row],[CODE]],'[5]WORKING FILE'!$D:$D,'[5]WORKING FILE'!$W:$W,"")</f>
        <v>4</v>
      </c>
      <c r="AT169" s="33" t="str">
        <f>_xlfn.XLOOKUP(Consolidated[[#This Row],[CODE]],'[5]WORKING FILE'!$D:$D,'[5]WORKING FILE'!$V:$V)</f>
        <v>Isolated. Keep. Addition</v>
      </c>
      <c r="AU169" s="21" t="str">
        <f>_xlfn.XLOOKUP(Consolidated[[#This Row],[CODE]],'[6]Karen sort'!$D:$D,'[6]Karen sort'!$O:$O,"NOT COMPLETE")</f>
        <v>PK-8</v>
      </c>
      <c r="AV169" s="21">
        <v>7.3</v>
      </c>
      <c r="AW169" s="21">
        <v>4</v>
      </c>
      <c r="AX169" s="21" t="s">
        <v>92</v>
      </c>
      <c r="AY169" s="27" t="s">
        <v>92</v>
      </c>
      <c r="AZ169" s="21"/>
      <c r="BA169" s="21"/>
      <c r="BB169" s="21"/>
      <c r="BC169" s="21"/>
      <c r="BD169" s="21"/>
      <c r="BE169" s="21"/>
      <c r="BF169" s="24" t="s">
        <v>98</v>
      </c>
      <c r="BG169" s="24">
        <v>215.65012115129704</v>
      </c>
      <c r="BH169" s="29" t="str">
        <f>IF(_xlfn.XLOOKUP(Consolidated[[#This Row],[CODE]],'[4]PRUEBA PVI'!$D:$D,'[4]PRUEBA PVI'!$AF:$AF,"NOT FOUND")=BG169,"",_xlfn.XLOOKUP(Consolidated[[#This Row],[CODE]],'[4]PRUEBA PVI'!$D:$D,'[4]PRUEBA PVI'!$AF:$AF,"NOT FOUND"))</f>
        <v/>
      </c>
      <c r="BI169" s="30">
        <v>203.97646907917533</v>
      </c>
      <c r="BJ169" s="21">
        <v>22</v>
      </c>
      <c r="BK169" s="28" t="str">
        <f>IF(_xlfn.XLOOKUP(Consolidated[[#This Row],[CODE]],'[4]PRUEBA PVI'!$D:$D,'[4]PRUEBA PVI'!$AK:$AK,"NO DATA")=Consolidated[[#This Row],[NO OF CLASSROOMS]],"","DOES NOT MATCH")</f>
        <v/>
      </c>
      <c r="BL169" s="31">
        <f>Consolidated[[#This Row],[ENROLLMENT 2021-22]]/Consolidated[[#This Row],[NO OF CLASSROOMS]]</f>
        <v>9.2716576854170611</v>
      </c>
      <c r="BM169" s="21">
        <f>Consolidated[[#This Row],[FLOOR AREA (SF)]]/Consolidated[[#This Row],[ENROLLMENT 2022-23]]</f>
        <v>104.48869622563842</v>
      </c>
      <c r="BN169" s="21" t="s">
        <v>114</v>
      </c>
      <c r="BO169" s="21" t="s">
        <v>132</v>
      </c>
      <c r="BP169" s="21" t="s">
        <v>97</v>
      </c>
      <c r="BQ169" s="21" t="s">
        <v>97</v>
      </c>
      <c r="BR169" s="21" t="s">
        <v>97</v>
      </c>
      <c r="BS169" s="21" t="str">
        <f>_xlfn.XLOOKUP(Consolidated[[#This Row],[CODE]],'[7]page 1'!$A:$A,'[7]page 1'!$C:$C,"")</f>
        <v>85KVA</v>
      </c>
      <c r="BT169" s="21" t="str">
        <f>_xlfn.XLOOKUP(Consolidated[[#This Row],[CODE]],[8]Sheet1!$A:$A,[8]Sheet1!$G:$G,"")</f>
        <v/>
      </c>
      <c r="BU169" s="21" t="s">
        <v>92</v>
      </c>
      <c r="BV169" s="21" t="s">
        <v>124</v>
      </c>
      <c r="BW169" s="25" t="s">
        <v>279</v>
      </c>
      <c r="BX169" s="32" t="s">
        <v>647</v>
      </c>
      <c r="BY169" s="21" t="s">
        <v>634</v>
      </c>
      <c r="BZ169" s="21" t="s">
        <v>103</v>
      </c>
      <c r="CA169" s="33" t="s">
        <v>636</v>
      </c>
      <c r="CB169" s="21">
        <v>1</v>
      </c>
      <c r="CC169" s="25" t="s">
        <v>105</v>
      </c>
      <c r="CD169" s="21" t="s">
        <v>97</v>
      </c>
      <c r="CE169" s="21"/>
      <c r="CF169" s="21" t="s">
        <v>106</v>
      </c>
    </row>
    <row r="170" spans="1:84" ht="27.6" x14ac:dyDescent="0.3">
      <c r="A170" s="21">
        <v>21493</v>
      </c>
      <c r="B170" s="22" t="s">
        <v>648</v>
      </c>
      <c r="C170" s="21" t="s">
        <v>532</v>
      </c>
      <c r="D170" s="21" t="s">
        <v>533</v>
      </c>
      <c r="E170" s="21" t="s">
        <v>533</v>
      </c>
      <c r="F170" s="21"/>
      <c r="G170" s="21" t="s">
        <v>108</v>
      </c>
      <c r="H170" s="21" t="s">
        <v>109</v>
      </c>
      <c r="I170" s="21" t="s">
        <v>92</v>
      </c>
      <c r="J170" s="21" t="s">
        <v>92</v>
      </c>
      <c r="K170" s="21" t="s">
        <v>111</v>
      </c>
      <c r="L170" s="24" t="s">
        <v>92</v>
      </c>
      <c r="M170" s="24">
        <v>28.616005052792083</v>
      </c>
      <c r="N170" s="24">
        <v>19.607063791876232</v>
      </c>
      <c r="O170" s="24">
        <v>25.342725940103577</v>
      </c>
      <c r="P170" s="24">
        <v>19.777696308504556</v>
      </c>
      <c r="Q170" s="24">
        <v>33.043584727681896</v>
      </c>
      <c r="R170" s="24">
        <v>46.338158816189484</v>
      </c>
      <c r="S170" s="24">
        <v>36.986906173815576</v>
      </c>
      <c r="T170" s="24">
        <v>55.769438740618675</v>
      </c>
      <c r="U170" s="24">
        <v>50.393670906502351</v>
      </c>
      <c r="V170" s="24" t="s">
        <v>92</v>
      </c>
      <c r="W170" s="24" t="s">
        <v>92</v>
      </c>
      <c r="X170" s="24" t="s">
        <v>92</v>
      </c>
      <c r="Y170" s="24" t="s">
        <v>92</v>
      </c>
      <c r="Z170" s="24" t="s">
        <v>92</v>
      </c>
      <c r="AA170" s="24" t="s">
        <v>92</v>
      </c>
      <c r="AB170" s="23" t="s">
        <v>329</v>
      </c>
      <c r="AC170" s="21">
        <v>18.162269999999999</v>
      </c>
      <c r="AD170" s="21">
        <v>-66.191829999999996</v>
      </c>
      <c r="AE170" s="21" t="str">
        <f>_xlfn.XLOOKUP(Consolidated[[#This Row],[CODE]],[1]updatedschoolpoints!$A:$A,[1]updatedschoolpoints!$O:$O)</f>
        <v>274-000-010-68</v>
      </c>
      <c r="AF170" s="21">
        <f>_xlfn.XLOOKUP(Consolidated[[#This Row],[CODE]],[1]updatedschoolpoints!$A:$A,[1]updatedschoolpoints!$Q:$Q)</f>
        <v>68</v>
      </c>
      <c r="AG170" s="21">
        <f>_xlfn.XLOOKUP(Consolidated[[#This Row],[CODE]],[1]updatedschoolpoints!$A:$A,[1]updatedschoolpoints!$P:$P)</f>
        <v>10</v>
      </c>
      <c r="AH170" s="21">
        <f>_xlfn.XLOOKUP(Consolidated[[#This Row],[CODE]],[1]updatedschoolpoints!$A:$A,[1]updatedschoolpoints!$I:$I)</f>
        <v>2.2214991359999998</v>
      </c>
      <c r="AI170" s="21">
        <f>_xlfn.XLOOKUP(Consolidated[[#This Row],[CODE]],[1]updatedschoolpoints!$A:$A,[1]updatedschoolpoints!$H:$H)</f>
        <v>96768.502340000006</v>
      </c>
      <c r="AJ170" s="21">
        <v>57516</v>
      </c>
      <c r="AK170" s="21" t="s">
        <v>402</v>
      </c>
      <c r="AL170" s="26">
        <f>_xlfn.XLOOKUP(Consolidated[[#This Row],[CODE]],'[2]FCI updated 220517'!$B:$B,'[2]FCI updated 220517'!$GD:$GD)</f>
        <v>0.82499999999999996</v>
      </c>
      <c r="AM170" s="27">
        <f>IF(AND(Consolidated[[#This Row],[DESIGNATION]]="Historic",Consolidated[[#This Row],[DESIGNATION 3/22/2022]]="Historic"),AL170,AL170/1.6)</f>
        <v>0.51562499999999989</v>
      </c>
      <c r="AN170" s="21" t="s">
        <v>97</v>
      </c>
      <c r="AO170" s="21" t="s">
        <v>97</v>
      </c>
      <c r="AP170" s="21" t="str">
        <f>_xlfn.XLOOKUP(Consolidated[[#This Row],[CODE]],'[3]PRUEBA PVI'!$D:$D,'[3]PRUEBA PVI'!$I:$I,"NO DATA")</f>
        <v>REGULAR</v>
      </c>
      <c r="AQ170" s="28" t="str">
        <f>IF(_xlfn.XLOOKUP(Consolidated[[#This Row],[CODE]],'[4]PRUEBA PVI'!$D:$D,'[4]PRUEBA PVI'!$I:$I,"NOT FOUND")=Consolidated[[#This Row],[SPECIAL SCHOOL]],"MATCHES","NO")</f>
        <v>MATCHES</v>
      </c>
      <c r="AR170" s="28"/>
      <c r="AS170" s="21">
        <f>_xlfn.XLOOKUP(Consolidated[[#This Row],[CODE]],'[5]WORKING FILE'!$D:$D,'[5]WORKING FILE'!$W:$W,"")</f>
        <v>3</v>
      </c>
      <c r="AT170" s="33" t="str">
        <f>_xlfn.XLOOKUP(Consolidated[[#This Row],[CODE]],'[5]WORKING FILE'!$D:$D,'[5]WORKING FILE'!$V:$V)</f>
        <v>Keep</v>
      </c>
      <c r="AU170" s="21" t="str">
        <f>_xlfn.XLOOKUP(Consolidated[[#This Row],[CODE]],'[6]Karen sort'!$D:$D,'[6]Karen sort'!$O:$O,"NOT COMPLETE")</f>
        <v>PK-8</v>
      </c>
      <c r="AV170" s="21">
        <v>10.4</v>
      </c>
      <c r="AW170" s="21">
        <v>4</v>
      </c>
      <c r="AX170" s="21" t="s">
        <v>92</v>
      </c>
      <c r="AY170" s="27" t="s">
        <v>92</v>
      </c>
      <c r="AZ170" s="21"/>
      <c r="BA170" s="21"/>
      <c r="BB170" s="21"/>
      <c r="BC170" s="21"/>
      <c r="BD170" s="21"/>
      <c r="BE170" s="21"/>
      <c r="BF170" s="24" t="s">
        <v>131</v>
      </c>
      <c r="BG170" s="24">
        <v>315.87525045808445</v>
      </c>
      <c r="BH170" s="29" t="str">
        <f>IF(_xlfn.XLOOKUP(Consolidated[[#This Row],[CODE]],'[4]PRUEBA PVI'!$D:$D,'[4]PRUEBA PVI'!$AF:$AF,"NOT FOUND")=BG170,"",_xlfn.XLOOKUP(Consolidated[[#This Row],[CODE]],'[4]PRUEBA PVI'!$D:$D,'[4]PRUEBA PVI'!$AF:$AF,"NOT FOUND"))</f>
        <v/>
      </c>
      <c r="BI170" s="30">
        <v>298.74254077608799</v>
      </c>
      <c r="BJ170" s="21">
        <v>56</v>
      </c>
      <c r="BK170" s="28" t="str">
        <f>IF(_xlfn.XLOOKUP(Consolidated[[#This Row],[CODE]],'[4]PRUEBA PVI'!$D:$D,'[4]PRUEBA PVI'!$AK:$AK,"NO DATA")=Consolidated[[#This Row],[NO OF CLASSROOMS]],"","DOES NOT MATCH")</f>
        <v/>
      </c>
      <c r="BL170" s="31">
        <f>Consolidated[[#This Row],[ENROLLMENT 2021-22]]/Consolidated[[#This Row],[NO OF CLASSROOMS]]</f>
        <v>5.3346882281444286</v>
      </c>
      <c r="BM170" s="21">
        <f>Consolidated[[#This Row],[FLOOR AREA (SF)]]/Consolidated[[#This Row],[ENROLLMENT 2022-23]]</f>
        <v>182.08454102241282</v>
      </c>
      <c r="BN170" s="21" t="s">
        <v>114</v>
      </c>
      <c r="BO170" s="21" t="s">
        <v>132</v>
      </c>
      <c r="BP170" s="21" t="s">
        <v>97</v>
      </c>
      <c r="BQ170" s="21" t="s">
        <v>97</v>
      </c>
      <c r="BR170" s="21" t="s">
        <v>97</v>
      </c>
      <c r="BS170" s="21" t="str">
        <f>_xlfn.XLOOKUP(Consolidated[[#This Row],[CODE]],'[7]page 1'!$A:$A,'[7]page 1'!$C:$C,"")</f>
        <v/>
      </c>
      <c r="BT170" s="21" t="str">
        <f>_xlfn.XLOOKUP(Consolidated[[#This Row],[CODE]],[8]Sheet1!$A:$A,[8]Sheet1!$G:$G,"")</f>
        <v>ESSER ROOF SEALING PROGRAM</v>
      </c>
      <c r="BU170" s="21" t="s">
        <v>92</v>
      </c>
      <c r="BV170" s="21" t="s">
        <v>124</v>
      </c>
      <c r="BW170" s="25" t="s">
        <v>279</v>
      </c>
      <c r="BX170" s="32" t="s">
        <v>649</v>
      </c>
      <c r="BY170" s="21" t="s">
        <v>533</v>
      </c>
      <c r="BZ170" s="21" t="s">
        <v>103</v>
      </c>
      <c r="CA170" s="33" t="s">
        <v>650</v>
      </c>
      <c r="CB170" s="21">
        <v>2</v>
      </c>
      <c r="CC170" s="25" t="s">
        <v>172</v>
      </c>
      <c r="CD170" s="21" t="s">
        <v>97</v>
      </c>
      <c r="CE170" s="21"/>
      <c r="CF170" s="21" t="s">
        <v>134</v>
      </c>
    </row>
    <row r="171" spans="1:84" ht="97.8" x14ac:dyDescent="0.3">
      <c r="A171" s="21">
        <v>21543</v>
      </c>
      <c r="B171" s="51" t="s">
        <v>651</v>
      </c>
      <c r="C171" s="21" t="s">
        <v>532</v>
      </c>
      <c r="D171" s="21" t="s">
        <v>533</v>
      </c>
      <c r="E171" s="21" t="s">
        <v>533</v>
      </c>
      <c r="F171" s="21"/>
      <c r="G171" s="21" t="s">
        <v>108</v>
      </c>
      <c r="H171" s="21" t="s">
        <v>109</v>
      </c>
      <c r="I171" s="21" t="s">
        <v>92</v>
      </c>
      <c r="J171" s="21" t="s">
        <v>92</v>
      </c>
      <c r="K171" s="21" t="s">
        <v>111</v>
      </c>
      <c r="L171" s="24" t="s">
        <v>92</v>
      </c>
      <c r="M171" s="24">
        <v>35.293072898443569</v>
      </c>
      <c r="N171" s="24">
        <v>41.081466992502584</v>
      </c>
      <c r="O171" s="24">
        <v>27.219964898629765</v>
      </c>
      <c r="P171" s="24">
        <v>41.438982741628593</v>
      </c>
      <c r="Q171" s="24">
        <v>47.205121039545567</v>
      </c>
      <c r="R171" s="24">
        <v>46.338158816189484</v>
      </c>
      <c r="S171" s="24">
        <v>50.264257108005786</v>
      </c>
      <c r="T171" s="24">
        <v>46.316991496446022</v>
      </c>
      <c r="U171" s="24">
        <v>57.049438762078132</v>
      </c>
      <c r="V171" s="24" t="s">
        <v>92</v>
      </c>
      <c r="W171" s="24" t="s">
        <v>92</v>
      </c>
      <c r="X171" s="24" t="s">
        <v>92</v>
      </c>
      <c r="Y171" s="24" t="s">
        <v>92</v>
      </c>
      <c r="Z171" s="24" t="s">
        <v>92</v>
      </c>
      <c r="AA171" s="24" t="s">
        <v>92</v>
      </c>
      <c r="AB171" s="23" t="s">
        <v>129</v>
      </c>
      <c r="AC171" s="21">
        <v>18.196760650000002</v>
      </c>
      <c r="AD171" s="21">
        <v>-66.119148749999994</v>
      </c>
      <c r="AE171" s="21" t="str">
        <f>_xlfn.XLOOKUP(Consolidated[[#This Row],[CODE]],[1]updatedschoolpoints!$A:$A,[1]updatedschoolpoints!$O:$O)</f>
        <v>250-000-006-92</v>
      </c>
      <c r="AF171" s="21">
        <f>_xlfn.XLOOKUP(Consolidated[[#This Row],[CODE]],[1]updatedschoolpoints!$A:$A,[1]updatedschoolpoints!$Q:$Q)</f>
        <v>92</v>
      </c>
      <c r="AG171" s="21">
        <f>_xlfn.XLOOKUP(Consolidated[[#This Row],[CODE]],[1]updatedschoolpoints!$A:$A,[1]updatedschoolpoints!$P:$P)</f>
        <v>6</v>
      </c>
      <c r="AH171" s="21">
        <f>_xlfn.XLOOKUP(Consolidated[[#This Row],[CODE]],[1]updatedschoolpoints!$A:$A,[1]updatedschoolpoints!$I:$I)</f>
        <v>4.6596212460000004</v>
      </c>
      <c r="AI171" s="21">
        <f>_xlfn.XLOOKUP(Consolidated[[#This Row],[CODE]],[1]updatedschoolpoints!$A:$A,[1]updatedschoolpoints!$H:$H)</f>
        <v>202973.10149999999</v>
      </c>
      <c r="AJ171" s="21">
        <v>51691</v>
      </c>
      <c r="AK171" s="21" t="s">
        <v>448</v>
      </c>
      <c r="AL171" s="26">
        <f>_xlfn.XLOOKUP(Consolidated[[#This Row],[CODE]],'[2]FCI updated 220517'!$B:$B,'[2]FCI updated 220517'!$GD:$GD)</f>
        <v>0.77749999999999997</v>
      </c>
      <c r="AM171" s="27">
        <f>IF(AND(Consolidated[[#This Row],[DESIGNATION]]="Historic",Consolidated[[#This Row],[DESIGNATION 3/22/2022]]="Historic"),AL171,AL171/1.6)</f>
        <v>0.48593749999999997</v>
      </c>
      <c r="AN171" s="21" t="s">
        <v>45</v>
      </c>
      <c r="AO171" s="21" t="s">
        <v>97</v>
      </c>
      <c r="AP171" s="21" t="str">
        <f>_xlfn.XLOOKUP(Consolidated[[#This Row],[CODE]],'[3]PRUEBA PVI'!$D:$D,'[3]PRUEBA PVI'!$I:$I,"NO DATA")</f>
        <v>REGULAR</v>
      </c>
      <c r="AQ171" s="28" t="str">
        <f>IF(_xlfn.XLOOKUP(Consolidated[[#This Row],[CODE]],'[4]PRUEBA PVI'!$D:$D,'[4]PRUEBA PVI'!$I:$I,"NOT FOUND")=Consolidated[[#This Row],[SPECIAL SCHOOL]],"MATCHES","NO")</f>
        <v>MATCHES</v>
      </c>
      <c r="AR171" s="28"/>
      <c r="AS171" s="21">
        <f>_xlfn.XLOOKUP(Consolidated[[#This Row],[CODE]],'[5]WORKING FILE'!$D:$D,'[5]WORKING FILE'!$W:$W,"")</f>
        <v>3</v>
      </c>
      <c r="AT171" s="33" t="str">
        <f>_xlfn.XLOOKUP(Consolidated[[#This Row],[CODE]],'[5]WORKING FILE'!$D:$D,'[5]WORKING FILE'!$V:$V)</f>
        <v>Keep</v>
      </c>
      <c r="AU171" s="21" t="str">
        <f>_xlfn.XLOOKUP(Consolidated[[#This Row],[CODE]],'[6]Karen sort'!$D:$D,'[6]Karen sort'!$O:$O,"NOT COMPLETE")</f>
        <v>K-8</v>
      </c>
      <c r="AV171" s="21">
        <v>10.4</v>
      </c>
      <c r="AW171" s="21">
        <v>4</v>
      </c>
      <c r="AX171" s="21" t="s">
        <v>92</v>
      </c>
      <c r="AY171" s="27" t="s">
        <v>92</v>
      </c>
      <c r="AZ171" s="21"/>
      <c r="BA171" s="21"/>
      <c r="BB171" s="21"/>
      <c r="BC171" s="21"/>
      <c r="BD171" s="21"/>
      <c r="BE171" s="21"/>
      <c r="BF171" s="24" t="s">
        <v>179</v>
      </c>
      <c r="BG171" s="24">
        <v>392.20745475346951</v>
      </c>
      <c r="BH171" s="29" t="str">
        <f>IF(_xlfn.XLOOKUP(Consolidated[[#This Row],[CODE]],'[4]PRUEBA PVI'!$D:$D,'[4]PRUEBA PVI'!$AF:$AF,"NOT FOUND")=BG171,"",_xlfn.XLOOKUP(Consolidated[[#This Row],[CODE]],'[4]PRUEBA PVI'!$D:$D,'[4]PRUEBA PVI'!$AF:$AF,"NOT FOUND"))</f>
        <v/>
      </c>
      <c r="BI171" s="30">
        <v>370.67961161573146</v>
      </c>
      <c r="BJ171" s="21">
        <v>42</v>
      </c>
      <c r="BK171" s="28" t="str">
        <f>IF(_xlfn.XLOOKUP(Consolidated[[#This Row],[CODE]],'[4]PRUEBA PVI'!$D:$D,'[4]PRUEBA PVI'!$AK:$AK,"NO DATA")=Consolidated[[#This Row],[NO OF CLASSROOMS]],"","DOES NOT MATCH")</f>
        <v/>
      </c>
      <c r="BL171" s="31">
        <f>Consolidated[[#This Row],[ENROLLMENT 2021-22]]/Consolidated[[#This Row],[NO OF CLASSROOMS]]</f>
        <v>8.8257050384697973</v>
      </c>
      <c r="BM171" s="21">
        <f>Consolidated[[#This Row],[FLOOR AREA (SF)]]/Consolidated[[#This Row],[ENROLLMENT 2022-23]]</f>
        <v>131.79504717086905</v>
      </c>
      <c r="BN171" s="21" t="s">
        <v>114</v>
      </c>
      <c r="BO171" s="21" t="s">
        <v>132</v>
      </c>
      <c r="BP171" s="21" t="s">
        <v>97</v>
      </c>
      <c r="BQ171" s="21" t="s">
        <v>123</v>
      </c>
      <c r="BR171" s="21" t="s">
        <v>97</v>
      </c>
      <c r="BS171" s="21" t="str">
        <f>_xlfn.XLOOKUP(Consolidated[[#This Row],[CODE]],'[7]page 1'!$A:$A,'[7]page 1'!$C:$C,"")</f>
        <v/>
      </c>
      <c r="BT171" s="21" t="str">
        <f>_xlfn.XLOOKUP(Consolidated[[#This Row],[CODE]],[8]Sheet1!$A:$A,[8]Sheet1!$G:$G,"")</f>
        <v/>
      </c>
      <c r="BU171" s="21" t="s">
        <v>285</v>
      </c>
      <c r="BV171" s="21" t="s">
        <v>124</v>
      </c>
      <c r="BW171" s="25" t="s">
        <v>279</v>
      </c>
      <c r="BX171" s="32" t="s">
        <v>652</v>
      </c>
      <c r="BY171" s="21" t="s">
        <v>533</v>
      </c>
      <c r="BZ171" s="21" t="s">
        <v>103</v>
      </c>
      <c r="CA171" s="33" t="s">
        <v>650</v>
      </c>
      <c r="CB171" s="21">
        <v>2</v>
      </c>
      <c r="CC171" s="25" t="s">
        <v>172</v>
      </c>
      <c r="CD171" s="21" t="s">
        <v>97</v>
      </c>
      <c r="CE171" s="21"/>
      <c r="CF171" s="21" t="s">
        <v>143</v>
      </c>
    </row>
    <row r="172" spans="1:84" ht="70.2" x14ac:dyDescent="0.3">
      <c r="A172" s="21">
        <v>21550</v>
      </c>
      <c r="B172" s="22" t="s">
        <v>284</v>
      </c>
      <c r="C172" s="21" t="s">
        <v>532</v>
      </c>
      <c r="D172" s="21" t="s">
        <v>533</v>
      </c>
      <c r="E172" s="21" t="s">
        <v>533</v>
      </c>
      <c r="F172" s="21"/>
      <c r="G172" s="21" t="s">
        <v>234</v>
      </c>
      <c r="H172" s="21" t="s">
        <v>235</v>
      </c>
      <c r="I172" s="21" t="s">
        <v>92</v>
      </c>
      <c r="J172" s="21" t="s">
        <v>93</v>
      </c>
      <c r="K172" s="21" t="s">
        <v>236</v>
      </c>
      <c r="L172" s="24" t="s">
        <v>92</v>
      </c>
      <c r="M172" s="24" t="s">
        <v>92</v>
      </c>
      <c r="N172" s="24" t="s">
        <v>92</v>
      </c>
      <c r="O172" s="24" t="s">
        <v>92</v>
      </c>
      <c r="P172" s="24" t="s">
        <v>92</v>
      </c>
      <c r="Q172" s="24" t="s">
        <v>92</v>
      </c>
      <c r="R172" s="24" t="s">
        <v>92</v>
      </c>
      <c r="S172" s="24">
        <v>45.522346060080714</v>
      </c>
      <c r="T172" s="24">
        <v>44.426502047611486</v>
      </c>
      <c r="U172" s="24">
        <v>44.688727030294537</v>
      </c>
      <c r="V172" s="24">
        <v>30.552274587494672</v>
      </c>
      <c r="W172" s="24">
        <v>69.641009023406241</v>
      </c>
      <c r="X172" s="24">
        <v>51.142027375693729</v>
      </c>
      <c r="Y172" s="24">
        <v>55.949813392248373</v>
      </c>
      <c r="Z172" s="24" t="s">
        <v>92</v>
      </c>
      <c r="AA172" s="24" t="s">
        <v>92</v>
      </c>
      <c r="AB172" s="23" t="s">
        <v>361</v>
      </c>
      <c r="AC172" s="21">
        <v>18.174379999999999</v>
      </c>
      <c r="AD172" s="21">
        <v>-66.159099999999995</v>
      </c>
      <c r="AE172" s="21" t="str">
        <f>_xlfn.XLOOKUP(Consolidated[[#This Row],[CODE]],[1]updatedschoolpoints!$A:$A,[1]updatedschoolpoints!$O:$O)</f>
        <v>275-035-055-02</v>
      </c>
      <c r="AF172" s="21">
        <f>_xlfn.XLOOKUP(Consolidated[[#This Row],[CODE]],[1]updatedschoolpoints!$A:$A,[1]updatedschoolpoints!$Q:$Q)</f>
        <v>2</v>
      </c>
      <c r="AG172" s="21">
        <f>_xlfn.XLOOKUP(Consolidated[[#This Row],[CODE]],[1]updatedschoolpoints!$A:$A,[1]updatedschoolpoints!$P:$P)</f>
        <v>55</v>
      </c>
      <c r="AH172" s="21">
        <f>_xlfn.XLOOKUP(Consolidated[[#This Row],[CODE]],[1]updatedschoolpoints!$A:$A,[1]updatedschoolpoints!$I:$I)</f>
        <v>4.9556441839999996</v>
      </c>
      <c r="AI172" s="21">
        <f>_xlfn.XLOOKUP(Consolidated[[#This Row],[CODE]],[1]updatedschoolpoints!$A:$A,[1]updatedschoolpoints!$H:$H)</f>
        <v>215867.86069999999</v>
      </c>
      <c r="AJ172" s="21">
        <v>61880</v>
      </c>
      <c r="AK172" s="21" t="s">
        <v>580</v>
      </c>
      <c r="AL172" s="26">
        <f>_xlfn.XLOOKUP(Consolidated[[#This Row],[CODE]],'[9]Added completed QCQA items 2206'!$J:$J,'[9]Added completed QCQA items 2206'!$GB:$GB,"MISSING")</f>
        <v>1.32</v>
      </c>
      <c r="AM172" s="27">
        <f>IF(AND(Consolidated[[#This Row],[DESIGNATION]]="Historic",Consolidated[[#This Row],[DESIGNATION 3/22/2022]]="Historic"),AL172,AL172/1.6)</f>
        <v>0.82499999999999996</v>
      </c>
      <c r="AN172" s="21" t="s">
        <v>45</v>
      </c>
      <c r="AO172" s="21" t="s">
        <v>46</v>
      </c>
      <c r="AP172" s="21" t="str">
        <f>_xlfn.XLOOKUP(Consolidated[[#This Row],[CODE]],'[3]PRUEBA PVI'!$D:$D,'[3]PRUEBA PVI'!$I:$I,"NO DATA")</f>
        <v>BELLAS ARTES</v>
      </c>
      <c r="AQ172" s="28" t="str">
        <f>IF(_xlfn.XLOOKUP(Consolidated[[#This Row],[CODE]],'[4]PRUEBA PVI'!$D:$D,'[4]PRUEBA PVI'!$I:$I,"NOT FOUND")=Consolidated[[#This Row],[SPECIAL SCHOOL]],"MATCHES","NO")</f>
        <v>MATCHES</v>
      </c>
      <c r="AR172" s="28"/>
      <c r="AS172" s="21">
        <f>_xlfn.XLOOKUP(Consolidated[[#This Row],[CODE]],'[5]WORKING FILE'!$D:$D,'[5]WORKING FILE'!$W:$W,"")</f>
        <v>3</v>
      </c>
      <c r="AT172" s="33" t="str">
        <f>_xlfn.XLOOKUP(Consolidated[[#This Row],[CODE]],'[5]WORKING FILE'!$D:$D,'[5]WORKING FILE'!$V:$V)</f>
        <v>Odd grade configuration, but in center of town. Keep. Could move HS to RUTH EVELYN CRUZ SANTOS</v>
      </c>
      <c r="AU172" s="21" t="str">
        <f>_xlfn.XLOOKUP(Consolidated[[#This Row],[CODE]],'[6]Karen sort'!$D:$D,'[6]Karen sort'!$O:$O,"NOT COMPLETE")</f>
        <v>6-12</v>
      </c>
      <c r="AV172" s="21">
        <v>10.4</v>
      </c>
      <c r="AW172" s="21">
        <v>5</v>
      </c>
      <c r="AX172" s="21" t="s">
        <v>92</v>
      </c>
      <c r="AY172" s="27" t="s">
        <v>92</v>
      </c>
      <c r="AZ172" s="21"/>
      <c r="BA172" s="21"/>
      <c r="BB172" s="21"/>
      <c r="BC172" s="21"/>
      <c r="BD172" s="21"/>
      <c r="BE172" s="21"/>
      <c r="BF172" s="24" t="s">
        <v>98</v>
      </c>
      <c r="BG172" s="24">
        <v>355.7096707051208</v>
      </c>
      <c r="BH172" s="29" t="str">
        <f>IF(_xlfn.XLOOKUP(Consolidated[[#This Row],[CODE]],'[4]PRUEBA PVI'!$D:$D,'[4]PRUEBA PVI'!$AF:$AF,"NOT FOUND")=BG172,"",_xlfn.XLOOKUP(Consolidated[[#This Row],[CODE]],'[4]PRUEBA PVI'!$D:$D,'[4]PRUEBA PVI'!$AF:$AF,"NOT FOUND"))</f>
        <v/>
      </c>
      <c r="BI172" s="30">
        <v>340.16270542279244</v>
      </c>
      <c r="BJ172" s="21">
        <v>43</v>
      </c>
      <c r="BK172" s="28" t="str">
        <f>IF(_xlfn.XLOOKUP(Consolidated[[#This Row],[CODE]],'[4]PRUEBA PVI'!$D:$D,'[4]PRUEBA PVI'!$AK:$AK,"NO DATA")=Consolidated[[#This Row],[NO OF CLASSROOMS]],"","DOES NOT MATCH")</f>
        <v/>
      </c>
      <c r="BL172" s="31">
        <f>Consolidated[[#This Row],[ENROLLMENT 2021-22]]/Consolidated[[#This Row],[NO OF CLASSROOMS]]</f>
        <v>7.9107605912277315</v>
      </c>
      <c r="BM172" s="21">
        <f>Consolidated[[#This Row],[FLOOR AREA (SF)]]/Consolidated[[#This Row],[ENROLLMENT 2022-23]]</f>
        <v>173.96209632798485</v>
      </c>
      <c r="BN172" s="21" t="s">
        <v>99</v>
      </c>
      <c r="BO172" s="21" t="s">
        <v>132</v>
      </c>
      <c r="BP172" s="21" t="s">
        <v>97</v>
      </c>
      <c r="BQ172" s="21" t="s">
        <v>123</v>
      </c>
      <c r="BR172" s="21" t="s">
        <v>97</v>
      </c>
      <c r="BS172" s="21" t="str">
        <f>_xlfn.XLOOKUP(Consolidated[[#This Row],[CODE]],'[7]page 1'!$A:$A,'[7]page 1'!$C:$C,"")</f>
        <v/>
      </c>
      <c r="BT172" s="21" t="str">
        <f>_xlfn.XLOOKUP(Consolidated[[#This Row],[CODE]],[8]Sheet1!$A:$A,[8]Sheet1!$G:$G,"")</f>
        <v/>
      </c>
      <c r="BU172" s="21" t="s">
        <v>92</v>
      </c>
      <c r="BV172" s="21" t="s">
        <v>101</v>
      </c>
      <c r="BW172" s="25" t="s">
        <v>279</v>
      </c>
      <c r="BX172" s="32" t="s">
        <v>653</v>
      </c>
      <c r="BY172" s="21" t="s">
        <v>533</v>
      </c>
      <c r="BZ172" s="21" t="s">
        <v>103</v>
      </c>
      <c r="CA172" s="33" t="s">
        <v>650</v>
      </c>
      <c r="CB172" s="21">
        <v>2</v>
      </c>
      <c r="CC172" s="25" t="s">
        <v>105</v>
      </c>
      <c r="CD172" s="21" t="s">
        <v>97</v>
      </c>
      <c r="CE172" s="21"/>
      <c r="CF172" s="21" t="s">
        <v>106</v>
      </c>
    </row>
    <row r="173" spans="1:84" ht="41.4" x14ac:dyDescent="0.3">
      <c r="A173" s="21">
        <v>21576</v>
      </c>
      <c r="B173" s="22" t="s">
        <v>654</v>
      </c>
      <c r="C173" s="21" t="s">
        <v>532</v>
      </c>
      <c r="D173" s="21" t="s">
        <v>533</v>
      </c>
      <c r="E173" s="21" t="s">
        <v>533</v>
      </c>
      <c r="F173" s="21"/>
      <c r="G173" s="21" t="s">
        <v>379</v>
      </c>
      <c r="H173" s="21" t="s">
        <v>380</v>
      </c>
      <c r="I173" s="21" t="s">
        <v>92</v>
      </c>
      <c r="J173" s="21" t="s">
        <v>92</v>
      </c>
      <c r="K173" s="21" t="s">
        <v>268</v>
      </c>
      <c r="L173" s="24" t="s">
        <v>92</v>
      </c>
      <c r="M173" s="24">
        <v>41.016273909001988</v>
      </c>
      <c r="N173" s="24">
        <v>44.816145810002816</v>
      </c>
      <c r="O173" s="24">
        <v>33.790301253471434</v>
      </c>
      <c r="P173" s="24">
        <v>40.497187679318856</v>
      </c>
      <c r="Q173" s="24">
        <v>38.708199252427363</v>
      </c>
      <c r="R173" s="24">
        <v>42.555451974051564</v>
      </c>
      <c r="S173" s="24">
        <v>45.522346060080714</v>
      </c>
      <c r="T173" s="24">
        <v>46.316991496446022</v>
      </c>
      <c r="U173" s="24">
        <v>21.868951525463284</v>
      </c>
      <c r="V173" s="24">
        <v>24.823723102339422</v>
      </c>
      <c r="W173" s="24">
        <v>21.941687774497858</v>
      </c>
      <c r="X173" s="24">
        <v>40.527644335455406</v>
      </c>
      <c r="Y173" s="24">
        <v>21.222343010852828</v>
      </c>
      <c r="Z173" s="24" t="s">
        <v>92</v>
      </c>
      <c r="AA173" s="24" t="s">
        <v>92</v>
      </c>
      <c r="AB173" s="23" t="s">
        <v>655</v>
      </c>
      <c r="AC173" s="21">
        <v>18.178550000000001</v>
      </c>
      <c r="AD173" s="21">
        <v>-66.159719999999993</v>
      </c>
      <c r="AE173" s="21" t="str">
        <f>_xlfn.XLOOKUP(Consolidated[[#This Row],[CODE]],[1]updatedschoolpoints!$A:$A,[1]updatedschoolpoints!$O:$O)</f>
        <v>275-025-073-01</v>
      </c>
      <c r="AF173" s="21">
        <f>_xlfn.XLOOKUP(Consolidated[[#This Row],[CODE]],[1]updatedschoolpoints!$A:$A,[1]updatedschoolpoints!$Q:$Q)</f>
        <v>1</v>
      </c>
      <c r="AG173" s="21">
        <f>_xlfn.XLOOKUP(Consolidated[[#This Row],[CODE]],[1]updatedschoolpoints!$A:$A,[1]updatedschoolpoints!$P:$P)</f>
        <v>73</v>
      </c>
      <c r="AH173" s="21">
        <f>_xlfn.XLOOKUP(Consolidated[[#This Row],[CODE]],[1]updatedschoolpoints!$A:$A,[1]updatedschoolpoints!$I:$I)</f>
        <v>2.2845856499999999</v>
      </c>
      <c r="AI173" s="21">
        <f>_xlfn.XLOOKUP(Consolidated[[#This Row],[CODE]],[1]updatedschoolpoints!$A:$A,[1]updatedschoolpoints!$H:$H)</f>
        <v>99516.550919999994</v>
      </c>
      <c r="AJ173" s="21">
        <v>35310</v>
      </c>
      <c r="AK173" s="21" t="s">
        <v>565</v>
      </c>
      <c r="AL173" s="26">
        <f>_xlfn.XLOOKUP(Consolidated[[#This Row],[CODE]],'[2]FCI updated 220517'!$B:$B,'[2]FCI updated 220517'!$GD:$GD)</f>
        <v>1.18</v>
      </c>
      <c r="AM173" s="27">
        <f>IF(AND(Consolidated[[#This Row],[DESIGNATION]]="Historic",Consolidated[[#This Row],[DESIGNATION 3/22/2022]]="Historic"),AL173,AL173/1.6)</f>
        <v>0.73749999999999993</v>
      </c>
      <c r="AN173" s="21" t="s">
        <v>97</v>
      </c>
      <c r="AO173" s="21" t="s">
        <v>97</v>
      </c>
      <c r="AP173" s="21" t="str">
        <f>_xlfn.XLOOKUP(Consolidated[[#This Row],[CODE]],'[3]PRUEBA PVI'!$D:$D,'[3]PRUEBA PVI'!$I:$I,"NO DATA")</f>
        <v>BILINGUE</v>
      </c>
      <c r="AQ173" s="28" t="str">
        <f>IF(_xlfn.XLOOKUP(Consolidated[[#This Row],[CODE]],'[4]PRUEBA PVI'!$D:$D,'[4]PRUEBA PVI'!$I:$I,"NOT FOUND")=Consolidated[[#This Row],[SPECIAL SCHOOL]],"MATCHES","NO")</f>
        <v>MATCHES</v>
      </c>
      <c r="AR173" s="28"/>
      <c r="AS173" s="21">
        <f>_xlfn.XLOOKUP(Consolidated[[#This Row],[CODE]],'[5]WORKING FILE'!$D:$D,'[5]WORKING FILE'!$W:$W,"")</f>
        <v>5</v>
      </c>
      <c r="AT173" s="33" t="str">
        <f>_xlfn.XLOOKUP(Consolidated[[#This Row],[CODE]],'[5]WORKING FILE'!$D:$D,'[5]WORKING FILE'!$V:$V)</f>
        <v xml:space="preserve">Needs addition, but unsure if site will allow. Potential need to replace. </v>
      </c>
      <c r="AU173" s="21" t="str">
        <f>_xlfn.XLOOKUP(Consolidated[[#This Row],[CODE]],'[6]Karen sort'!$D:$D,'[6]Karen sort'!$O:$O,"NOT COMPLETE")</f>
        <v>K-12</v>
      </c>
      <c r="AV173" s="21">
        <v>10.4</v>
      </c>
      <c r="AW173" s="21">
        <v>5</v>
      </c>
      <c r="AX173" s="21" t="s">
        <v>92</v>
      </c>
      <c r="AY173" s="27" t="s">
        <v>92</v>
      </c>
      <c r="AZ173" s="21"/>
      <c r="BA173" s="21"/>
      <c r="BB173" s="21"/>
      <c r="BC173" s="21"/>
      <c r="BD173" s="21"/>
      <c r="BE173" s="21"/>
      <c r="BF173" s="24" t="s">
        <v>98</v>
      </c>
      <c r="BG173" s="24">
        <v>463.60724718340958</v>
      </c>
      <c r="BH173" s="29" t="str">
        <f>IF(_xlfn.XLOOKUP(Consolidated[[#This Row],[CODE]],'[4]PRUEBA PVI'!$D:$D,'[4]PRUEBA PVI'!$AF:$AF,"NOT FOUND")=BG173,"",_xlfn.XLOOKUP(Consolidated[[#This Row],[CODE]],'[4]PRUEBA PVI'!$D:$D,'[4]PRUEBA PVI'!$AF:$AF,"NOT FOUND"))</f>
        <v/>
      </c>
      <c r="BI173" s="30">
        <v>439.57084362101796</v>
      </c>
      <c r="BJ173" s="21">
        <v>27</v>
      </c>
      <c r="BK173" s="28" t="str">
        <f>IF(_xlfn.XLOOKUP(Consolidated[[#This Row],[CODE]],'[4]PRUEBA PVI'!$D:$D,'[4]PRUEBA PVI'!$AK:$AK,"NO DATA")=Consolidated[[#This Row],[NO OF CLASSROOMS]],"","DOES NOT MATCH")</f>
        <v/>
      </c>
      <c r="BL173" s="31">
        <f>Consolidated[[#This Row],[ENROLLMENT 2021-22]]/Consolidated[[#This Row],[NO OF CLASSROOMS]]</f>
        <v>16.280401615593259</v>
      </c>
      <c r="BM173" s="21">
        <f>Consolidated[[#This Row],[FLOOR AREA (SF)]]/Consolidated[[#This Row],[ENROLLMENT 2022-23]]</f>
        <v>76.163606618580019</v>
      </c>
      <c r="BN173" s="21" t="s">
        <v>99</v>
      </c>
      <c r="BO173" s="21" t="s">
        <v>100</v>
      </c>
      <c r="BP173" s="21" t="s">
        <v>97</v>
      </c>
      <c r="BQ173" s="21" t="s">
        <v>97</v>
      </c>
      <c r="BR173" s="21" t="s">
        <v>97</v>
      </c>
      <c r="BS173" s="21" t="str">
        <f>_xlfn.XLOOKUP(Consolidated[[#This Row],[CODE]],'[7]page 1'!$A:$A,'[7]page 1'!$C:$C,"")</f>
        <v/>
      </c>
      <c r="BT173" s="21" t="str">
        <f>_xlfn.XLOOKUP(Consolidated[[#This Row],[CODE]],[8]Sheet1!$A:$A,[8]Sheet1!$G:$G,"")</f>
        <v>ESSER ROOF SEALING PROGRAM</v>
      </c>
      <c r="BU173" s="21" t="s">
        <v>92</v>
      </c>
      <c r="BV173" s="21" t="s">
        <v>101</v>
      </c>
      <c r="BW173" s="25" t="s">
        <v>92</v>
      </c>
      <c r="BX173" s="32" t="s">
        <v>656</v>
      </c>
      <c r="BY173" s="21" t="s">
        <v>533</v>
      </c>
      <c r="BZ173" s="21" t="s">
        <v>103</v>
      </c>
      <c r="CA173" s="33" t="s">
        <v>650</v>
      </c>
      <c r="CB173" s="21">
        <v>2</v>
      </c>
      <c r="CC173" s="25" t="s">
        <v>105</v>
      </c>
      <c r="CD173" s="21" t="s">
        <v>97</v>
      </c>
      <c r="CE173" s="21"/>
      <c r="CF173" s="21" t="s">
        <v>143</v>
      </c>
    </row>
    <row r="174" spans="1:84" ht="41.4" x14ac:dyDescent="0.3">
      <c r="A174" s="21">
        <v>21659</v>
      </c>
      <c r="B174" s="22" t="s">
        <v>657</v>
      </c>
      <c r="C174" s="21" t="s">
        <v>532</v>
      </c>
      <c r="D174" s="21" t="s">
        <v>533</v>
      </c>
      <c r="E174" s="21" t="s">
        <v>533</v>
      </c>
      <c r="F174" s="21"/>
      <c r="G174" s="21" t="s">
        <v>108</v>
      </c>
      <c r="H174" s="21" t="s">
        <v>109</v>
      </c>
      <c r="I174" s="21" t="s">
        <v>110</v>
      </c>
      <c r="J174" s="21" t="s">
        <v>93</v>
      </c>
      <c r="K174" s="21" t="s">
        <v>111</v>
      </c>
      <c r="L174" s="24">
        <v>12.930163557444441</v>
      </c>
      <c r="M174" s="24">
        <v>34.339206063350503</v>
      </c>
      <c r="N174" s="24">
        <v>17.739724383126116</v>
      </c>
      <c r="O174" s="24">
        <v>27.219964898629765</v>
      </c>
      <c r="P174" s="24">
        <v>41.438982741628593</v>
      </c>
      <c r="Q174" s="24">
        <v>48.149223460336479</v>
      </c>
      <c r="R174" s="24">
        <v>43.501128684586043</v>
      </c>
      <c r="S174" s="24">
        <v>51.212639317590799</v>
      </c>
      <c r="T174" s="24">
        <v>64.276641260374063</v>
      </c>
      <c r="U174" s="24">
        <v>53.246142844606261</v>
      </c>
      <c r="V174" s="24" t="s">
        <v>92</v>
      </c>
      <c r="W174" s="24" t="s">
        <v>92</v>
      </c>
      <c r="X174" s="24" t="s">
        <v>92</v>
      </c>
      <c r="Y174" s="24" t="s">
        <v>92</v>
      </c>
      <c r="Z174" s="24">
        <v>6.8698768014575862</v>
      </c>
      <c r="AA174" s="24" t="s">
        <v>92</v>
      </c>
      <c r="AB174" s="23" t="s">
        <v>329</v>
      </c>
      <c r="AC174" s="21">
        <v>18.174769999999999</v>
      </c>
      <c r="AD174" s="21">
        <v>-66.124039999999994</v>
      </c>
      <c r="AE174" s="21" t="str">
        <f>_xlfn.XLOOKUP(Consolidated[[#This Row],[CODE]],[1]updatedschoolpoints!$A:$A,[1]updatedschoolpoints!$O:$O)</f>
        <v>275-000-005-60</v>
      </c>
      <c r="AF174" s="21">
        <f>_xlfn.XLOOKUP(Consolidated[[#This Row],[CODE]],[1]updatedschoolpoints!$A:$A,[1]updatedschoolpoints!$Q:$Q)</f>
        <v>60</v>
      </c>
      <c r="AG174" s="21">
        <f>_xlfn.XLOOKUP(Consolidated[[#This Row],[CODE]],[1]updatedschoolpoints!$A:$A,[1]updatedschoolpoints!$P:$P)</f>
        <v>5</v>
      </c>
      <c r="AH174" s="21">
        <f>_xlfn.XLOOKUP(Consolidated[[#This Row],[CODE]],[1]updatedschoolpoints!$A:$A,[1]updatedschoolpoints!$I:$I)</f>
        <v>7.5570375939999996</v>
      </c>
      <c r="AI174" s="21">
        <f>_xlfn.XLOOKUP(Consolidated[[#This Row],[CODE]],[1]updatedschoolpoints!$A:$A,[1]updatedschoolpoints!$H:$H)</f>
        <v>329184.5576</v>
      </c>
      <c r="AJ174" s="21">
        <v>41368</v>
      </c>
      <c r="AK174" s="21" t="s">
        <v>113</v>
      </c>
      <c r="AL174" s="26">
        <f>_xlfn.XLOOKUP(Consolidated[[#This Row],[CODE]],'[2]FCI updated 220517'!$B:$B,'[2]FCI updated 220517'!$GD:$GD)</f>
        <v>1.236</v>
      </c>
      <c r="AM174" s="27">
        <f>IF(AND(Consolidated[[#This Row],[DESIGNATION]]="Historic",Consolidated[[#This Row],[DESIGNATION 3/22/2022]]="Historic"),AL174,AL174/1.6)</f>
        <v>0.77249999999999996</v>
      </c>
      <c r="AN174" s="21" t="s">
        <v>97</v>
      </c>
      <c r="AO174" s="21" t="s">
        <v>97</v>
      </c>
      <c r="AP174" s="21" t="str">
        <f>_xlfn.XLOOKUP(Consolidated[[#This Row],[CODE]],'[3]PRUEBA PVI'!$D:$D,'[3]PRUEBA PVI'!$I:$I,"NO DATA")</f>
        <v>REGULAR</v>
      </c>
      <c r="AQ174" s="28" t="str">
        <f>IF(_xlfn.XLOOKUP(Consolidated[[#This Row],[CODE]],'[4]PRUEBA PVI'!$D:$D,'[4]PRUEBA PVI'!$I:$I,"NOT FOUND")=Consolidated[[#This Row],[SPECIAL SCHOOL]],"MATCHES","NO")</f>
        <v>MATCHES</v>
      </c>
      <c r="AR174" s="28"/>
      <c r="AS174" s="21">
        <f>_xlfn.XLOOKUP(Consolidated[[#This Row],[CODE]],'[5]WORKING FILE'!$D:$D,'[5]WORKING FILE'!$W:$W,"")</f>
        <v>5</v>
      </c>
      <c r="AT174" s="33" t="str">
        <f>_xlfn.XLOOKUP(Consolidated[[#This Row],[CODE]],'[5]WORKING FILE'!$D:$D,'[5]WORKING FILE'!$V:$V)</f>
        <v>Isolated school with very dense student per sf ratio. Needs replacement</v>
      </c>
      <c r="AU174" s="21" t="str">
        <f>_xlfn.XLOOKUP(Consolidated[[#This Row],[CODE]],'[6]Karen sort'!$D:$D,'[6]Karen sort'!$O:$O,"NOT COMPLETE")</f>
        <v>PK-8</v>
      </c>
      <c r="AV174" s="21">
        <v>10.4</v>
      </c>
      <c r="AW174" s="21">
        <v>4</v>
      </c>
      <c r="AX174" s="21" t="s">
        <v>92</v>
      </c>
      <c r="AY174" s="27" t="s">
        <v>92</v>
      </c>
      <c r="AZ174" s="21"/>
      <c r="BA174" s="21"/>
      <c r="BB174" s="21"/>
      <c r="BC174" s="21"/>
      <c r="BD174" s="21"/>
      <c r="BE174" s="21"/>
      <c r="BF174" s="24" t="s">
        <v>98</v>
      </c>
      <c r="BG174" s="24">
        <v>416.24901667751084</v>
      </c>
      <c r="BH174" s="29" t="str">
        <f>IF(_xlfn.XLOOKUP(Consolidated[[#This Row],[CODE]],'[4]PRUEBA PVI'!$D:$D,'[4]PRUEBA PVI'!$AF:$AF,"NOT FOUND")=BG174,"",_xlfn.XLOOKUP(Consolidated[[#This Row],[CODE]],'[4]PRUEBA PVI'!$D:$D,'[4]PRUEBA PVI'!$AF:$AF,"NOT FOUND"))</f>
        <v/>
      </c>
      <c r="BI174" s="30">
        <v>396.92150588092454</v>
      </c>
      <c r="BJ174" s="21">
        <v>32</v>
      </c>
      <c r="BK174" s="28" t="str">
        <f>IF(_xlfn.XLOOKUP(Consolidated[[#This Row],[CODE]],'[4]PRUEBA PVI'!$D:$D,'[4]PRUEBA PVI'!$AK:$AK,"NO DATA")=Consolidated[[#This Row],[NO OF CLASSROOMS]],"","DOES NOT MATCH")</f>
        <v/>
      </c>
      <c r="BL174" s="31">
        <f>Consolidated[[#This Row],[ENROLLMENT 2021-22]]/Consolidated[[#This Row],[NO OF CLASSROOMS]]</f>
        <v>12.403797058778892</v>
      </c>
      <c r="BM174" s="21">
        <f>Consolidated[[#This Row],[FLOOR AREA (SF)]]/Consolidated[[#This Row],[ENROLLMENT 2022-23]]</f>
        <v>99.382817358220649</v>
      </c>
      <c r="BN174" s="21" t="s">
        <v>114</v>
      </c>
      <c r="BO174" s="21" t="s">
        <v>132</v>
      </c>
      <c r="BP174" s="21" t="s">
        <v>97</v>
      </c>
      <c r="BQ174" s="21" t="s">
        <v>97</v>
      </c>
      <c r="BR174" s="21" t="s">
        <v>97</v>
      </c>
      <c r="BS174" s="21" t="str">
        <f>_xlfn.XLOOKUP(Consolidated[[#This Row],[CODE]],'[7]page 1'!$A:$A,'[7]page 1'!$C:$C,"")</f>
        <v/>
      </c>
      <c r="BT174" s="21" t="str">
        <f>_xlfn.XLOOKUP(Consolidated[[#This Row],[CODE]],[8]Sheet1!$A:$A,[8]Sheet1!$G:$G,"")</f>
        <v/>
      </c>
      <c r="BU174" s="21" t="s">
        <v>92</v>
      </c>
      <c r="BV174" s="21" t="s">
        <v>124</v>
      </c>
      <c r="BW174" s="25" t="s">
        <v>92</v>
      </c>
      <c r="BX174" s="32" t="s">
        <v>658</v>
      </c>
      <c r="BY174" s="21" t="s">
        <v>533</v>
      </c>
      <c r="BZ174" s="21" t="s">
        <v>103</v>
      </c>
      <c r="CA174" s="33" t="s">
        <v>650</v>
      </c>
      <c r="CB174" s="21">
        <v>2</v>
      </c>
      <c r="CC174" s="25" t="s">
        <v>105</v>
      </c>
      <c r="CD174" s="21" t="s">
        <v>97</v>
      </c>
      <c r="CE174" s="21"/>
      <c r="CF174" s="21" t="s">
        <v>106</v>
      </c>
    </row>
    <row r="175" spans="1:84" ht="96.6" x14ac:dyDescent="0.3">
      <c r="A175" s="21">
        <v>21758</v>
      </c>
      <c r="B175" s="22" t="s">
        <v>659</v>
      </c>
      <c r="C175" s="21" t="s">
        <v>532</v>
      </c>
      <c r="D175" s="21" t="s">
        <v>545</v>
      </c>
      <c r="E175" s="49" t="s">
        <v>660</v>
      </c>
      <c r="F175" s="49"/>
      <c r="G175" s="21" t="s">
        <v>160</v>
      </c>
      <c r="H175" s="21" t="s">
        <v>161</v>
      </c>
      <c r="I175" s="21" t="s">
        <v>92</v>
      </c>
      <c r="J175" s="21" t="s">
        <v>93</v>
      </c>
      <c r="K175" s="21" t="s">
        <v>162</v>
      </c>
      <c r="L175" s="24" t="s">
        <v>92</v>
      </c>
      <c r="M175" s="24" t="s">
        <v>92</v>
      </c>
      <c r="N175" s="24" t="s">
        <v>92</v>
      </c>
      <c r="O175" s="24" t="s">
        <v>92</v>
      </c>
      <c r="P175" s="24" t="s">
        <v>92</v>
      </c>
      <c r="Q175" s="24" t="s">
        <v>92</v>
      </c>
      <c r="R175" s="24" t="s">
        <v>92</v>
      </c>
      <c r="S175" s="24" t="s">
        <v>92</v>
      </c>
      <c r="T175" s="24" t="s">
        <v>92</v>
      </c>
      <c r="U175" s="24" t="s">
        <v>92</v>
      </c>
      <c r="V175" s="24">
        <v>107.88771963709056</v>
      </c>
      <c r="W175" s="24">
        <v>82.042832548122433</v>
      </c>
      <c r="X175" s="24">
        <v>85.880008234655506</v>
      </c>
      <c r="Y175" s="24">
        <v>71.384244672868604</v>
      </c>
      <c r="Z175" s="24" t="s">
        <v>92</v>
      </c>
      <c r="AA175" s="24" t="s">
        <v>92</v>
      </c>
      <c r="AB175" s="23" t="s">
        <v>178</v>
      </c>
      <c r="AC175" s="21">
        <v>18.223549999999999</v>
      </c>
      <c r="AD175" s="21">
        <v>-66.218699999999998</v>
      </c>
      <c r="AE175" s="21" t="str">
        <f>_xlfn.XLOOKUP(Consolidated[[#This Row],[CODE]],[1]updatedschoolpoints!$A:$A,[1]updatedschoolpoints!$O:$O)</f>
        <v>222-075-044-35</v>
      </c>
      <c r="AF175" s="21">
        <f>_xlfn.XLOOKUP(Consolidated[[#This Row],[CODE]],[1]updatedschoolpoints!$A:$A,[1]updatedschoolpoints!$Q:$Q)</f>
        <v>35</v>
      </c>
      <c r="AG175" s="21">
        <f>_xlfn.XLOOKUP(Consolidated[[#This Row],[CODE]],[1]updatedschoolpoints!$A:$A,[1]updatedschoolpoints!$P:$P)</f>
        <v>44</v>
      </c>
      <c r="AH175" s="21">
        <f>_xlfn.XLOOKUP(Consolidated[[#This Row],[CODE]],[1]updatedschoolpoints!$A:$A,[1]updatedschoolpoints!$I:$I)</f>
        <v>6.5485279150000002</v>
      </c>
      <c r="AI175" s="21">
        <f>_xlfn.XLOOKUP(Consolidated[[#This Row],[CODE]],[1]updatedschoolpoints!$A:$A,[1]updatedschoolpoints!$H:$H)</f>
        <v>285253.87599999999</v>
      </c>
      <c r="AJ175" s="21">
        <v>64256</v>
      </c>
      <c r="AK175" s="21" t="s">
        <v>96</v>
      </c>
      <c r="AL175" s="26">
        <f>_xlfn.XLOOKUP(Consolidated[[#This Row],[CODE]],'[2]FCI updated 220517'!$B:$B,'[2]FCI updated 220517'!$GD:$GD)</f>
        <v>1.4279999999999999</v>
      </c>
      <c r="AM175" s="27">
        <f>IF(AND(Consolidated[[#This Row],[DESIGNATION]]="Historic",Consolidated[[#This Row],[DESIGNATION 3/22/2022]]="Historic"),AL175,AL175/1.6)</f>
        <v>0.89249999999999996</v>
      </c>
      <c r="AN175" s="21" t="s">
        <v>97</v>
      </c>
      <c r="AO175" s="21" t="s">
        <v>97</v>
      </c>
      <c r="AP175" s="21" t="str">
        <f>_xlfn.XLOOKUP(Consolidated[[#This Row],[CODE]],'[3]PRUEBA PVI'!$D:$D,'[3]PRUEBA PVI'!$I:$I,"NO DATA")</f>
        <v>MONTESSORI</v>
      </c>
      <c r="AQ175" s="28" t="str">
        <f>IF(_xlfn.XLOOKUP(Consolidated[[#This Row],[CODE]],'[4]PRUEBA PVI'!$D:$D,'[4]PRUEBA PVI'!$I:$I,"NOT FOUND")=Consolidated[[#This Row],[SPECIAL SCHOOL]],"MATCHES","NO")</f>
        <v>MATCHES</v>
      </c>
      <c r="AR175" s="28"/>
      <c r="AS175" s="21">
        <f>_xlfn.XLOOKUP(Consolidated[[#This Row],[CODE]],'[5]WORKING FILE'!$D:$D,'[5]WORKING FILE'!$W:$W,"")</f>
        <v>3</v>
      </c>
      <c r="AT175" s="33" t="str">
        <f>_xlfn.XLOOKUP(Consolidated[[#This Row],[CODE]],'[5]WORKING FILE'!$D:$D,'[5]WORKING FILE'!$V:$V)</f>
        <v>Keep</v>
      </c>
      <c r="AU175" s="21" t="str">
        <f>_xlfn.XLOOKUP(Consolidated[[#This Row],[CODE]],'[6]Karen sort'!$D:$D,'[6]Karen sort'!$O:$O,"NOT COMPLETE")</f>
        <v>9-12</v>
      </c>
      <c r="AV175" s="21">
        <v>7</v>
      </c>
      <c r="AW175" s="21">
        <v>3</v>
      </c>
      <c r="AX175" s="21" t="s">
        <v>92</v>
      </c>
      <c r="AY175" s="27" t="s">
        <v>92</v>
      </c>
      <c r="AZ175" s="21"/>
      <c r="BA175" s="21"/>
      <c r="BB175" s="21"/>
      <c r="BC175" s="21"/>
      <c r="BD175" s="21"/>
      <c r="BE175" s="21"/>
      <c r="BF175" s="24" t="s">
        <v>98</v>
      </c>
      <c r="BG175" s="24">
        <v>361.96655993733464</v>
      </c>
      <c r="BH175" s="29" t="str">
        <f>IF(_xlfn.XLOOKUP(Consolidated[[#This Row],[CODE]],'[4]PRUEBA PVI'!$D:$D,'[4]PRUEBA PVI'!$AF:$AF,"NOT FOUND")=BG175,"",_xlfn.XLOOKUP(Consolidated[[#This Row],[CODE]],'[4]PRUEBA PVI'!$D:$D,'[4]PRUEBA PVI'!$AF:$AF,"NOT FOUND"))</f>
        <v/>
      </c>
      <c r="BI175" s="30">
        <v>347.55179971194434</v>
      </c>
      <c r="BJ175" s="21">
        <v>47</v>
      </c>
      <c r="BK175" s="28" t="str">
        <f>IF(_xlfn.XLOOKUP(Consolidated[[#This Row],[CODE]],'[4]PRUEBA PVI'!$D:$D,'[4]PRUEBA PVI'!$AK:$AK,"NO DATA")=Consolidated[[#This Row],[NO OF CLASSROOMS]],"","DOES NOT MATCH")</f>
        <v/>
      </c>
      <c r="BL175" s="31">
        <f>Consolidated[[#This Row],[ENROLLMENT 2021-22]]/Consolidated[[#This Row],[NO OF CLASSROOMS]]</f>
        <v>7.3947191428073262</v>
      </c>
      <c r="BM175" s="21">
        <f>Consolidated[[#This Row],[FLOOR AREA (SF)]]/Consolidated[[#This Row],[ENROLLMENT 2022-23]]</f>
        <v>177.51916091675514</v>
      </c>
      <c r="BN175" s="21" t="s">
        <v>99</v>
      </c>
      <c r="BO175" s="21" t="s">
        <v>115</v>
      </c>
      <c r="BP175" s="21" t="s">
        <v>97</v>
      </c>
      <c r="BQ175" s="21" t="s">
        <v>97</v>
      </c>
      <c r="BR175" s="21" t="s">
        <v>97</v>
      </c>
      <c r="BS175" s="21" t="str">
        <f>_xlfn.XLOOKUP(Consolidated[[#This Row],[CODE]],'[7]page 1'!$A:$A,'[7]page 1'!$C:$C,"")</f>
        <v/>
      </c>
      <c r="BT175" s="21" t="str">
        <f>_xlfn.XLOOKUP(Consolidated[[#This Row],[CODE]],[8]Sheet1!$A:$A,[8]Sheet1!$G:$G,"")</f>
        <v/>
      </c>
      <c r="BU175" s="21" t="s">
        <v>92</v>
      </c>
      <c r="BV175" s="21" t="s">
        <v>101</v>
      </c>
      <c r="BW175" s="25" t="s">
        <v>92</v>
      </c>
      <c r="BX175" s="32" t="s">
        <v>661</v>
      </c>
      <c r="BY175" s="21" t="s">
        <v>660</v>
      </c>
      <c r="BZ175" s="21" t="s">
        <v>103</v>
      </c>
      <c r="CA175" s="33" t="s">
        <v>662</v>
      </c>
      <c r="CB175" s="21">
        <v>2</v>
      </c>
      <c r="CC175" s="25" t="s">
        <v>105</v>
      </c>
      <c r="CD175" s="21" t="s">
        <v>97</v>
      </c>
      <c r="CE175" s="21"/>
      <c r="CF175" s="21" t="s">
        <v>143</v>
      </c>
    </row>
    <row r="176" spans="1:84" ht="69" x14ac:dyDescent="0.3">
      <c r="A176" s="21">
        <v>21832</v>
      </c>
      <c r="B176" s="22" t="s">
        <v>663</v>
      </c>
      <c r="C176" s="21" t="s">
        <v>532</v>
      </c>
      <c r="D176" s="21" t="s">
        <v>545</v>
      </c>
      <c r="E176" s="49" t="s">
        <v>660</v>
      </c>
      <c r="F176" s="49"/>
      <c r="G176" s="21" t="s">
        <v>160</v>
      </c>
      <c r="H176" s="21" t="s">
        <v>161</v>
      </c>
      <c r="I176" s="21" t="s">
        <v>92</v>
      </c>
      <c r="J176" s="21" t="s">
        <v>92</v>
      </c>
      <c r="K176" s="21" t="s">
        <v>162</v>
      </c>
      <c r="L176" s="24" t="s">
        <v>92</v>
      </c>
      <c r="M176" s="24" t="s">
        <v>92</v>
      </c>
      <c r="N176" s="24" t="s">
        <v>92</v>
      </c>
      <c r="O176" s="24" t="s">
        <v>92</v>
      </c>
      <c r="P176" s="24" t="s">
        <v>92</v>
      </c>
      <c r="Q176" s="24" t="s">
        <v>92</v>
      </c>
      <c r="R176" s="24" t="s">
        <v>92</v>
      </c>
      <c r="S176" s="24" t="s">
        <v>92</v>
      </c>
      <c r="T176" s="24" t="s">
        <v>92</v>
      </c>
      <c r="U176" s="24" t="s">
        <v>92</v>
      </c>
      <c r="V176" s="24">
        <v>17.185654455465752</v>
      </c>
      <c r="W176" s="24">
        <v>20.033714924541524</v>
      </c>
      <c r="X176" s="24">
        <v>23.158653905974518</v>
      </c>
      <c r="Y176" s="24">
        <v>17.363735190697771</v>
      </c>
      <c r="Z176" s="24" t="s">
        <v>92</v>
      </c>
      <c r="AA176" s="24" t="s">
        <v>92</v>
      </c>
      <c r="AB176" s="23" t="s">
        <v>313</v>
      </c>
      <c r="AC176" s="21">
        <v>18.214580000000002</v>
      </c>
      <c r="AD176" s="21">
        <v>-66.228769999999997</v>
      </c>
      <c r="AE176" s="21" t="str">
        <f>_xlfn.XLOOKUP(Consolidated[[#This Row],[CODE]],[1]updatedschoolpoints!$A:$A,[1]updatedschoolpoints!$O:$O)</f>
        <v>248-004-010-06</v>
      </c>
      <c r="AF176" s="21">
        <f>_xlfn.XLOOKUP(Consolidated[[#This Row],[CODE]],[1]updatedschoolpoints!$A:$A,[1]updatedschoolpoints!$Q:$Q)</f>
        <v>6</v>
      </c>
      <c r="AG176" s="21">
        <f>_xlfn.XLOOKUP(Consolidated[[#This Row],[CODE]],[1]updatedschoolpoints!$A:$A,[1]updatedschoolpoints!$P:$P)</f>
        <v>10</v>
      </c>
      <c r="AH176" s="21">
        <f>_xlfn.XLOOKUP(Consolidated[[#This Row],[CODE]],[1]updatedschoolpoints!$A:$A,[1]updatedschoolpoints!$I:$I)</f>
        <v>0.24752291400000001</v>
      </c>
      <c r="AI176" s="21">
        <f>_xlfn.XLOOKUP(Consolidated[[#This Row],[CODE]],[1]updatedschoolpoints!$A:$A,[1]updatedschoolpoints!$H:$H)</f>
        <v>10782.098110000001</v>
      </c>
      <c r="AJ176" s="21">
        <v>6285</v>
      </c>
      <c r="AK176" s="21" t="s">
        <v>402</v>
      </c>
      <c r="AL176" s="26">
        <f>_xlfn.XLOOKUP(Consolidated[[#This Row],[CODE]],'[2]FCI updated 220517'!$B:$B,'[2]FCI updated 220517'!$GD:$GD)</f>
        <v>0.81499999999999995</v>
      </c>
      <c r="AM176" s="27">
        <f>IF(AND(Consolidated[[#This Row],[DESIGNATION]]="Historic",Consolidated[[#This Row],[DESIGNATION 3/22/2022]]="Historic"),AL176,AL176/1.6)</f>
        <v>0.50937499999999991</v>
      </c>
      <c r="AN176" s="21" t="s">
        <v>97</v>
      </c>
      <c r="AO176" s="21" t="s">
        <v>97</v>
      </c>
      <c r="AP176" s="21" t="str">
        <f>_xlfn.XLOOKUP(Consolidated[[#This Row],[CODE]],'[3]PRUEBA PVI'!$D:$D,'[3]PRUEBA PVI'!$I:$I,"NO DATA")</f>
        <v>DEPORTES</v>
      </c>
      <c r="AQ176" s="28" t="str">
        <f>IF(_xlfn.XLOOKUP(Consolidated[[#This Row],[CODE]],'[4]PRUEBA PVI'!$D:$D,'[4]PRUEBA PVI'!$I:$I,"NOT FOUND")=Consolidated[[#This Row],[SPECIAL SCHOOL]],"MATCHES","NO")</f>
        <v>MATCHES</v>
      </c>
      <c r="AR176" s="28"/>
      <c r="AS176" s="21">
        <f>_xlfn.XLOOKUP(Consolidated[[#This Row],[CODE]],'[5]WORKING FILE'!$D:$D,'[5]WORKING FILE'!$W:$W,"")</f>
        <v>5</v>
      </c>
      <c r="AT176" s="33" t="str">
        <f>_xlfn.XLOOKUP(Consolidated[[#This Row],[CODE]],'[5]WORKING FILE'!$D:$D,'[5]WORKING FILE'!$V:$V)</f>
        <v>Needs Replacement. Small specialty school</v>
      </c>
      <c r="AU176" s="21" t="str">
        <f>_xlfn.XLOOKUP(Consolidated[[#This Row],[CODE]],'[6]Karen sort'!$D:$D,'[6]Karen sort'!$O:$O,"NOT COMPLETE")</f>
        <v>9-12</v>
      </c>
      <c r="AV176" s="21">
        <v>7</v>
      </c>
      <c r="AW176" s="21">
        <v>3</v>
      </c>
      <c r="AX176" s="21" t="s">
        <v>92</v>
      </c>
      <c r="AY176" s="27" t="s">
        <v>92</v>
      </c>
      <c r="AZ176" s="21"/>
      <c r="BA176" s="21"/>
      <c r="BB176" s="21"/>
      <c r="BC176" s="21"/>
      <c r="BD176" s="21"/>
      <c r="BE176" s="21"/>
      <c r="BF176" s="24" t="s">
        <v>98</v>
      </c>
      <c r="BG176" s="24">
        <v>77.741758476679564</v>
      </c>
      <c r="BH176" s="29" t="str">
        <f>IF(_xlfn.XLOOKUP(Consolidated[[#This Row],[CODE]],'[4]PRUEBA PVI'!$D:$D,'[4]PRUEBA PVI'!$AF:$AF,"NOT FOUND")=BG176,"",_xlfn.XLOOKUP(Consolidated[[#This Row],[CODE]],'[4]PRUEBA PVI'!$D:$D,'[4]PRUEBA PVI'!$AF:$AF,"NOT FOUND"))</f>
        <v/>
      </c>
      <c r="BI176" s="30">
        <v>74.616806351443898</v>
      </c>
      <c r="BJ176" s="21">
        <v>6</v>
      </c>
      <c r="BK176" s="28" t="str">
        <f>IF(_xlfn.XLOOKUP(Consolidated[[#This Row],[CODE]],'[4]PRUEBA PVI'!$D:$D,'[4]PRUEBA PVI'!$AK:$AK,"NO DATA")=Consolidated[[#This Row],[NO OF CLASSROOMS]],"","DOES NOT MATCH")</f>
        <v/>
      </c>
      <c r="BL176" s="31">
        <f>Consolidated[[#This Row],[ENROLLMENT 2021-22]]/Consolidated[[#This Row],[NO OF CLASSROOMS]]</f>
        <v>12.436134391907316</v>
      </c>
      <c r="BM176" s="21">
        <f>Consolidated[[#This Row],[FLOOR AREA (SF)]]/Consolidated[[#This Row],[ENROLLMENT 2022-23]]</f>
        <v>80.844582411720609</v>
      </c>
      <c r="BN176" s="21" t="s">
        <v>99</v>
      </c>
      <c r="BO176" s="21" t="s">
        <v>115</v>
      </c>
      <c r="BP176" s="21" t="s">
        <v>97</v>
      </c>
      <c r="BQ176" s="21" t="s">
        <v>97</v>
      </c>
      <c r="BR176" s="21" t="s">
        <v>97</v>
      </c>
      <c r="BS176" s="21" t="str">
        <f>_xlfn.XLOOKUP(Consolidated[[#This Row],[CODE]],'[7]page 1'!$A:$A,'[7]page 1'!$C:$C,"")</f>
        <v>85KVA</v>
      </c>
      <c r="BT176" s="21" t="str">
        <f>_xlfn.XLOOKUP(Consolidated[[#This Row],[CODE]],[8]Sheet1!$A:$A,[8]Sheet1!$G:$G,"")</f>
        <v/>
      </c>
      <c r="BU176" s="21" t="s">
        <v>92</v>
      </c>
      <c r="BV176" s="21" t="s">
        <v>101</v>
      </c>
      <c r="BW176" s="25" t="s">
        <v>92</v>
      </c>
      <c r="BX176" s="32" t="s">
        <v>664</v>
      </c>
      <c r="BY176" s="21" t="s">
        <v>660</v>
      </c>
      <c r="BZ176" s="21" t="s">
        <v>103</v>
      </c>
      <c r="CA176" s="33" t="s">
        <v>662</v>
      </c>
      <c r="CB176" s="21">
        <v>2</v>
      </c>
      <c r="CC176" s="25" t="s">
        <v>172</v>
      </c>
      <c r="CD176" s="21" t="s">
        <v>97</v>
      </c>
      <c r="CE176" s="21"/>
      <c r="CF176" s="21" t="s">
        <v>127</v>
      </c>
    </row>
    <row r="177" spans="1:84" ht="82.8" x14ac:dyDescent="0.3">
      <c r="A177" s="21">
        <v>21865</v>
      </c>
      <c r="B177" s="22" t="s">
        <v>665</v>
      </c>
      <c r="C177" s="21" t="s">
        <v>532</v>
      </c>
      <c r="D177" s="21" t="s">
        <v>545</v>
      </c>
      <c r="E177" s="49" t="s">
        <v>660</v>
      </c>
      <c r="F177" s="49"/>
      <c r="G177" s="21" t="s">
        <v>108</v>
      </c>
      <c r="H177" s="21" t="s">
        <v>109</v>
      </c>
      <c r="I177" s="21" t="s">
        <v>92</v>
      </c>
      <c r="J177" s="21" t="s">
        <v>92</v>
      </c>
      <c r="K177" s="21" t="s">
        <v>111</v>
      </c>
      <c r="L177" s="24" t="s">
        <v>92</v>
      </c>
      <c r="M177" s="24">
        <v>31.477605558071293</v>
      </c>
      <c r="N177" s="24">
        <v>34.54577906187717</v>
      </c>
      <c r="O177" s="24">
        <v>45.053735004628578</v>
      </c>
      <c r="P177" s="24">
        <v>36.730007430079887</v>
      </c>
      <c r="Q177" s="24">
        <v>45.316916197963742</v>
      </c>
      <c r="R177" s="24">
        <v>37.827068421379167</v>
      </c>
      <c r="S177" s="24">
        <v>44.573963850495694</v>
      </c>
      <c r="T177" s="24">
        <v>38.755033701107891</v>
      </c>
      <c r="U177" s="24">
        <v>46.590374989030479</v>
      </c>
      <c r="V177" s="24" t="s">
        <v>92</v>
      </c>
      <c r="W177" s="24" t="s">
        <v>92</v>
      </c>
      <c r="X177" s="24" t="s">
        <v>92</v>
      </c>
      <c r="Y177" s="24" t="s">
        <v>92</v>
      </c>
      <c r="Z177" s="24" t="s">
        <v>92</v>
      </c>
      <c r="AA177" s="24" t="s">
        <v>92</v>
      </c>
      <c r="AB177" s="23" t="s">
        <v>112</v>
      </c>
      <c r="AC177" s="21">
        <v>18.230699999999999</v>
      </c>
      <c r="AD177" s="21">
        <v>-66.242459999999994</v>
      </c>
      <c r="AE177" s="21" t="str">
        <f>_xlfn.XLOOKUP(Consolidated[[#This Row],[CODE]],[1]updatedschoolpoints!$A:$A,[1]updatedschoolpoints!$O:$O)</f>
        <v>222-000-006-39</v>
      </c>
      <c r="AF177" s="21">
        <f>_xlfn.XLOOKUP(Consolidated[[#This Row],[CODE]],[1]updatedschoolpoints!$A:$A,[1]updatedschoolpoints!$Q:$Q)</f>
        <v>39</v>
      </c>
      <c r="AG177" s="21">
        <f>_xlfn.XLOOKUP(Consolidated[[#This Row],[CODE]],[1]updatedschoolpoints!$A:$A,[1]updatedschoolpoints!$P:$P)</f>
        <v>6</v>
      </c>
      <c r="AH177" s="21">
        <f>_xlfn.XLOOKUP(Consolidated[[#This Row],[CODE]],[1]updatedschoolpoints!$A:$A,[1]updatedschoolpoints!$I:$I)</f>
        <v>5.9157247589999997</v>
      </c>
      <c r="AI177" s="21">
        <f>_xlfn.XLOOKUP(Consolidated[[#This Row],[CODE]],[1]updatedschoolpoints!$A:$A,[1]updatedschoolpoints!$H:$H)</f>
        <v>257688.9705</v>
      </c>
      <c r="AJ177" s="21">
        <v>40039</v>
      </c>
      <c r="AK177" s="21" t="s">
        <v>186</v>
      </c>
      <c r="AL177" s="26">
        <f>_xlfn.XLOOKUP(Consolidated[[#This Row],[CODE]],'[2]FCI updated 220517'!$B:$B,'[2]FCI updated 220517'!$GD:$GD)</f>
        <v>0.75360000000000005</v>
      </c>
      <c r="AM177" s="27">
        <f>IF(AND(Consolidated[[#This Row],[DESIGNATION]]="Historic",Consolidated[[#This Row],[DESIGNATION 3/22/2022]]="Historic"),AL177,AL177/1.6)</f>
        <v>0.47100000000000003</v>
      </c>
      <c r="AN177" s="21" t="s">
        <v>45</v>
      </c>
      <c r="AO177" s="21" t="s">
        <v>46</v>
      </c>
      <c r="AP177" s="21" t="str">
        <f>_xlfn.XLOOKUP(Consolidated[[#This Row],[CODE]],'[3]PRUEBA PVI'!$D:$D,'[3]PRUEBA PVI'!$I:$I,"NO DATA")</f>
        <v>REGULAR</v>
      </c>
      <c r="AQ177" s="28" t="str">
        <f>IF(_xlfn.XLOOKUP(Consolidated[[#This Row],[CODE]],'[4]PRUEBA PVI'!$D:$D,'[4]PRUEBA PVI'!$I:$I,"NOT FOUND")=Consolidated[[#This Row],[SPECIAL SCHOOL]],"MATCHES","NO")</f>
        <v>MATCHES</v>
      </c>
      <c r="AR177" s="28"/>
      <c r="AS177" s="21">
        <f>_xlfn.XLOOKUP(Consolidated[[#This Row],[CODE]],'[5]WORKING FILE'!$D:$D,'[5]WORKING FILE'!$W:$W,"")</f>
        <v>4</v>
      </c>
      <c r="AT177" s="33" t="str">
        <f>_xlfn.XLOOKUP(Consolidated[[#This Row],[CODE]],'[5]WORKING FILE'!$D:$D,'[5]WORKING FILE'!$V:$V)</f>
        <v>Needs partial replacement. Isolated</v>
      </c>
      <c r="AU177" s="21" t="str">
        <f>_xlfn.XLOOKUP(Consolidated[[#This Row],[CODE]],'[6]Karen sort'!$D:$D,'[6]Karen sort'!$O:$O,"NOT COMPLETE")</f>
        <v>PK-8</v>
      </c>
      <c r="AV177" s="21">
        <v>7</v>
      </c>
      <c r="AW177" s="21">
        <v>4</v>
      </c>
      <c r="AX177" s="21" t="s">
        <v>92</v>
      </c>
      <c r="AY177" s="27" t="s">
        <v>92</v>
      </c>
      <c r="AZ177" s="21"/>
      <c r="BA177" s="21"/>
      <c r="BB177" s="21"/>
      <c r="BC177" s="21"/>
      <c r="BD177" s="21"/>
      <c r="BE177" s="21"/>
      <c r="BF177" s="24" t="s">
        <v>98</v>
      </c>
      <c r="BG177" s="24">
        <v>360.8704842146339</v>
      </c>
      <c r="BH177" s="29" t="str">
        <f>IF(_xlfn.XLOOKUP(Consolidated[[#This Row],[CODE]],'[4]PRUEBA PVI'!$D:$D,'[4]PRUEBA PVI'!$AF:$AF,"NOT FOUND")=BG177,"",_xlfn.XLOOKUP(Consolidated[[#This Row],[CODE]],'[4]PRUEBA PVI'!$D:$D,'[4]PRUEBA PVI'!$AF:$AF,"NOT FOUND"))</f>
        <v/>
      </c>
      <c r="BI177" s="30">
        <v>340.92162338281173</v>
      </c>
      <c r="BJ177" s="21">
        <v>27</v>
      </c>
      <c r="BK177" s="28" t="str">
        <f>IF(_xlfn.XLOOKUP(Consolidated[[#This Row],[CODE]],'[4]PRUEBA PVI'!$D:$D,'[4]PRUEBA PVI'!$AK:$AK,"NO DATA")=Consolidated[[#This Row],[NO OF CLASSROOMS]],"","DOES NOT MATCH")</f>
        <v/>
      </c>
      <c r="BL177" s="31">
        <f>Consolidated[[#This Row],[ENROLLMENT 2021-22]]/Consolidated[[#This Row],[NO OF CLASSROOMS]]</f>
        <v>12.62672679195599</v>
      </c>
      <c r="BM177" s="21">
        <f>Consolidated[[#This Row],[FLOOR AREA (SF)]]/Consolidated[[#This Row],[ENROLLMENT 2022-23]]</f>
        <v>110.95116323280715</v>
      </c>
      <c r="BN177" s="21" t="s">
        <v>114</v>
      </c>
      <c r="BO177" s="21" t="s">
        <v>115</v>
      </c>
      <c r="BP177" s="21" t="s">
        <v>97</v>
      </c>
      <c r="BQ177" s="21" t="s">
        <v>97</v>
      </c>
      <c r="BR177" s="21" t="s">
        <v>97</v>
      </c>
      <c r="BS177" s="21" t="str">
        <f>_xlfn.XLOOKUP(Consolidated[[#This Row],[CODE]],'[7]page 1'!$A:$A,'[7]page 1'!$C:$C,"")</f>
        <v/>
      </c>
      <c r="BT177" s="21" t="str">
        <f>_xlfn.XLOOKUP(Consolidated[[#This Row],[CODE]],[8]Sheet1!$A:$A,[8]Sheet1!$G:$G,"")</f>
        <v/>
      </c>
      <c r="BU177" s="21" t="s">
        <v>92</v>
      </c>
      <c r="BV177" s="21" t="s">
        <v>124</v>
      </c>
      <c r="BW177" s="25" t="s">
        <v>125</v>
      </c>
      <c r="BX177" s="32" t="s">
        <v>666</v>
      </c>
      <c r="BY177" s="21" t="s">
        <v>660</v>
      </c>
      <c r="BZ177" s="21" t="s">
        <v>103</v>
      </c>
      <c r="CA177" s="33" t="s">
        <v>662</v>
      </c>
      <c r="CB177" s="21">
        <v>2</v>
      </c>
      <c r="CC177" s="25" t="s">
        <v>105</v>
      </c>
      <c r="CD177" s="21" t="s">
        <v>97</v>
      </c>
      <c r="CE177" s="21"/>
      <c r="CF177" s="21" t="s">
        <v>134</v>
      </c>
    </row>
    <row r="178" spans="1:84" ht="82.8" x14ac:dyDescent="0.3">
      <c r="A178" s="21">
        <v>21873</v>
      </c>
      <c r="B178" s="22" t="s">
        <v>667</v>
      </c>
      <c r="C178" s="21" t="s">
        <v>532</v>
      </c>
      <c r="D178" s="21" t="s">
        <v>545</v>
      </c>
      <c r="E178" s="49" t="s">
        <v>660</v>
      </c>
      <c r="F178" s="49"/>
      <c r="G178" s="21" t="s">
        <v>108</v>
      </c>
      <c r="H178" s="21" t="s">
        <v>109</v>
      </c>
      <c r="I178" s="21" t="s">
        <v>92</v>
      </c>
      <c r="J178" s="21" t="s">
        <v>92</v>
      </c>
      <c r="K178" s="21" t="s">
        <v>111</v>
      </c>
      <c r="L178" s="24" t="s">
        <v>92</v>
      </c>
      <c r="M178" s="24">
        <v>20.031203536954457</v>
      </c>
      <c r="N178" s="24">
        <v>14.005045565625881</v>
      </c>
      <c r="O178" s="24">
        <v>14.079292188946431</v>
      </c>
      <c r="P178" s="24">
        <v>17.894106183885075</v>
      </c>
      <c r="Q178" s="24">
        <v>21.714355678190962</v>
      </c>
      <c r="R178" s="24">
        <v>18.913534210689583</v>
      </c>
      <c r="S178" s="24">
        <v>20.864408610870328</v>
      </c>
      <c r="T178" s="24">
        <v>16.069160315093516</v>
      </c>
      <c r="U178" s="24">
        <v>14.262359690519533</v>
      </c>
      <c r="V178" s="24" t="s">
        <v>92</v>
      </c>
      <c r="W178" s="24" t="s">
        <v>92</v>
      </c>
      <c r="X178" s="24" t="s">
        <v>92</v>
      </c>
      <c r="Y178" s="24" t="s">
        <v>92</v>
      </c>
      <c r="Z178" s="24" t="s">
        <v>92</v>
      </c>
      <c r="AA178" s="24" t="s">
        <v>92</v>
      </c>
      <c r="AB178" s="23" t="s">
        <v>112</v>
      </c>
      <c r="AC178" s="21">
        <v>18.213560000000001</v>
      </c>
      <c r="AD178" s="21">
        <v>-66.249859999999998</v>
      </c>
      <c r="AE178" s="21" t="str">
        <f>_xlfn.XLOOKUP(Consolidated[[#This Row],[CODE]],[1]updatedschoolpoints!$A:$A,[1]updatedschoolpoints!$O:$O)</f>
        <v>247-000-005-10</v>
      </c>
      <c r="AF178" s="21">
        <f>_xlfn.XLOOKUP(Consolidated[[#This Row],[CODE]],[1]updatedschoolpoints!$A:$A,[1]updatedschoolpoints!$Q:$Q)</f>
        <v>10</v>
      </c>
      <c r="AG178" s="21">
        <f>_xlfn.XLOOKUP(Consolidated[[#This Row],[CODE]],[1]updatedschoolpoints!$A:$A,[1]updatedschoolpoints!$P:$P)</f>
        <v>5</v>
      </c>
      <c r="AH178" s="21">
        <f>_xlfn.XLOOKUP(Consolidated[[#This Row],[CODE]],[1]updatedschoolpoints!$A:$A,[1]updatedschoolpoints!$I:$I)</f>
        <v>2.0879963930000001</v>
      </c>
      <c r="AI178" s="21">
        <f>_xlfn.XLOOKUP(Consolidated[[#This Row],[CODE]],[1]updatedschoolpoints!$A:$A,[1]updatedschoolpoints!$H:$H)</f>
        <v>90953.122889999999</v>
      </c>
      <c r="AJ178" s="21">
        <v>19773</v>
      </c>
      <c r="AK178" s="21" t="s">
        <v>186</v>
      </c>
      <c r="AL178" s="26">
        <f>_xlfn.XLOOKUP(Consolidated[[#This Row],[CODE]],'[2]FCI updated 220517'!$B:$B,'[2]FCI updated 220517'!$GD:$GD)</f>
        <v>1.204</v>
      </c>
      <c r="AM178" s="27">
        <f>IF(AND(Consolidated[[#This Row],[DESIGNATION]]="Historic",Consolidated[[#This Row],[DESIGNATION 3/22/2022]]="Historic"),AL178,AL178/1.6)</f>
        <v>0.75249999999999995</v>
      </c>
      <c r="AN178" s="21" t="s">
        <v>97</v>
      </c>
      <c r="AO178" s="21" t="s">
        <v>97</v>
      </c>
      <c r="AP178" s="21" t="str">
        <f>_xlfn.XLOOKUP(Consolidated[[#This Row],[CODE]],'[3]PRUEBA PVI'!$D:$D,'[3]PRUEBA PVI'!$I:$I,"NO DATA")</f>
        <v>BILINGUE</v>
      </c>
      <c r="AQ178" s="28" t="str">
        <f>IF(_xlfn.XLOOKUP(Consolidated[[#This Row],[CODE]],'[4]PRUEBA PVI'!$D:$D,'[4]PRUEBA PVI'!$I:$I,"NOT FOUND")=Consolidated[[#This Row],[SPECIAL SCHOOL]],"MATCHES","NO")</f>
        <v>MATCHES</v>
      </c>
      <c r="AR178" s="28"/>
      <c r="AS178" s="21">
        <f>_xlfn.XLOOKUP(Consolidated[[#This Row],[CODE]],'[5]WORKING FILE'!$D:$D,'[5]WORKING FILE'!$W:$W,"")</f>
        <v>1</v>
      </c>
      <c r="AT178" s="33" t="str">
        <f>_xlfn.XLOOKUP(Consolidated[[#This Row],[CODE]],'[5]WORKING FILE'!$D:$D,'[5]WORKING FILE'!$V:$V)</f>
        <v>Small and tight. Send ES students to CLAUDIO FERRE COTTO and send MS students to LUIS MUNOZ MARIN</v>
      </c>
      <c r="AU178" s="21" t="str">
        <f>_xlfn.XLOOKUP(Consolidated[[#This Row],[CODE]],'[6]Karen sort'!$D:$D,'[6]Karen sort'!$O:$O,"NOT COMPLETE")</f>
        <v>-</v>
      </c>
      <c r="AV178" s="21">
        <v>7</v>
      </c>
      <c r="AW178" s="21">
        <v>5</v>
      </c>
      <c r="AX178" s="21" t="s">
        <v>92</v>
      </c>
      <c r="AY178" s="27" t="s">
        <v>92</v>
      </c>
      <c r="AZ178" s="21"/>
      <c r="BA178" s="21"/>
      <c r="BB178" s="21"/>
      <c r="BC178" s="21"/>
      <c r="BD178" s="21"/>
      <c r="BE178" s="21"/>
      <c r="BF178" s="24" t="s">
        <v>98</v>
      </c>
      <c r="BG178" s="24">
        <v>157.83346598077577</v>
      </c>
      <c r="BH178" s="29" t="str">
        <f>IF(_xlfn.XLOOKUP(Consolidated[[#This Row],[CODE]],'[4]PRUEBA PVI'!$D:$D,'[4]PRUEBA PVI'!$AF:$AF,"NOT FOUND")=BG178,"",_xlfn.XLOOKUP(Consolidated[[#This Row],[CODE]],'[4]PRUEBA PVI'!$D:$D,'[4]PRUEBA PVI'!$AF:$AF,"NOT FOUND"))</f>
        <v/>
      </c>
      <c r="BI178" s="30">
        <v>149.17524735360558</v>
      </c>
      <c r="BJ178" s="21">
        <v>18</v>
      </c>
      <c r="BK178" s="28" t="str">
        <f>IF(_xlfn.XLOOKUP(Consolidated[[#This Row],[CODE]],'[4]PRUEBA PVI'!$D:$D,'[4]PRUEBA PVI'!$AK:$AK,"NO DATA")=Consolidated[[#This Row],[NO OF CLASSROOMS]],"","DOES NOT MATCH")</f>
        <v/>
      </c>
      <c r="BL178" s="31">
        <f>Consolidated[[#This Row],[ENROLLMENT 2021-22]]/Consolidated[[#This Row],[NO OF CLASSROOMS]]</f>
        <v>8.2875137418669773</v>
      </c>
      <c r="BM178" s="21">
        <f>Consolidated[[#This Row],[FLOOR AREA (SF)]]/Consolidated[[#This Row],[ENROLLMENT 2022-23]]</f>
        <v>125.27761382626144</v>
      </c>
      <c r="BN178" s="21" t="s">
        <v>114</v>
      </c>
      <c r="BO178" s="21" t="s">
        <v>115</v>
      </c>
      <c r="BP178" s="21" t="s">
        <v>97</v>
      </c>
      <c r="BQ178" s="21" t="s">
        <v>97</v>
      </c>
      <c r="BR178" s="21" t="s">
        <v>97</v>
      </c>
      <c r="BS178" s="21" t="str">
        <f>_xlfn.XLOOKUP(Consolidated[[#This Row],[CODE]],'[7]page 1'!$A:$A,'[7]page 1'!$C:$C,"")</f>
        <v>85KVA</v>
      </c>
      <c r="BT178" s="21" t="str">
        <f>_xlfn.XLOOKUP(Consolidated[[#This Row],[CODE]],[8]Sheet1!$A:$A,[8]Sheet1!$G:$G,"")</f>
        <v/>
      </c>
      <c r="BU178" s="21" t="s">
        <v>92</v>
      </c>
      <c r="BV178" s="21" t="s">
        <v>124</v>
      </c>
      <c r="BW178" s="25" t="s">
        <v>92</v>
      </c>
      <c r="BX178" s="32" t="s">
        <v>668</v>
      </c>
      <c r="BY178" s="21" t="s">
        <v>660</v>
      </c>
      <c r="BZ178" s="21" t="s">
        <v>103</v>
      </c>
      <c r="CA178" s="33" t="s">
        <v>662</v>
      </c>
      <c r="CB178" s="21">
        <v>2</v>
      </c>
      <c r="CC178" s="25" t="s">
        <v>105</v>
      </c>
      <c r="CD178" s="21" t="s">
        <v>97</v>
      </c>
      <c r="CE178" s="21"/>
      <c r="CF178" s="21" t="s">
        <v>134</v>
      </c>
    </row>
    <row r="179" spans="1:84" ht="82.8" x14ac:dyDescent="0.3">
      <c r="A179" s="21">
        <v>21881</v>
      </c>
      <c r="B179" s="22" t="s">
        <v>669</v>
      </c>
      <c r="C179" s="21" t="s">
        <v>532</v>
      </c>
      <c r="D179" s="21" t="s">
        <v>545</v>
      </c>
      <c r="E179" s="49" t="s">
        <v>660</v>
      </c>
      <c r="F179" s="49"/>
      <c r="G179" s="21" t="s">
        <v>108</v>
      </c>
      <c r="H179" s="21" t="s">
        <v>109</v>
      </c>
      <c r="I179" s="21" t="s">
        <v>92</v>
      </c>
      <c r="J179" s="21" t="s">
        <v>93</v>
      </c>
      <c r="K179" s="21" t="s">
        <v>111</v>
      </c>
      <c r="L179" s="24" t="s">
        <v>92</v>
      </c>
      <c r="M179" s="24">
        <v>24.800537712419807</v>
      </c>
      <c r="N179" s="24">
        <v>22.408072905001408</v>
      </c>
      <c r="O179" s="24">
        <v>25.342725940103577</v>
      </c>
      <c r="P179" s="24">
        <v>16.952311121575335</v>
      </c>
      <c r="Q179" s="24">
        <v>29.26717504451825</v>
      </c>
      <c r="R179" s="24">
        <v>21.750564342293021</v>
      </c>
      <c r="S179" s="24">
        <v>36.038523964230563</v>
      </c>
      <c r="T179" s="24">
        <v>46.316991496446022</v>
      </c>
      <c r="U179" s="24">
        <v>35.180487236614852</v>
      </c>
      <c r="V179" s="24" t="s">
        <v>92</v>
      </c>
      <c r="W179" s="24" t="s">
        <v>92</v>
      </c>
      <c r="X179" s="24" t="s">
        <v>92</v>
      </c>
      <c r="Y179" s="24" t="s">
        <v>92</v>
      </c>
      <c r="Z179" s="24" t="s">
        <v>92</v>
      </c>
      <c r="AA179" s="24" t="s">
        <v>92</v>
      </c>
      <c r="AB179" s="23" t="s">
        <v>129</v>
      </c>
      <c r="AC179" s="21">
        <v>18.222740000000002</v>
      </c>
      <c r="AD179" s="21">
        <v>-66.20223</v>
      </c>
      <c r="AE179" s="21" t="str">
        <f>_xlfn.XLOOKUP(Consolidated[[#This Row],[CODE]],[1]updatedschoolpoints!$A:$A,[1]updatedschoolpoints!$O:$O)</f>
        <v>222-000-009-25</v>
      </c>
      <c r="AF179" s="21">
        <f>_xlfn.XLOOKUP(Consolidated[[#This Row],[CODE]],[1]updatedschoolpoints!$A:$A,[1]updatedschoolpoints!$Q:$Q)</f>
        <v>25</v>
      </c>
      <c r="AG179" s="21">
        <f>_xlfn.XLOOKUP(Consolidated[[#This Row],[CODE]],[1]updatedschoolpoints!$A:$A,[1]updatedschoolpoints!$P:$P)</f>
        <v>9</v>
      </c>
      <c r="AH179" s="21">
        <f>_xlfn.XLOOKUP(Consolidated[[#This Row],[CODE]],[1]updatedschoolpoints!$A:$A,[1]updatedschoolpoints!$I:$I)</f>
        <v>7.0245865460000001</v>
      </c>
      <c r="AI179" s="21">
        <f>_xlfn.XLOOKUP(Consolidated[[#This Row],[CODE]],[1]updatedschoolpoints!$A:$A,[1]updatedschoolpoints!$H:$H)</f>
        <v>305990.99</v>
      </c>
      <c r="AJ179" s="21">
        <v>35547</v>
      </c>
      <c r="AK179" s="21" t="s">
        <v>195</v>
      </c>
      <c r="AL179" s="26">
        <f>_xlfn.XLOOKUP(Consolidated[[#This Row],[CODE]],'[2]FCI updated 220517'!$B:$B,'[2]FCI updated 220517'!$GD:$GD)</f>
        <v>1.276</v>
      </c>
      <c r="AM179" s="27">
        <f>IF(AND(Consolidated[[#This Row],[DESIGNATION]]="Historic",Consolidated[[#This Row],[DESIGNATION 3/22/2022]]="Historic"),AL179,AL179/1.6)</f>
        <v>0.79749999999999999</v>
      </c>
      <c r="AN179" s="21" t="s">
        <v>97</v>
      </c>
      <c r="AO179" s="21" t="s">
        <v>97</v>
      </c>
      <c r="AP179" s="21" t="str">
        <f>_xlfn.XLOOKUP(Consolidated[[#This Row],[CODE]],'[3]PRUEBA PVI'!$D:$D,'[3]PRUEBA PVI'!$I:$I,"NO DATA")</f>
        <v>REGULAR</v>
      </c>
      <c r="AQ179" s="28" t="str">
        <f>IF(_xlfn.XLOOKUP(Consolidated[[#This Row],[CODE]],'[4]PRUEBA PVI'!$D:$D,'[4]PRUEBA PVI'!$I:$I,"NOT FOUND")=Consolidated[[#This Row],[SPECIAL SCHOOL]],"MATCHES","NO")</f>
        <v>MATCHES</v>
      </c>
      <c r="AR179" s="28"/>
      <c r="AS179" s="21">
        <f>_xlfn.XLOOKUP(Consolidated[[#This Row],[CODE]],'[5]WORKING FILE'!$D:$D,'[5]WORKING FILE'!$W:$W,"")</f>
        <v>3</v>
      </c>
      <c r="AT179" s="33" t="str">
        <f>_xlfn.XLOOKUP(Consolidated[[#This Row],[CODE]],'[5]WORKING FILE'!$D:$D,'[5]WORKING FILE'!$V:$V)</f>
        <v xml:space="preserve">Isolated. </v>
      </c>
      <c r="AU179" s="21" t="str">
        <f>_xlfn.XLOOKUP(Consolidated[[#This Row],[CODE]],'[6]Karen sort'!$D:$D,'[6]Karen sort'!$O:$O,"NOT COMPLETE")</f>
        <v>K-8</v>
      </c>
      <c r="AV179" s="21">
        <v>7</v>
      </c>
      <c r="AW179" s="21">
        <v>3</v>
      </c>
      <c r="AX179" s="21" t="s">
        <v>92</v>
      </c>
      <c r="AY179" s="27" t="s">
        <v>92</v>
      </c>
      <c r="AZ179" s="21"/>
      <c r="BA179" s="21"/>
      <c r="BB179" s="21"/>
      <c r="BC179" s="21"/>
      <c r="BD179" s="21"/>
      <c r="BE179" s="21"/>
      <c r="BF179" s="24" t="s">
        <v>98</v>
      </c>
      <c r="BG179" s="24">
        <v>272.42487976105929</v>
      </c>
      <c r="BH179" s="29" t="str">
        <f>IF(_xlfn.XLOOKUP(Consolidated[[#This Row],[CODE]],'[4]PRUEBA PVI'!$D:$D,'[4]PRUEBA PVI'!$AF:$AF,"NOT FOUND")=BG179,"",_xlfn.XLOOKUP(Consolidated[[#This Row],[CODE]],'[4]PRUEBA PVI'!$D:$D,'[4]PRUEBA PVI'!$AF:$AF,"NOT FOUND"))</f>
        <v/>
      </c>
      <c r="BI179" s="30">
        <v>257.70243028055143</v>
      </c>
      <c r="BJ179" s="21">
        <v>25</v>
      </c>
      <c r="BK179" s="28" t="str">
        <f>IF(_xlfn.XLOOKUP(Consolidated[[#This Row],[CODE]],'[4]PRUEBA PVI'!$D:$D,'[4]PRUEBA PVI'!$AK:$AK,"NO DATA")=Consolidated[[#This Row],[NO OF CLASSROOMS]],"","DOES NOT MATCH")</f>
        <v/>
      </c>
      <c r="BL179" s="31">
        <f>Consolidated[[#This Row],[ENROLLMENT 2021-22]]/Consolidated[[#This Row],[NO OF CLASSROOMS]]</f>
        <v>10.308097211222057</v>
      </c>
      <c r="BM179" s="21">
        <f>Consolidated[[#This Row],[FLOOR AREA (SF)]]/Consolidated[[#This Row],[ENROLLMENT 2022-23]]</f>
        <v>130.48367693574045</v>
      </c>
      <c r="BN179" s="21" t="s">
        <v>114</v>
      </c>
      <c r="BO179" s="21" t="s">
        <v>115</v>
      </c>
      <c r="BP179" s="21" t="s">
        <v>97</v>
      </c>
      <c r="BQ179" s="21" t="s">
        <v>97</v>
      </c>
      <c r="BR179" s="21" t="s">
        <v>97</v>
      </c>
      <c r="BS179" s="21" t="str">
        <f>_xlfn.XLOOKUP(Consolidated[[#This Row],[CODE]],'[7]page 1'!$A:$A,'[7]page 1'!$C:$C,"")</f>
        <v>100KVA</v>
      </c>
      <c r="BT179" s="21" t="str">
        <f>_xlfn.XLOOKUP(Consolidated[[#This Row],[CODE]],[8]Sheet1!$A:$A,[8]Sheet1!$G:$G,"")</f>
        <v>ESSER ROOF SEALING PROGRAM</v>
      </c>
      <c r="BU179" s="21" t="s">
        <v>92</v>
      </c>
      <c r="BV179" s="21" t="s">
        <v>124</v>
      </c>
      <c r="BW179" s="25" t="s">
        <v>92</v>
      </c>
      <c r="BX179" s="32" t="s">
        <v>670</v>
      </c>
      <c r="BY179" s="21" t="s">
        <v>660</v>
      </c>
      <c r="BZ179" s="21" t="s">
        <v>103</v>
      </c>
      <c r="CA179" s="33" t="s">
        <v>662</v>
      </c>
      <c r="CB179" s="21">
        <v>2</v>
      </c>
      <c r="CC179" s="25" t="s">
        <v>105</v>
      </c>
      <c r="CD179" s="21" t="s">
        <v>97</v>
      </c>
      <c r="CE179" s="21"/>
      <c r="CF179" s="21" t="s">
        <v>106</v>
      </c>
    </row>
    <row r="180" spans="1:84" ht="41.4" x14ac:dyDescent="0.3">
      <c r="A180" s="21">
        <v>22012</v>
      </c>
      <c r="B180" s="22" t="s">
        <v>671</v>
      </c>
      <c r="C180" s="21" t="s">
        <v>532</v>
      </c>
      <c r="D180" s="52" t="s">
        <v>587</v>
      </c>
      <c r="E180" s="52" t="s">
        <v>587</v>
      </c>
      <c r="F180" s="52"/>
      <c r="G180" s="21" t="s">
        <v>189</v>
      </c>
      <c r="H180" s="21" t="s">
        <v>190</v>
      </c>
      <c r="I180" s="21" t="s">
        <v>92</v>
      </c>
      <c r="J180" s="21" t="s">
        <v>92</v>
      </c>
      <c r="K180" s="21" t="s">
        <v>191</v>
      </c>
      <c r="L180" s="24" t="s">
        <v>92</v>
      </c>
      <c r="M180" s="24" t="s">
        <v>92</v>
      </c>
      <c r="N180" s="24" t="s">
        <v>92</v>
      </c>
      <c r="O180" s="24" t="s">
        <v>92</v>
      </c>
      <c r="P180" s="24" t="s">
        <v>92</v>
      </c>
      <c r="Q180" s="24" t="s">
        <v>92</v>
      </c>
      <c r="R180" s="24" t="s">
        <v>92</v>
      </c>
      <c r="S180" s="24">
        <v>115.70262956937181</v>
      </c>
      <c r="T180" s="24">
        <v>138.95097448933805</v>
      </c>
      <c r="U180" s="24">
        <v>137.86947700835549</v>
      </c>
      <c r="V180" s="24" t="s">
        <v>92</v>
      </c>
      <c r="W180" s="24" t="s">
        <v>92</v>
      </c>
      <c r="X180" s="24" t="s">
        <v>92</v>
      </c>
      <c r="Y180" s="24" t="s">
        <v>92</v>
      </c>
      <c r="Z180" s="24" t="s">
        <v>92</v>
      </c>
      <c r="AA180" s="24" t="s">
        <v>92</v>
      </c>
      <c r="AB180" s="23" t="s">
        <v>230</v>
      </c>
      <c r="AC180" s="21">
        <v>18.254809999999999</v>
      </c>
      <c r="AD180" s="21">
        <v>-65.970789999999994</v>
      </c>
      <c r="AE180" s="21" t="str">
        <f>_xlfn.XLOOKUP(Consolidated[[#This Row],[CODE]],[1]updatedschoolpoints!$A:$A,[1]updatedschoolpoints!$O:$O)</f>
        <v>200-075-026-01</v>
      </c>
      <c r="AF180" s="21">
        <f>_xlfn.XLOOKUP(Consolidated[[#This Row],[CODE]],[1]updatedschoolpoints!$A:$A,[1]updatedschoolpoints!$Q:$Q)</f>
        <v>1</v>
      </c>
      <c r="AG180" s="21">
        <f>_xlfn.XLOOKUP(Consolidated[[#This Row],[CODE]],[1]updatedschoolpoints!$A:$A,[1]updatedschoolpoints!$P:$P)</f>
        <v>26</v>
      </c>
      <c r="AH180" s="21">
        <f>_xlfn.XLOOKUP(Consolidated[[#This Row],[CODE]],[1]updatedschoolpoints!$A:$A,[1]updatedschoolpoints!$I:$I)</f>
        <v>7.3182268859999997</v>
      </c>
      <c r="AI180" s="21">
        <f>_xlfn.XLOOKUP(Consolidated[[#This Row],[CODE]],[1]updatedschoolpoints!$A:$A,[1]updatedschoolpoints!$H:$H)</f>
        <v>318781.9632</v>
      </c>
      <c r="AJ180" s="21">
        <v>61015</v>
      </c>
      <c r="AK180" s="21" t="s">
        <v>613</v>
      </c>
      <c r="AL180" s="26">
        <f>_xlfn.XLOOKUP(Consolidated[[#This Row],[CODE]],'[2]FCI updated 220517'!$B:$B,'[2]FCI updated 220517'!$GD:$GD)</f>
        <v>1.0992</v>
      </c>
      <c r="AM180" s="27">
        <f>IF(AND(Consolidated[[#This Row],[DESIGNATION]]="Historic",Consolidated[[#This Row],[DESIGNATION 3/22/2022]]="Historic"),AL180,AL180/1.6)</f>
        <v>0.68699999999999994</v>
      </c>
      <c r="AN180" s="21" t="s">
        <v>97</v>
      </c>
      <c r="AO180" s="21" t="s">
        <v>97</v>
      </c>
      <c r="AP180" s="21" t="str">
        <f>_xlfn.XLOOKUP(Consolidated[[#This Row],[CODE]],'[3]PRUEBA PVI'!$D:$D,'[3]PRUEBA PVI'!$I:$I,"NO DATA")</f>
        <v>REGULAR</v>
      </c>
      <c r="AQ180" s="28" t="str">
        <f>IF(_xlfn.XLOOKUP(Consolidated[[#This Row],[CODE]],'[4]PRUEBA PVI'!$D:$D,'[4]PRUEBA PVI'!$I:$I,"NOT FOUND")=Consolidated[[#This Row],[SPECIAL SCHOOL]],"MATCHES","NO")</f>
        <v>MATCHES</v>
      </c>
      <c r="AR180" s="28"/>
      <c r="AS180" s="21">
        <f>_xlfn.XLOOKUP(Consolidated[[#This Row],[CODE]],'[5]WORKING FILE'!$D:$D,'[5]WORKING FILE'!$W:$W,"")</f>
        <v>3</v>
      </c>
      <c r="AT180" s="33" t="str">
        <f>_xlfn.XLOOKUP(Consolidated[[#This Row],[CODE]],'[5]WORKING FILE'!$D:$D,'[5]WORKING FILE'!$V:$V)</f>
        <v>Keep</v>
      </c>
      <c r="AU180" s="21" t="str">
        <f>_xlfn.XLOOKUP(Consolidated[[#This Row],[CODE]],'[6]Karen sort'!$D:$D,'[6]Karen sort'!$O:$O,"NOT COMPLETE")</f>
        <v>6-8</v>
      </c>
      <c r="AV180" s="21">
        <v>6.7</v>
      </c>
      <c r="AW180" s="21">
        <v>2</v>
      </c>
      <c r="AX180" s="21" t="s">
        <v>92</v>
      </c>
      <c r="AY180" s="27" t="s">
        <v>92</v>
      </c>
      <c r="AZ180" s="21"/>
      <c r="BA180" s="21"/>
      <c r="BB180" s="21"/>
      <c r="BC180" s="21"/>
      <c r="BD180" s="21"/>
      <c r="BE180" s="21"/>
      <c r="BF180" s="24" t="s">
        <v>98</v>
      </c>
      <c r="BG180" s="24">
        <v>392.52308106706533</v>
      </c>
      <c r="BH180" s="29" t="str">
        <f>IF(_xlfn.XLOOKUP(Consolidated[[#This Row],[CODE]],'[4]PRUEBA PVI'!$D:$D,'[4]PRUEBA PVI'!$AF:$AF,"NOT FOUND")=BG180,"",_xlfn.XLOOKUP(Consolidated[[#This Row],[CODE]],'[4]PRUEBA PVI'!$D:$D,'[4]PRUEBA PVI'!$AF:$AF,"NOT FOUND"))</f>
        <v/>
      </c>
      <c r="BI180" s="30">
        <v>372.16259583694739</v>
      </c>
      <c r="BJ180" s="21">
        <v>51</v>
      </c>
      <c r="BK180" s="28" t="str">
        <f>IF(_xlfn.XLOOKUP(Consolidated[[#This Row],[CODE]],'[4]PRUEBA PVI'!$D:$D,'[4]PRUEBA PVI'!$AK:$AK,"NO DATA")=Consolidated[[#This Row],[NO OF CLASSROOMS]],"","DOES NOT MATCH")</f>
        <v/>
      </c>
      <c r="BL180" s="31">
        <f>Consolidated[[#This Row],[ENROLLMENT 2021-22]]/Consolidated[[#This Row],[NO OF CLASSROOMS]]</f>
        <v>7.2973058007244589</v>
      </c>
      <c r="BM180" s="21">
        <f>Consolidated[[#This Row],[FLOOR AREA (SF)]]/Consolidated[[#This Row],[ENROLLMENT 2022-23]]</f>
        <v>155.44308842713673</v>
      </c>
      <c r="BN180" s="21" t="s">
        <v>99</v>
      </c>
      <c r="BO180" s="21" t="s">
        <v>132</v>
      </c>
      <c r="BP180" s="21" t="s">
        <v>97</v>
      </c>
      <c r="BQ180" s="21" t="s">
        <v>123</v>
      </c>
      <c r="BR180" s="21" t="s">
        <v>97</v>
      </c>
      <c r="BS180" s="21" t="str">
        <f>_xlfn.XLOOKUP(Consolidated[[#This Row],[CODE]],'[7]page 1'!$A:$A,'[7]page 1'!$C:$C,"")</f>
        <v>85KVA</v>
      </c>
      <c r="BT180" s="21" t="str">
        <f>_xlfn.XLOOKUP(Consolidated[[#This Row],[CODE]],[8]Sheet1!$A:$A,[8]Sheet1!$G:$G,"")</f>
        <v/>
      </c>
      <c r="BU180" s="21" t="s">
        <v>92</v>
      </c>
      <c r="BV180" s="21" t="s">
        <v>101</v>
      </c>
      <c r="BW180" s="25" t="s">
        <v>125</v>
      </c>
      <c r="BX180" s="32" t="s">
        <v>672</v>
      </c>
      <c r="BY180" s="21" t="s">
        <v>587</v>
      </c>
      <c r="BZ180" s="21" t="s">
        <v>103</v>
      </c>
      <c r="CA180" s="33" t="s">
        <v>673</v>
      </c>
      <c r="CB180" s="21">
        <v>1</v>
      </c>
      <c r="CC180" s="25" t="s">
        <v>105</v>
      </c>
      <c r="CD180" s="21" t="s">
        <v>97</v>
      </c>
      <c r="CE180" s="21"/>
      <c r="CF180" s="21" t="s">
        <v>134</v>
      </c>
    </row>
    <row r="181" spans="1:84" ht="70.2" x14ac:dyDescent="0.3">
      <c r="A181" s="21">
        <v>22020</v>
      </c>
      <c r="B181" s="22" t="s">
        <v>674</v>
      </c>
      <c r="C181" s="21" t="s">
        <v>532</v>
      </c>
      <c r="D181" s="52" t="s">
        <v>587</v>
      </c>
      <c r="E181" s="52" t="s">
        <v>587</v>
      </c>
      <c r="F181" s="52"/>
      <c r="G181" s="21" t="s">
        <v>108</v>
      </c>
      <c r="H181" s="21" t="s">
        <v>109</v>
      </c>
      <c r="I181" s="21" t="s">
        <v>92</v>
      </c>
      <c r="J181" s="21" t="s">
        <v>93</v>
      </c>
      <c r="K181" s="21" t="s">
        <v>111</v>
      </c>
      <c r="L181" s="24" t="s">
        <v>92</v>
      </c>
      <c r="M181" s="24">
        <v>14.308002526396042</v>
      </c>
      <c r="N181" s="24">
        <v>18.673394087501173</v>
      </c>
      <c r="O181" s="24">
        <v>15.956531147472623</v>
      </c>
      <c r="P181" s="24">
        <v>17.894106183885075</v>
      </c>
      <c r="Q181" s="24">
        <v>13.217433891072758</v>
      </c>
      <c r="R181" s="24">
        <v>20.804887631758543</v>
      </c>
      <c r="S181" s="24">
        <v>16.122497562945252</v>
      </c>
      <c r="T181" s="24">
        <v>17.014405039510784</v>
      </c>
      <c r="U181" s="24">
        <v>28.524719381039066</v>
      </c>
      <c r="V181" s="24" t="s">
        <v>92</v>
      </c>
      <c r="W181" s="24" t="s">
        <v>92</v>
      </c>
      <c r="X181" s="24" t="s">
        <v>92</v>
      </c>
      <c r="Y181" s="24" t="s">
        <v>92</v>
      </c>
      <c r="Z181" s="24" t="s">
        <v>92</v>
      </c>
      <c r="AA181" s="24" t="s">
        <v>92</v>
      </c>
      <c r="AB181" s="23" t="s">
        <v>112</v>
      </c>
      <c r="AC181" s="21">
        <v>18.230616340000001</v>
      </c>
      <c r="AD181" s="21">
        <v>-66.004076999999995</v>
      </c>
      <c r="AE181" s="21" t="str">
        <f>_xlfn.XLOOKUP(Consolidated[[#This Row],[CODE]],[1]updatedschoolpoints!$A:$A,[1]updatedschoolpoints!$O:$O)</f>
        <v>225-060-197-01</v>
      </c>
      <c r="AF181" s="21">
        <f>_xlfn.XLOOKUP(Consolidated[[#This Row],[CODE]],[1]updatedschoolpoints!$A:$A,[1]updatedschoolpoints!$Q:$Q)</f>
        <v>1</v>
      </c>
      <c r="AG181" s="21">
        <f>_xlfn.XLOOKUP(Consolidated[[#This Row],[CODE]],[1]updatedschoolpoints!$A:$A,[1]updatedschoolpoints!$P:$P)</f>
        <v>197</v>
      </c>
      <c r="AH181" s="21">
        <f>_xlfn.XLOOKUP(Consolidated[[#This Row],[CODE]],[1]updatedschoolpoints!$A:$A,[1]updatedschoolpoints!$I:$I)</f>
        <v>3.3830657469999998</v>
      </c>
      <c r="AI181" s="21">
        <f>_xlfn.XLOOKUP(Consolidated[[#This Row],[CODE]],[1]updatedschoolpoints!$A:$A,[1]updatedschoolpoints!$H:$H)</f>
        <v>147366.34390000001</v>
      </c>
      <c r="AJ181" s="21">
        <v>30666</v>
      </c>
      <c r="AK181" s="21" t="s">
        <v>248</v>
      </c>
      <c r="AL181" s="26">
        <f>_xlfn.XLOOKUP(Consolidated[[#This Row],[CODE]],'[2]FCI updated 220517'!$B:$B,'[2]FCI updated 220517'!$GD:$GD)</f>
        <v>0.96479999999999999</v>
      </c>
      <c r="AM181" s="27">
        <f>IF(AND(Consolidated[[#This Row],[DESIGNATION]]="Historic",Consolidated[[#This Row],[DESIGNATION 3/22/2022]]="Historic"),AL181,AL181/1.6)</f>
        <v>0.60299999999999998</v>
      </c>
      <c r="AN181" s="21" t="s">
        <v>97</v>
      </c>
      <c r="AO181" s="21" t="s">
        <v>97</v>
      </c>
      <c r="AP181" s="21" t="str">
        <f>_xlfn.XLOOKUP(Consolidated[[#This Row],[CODE]],'[3]PRUEBA PVI'!$D:$D,'[3]PRUEBA PVI'!$I:$I,"NO DATA")</f>
        <v>REGULAR</v>
      </c>
      <c r="AQ181" s="28" t="str">
        <f>IF(_xlfn.XLOOKUP(Consolidated[[#This Row],[CODE]],'[4]PRUEBA PVI'!$D:$D,'[4]PRUEBA PVI'!$I:$I,"NOT FOUND")=Consolidated[[#This Row],[SPECIAL SCHOOL]],"MATCHES","NO")</f>
        <v>MATCHES</v>
      </c>
      <c r="AR181" s="28"/>
      <c r="AS181" s="21">
        <f>_xlfn.XLOOKUP(Consolidated[[#This Row],[CODE]],'[5]WORKING FILE'!$D:$D,'[5]WORKING FILE'!$W:$W,"")</f>
        <v>3</v>
      </c>
      <c r="AT181" s="33" t="str">
        <f>_xlfn.XLOOKUP(Consolidated[[#This Row],[CODE]],'[5]WORKING FILE'!$D:$D,'[5]WORKING FILE'!$V:$V)</f>
        <v xml:space="preserve">Isolated. </v>
      </c>
      <c r="AU181" s="21" t="str">
        <f>_xlfn.XLOOKUP(Consolidated[[#This Row],[CODE]],'[6]Karen sort'!$D:$D,'[6]Karen sort'!$O:$O,"NOT COMPLETE")</f>
        <v>PK-8</v>
      </c>
      <c r="AV181" s="21">
        <v>6.7</v>
      </c>
      <c r="AW181" s="21">
        <v>3</v>
      </c>
      <c r="AX181" s="21" t="s">
        <v>92</v>
      </c>
      <c r="AY181" s="27" t="s">
        <v>92</v>
      </c>
      <c r="AZ181" s="21"/>
      <c r="BA181" s="21"/>
      <c r="BB181" s="21"/>
      <c r="BC181" s="21"/>
      <c r="BD181" s="21"/>
      <c r="BE181" s="21"/>
      <c r="BF181" s="24" t="s">
        <v>98</v>
      </c>
      <c r="BG181" s="24">
        <v>193.91005727077692</v>
      </c>
      <c r="BH181" s="29" t="str">
        <f>IF(_xlfn.XLOOKUP(Consolidated[[#This Row],[CODE]],'[4]PRUEBA PVI'!$D:$D,'[4]PRUEBA PVI'!$AF:$AF,"NOT FOUND")=BG181,"",_xlfn.XLOOKUP(Consolidated[[#This Row],[CODE]],'[4]PRUEBA PVI'!$D:$D,'[4]PRUEBA PVI'!$AF:$AF,"NOT FOUND"))</f>
        <v/>
      </c>
      <c r="BI181" s="30">
        <v>183.42896685475313</v>
      </c>
      <c r="BJ181" s="21">
        <v>28</v>
      </c>
      <c r="BK181" s="28" t="str">
        <f>IF(_xlfn.XLOOKUP(Consolidated[[#This Row],[CODE]],'[4]PRUEBA PVI'!$D:$D,'[4]PRUEBA PVI'!$AK:$AK,"NO DATA")=Consolidated[[#This Row],[NO OF CLASSROOMS]],"","DOES NOT MATCH")</f>
        <v/>
      </c>
      <c r="BL181" s="31">
        <f>Consolidated[[#This Row],[ENROLLMENT 2021-22]]/Consolidated[[#This Row],[NO OF CLASSROOMS]]</f>
        <v>6.5510345305268975</v>
      </c>
      <c r="BM181" s="21">
        <f>Consolidated[[#This Row],[FLOOR AREA (SF)]]/Consolidated[[#This Row],[ENROLLMENT 2022-23]]</f>
        <v>158.14548472428046</v>
      </c>
      <c r="BN181" s="21" t="s">
        <v>114</v>
      </c>
      <c r="BO181" s="21" t="s">
        <v>132</v>
      </c>
      <c r="BP181" s="21" t="s">
        <v>97</v>
      </c>
      <c r="BQ181" s="21" t="s">
        <v>123</v>
      </c>
      <c r="BR181" s="21" t="s">
        <v>97</v>
      </c>
      <c r="BS181" s="21" t="str">
        <f>_xlfn.XLOOKUP(Consolidated[[#This Row],[CODE]],'[7]page 1'!$A:$A,'[7]page 1'!$C:$C,"")</f>
        <v/>
      </c>
      <c r="BT181" s="21" t="str">
        <f>_xlfn.XLOOKUP(Consolidated[[#This Row],[CODE]],[8]Sheet1!$A:$A,[8]Sheet1!$G:$G,"")</f>
        <v/>
      </c>
      <c r="BU181" s="21" t="s">
        <v>92</v>
      </c>
      <c r="BV181" s="21" t="s">
        <v>124</v>
      </c>
      <c r="BW181" s="25" t="s">
        <v>125</v>
      </c>
      <c r="BX181" s="32" t="s">
        <v>675</v>
      </c>
      <c r="BY181" s="21" t="s">
        <v>587</v>
      </c>
      <c r="BZ181" s="21" t="s">
        <v>103</v>
      </c>
      <c r="CA181" s="33" t="s">
        <v>673</v>
      </c>
      <c r="CB181" s="21">
        <v>1</v>
      </c>
      <c r="CC181" s="25" t="s">
        <v>105</v>
      </c>
      <c r="CD181" s="21" t="s">
        <v>97</v>
      </c>
      <c r="CE181" s="21"/>
      <c r="CF181" s="21" t="s">
        <v>106</v>
      </c>
    </row>
    <row r="182" spans="1:84" ht="56.4" x14ac:dyDescent="0.3">
      <c r="A182" s="21">
        <v>22053</v>
      </c>
      <c r="B182" s="22" t="s">
        <v>676</v>
      </c>
      <c r="C182" s="21" t="s">
        <v>532</v>
      </c>
      <c r="D182" s="52" t="s">
        <v>587</v>
      </c>
      <c r="E182" s="52" t="s">
        <v>587</v>
      </c>
      <c r="F182" s="52"/>
      <c r="G182" s="21" t="s">
        <v>119</v>
      </c>
      <c r="H182" s="21" t="s">
        <v>120</v>
      </c>
      <c r="I182" s="21" t="s">
        <v>92</v>
      </c>
      <c r="J182" s="21" t="s">
        <v>93</v>
      </c>
      <c r="K182" s="21" t="s">
        <v>121</v>
      </c>
      <c r="L182" s="24" t="s">
        <v>92</v>
      </c>
      <c r="M182" s="24">
        <v>42.924007579188128</v>
      </c>
      <c r="N182" s="24">
        <v>37.346788175002345</v>
      </c>
      <c r="O182" s="24">
        <v>38.483398649786913</v>
      </c>
      <c r="P182" s="24">
        <v>52.740523489345485</v>
      </c>
      <c r="Q182" s="24">
        <v>59.478452509827413</v>
      </c>
      <c r="R182" s="24">
        <v>54.849249210999794</v>
      </c>
      <c r="S182" s="24" t="s">
        <v>92</v>
      </c>
      <c r="T182" s="24" t="s">
        <v>92</v>
      </c>
      <c r="U182" s="24" t="s">
        <v>92</v>
      </c>
      <c r="V182" s="24" t="s">
        <v>92</v>
      </c>
      <c r="W182" s="24" t="s">
        <v>92</v>
      </c>
      <c r="X182" s="24" t="s">
        <v>92</v>
      </c>
      <c r="Y182" s="24" t="s">
        <v>92</v>
      </c>
      <c r="Z182" s="24">
        <v>21.754609871282355</v>
      </c>
      <c r="AA182" s="24" t="s">
        <v>92</v>
      </c>
      <c r="AB182" s="23" t="s">
        <v>136</v>
      </c>
      <c r="AC182" s="21">
        <v>18.25695</v>
      </c>
      <c r="AD182" s="21">
        <v>-65.974209999999999</v>
      </c>
      <c r="AE182" s="21" t="str">
        <f>_xlfn.XLOOKUP(Consolidated[[#This Row],[CODE]],[1]updatedschoolpoints!$A:$A,[1]updatedschoolpoints!$O:$O)</f>
        <v>200-075-071-25</v>
      </c>
      <c r="AF182" s="21">
        <f>_xlfn.XLOOKUP(Consolidated[[#This Row],[CODE]],[1]updatedschoolpoints!$A:$A,[1]updatedschoolpoints!$Q:$Q)</f>
        <v>25</v>
      </c>
      <c r="AG182" s="21">
        <f>_xlfn.XLOOKUP(Consolidated[[#This Row],[CODE]],[1]updatedschoolpoints!$A:$A,[1]updatedschoolpoints!$P:$P)</f>
        <v>71</v>
      </c>
      <c r="AH182" s="21">
        <f>_xlfn.XLOOKUP(Consolidated[[#This Row],[CODE]],[1]updatedschoolpoints!$A:$A,[1]updatedschoolpoints!$I:$I)</f>
        <v>4.8837213249999998</v>
      </c>
      <c r="AI182" s="21">
        <f>_xlfn.XLOOKUP(Consolidated[[#This Row],[CODE]],[1]updatedschoolpoints!$A:$A,[1]updatedschoolpoints!$H:$H)</f>
        <v>212734.90090000001</v>
      </c>
      <c r="AJ182" s="21">
        <v>61910</v>
      </c>
      <c r="AK182" s="21" t="s">
        <v>677</v>
      </c>
      <c r="AL182" s="26">
        <f>_xlfn.XLOOKUP(Consolidated[[#This Row],[CODE]],'[2]FCI updated 220517'!$B:$B,'[2]FCI updated 220517'!$GD:$GD)</f>
        <v>0.95199999999999996</v>
      </c>
      <c r="AM182" s="27">
        <f>IF(AND(Consolidated[[#This Row],[DESIGNATION]]="Historic",Consolidated[[#This Row],[DESIGNATION 3/22/2022]]="Historic"),AL182,AL182/1.6)</f>
        <v>0.59499999999999997</v>
      </c>
      <c r="AN182" s="21" t="s">
        <v>97</v>
      </c>
      <c r="AO182" s="21" t="s">
        <v>97</v>
      </c>
      <c r="AP182" s="21" t="str">
        <f>_xlfn.XLOOKUP(Consolidated[[#This Row],[CODE]],'[3]PRUEBA PVI'!$D:$D,'[3]PRUEBA PVI'!$I:$I,"NO DATA")</f>
        <v>REGULAR</v>
      </c>
      <c r="AQ182" s="28" t="str">
        <f>IF(_xlfn.XLOOKUP(Consolidated[[#This Row],[CODE]],'[4]PRUEBA PVI'!$D:$D,'[4]PRUEBA PVI'!$I:$I,"NOT FOUND")=Consolidated[[#This Row],[SPECIAL SCHOOL]],"MATCHES","NO")</f>
        <v>MATCHES</v>
      </c>
      <c r="AR182" s="28"/>
      <c r="AS182" s="21">
        <f>_xlfn.XLOOKUP(Consolidated[[#This Row],[CODE]],'[5]WORKING FILE'!$D:$D,'[5]WORKING FILE'!$W:$W,"")</f>
        <v>3</v>
      </c>
      <c r="AT182" s="33" t="str">
        <f>_xlfn.XLOOKUP(Consolidated[[#This Row],[CODE]],'[5]WORKING FILE'!$D:$D,'[5]WORKING FILE'!$V:$V)</f>
        <v>In flood plain, One of two ES</v>
      </c>
      <c r="AU182" s="21" t="str">
        <f>_xlfn.XLOOKUP(Consolidated[[#This Row],[CODE]],'[6]Karen sort'!$D:$D,'[6]Karen sort'!$O:$O,"NOT COMPLETE")</f>
        <v>PK-5</v>
      </c>
      <c r="AV182" s="21">
        <v>6.7</v>
      </c>
      <c r="AW182" s="21">
        <v>4</v>
      </c>
      <c r="AX182" s="21" t="s">
        <v>92</v>
      </c>
      <c r="AY182" s="27" t="s">
        <v>92</v>
      </c>
      <c r="AZ182" s="21"/>
      <c r="BA182" s="21"/>
      <c r="BB182" s="21"/>
      <c r="BC182" s="21"/>
      <c r="BD182" s="21"/>
      <c r="BE182" s="21"/>
      <c r="BF182" s="24" t="s">
        <v>131</v>
      </c>
      <c r="BG182" s="24">
        <v>346.84816881290681</v>
      </c>
      <c r="BH182" s="29" t="str">
        <f>IF(_xlfn.XLOOKUP(Consolidated[[#This Row],[CODE]],'[4]PRUEBA PVI'!$D:$D,'[4]PRUEBA PVI'!$AF:$AF,"NOT FOUND")=BG182,"",_xlfn.XLOOKUP(Consolidated[[#This Row],[CODE]],'[4]PRUEBA PVI'!$D:$D,'[4]PRUEBA PVI'!$AF:$AF,"NOT FOUND"))</f>
        <v/>
      </c>
      <c r="BI182" s="30">
        <v>332.15255442189476</v>
      </c>
      <c r="BJ182" s="21">
        <v>41</v>
      </c>
      <c r="BK182" s="28" t="str">
        <f>IF(_xlfn.XLOOKUP(Consolidated[[#This Row],[CODE]],'[4]PRUEBA PVI'!$D:$D,'[4]PRUEBA PVI'!$AK:$AK,"NO DATA")=Consolidated[[#This Row],[NO OF CLASSROOMS]],"","DOES NOT MATCH")</f>
        <v/>
      </c>
      <c r="BL182" s="31">
        <f>Consolidated[[#This Row],[ENROLLMENT 2021-22]]/Consolidated[[#This Row],[NO OF CLASSROOMS]]</f>
        <v>8.1012818151681643</v>
      </c>
      <c r="BM182" s="21">
        <f>Consolidated[[#This Row],[FLOOR AREA (SF)]]/Consolidated[[#This Row],[ENROLLMENT 2022-23]]</f>
        <v>178.49308592831247</v>
      </c>
      <c r="BN182" s="21" t="s">
        <v>99</v>
      </c>
      <c r="BO182" s="21" t="s">
        <v>132</v>
      </c>
      <c r="BP182" s="21" t="s">
        <v>97</v>
      </c>
      <c r="BQ182" s="21" t="s">
        <v>97</v>
      </c>
      <c r="BR182" s="21" t="s">
        <v>97</v>
      </c>
      <c r="BS182" s="21" t="str">
        <f>_xlfn.XLOOKUP(Consolidated[[#This Row],[CODE]],'[7]page 1'!$A:$A,'[7]page 1'!$C:$C,"")</f>
        <v/>
      </c>
      <c r="BT182" s="21" t="str">
        <f>_xlfn.XLOOKUP(Consolidated[[#This Row],[CODE]],[8]Sheet1!$A:$A,[8]Sheet1!$G:$G,"")</f>
        <v/>
      </c>
      <c r="BU182" s="21" t="s">
        <v>92</v>
      </c>
      <c r="BV182" s="21" t="s">
        <v>101</v>
      </c>
      <c r="BW182" s="25" t="s">
        <v>279</v>
      </c>
      <c r="BX182" s="32" t="s">
        <v>678</v>
      </c>
      <c r="BY182" s="21" t="s">
        <v>587</v>
      </c>
      <c r="BZ182" s="21" t="s">
        <v>103</v>
      </c>
      <c r="CA182" s="33" t="s">
        <v>673</v>
      </c>
      <c r="CB182" s="21">
        <v>1</v>
      </c>
      <c r="CC182" s="25" t="s">
        <v>105</v>
      </c>
      <c r="CD182" s="21" t="s">
        <v>97</v>
      </c>
      <c r="CE182" s="21"/>
      <c r="CF182" s="21" t="s">
        <v>134</v>
      </c>
    </row>
    <row r="183" spans="1:84" ht="56.4" x14ac:dyDescent="0.3">
      <c r="A183" s="21">
        <v>22327</v>
      </c>
      <c r="B183" s="22" t="s">
        <v>217</v>
      </c>
      <c r="C183" s="21" t="s">
        <v>679</v>
      </c>
      <c r="D183" s="21" t="s">
        <v>680</v>
      </c>
      <c r="E183" s="21" t="s">
        <v>681</v>
      </c>
      <c r="F183" s="21"/>
      <c r="G183" s="21" t="s">
        <v>119</v>
      </c>
      <c r="H183" s="21" t="s">
        <v>120</v>
      </c>
      <c r="I183" s="21" t="s">
        <v>92</v>
      </c>
      <c r="J183" s="21" t="s">
        <v>93</v>
      </c>
      <c r="K183" s="21" t="s">
        <v>121</v>
      </c>
      <c r="L183" s="24" t="s">
        <v>92</v>
      </c>
      <c r="M183" s="24">
        <v>80.12481414781783</v>
      </c>
      <c r="N183" s="24">
        <v>59.754861080003757</v>
      </c>
      <c r="O183" s="24">
        <v>69.457841465469059</v>
      </c>
      <c r="P183" s="24">
        <v>56.507703738584446</v>
      </c>
      <c r="Q183" s="24">
        <v>78.360500925645638</v>
      </c>
      <c r="R183" s="24">
        <v>82.273873816499687</v>
      </c>
      <c r="S183" s="24" t="s">
        <v>92</v>
      </c>
      <c r="T183" s="24" t="s">
        <v>92</v>
      </c>
      <c r="U183" s="24" t="s">
        <v>92</v>
      </c>
      <c r="V183" s="24" t="s">
        <v>92</v>
      </c>
      <c r="W183" s="24" t="s">
        <v>92</v>
      </c>
      <c r="X183" s="24" t="s">
        <v>92</v>
      </c>
      <c r="Y183" s="24" t="s">
        <v>92</v>
      </c>
      <c r="Z183" s="24">
        <v>8.0148562683671827</v>
      </c>
      <c r="AA183" s="24" t="s">
        <v>92</v>
      </c>
      <c r="AB183" s="23" t="s">
        <v>136</v>
      </c>
      <c r="AC183" s="37">
        <v>18.186513349999998</v>
      </c>
      <c r="AD183" s="37">
        <v>-65.964162290000004</v>
      </c>
      <c r="AE183" s="37" t="str">
        <f>_xlfn.XLOOKUP(Consolidated[[#This Row],[CODE]],[1]updatedschoolpoints!$A:$A,[1]updatedschoolpoints!$O:$O)</f>
        <v>252-096-076-01</v>
      </c>
      <c r="AF183" s="37">
        <f>_xlfn.XLOOKUP(Consolidated[[#This Row],[CODE]],[1]updatedschoolpoints!$A:$A,[1]updatedschoolpoints!$Q:$Q)</f>
        <v>1</v>
      </c>
      <c r="AG183" s="37">
        <f>_xlfn.XLOOKUP(Consolidated[[#This Row],[CODE]],[1]updatedschoolpoints!$A:$A,[1]updatedschoolpoints!$P:$P)</f>
        <v>76</v>
      </c>
      <c r="AH183" s="37">
        <f>_xlfn.XLOOKUP(Consolidated[[#This Row],[CODE]],[1]updatedschoolpoints!$A:$A,[1]updatedschoolpoints!$I:$I)</f>
        <v>7.4074952290000002</v>
      </c>
      <c r="AI183" s="37">
        <f>_xlfn.XLOOKUP(Consolidated[[#This Row],[CODE]],[1]updatedschoolpoints!$A:$A,[1]updatedschoolpoints!$H:$H)</f>
        <v>322670.49219999998</v>
      </c>
      <c r="AJ183" s="21">
        <v>57360</v>
      </c>
      <c r="AK183" s="21" t="s">
        <v>137</v>
      </c>
      <c r="AL183" s="26">
        <f>_xlfn.XLOOKUP(Consolidated[[#This Row],[CODE]],'[2]FCI updated 220517'!$B:$B,'[2]FCI updated 220517'!$GD:$GD)</f>
        <v>0.48880000000000001</v>
      </c>
      <c r="AM183" s="27">
        <f>IF(AND(Consolidated[[#This Row],[DESIGNATION]]="Historic",Consolidated[[#This Row],[DESIGNATION 3/22/2022]]="Historic"),AL183,AL183/1.6)</f>
        <v>0.30549999999999999</v>
      </c>
      <c r="AN183" s="21" t="s">
        <v>45</v>
      </c>
      <c r="AO183" s="21" t="s">
        <v>46</v>
      </c>
      <c r="AP183" s="21" t="str">
        <f>_xlfn.XLOOKUP(Consolidated[[#This Row],[CODE]],'[3]PRUEBA PVI'!$D:$D,'[3]PRUEBA PVI'!$I:$I,"NO DATA")</f>
        <v>REGULAR</v>
      </c>
      <c r="AQ183" s="28" t="str">
        <f>IF(_xlfn.XLOOKUP(Consolidated[[#This Row],[CODE]],'[4]PRUEBA PVI'!$D:$D,'[4]PRUEBA PVI'!$I:$I,"NOT FOUND")=Consolidated[[#This Row],[SPECIAL SCHOOL]],"MATCHES","NO")</f>
        <v>MATCHES</v>
      </c>
      <c r="AR183" s="28"/>
      <c r="AS183" s="21">
        <f>_xlfn.XLOOKUP(Consolidated[[#This Row],[CODE]],'[5]WORKING FILE'!$D:$D,'[5]WORKING FILE'!$W:$W,"")</f>
        <v>5</v>
      </c>
      <c r="AT183" s="33" t="str">
        <f>_xlfn.XLOOKUP(Consolidated[[#This Row],[CODE]],'[5]WORKING FILE'!$D:$D,'[5]WORKING FILE'!$V:$V)</f>
        <v>850 meters to DRA MARIA T DELGADO DE MARCANO K-8 and GENEROSO MORALES MUÑOZ 6-8, moved these students here since not in a flood zone</v>
      </c>
      <c r="AU183" s="21" t="str">
        <f>_xlfn.XLOOKUP(Consolidated[[#This Row],[CODE]],'[6]Karen sort'!$D:$D,'[6]Karen sort'!$O:$O,"NOT COMPLETE")</f>
        <v>PK-8</v>
      </c>
      <c r="AV183" s="21">
        <v>5.8</v>
      </c>
      <c r="AW183" s="21">
        <v>3</v>
      </c>
      <c r="AX183" s="21" t="s">
        <v>92</v>
      </c>
      <c r="AY183" s="27" t="s">
        <v>92</v>
      </c>
      <c r="AZ183" s="21"/>
      <c r="BA183" s="21"/>
      <c r="BB183" s="21"/>
      <c r="BC183" s="21"/>
      <c r="BD183" s="21"/>
      <c r="BE183" s="21"/>
      <c r="BF183" s="24" t="s">
        <v>179</v>
      </c>
      <c r="BG183" s="24">
        <v>439.28361477500641</v>
      </c>
      <c r="BH183" s="29" t="str">
        <f>IF(_xlfn.XLOOKUP(Consolidated[[#This Row],[CODE]],'[4]PRUEBA PVI'!$D:$D,'[4]PRUEBA PVI'!$AF:$AF,"NOT FOUND")=BG183,"",_xlfn.XLOOKUP(Consolidated[[#This Row],[CODE]],'[4]PRUEBA PVI'!$D:$D,'[4]PRUEBA PVI'!$AF:$AF,"NOT FOUND"))</f>
        <v/>
      </c>
      <c r="BI183" s="30">
        <v>416.18175362847586</v>
      </c>
      <c r="BJ183" s="21">
        <v>30</v>
      </c>
      <c r="BK183" s="28" t="str">
        <f>IF(_xlfn.XLOOKUP(Consolidated[[#This Row],[CODE]],'[4]PRUEBA PVI'!$D:$D,'[4]PRUEBA PVI'!$AK:$AK,"NO DATA")=Consolidated[[#This Row],[NO OF CLASSROOMS]],"","DOES NOT MATCH")</f>
        <v/>
      </c>
      <c r="BL183" s="31">
        <f>Consolidated[[#This Row],[ENROLLMENT 2021-22]]/Consolidated[[#This Row],[NO OF CLASSROOMS]]</f>
        <v>13.872725120949195</v>
      </c>
      <c r="BM183" s="21">
        <f>Consolidated[[#This Row],[FLOOR AREA (SF)]]/Consolidated[[#This Row],[ENROLLMENT 2022-23]]</f>
        <v>130.5762338287505</v>
      </c>
      <c r="BN183" s="21" t="s">
        <v>99</v>
      </c>
      <c r="BO183" s="21" t="s">
        <v>132</v>
      </c>
      <c r="BP183" s="21" t="s">
        <v>97</v>
      </c>
      <c r="BQ183" s="21" t="s">
        <v>123</v>
      </c>
      <c r="BR183" s="21" t="s">
        <v>97</v>
      </c>
      <c r="BS183" s="21" t="str">
        <f>_xlfn.XLOOKUP(Consolidated[[#This Row],[CODE]],'[7]page 1'!$A:$A,'[7]page 1'!$C:$C,"")</f>
        <v/>
      </c>
      <c r="BT183" s="21" t="str">
        <f>_xlfn.XLOOKUP(Consolidated[[#This Row],[CODE]],[8]Sheet1!$A:$A,[8]Sheet1!$G:$G,"")</f>
        <v/>
      </c>
      <c r="BU183" s="21" t="s">
        <v>92</v>
      </c>
      <c r="BV183" s="21" t="s">
        <v>101</v>
      </c>
      <c r="BW183" s="25" t="s">
        <v>125</v>
      </c>
      <c r="BX183" s="32" t="s">
        <v>682</v>
      </c>
      <c r="BY183" s="21" t="s">
        <v>681</v>
      </c>
      <c r="BZ183" s="21" t="s">
        <v>103</v>
      </c>
      <c r="CA183" s="33" t="s">
        <v>683</v>
      </c>
      <c r="CB183" s="21">
        <v>2</v>
      </c>
      <c r="CC183" s="25" t="s">
        <v>105</v>
      </c>
      <c r="CD183" s="21" t="s">
        <v>97</v>
      </c>
      <c r="CE183" s="21"/>
      <c r="CF183" s="21" t="s">
        <v>143</v>
      </c>
    </row>
    <row r="184" spans="1:84" ht="84.6" x14ac:dyDescent="0.3">
      <c r="A184" s="21">
        <v>22459</v>
      </c>
      <c r="B184" s="22" t="s">
        <v>684</v>
      </c>
      <c r="C184" s="21" t="s">
        <v>679</v>
      </c>
      <c r="D184" s="21" t="s">
        <v>680</v>
      </c>
      <c r="E184" s="21" t="s">
        <v>681</v>
      </c>
      <c r="F184" s="21"/>
      <c r="G184" s="21" t="s">
        <v>108</v>
      </c>
      <c r="H184" s="21" t="s">
        <v>109</v>
      </c>
      <c r="I184" s="21" t="s">
        <v>92</v>
      </c>
      <c r="J184" s="21" t="s">
        <v>93</v>
      </c>
      <c r="K184" s="21" t="s">
        <v>111</v>
      </c>
      <c r="L184" s="24" t="s">
        <v>92</v>
      </c>
      <c r="M184" s="24">
        <v>23.846670877326737</v>
      </c>
      <c r="N184" s="24">
        <v>21.474403200626352</v>
      </c>
      <c r="O184" s="24">
        <v>30.035823336419053</v>
      </c>
      <c r="P184" s="24">
        <v>18.835901246194815</v>
      </c>
      <c r="Q184" s="24">
        <v>18.882048415818225</v>
      </c>
      <c r="R184" s="24">
        <v>28.370301316034375</v>
      </c>
      <c r="S184" s="24">
        <v>21.812790820455341</v>
      </c>
      <c r="T184" s="24">
        <v>23.631118110431643</v>
      </c>
      <c r="U184" s="24">
        <v>32.328015298510941</v>
      </c>
      <c r="V184" s="24" t="s">
        <v>92</v>
      </c>
      <c r="W184" s="24" t="s">
        <v>92</v>
      </c>
      <c r="X184" s="24" t="s">
        <v>92</v>
      </c>
      <c r="Y184" s="24" t="s">
        <v>92</v>
      </c>
      <c r="Z184" s="24">
        <v>8.0148562683671827</v>
      </c>
      <c r="AA184" s="24" t="s">
        <v>92</v>
      </c>
      <c r="AB184" s="23" t="s">
        <v>213</v>
      </c>
      <c r="AC184" s="21">
        <v>18.161770000000001</v>
      </c>
      <c r="AD184" s="21">
        <v>-65.993459999999999</v>
      </c>
      <c r="AE184" s="21" t="str">
        <f>_xlfn.XLOOKUP(Consolidated[[#This Row],[CODE]],[1]updatedschoolpoints!$A:$A,[1]updatedschoolpoints!$O:$O)</f>
        <v>278-072-254-09</v>
      </c>
      <c r="AF184" s="21">
        <f>_xlfn.XLOOKUP(Consolidated[[#This Row],[CODE]],[1]updatedschoolpoints!$A:$A,[1]updatedschoolpoints!$Q:$Q)</f>
        <v>9</v>
      </c>
      <c r="AG184" s="21">
        <f>_xlfn.XLOOKUP(Consolidated[[#This Row],[CODE]],[1]updatedschoolpoints!$A:$A,[1]updatedschoolpoints!$P:$P)</f>
        <v>254</v>
      </c>
      <c r="AH184" s="21">
        <f>_xlfn.XLOOKUP(Consolidated[[#This Row],[CODE]],[1]updatedschoolpoints!$A:$A,[1]updatedschoolpoints!$I:$I)</f>
        <v>2.1703319790000002</v>
      </c>
      <c r="AI184" s="21">
        <f>_xlfn.XLOOKUP(Consolidated[[#This Row],[CODE]],[1]updatedschoolpoints!$A:$A,[1]updatedschoolpoints!$H:$H)</f>
        <v>94539.660990000004</v>
      </c>
      <c r="AJ184" s="21">
        <v>1800</v>
      </c>
      <c r="AK184" s="21" t="s">
        <v>186</v>
      </c>
      <c r="AL184" s="26">
        <f>_xlfn.XLOOKUP(Consolidated[[#This Row],[CODE]],'[2]FCI updated 220517'!$B:$B,'[2]FCI updated 220517'!$GD:$GD)</f>
        <v>0.97119999999999995</v>
      </c>
      <c r="AM184" s="27">
        <f>IF(AND(Consolidated[[#This Row],[DESIGNATION]]="Historic",Consolidated[[#This Row],[DESIGNATION 3/22/2022]]="Historic"),AL184,AL184/1.6)</f>
        <v>0.60699999999999998</v>
      </c>
      <c r="AN184" s="21" t="s">
        <v>97</v>
      </c>
      <c r="AO184" s="21" t="s">
        <v>97</v>
      </c>
      <c r="AP184" s="21" t="str">
        <f>_xlfn.XLOOKUP(Consolidated[[#This Row],[CODE]],'[3]PRUEBA PVI'!$D:$D,'[3]PRUEBA PVI'!$I:$I,"NO DATA")</f>
        <v>REGULAR</v>
      </c>
      <c r="AQ184" s="28" t="str">
        <f>IF(_xlfn.XLOOKUP(Consolidated[[#This Row],[CODE]],'[4]PRUEBA PVI'!$D:$D,'[4]PRUEBA PVI'!$I:$I,"NOT FOUND")=Consolidated[[#This Row],[SPECIAL SCHOOL]],"MATCHES","NO")</f>
        <v>MATCHES</v>
      </c>
      <c r="AR184" s="28"/>
      <c r="AS184" s="21">
        <f>_xlfn.XLOOKUP(Consolidated[[#This Row],[CODE]],'[5]WORKING FILE'!$D:$D,'[5]WORKING FILE'!$W:$W,"")</f>
        <v>5</v>
      </c>
      <c r="AT184" s="33" t="str">
        <f>_xlfn.XLOOKUP(Consolidated[[#This Row],[CODE]],'[5]WORKING FILE'!$D:$D,'[5]WORKING FILE'!$V:$V)</f>
        <v>Remote, located half way approx  3.5 miles to two high schools</v>
      </c>
      <c r="AU184" s="21" t="str">
        <f>_xlfn.XLOOKUP(Consolidated[[#This Row],[CODE]],'[6]Karen sort'!$D:$D,'[6]Karen sort'!$O:$O,"NOT COMPLETE")</f>
        <v>PK-8</v>
      </c>
      <c r="AV184" s="21">
        <v>5.8</v>
      </c>
      <c r="AW184" s="21">
        <v>2</v>
      </c>
      <c r="AX184" s="21" t="s">
        <v>92</v>
      </c>
      <c r="AY184" s="27" t="s">
        <v>92</v>
      </c>
      <c r="AZ184" s="21"/>
      <c r="BA184" s="21"/>
      <c r="BB184" s="21"/>
      <c r="BC184" s="21"/>
      <c r="BD184" s="21"/>
      <c r="BE184" s="21"/>
      <c r="BF184" s="24" t="s">
        <v>98</v>
      </c>
      <c r="BG184" s="24">
        <v>239.65312524412377</v>
      </c>
      <c r="BH184" s="29" t="str">
        <f>IF(_xlfn.XLOOKUP(Consolidated[[#This Row],[CODE]],'[4]PRUEBA PVI'!$D:$D,'[4]PRUEBA PVI'!$AF:$AF,"NOT FOUND")=BG184,"",_xlfn.XLOOKUP(Consolidated[[#This Row],[CODE]],'[4]PRUEBA PVI'!$D:$D,'[4]PRUEBA PVI'!$AF:$AF,"NOT FOUND"))</f>
        <v/>
      </c>
      <c r="BI184" s="30">
        <v>228.19174702194155</v>
      </c>
      <c r="BJ184" s="21">
        <v>30</v>
      </c>
      <c r="BK184" s="28" t="str">
        <f>IF(_xlfn.XLOOKUP(Consolidated[[#This Row],[CODE]],'[4]PRUEBA PVI'!$D:$D,'[4]PRUEBA PVI'!$AK:$AK,"NO DATA")=Consolidated[[#This Row],[NO OF CLASSROOMS]],"","DOES NOT MATCH")</f>
        <v/>
      </c>
      <c r="BL184" s="31">
        <f>Consolidated[[#This Row],[ENROLLMENT 2021-22]]/Consolidated[[#This Row],[NO OF CLASSROOMS]]</f>
        <v>7.6063915673980516</v>
      </c>
      <c r="BM184" s="21">
        <f>Consolidated[[#This Row],[FLOOR AREA (SF)]]/Consolidated[[#This Row],[ENROLLMENT 2022-23]]</f>
        <v>7.5108555257371323</v>
      </c>
      <c r="BN184" s="21" t="s">
        <v>114</v>
      </c>
      <c r="BO184" s="21" t="s">
        <v>132</v>
      </c>
      <c r="BP184" s="21" t="s">
        <v>97</v>
      </c>
      <c r="BQ184" s="21" t="s">
        <v>97</v>
      </c>
      <c r="BR184" s="21" t="s">
        <v>97</v>
      </c>
      <c r="BS184" s="21" t="str">
        <f>_xlfn.XLOOKUP(Consolidated[[#This Row],[CODE]],'[7]page 1'!$A:$A,'[7]page 1'!$C:$C,"")</f>
        <v>85KVA</v>
      </c>
      <c r="BT184" s="21" t="str">
        <f>_xlfn.XLOOKUP(Consolidated[[#This Row],[CODE]],[8]Sheet1!$A:$A,[8]Sheet1!$G:$G,"")</f>
        <v/>
      </c>
      <c r="BU184" s="21" t="s">
        <v>92</v>
      </c>
      <c r="BV184" s="21" t="s">
        <v>124</v>
      </c>
      <c r="BW184" s="25" t="s">
        <v>92</v>
      </c>
      <c r="BX184" s="32" t="s">
        <v>685</v>
      </c>
      <c r="BY184" s="21" t="s">
        <v>681</v>
      </c>
      <c r="BZ184" s="21" t="s">
        <v>103</v>
      </c>
      <c r="CA184" s="33" t="s">
        <v>683</v>
      </c>
      <c r="CB184" s="21">
        <v>2</v>
      </c>
      <c r="CC184" s="25" t="s">
        <v>105</v>
      </c>
      <c r="CD184" s="21" t="s">
        <v>97</v>
      </c>
      <c r="CE184" s="21"/>
      <c r="CF184" s="21" t="s">
        <v>127</v>
      </c>
    </row>
    <row r="185" spans="1:84" ht="70.2" x14ac:dyDescent="0.3">
      <c r="A185" s="21">
        <v>22566</v>
      </c>
      <c r="B185" s="22" t="s">
        <v>686</v>
      </c>
      <c r="C185" s="21" t="s">
        <v>679</v>
      </c>
      <c r="D185" s="21" t="s">
        <v>680</v>
      </c>
      <c r="E185" s="21" t="s">
        <v>681</v>
      </c>
      <c r="F185" s="21"/>
      <c r="G185" s="21" t="s">
        <v>108</v>
      </c>
      <c r="H185" s="21" t="s">
        <v>109</v>
      </c>
      <c r="I185" s="21" t="s">
        <v>92</v>
      </c>
      <c r="J185" s="21" t="s">
        <v>92</v>
      </c>
      <c r="K185" s="21" t="s">
        <v>111</v>
      </c>
      <c r="L185" s="24" t="s">
        <v>92</v>
      </c>
      <c r="M185" s="24">
        <v>20.031203536954457</v>
      </c>
      <c r="N185" s="24">
        <v>14.005045565625881</v>
      </c>
      <c r="O185" s="24">
        <v>19.711009064525005</v>
      </c>
      <c r="P185" s="24">
        <v>21.661286433124037</v>
      </c>
      <c r="Q185" s="24">
        <v>25.490765361354605</v>
      </c>
      <c r="R185" s="24">
        <v>29.315978026568857</v>
      </c>
      <c r="S185" s="24">
        <v>24.657937449210387</v>
      </c>
      <c r="T185" s="24">
        <v>26.466852283683441</v>
      </c>
      <c r="U185" s="24">
        <v>29.475543360407038</v>
      </c>
      <c r="V185" s="24" t="s">
        <v>92</v>
      </c>
      <c r="W185" s="24" t="s">
        <v>92</v>
      </c>
      <c r="X185" s="24" t="s">
        <v>92</v>
      </c>
      <c r="Y185" s="24" t="s">
        <v>92</v>
      </c>
      <c r="Z185" s="24" t="s">
        <v>92</v>
      </c>
      <c r="AA185" s="24" t="s">
        <v>92</v>
      </c>
      <c r="AB185" s="23" t="s">
        <v>112</v>
      </c>
      <c r="AC185" s="21">
        <v>18.15569</v>
      </c>
      <c r="AD185" s="21">
        <v>-65.952719999999999</v>
      </c>
      <c r="AE185" s="21" t="str">
        <f>_xlfn.XLOOKUP(Consolidated[[#This Row],[CODE]],[1]updatedschoolpoints!$A:$A,[1]updatedschoolpoints!$O:$O)</f>
        <v>278-000-009-67</v>
      </c>
      <c r="AF185" s="21">
        <f>_xlfn.XLOOKUP(Consolidated[[#This Row],[CODE]],[1]updatedschoolpoints!$A:$A,[1]updatedschoolpoints!$Q:$Q)</f>
        <v>67</v>
      </c>
      <c r="AG185" s="21">
        <f>_xlfn.XLOOKUP(Consolidated[[#This Row],[CODE]],[1]updatedschoolpoints!$A:$A,[1]updatedschoolpoints!$P:$P)</f>
        <v>9</v>
      </c>
      <c r="AH185" s="21">
        <f>_xlfn.XLOOKUP(Consolidated[[#This Row],[CODE]],[1]updatedschoolpoints!$A:$A,[1]updatedschoolpoints!$I:$I)</f>
        <v>2.252011134</v>
      </c>
      <c r="AI185" s="21">
        <f>_xlfn.XLOOKUP(Consolidated[[#This Row],[CODE]],[1]updatedschoolpoints!$A:$A,[1]updatedschoolpoints!$H:$H)</f>
        <v>98097.605009999999</v>
      </c>
      <c r="AJ185" s="21">
        <v>27170</v>
      </c>
      <c r="AK185" s="21" t="s">
        <v>137</v>
      </c>
      <c r="AL185" s="26">
        <f>_xlfn.XLOOKUP(Consolidated[[#This Row],[CODE]],'[2]FCI updated 220517'!$B:$B,'[2]FCI updated 220517'!$GD:$GD)</f>
        <v>1.2887999999999999</v>
      </c>
      <c r="AM185" s="27">
        <f>IF(AND(Consolidated[[#This Row],[DESIGNATION]]="Historic",Consolidated[[#This Row],[DESIGNATION 3/22/2022]]="Historic"),AL185,AL185/1.6)</f>
        <v>0.80549999999999988</v>
      </c>
      <c r="AN185" s="21" t="s">
        <v>97</v>
      </c>
      <c r="AO185" s="21" t="s">
        <v>97</v>
      </c>
      <c r="AP185" s="21" t="str">
        <f>_xlfn.XLOOKUP(Consolidated[[#This Row],[CODE]],'[3]PRUEBA PVI'!$D:$D,'[3]PRUEBA PVI'!$I:$I,"NO DATA")</f>
        <v>REGULAR</v>
      </c>
      <c r="AQ185" s="28" t="str">
        <f>IF(_xlfn.XLOOKUP(Consolidated[[#This Row],[CODE]],'[4]PRUEBA PVI'!$D:$D,'[4]PRUEBA PVI'!$I:$I,"NOT FOUND")=Consolidated[[#This Row],[SPECIAL SCHOOL]],"MATCHES","NO")</f>
        <v>MATCHES</v>
      </c>
      <c r="AR185" s="28"/>
      <c r="AS185" s="21">
        <f>_xlfn.XLOOKUP(Consolidated[[#This Row],[CODE]],'[5]WORKING FILE'!$D:$D,'[5]WORKING FILE'!$W:$W,"")</f>
        <v>4</v>
      </c>
      <c r="AT185" s="33" t="str">
        <f>_xlfn.XLOOKUP(Consolidated[[#This Row],[CODE]],'[5]WORKING FILE'!$D:$D,'[5]WORKING FILE'!$V:$V)</f>
        <v>Remote, located half way approx  3.5 miles to two high schools</v>
      </c>
      <c r="AU185" s="21" t="str">
        <f>_xlfn.XLOOKUP(Consolidated[[#This Row],[CODE]],'[6]Karen sort'!$D:$D,'[6]Karen sort'!$O:$O,"NOT COMPLETE")</f>
        <v>PK-8</v>
      </c>
      <c r="AV185" s="21">
        <v>5.8</v>
      </c>
      <c r="AW185" s="21">
        <v>3</v>
      </c>
      <c r="AX185" s="21" t="s">
        <v>92</v>
      </c>
      <c r="AY185" s="27" t="s">
        <v>92</v>
      </c>
      <c r="AZ185" s="21"/>
      <c r="BA185" s="21"/>
      <c r="BB185" s="21"/>
      <c r="BC185" s="21"/>
      <c r="BD185" s="21"/>
      <c r="BE185" s="21"/>
      <c r="BF185" s="24" t="s">
        <v>98</v>
      </c>
      <c r="BG185" s="24">
        <v>210.81562108145371</v>
      </c>
      <c r="BH185" s="29" t="str">
        <f>IF(_xlfn.XLOOKUP(Consolidated[[#This Row],[CODE]],'[4]PRUEBA PVI'!$D:$D,'[4]PRUEBA PVI'!$AF:$AF,"NOT FOUND")=BG185,"",_xlfn.XLOOKUP(Consolidated[[#This Row],[CODE]],'[4]PRUEBA PVI'!$D:$D,'[4]PRUEBA PVI'!$AF:$AF,"NOT FOUND"))</f>
        <v/>
      </c>
      <c r="BI185" s="30">
        <v>199.30300322248891</v>
      </c>
      <c r="BJ185" s="21">
        <v>25</v>
      </c>
      <c r="BK185" s="28" t="str">
        <f>IF(_xlfn.XLOOKUP(Consolidated[[#This Row],[CODE]],'[4]PRUEBA PVI'!$D:$D,'[4]PRUEBA PVI'!$AK:$AK,"NO DATA")=Consolidated[[#This Row],[NO OF CLASSROOMS]],"","DOES NOT MATCH")</f>
        <v/>
      </c>
      <c r="BL185" s="31">
        <f>Consolidated[[#This Row],[ENROLLMENT 2021-22]]/Consolidated[[#This Row],[NO OF CLASSROOMS]]</f>
        <v>7.9721201288995562</v>
      </c>
      <c r="BM185" s="21">
        <f>Consolidated[[#This Row],[FLOOR AREA (SF)]]/Consolidated[[#This Row],[ENROLLMENT 2022-23]]</f>
        <v>128.88039254691765</v>
      </c>
      <c r="BN185" s="21" t="s">
        <v>114</v>
      </c>
      <c r="BO185" s="21" t="s">
        <v>132</v>
      </c>
      <c r="BP185" s="21" t="s">
        <v>97</v>
      </c>
      <c r="BQ185" s="21" t="s">
        <v>97</v>
      </c>
      <c r="BR185" s="21" t="s">
        <v>97</v>
      </c>
      <c r="BS185" s="21" t="str">
        <f>_xlfn.XLOOKUP(Consolidated[[#This Row],[CODE]],'[7]page 1'!$A:$A,'[7]page 1'!$C:$C,"")</f>
        <v>85KVA</v>
      </c>
      <c r="BT185" s="21" t="str">
        <f>_xlfn.XLOOKUP(Consolidated[[#This Row],[CODE]],[8]Sheet1!$A:$A,[8]Sheet1!$G:$G,"")</f>
        <v/>
      </c>
      <c r="BU185" s="21" t="s">
        <v>92</v>
      </c>
      <c r="BV185" s="21" t="s">
        <v>124</v>
      </c>
      <c r="BW185" s="25" t="s">
        <v>92</v>
      </c>
      <c r="BX185" s="32" t="s">
        <v>687</v>
      </c>
      <c r="BY185" s="21" t="s">
        <v>681</v>
      </c>
      <c r="BZ185" s="21" t="s">
        <v>103</v>
      </c>
      <c r="CA185" s="33" t="s">
        <v>683</v>
      </c>
      <c r="CB185" s="21">
        <v>2</v>
      </c>
      <c r="CC185" s="25" t="s">
        <v>105</v>
      </c>
      <c r="CD185" s="21" t="s">
        <v>97</v>
      </c>
      <c r="CE185" s="21"/>
      <c r="CF185" s="21" t="s">
        <v>127</v>
      </c>
    </row>
    <row r="186" spans="1:84" ht="56.4" x14ac:dyDescent="0.3">
      <c r="A186" s="21">
        <v>22582</v>
      </c>
      <c r="B186" s="22" t="s">
        <v>688</v>
      </c>
      <c r="C186" s="21" t="s">
        <v>679</v>
      </c>
      <c r="D186" s="21" t="s">
        <v>680</v>
      </c>
      <c r="E186" s="21" t="s">
        <v>681</v>
      </c>
      <c r="F186" s="21"/>
      <c r="G186" s="21" t="s">
        <v>160</v>
      </c>
      <c r="H186" s="21" t="s">
        <v>161</v>
      </c>
      <c r="I186" s="21" t="s">
        <v>92</v>
      </c>
      <c r="J186" s="21" t="s">
        <v>93</v>
      </c>
      <c r="K186" s="21" t="s">
        <v>162</v>
      </c>
      <c r="L186" s="24" t="s">
        <v>92</v>
      </c>
      <c r="M186" s="24" t="s">
        <v>92</v>
      </c>
      <c r="N186" s="24" t="s">
        <v>92</v>
      </c>
      <c r="O186" s="24" t="s">
        <v>92</v>
      </c>
      <c r="P186" s="24" t="s">
        <v>92</v>
      </c>
      <c r="Q186" s="24" t="s">
        <v>92</v>
      </c>
      <c r="R186" s="24" t="s">
        <v>92</v>
      </c>
      <c r="S186" s="24" t="s">
        <v>92</v>
      </c>
      <c r="T186" s="24" t="s">
        <v>92</v>
      </c>
      <c r="U186" s="24" t="s">
        <v>92</v>
      </c>
      <c r="V186" s="24">
        <v>116.48054686482344</v>
      </c>
      <c r="W186" s="24">
        <v>121.15627597222731</v>
      </c>
      <c r="X186" s="24">
        <v>96.494391274893829</v>
      </c>
      <c r="Y186" s="24">
        <v>106.11171505426415</v>
      </c>
      <c r="Z186" s="24" t="s">
        <v>92</v>
      </c>
      <c r="AA186" s="24" t="s">
        <v>92</v>
      </c>
      <c r="AB186" s="23" t="s">
        <v>178</v>
      </c>
      <c r="AC186" s="21">
        <v>18.190239999999999</v>
      </c>
      <c r="AD186" s="21">
        <v>-65.965310000000002</v>
      </c>
      <c r="AE186" s="21" t="str">
        <f>_xlfn.XLOOKUP(Consolidated[[#This Row],[CODE]],[1]updatedschoolpoints!$A:$A,[1]updatedschoolpoints!$O:$O)</f>
        <v>252-086-075-10</v>
      </c>
      <c r="AF186" s="21">
        <f>_xlfn.XLOOKUP(Consolidated[[#This Row],[CODE]],[1]updatedschoolpoints!$A:$A,[1]updatedschoolpoints!$Q:$Q)</f>
        <v>10</v>
      </c>
      <c r="AG186" s="21">
        <f>_xlfn.XLOOKUP(Consolidated[[#This Row],[CODE]],[1]updatedschoolpoints!$A:$A,[1]updatedschoolpoints!$P:$P)</f>
        <v>75</v>
      </c>
      <c r="AH186" s="21">
        <f>_xlfn.XLOOKUP(Consolidated[[#This Row],[CODE]],[1]updatedschoolpoints!$A:$A,[1]updatedschoolpoints!$I:$I)</f>
        <v>8.298262136</v>
      </c>
      <c r="AI186" s="21">
        <f>_xlfn.XLOOKUP(Consolidated[[#This Row],[CODE]],[1]updatedschoolpoints!$A:$A,[1]updatedschoolpoints!$H:$H)</f>
        <v>361472.29859999998</v>
      </c>
      <c r="AJ186" s="21">
        <v>66622</v>
      </c>
      <c r="AK186" s="21" t="s">
        <v>258</v>
      </c>
      <c r="AL186" s="26">
        <f>_xlfn.XLOOKUP(Consolidated[[#This Row],[CODE]],'[2]FCI updated 220517'!$B:$B,'[2]FCI updated 220517'!$GD:$GD)</f>
        <v>1.0327999999999999</v>
      </c>
      <c r="AM186" s="27">
        <f>IF(AND(Consolidated[[#This Row],[DESIGNATION]]="Historic",Consolidated[[#This Row],[DESIGNATION 3/22/2022]]="Historic"),AL186,AL186/1.6)</f>
        <v>0.64549999999999996</v>
      </c>
      <c r="AN186" s="21" t="s">
        <v>97</v>
      </c>
      <c r="AO186" s="21" t="s">
        <v>97</v>
      </c>
      <c r="AP186" s="21" t="str">
        <f>_xlfn.XLOOKUP(Consolidated[[#This Row],[CODE]],'[3]PRUEBA PVI'!$D:$D,'[3]PRUEBA PVI'!$I:$I,"NO DATA")</f>
        <v>REGULAR</v>
      </c>
      <c r="AQ186" s="28" t="str">
        <f>IF(_xlfn.XLOOKUP(Consolidated[[#This Row],[CODE]],'[4]PRUEBA PVI'!$D:$D,'[4]PRUEBA PVI'!$I:$I,"NOT FOUND")=Consolidated[[#This Row],[SPECIAL SCHOOL]],"MATCHES","NO")</f>
        <v>MATCHES</v>
      </c>
      <c r="AR186" s="28"/>
      <c r="AS186" s="21">
        <f>_xlfn.XLOOKUP(Consolidated[[#This Row],[CODE]],'[5]WORKING FILE'!$D:$D,'[5]WORKING FILE'!$W:$W,"")</f>
        <v>1</v>
      </c>
      <c r="AT186" s="33" t="str">
        <f>_xlfn.XLOOKUP(Consolidated[[#This Row],[CODE]],'[5]WORKING FILE'!$D:$D,'[5]WORKING FILE'!$V:$V)</f>
        <v>900 meters to  ANTONIO FERNOS ISERN 9-12, moved these students there since slightly further from flood zone, newer, has space, and larger campus</v>
      </c>
      <c r="AU186" s="21" t="str">
        <f>_xlfn.XLOOKUP(Consolidated[[#This Row],[CODE]],'[6]Karen sort'!$D:$D,'[6]Karen sort'!$O:$O,"NOT COMPLETE")</f>
        <v>9-12</v>
      </c>
      <c r="AV186" s="21">
        <v>5.8</v>
      </c>
      <c r="AW186" s="21">
        <v>2</v>
      </c>
      <c r="AX186" s="21" t="s">
        <v>92</v>
      </c>
      <c r="AY186" s="27" t="s">
        <v>92</v>
      </c>
      <c r="AZ186" s="21"/>
      <c r="BA186" s="21"/>
      <c r="BB186" s="21"/>
      <c r="BC186" s="21"/>
      <c r="BD186" s="21"/>
      <c r="BE186" s="21"/>
      <c r="BF186" s="24" t="s">
        <v>179</v>
      </c>
      <c r="BG186" s="24">
        <v>492.43646295045329</v>
      </c>
      <c r="BH186" s="29" t="str">
        <f>IF(_xlfn.XLOOKUP(Consolidated[[#This Row],[CODE]],'[4]PRUEBA PVI'!$D:$D,'[4]PRUEBA PVI'!$AF:$AF,"NOT FOUND")=BG186,"",_xlfn.XLOOKUP(Consolidated[[#This Row],[CODE]],'[4]PRUEBA PVI'!$D:$D,'[4]PRUEBA PVI'!$AF:$AF,"NOT FOUND"))</f>
        <v/>
      </c>
      <c r="BI186" s="30">
        <v>473.66413209111738</v>
      </c>
      <c r="BJ186" s="21">
        <v>35</v>
      </c>
      <c r="BK186" s="28" t="str">
        <f>IF(_xlfn.XLOOKUP(Consolidated[[#This Row],[CODE]],'[4]PRUEBA PVI'!$D:$D,'[4]PRUEBA PVI'!$AK:$AK,"NO DATA")=Consolidated[[#This Row],[NO OF CLASSROOMS]],"","DOES NOT MATCH")</f>
        <v/>
      </c>
      <c r="BL186" s="31">
        <f>Consolidated[[#This Row],[ENROLLMENT 2021-22]]/Consolidated[[#This Row],[NO OF CLASSROOMS]]</f>
        <v>13.533260916889068</v>
      </c>
      <c r="BM186" s="21">
        <f>Consolidated[[#This Row],[FLOOR AREA (SF)]]/Consolidated[[#This Row],[ENROLLMENT 2022-23]]</f>
        <v>135.29055017744128</v>
      </c>
      <c r="BN186" s="21" t="s">
        <v>99</v>
      </c>
      <c r="BO186" s="21" t="s">
        <v>132</v>
      </c>
      <c r="BP186" s="21" t="s">
        <v>97</v>
      </c>
      <c r="BQ186" s="21" t="s">
        <v>97</v>
      </c>
      <c r="BR186" s="21" t="s">
        <v>97</v>
      </c>
      <c r="BS186" s="21" t="str">
        <f>_xlfn.XLOOKUP(Consolidated[[#This Row],[CODE]],'[7]page 1'!$A:$A,'[7]page 1'!$C:$C,"")</f>
        <v/>
      </c>
      <c r="BT186" s="21" t="str">
        <f>_xlfn.XLOOKUP(Consolidated[[#This Row],[CODE]],[8]Sheet1!$A:$A,[8]Sheet1!$G:$G,"")</f>
        <v>ESSER ROOF SEALING PROGRAM</v>
      </c>
      <c r="BU186" s="21" t="s">
        <v>285</v>
      </c>
      <c r="BV186" s="21" t="s">
        <v>101</v>
      </c>
      <c r="BW186" s="25" t="s">
        <v>92</v>
      </c>
      <c r="BX186" s="32" t="s">
        <v>689</v>
      </c>
      <c r="BY186" s="21" t="s">
        <v>681</v>
      </c>
      <c r="BZ186" s="21" t="s">
        <v>103</v>
      </c>
      <c r="CA186" s="33" t="s">
        <v>683</v>
      </c>
      <c r="CB186" s="21">
        <v>2</v>
      </c>
      <c r="CC186" s="25" t="s">
        <v>105</v>
      </c>
      <c r="CD186" s="21" t="s">
        <v>97</v>
      </c>
      <c r="CE186" s="21"/>
      <c r="CF186" s="21" t="s">
        <v>143</v>
      </c>
    </row>
    <row r="187" spans="1:84" ht="69" x14ac:dyDescent="0.3">
      <c r="A187" s="21">
        <v>22772</v>
      </c>
      <c r="B187" s="32" t="s">
        <v>690</v>
      </c>
      <c r="C187" s="21" t="s">
        <v>532</v>
      </c>
      <c r="D187" s="21" t="s">
        <v>533</v>
      </c>
      <c r="E187" s="21" t="s">
        <v>634</v>
      </c>
      <c r="F187" s="21"/>
      <c r="G187" s="21" t="s">
        <v>234</v>
      </c>
      <c r="H187" s="21" t="s">
        <v>235</v>
      </c>
      <c r="I187" s="21" t="s">
        <v>92</v>
      </c>
      <c r="J187" s="21" t="s">
        <v>93</v>
      </c>
      <c r="K187" s="21" t="s">
        <v>236</v>
      </c>
      <c r="L187" s="24" t="s">
        <v>92</v>
      </c>
      <c r="M187" s="24" t="s">
        <v>92</v>
      </c>
      <c r="N187" s="24" t="s">
        <v>92</v>
      </c>
      <c r="O187" s="24" t="s">
        <v>92</v>
      </c>
      <c r="P187" s="24" t="s">
        <v>92</v>
      </c>
      <c r="Q187" s="24" t="s">
        <v>92</v>
      </c>
      <c r="R187" s="24" t="s">
        <v>92</v>
      </c>
      <c r="S187" s="24">
        <v>21.812790820455341</v>
      </c>
      <c r="T187" s="24">
        <v>28.35734173251797</v>
      </c>
      <c r="U187" s="24">
        <v>22.819775504831256</v>
      </c>
      <c r="V187" s="24">
        <v>37.235584653509129</v>
      </c>
      <c r="W187" s="24">
        <v>35.297497724192205</v>
      </c>
      <c r="X187" s="24">
        <v>40.527644335455406</v>
      </c>
      <c r="Y187" s="24">
        <v>43.409337976744425</v>
      </c>
      <c r="Z187" s="24" t="s">
        <v>92</v>
      </c>
      <c r="AA187" s="24" t="s">
        <v>92</v>
      </c>
      <c r="AB187" s="23" t="s">
        <v>691</v>
      </c>
      <c r="AC187" s="21">
        <v>18.116236000000001</v>
      </c>
      <c r="AD187" s="21">
        <v>-66.167244999999994</v>
      </c>
      <c r="AE187" s="21" t="str">
        <f>_xlfn.XLOOKUP(Consolidated[[#This Row],[CODE]],[1]updatedschoolpoints!$A:$A,[1]updatedschoolpoints!$O:$O)</f>
        <v>324-024-180-01</v>
      </c>
      <c r="AF187" s="21">
        <f>_xlfn.XLOOKUP(Consolidated[[#This Row],[CODE]],[1]updatedschoolpoints!$A:$A,[1]updatedschoolpoints!$Q:$Q)</f>
        <v>1</v>
      </c>
      <c r="AG187" s="21">
        <f>_xlfn.XLOOKUP(Consolidated[[#This Row],[CODE]],[1]updatedschoolpoints!$A:$A,[1]updatedschoolpoints!$P:$P)</f>
        <v>180</v>
      </c>
      <c r="AH187" s="21">
        <f>_xlfn.XLOOKUP(Consolidated[[#This Row],[CODE]],[1]updatedschoolpoints!$A:$A,[1]updatedschoolpoints!$I:$I)</f>
        <v>1.073984678</v>
      </c>
      <c r="AI187" s="21">
        <f>_xlfn.XLOOKUP(Consolidated[[#This Row],[CODE]],[1]updatedschoolpoints!$A:$A,[1]updatedschoolpoints!$H:$H)</f>
        <v>46782.77259</v>
      </c>
      <c r="AJ187" s="21">
        <v>53712</v>
      </c>
      <c r="AK187" s="21" t="s">
        <v>518</v>
      </c>
      <c r="AL187" s="26">
        <f>_xlfn.XLOOKUP(Consolidated[[#This Row],[CODE]],'[2]FCI updated 220517'!$B:$B,'[2]FCI updated 220517'!$GD:$GD)</f>
        <v>0.20999999999999899</v>
      </c>
      <c r="AM187" s="27">
        <f>IF(AND(Consolidated[[#This Row],[DESIGNATION]]="Historic",Consolidated[[#This Row],[DESIGNATION 3/22/2022]]="Historic"),AL187,AL187/1.6)</f>
        <v>0.13124999999999937</v>
      </c>
      <c r="AN187" s="21" t="s">
        <v>45</v>
      </c>
      <c r="AO187" s="21" t="s">
        <v>46</v>
      </c>
      <c r="AP187" s="21" t="str">
        <f>_xlfn.XLOOKUP(Consolidated[[#This Row],[CODE]],'[3]PRUEBA PVI'!$D:$D,'[3]PRUEBA PVI'!$I:$I,"NO DATA")</f>
        <v>BELLAS ARTES</v>
      </c>
      <c r="AQ187" s="28" t="str">
        <f>IF(_xlfn.XLOOKUP(Consolidated[[#This Row],[CODE]],'[4]PRUEBA PVI'!$D:$D,'[4]PRUEBA PVI'!$I:$I,"NOT FOUND")=Consolidated[[#This Row],[SPECIAL SCHOOL]],"MATCHES","NO")</f>
        <v>MATCHES</v>
      </c>
      <c r="AR187" s="28"/>
      <c r="AS187" s="21">
        <f>_xlfn.XLOOKUP(Consolidated[[#This Row],[CODE]],'[5]WORKING FILE'!$D:$D,'[5]WORKING FILE'!$W:$W,"")</f>
        <v>3</v>
      </c>
      <c r="AT187" s="33" t="str">
        <f>_xlfn.XLOOKUP(Consolidated[[#This Row],[CODE]],'[5]WORKING FILE'!$D:$D,'[5]WORKING FILE'!$V:$V)</f>
        <v xml:space="preserve">Specialty School. </v>
      </c>
      <c r="AU187" s="21">
        <f>_xlfn.XLOOKUP(Consolidated[[#This Row],[CODE]],'[6]Karen sort'!$D:$D,'[6]Karen sort'!$O:$O,"NOT COMPLETE")</f>
        <v>0</v>
      </c>
      <c r="AV187" s="21">
        <v>7.3</v>
      </c>
      <c r="AW187" s="21">
        <v>4</v>
      </c>
      <c r="AX187" s="21" t="s">
        <v>92</v>
      </c>
      <c r="AY187" s="27" t="s">
        <v>92</v>
      </c>
      <c r="AZ187" s="21"/>
      <c r="BA187" s="21"/>
      <c r="BB187" s="21"/>
      <c r="BC187" s="21"/>
      <c r="BD187" s="21"/>
      <c r="BE187" s="21"/>
      <c r="BF187" s="24" t="s">
        <v>179</v>
      </c>
      <c r="BG187" s="24">
        <v>240.29259296707727</v>
      </c>
      <c r="BH187" s="29" t="str">
        <f>IF(_xlfn.XLOOKUP(Consolidated[[#This Row],[CODE]],'[4]PRUEBA PVI'!$D:$D,'[4]PRUEBA PVI'!$AF:$AF,"NOT FOUND")=BG187,"",_xlfn.XLOOKUP(Consolidated[[#This Row],[CODE]],'[4]PRUEBA PVI'!$D:$D,'[4]PRUEBA PVI'!$AF:$AF,"NOT FOUND"))</f>
        <v/>
      </c>
      <c r="BI187" s="30">
        <v>230.06300159906024</v>
      </c>
      <c r="BJ187" s="21">
        <v>26</v>
      </c>
      <c r="BK187" s="28" t="str">
        <f>IF(_xlfn.XLOOKUP(Consolidated[[#This Row],[CODE]],'[4]PRUEBA PVI'!$D:$D,'[4]PRUEBA PVI'!$AK:$AK,"NO DATA")=Consolidated[[#This Row],[NO OF CLASSROOMS]],"","DOES NOT MATCH")</f>
        <v/>
      </c>
      <c r="BL187" s="31">
        <f>Consolidated[[#This Row],[ENROLLMENT 2021-22]]/Consolidated[[#This Row],[NO OF CLASSROOMS]]</f>
        <v>8.8485769845792408</v>
      </c>
      <c r="BM187" s="21">
        <f>Consolidated[[#This Row],[FLOOR AREA (SF)]]/Consolidated[[#This Row],[ENROLLMENT 2022-23]]</f>
        <v>223.52748928619343</v>
      </c>
      <c r="BN187" s="21" t="s">
        <v>99</v>
      </c>
      <c r="BO187" s="21" t="s">
        <v>132</v>
      </c>
      <c r="BP187" s="21" t="s">
        <v>97</v>
      </c>
      <c r="BQ187" s="21" t="s">
        <v>123</v>
      </c>
      <c r="BR187" s="21" t="s">
        <v>97</v>
      </c>
      <c r="BS187" s="21" t="str">
        <f>_xlfn.XLOOKUP(Consolidated[[#This Row],[CODE]],'[7]page 1'!$A:$A,'[7]page 1'!$C:$C,"")</f>
        <v/>
      </c>
      <c r="BT187" s="21" t="str">
        <f>_xlfn.XLOOKUP(Consolidated[[#This Row],[CODE]],[8]Sheet1!$A:$A,[8]Sheet1!$G:$G,"")</f>
        <v/>
      </c>
      <c r="BU187" s="21" t="s">
        <v>92</v>
      </c>
      <c r="BV187" s="21" t="s">
        <v>101</v>
      </c>
      <c r="BW187" s="25" t="s">
        <v>125</v>
      </c>
      <c r="BX187" s="32" t="s">
        <v>692</v>
      </c>
      <c r="BY187" s="21" t="s">
        <v>634</v>
      </c>
      <c r="BZ187" s="21" t="s">
        <v>103</v>
      </c>
      <c r="CA187" s="33" t="s">
        <v>636</v>
      </c>
      <c r="CB187" s="21">
        <v>1</v>
      </c>
      <c r="CC187" s="25" t="s">
        <v>253</v>
      </c>
      <c r="CD187" s="21" t="s">
        <v>97</v>
      </c>
      <c r="CE187" s="21"/>
      <c r="CF187" s="21" t="s">
        <v>117</v>
      </c>
    </row>
    <row r="188" spans="1:84" ht="84.6" x14ac:dyDescent="0.3">
      <c r="A188" s="21">
        <v>23119</v>
      </c>
      <c r="B188" s="22" t="s">
        <v>693</v>
      </c>
      <c r="C188" s="21" t="s">
        <v>532</v>
      </c>
      <c r="D188" s="52" t="s">
        <v>587</v>
      </c>
      <c r="E188" s="52" t="s">
        <v>532</v>
      </c>
      <c r="F188" s="52"/>
      <c r="G188" s="21" t="s">
        <v>189</v>
      </c>
      <c r="H188" s="21" t="s">
        <v>190</v>
      </c>
      <c r="I188" s="21" t="s">
        <v>92</v>
      </c>
      <c r="J188" s="21" t="s">
        <v>93</v>
      </c>
      <c r="K188" s="21" t="s">
        <v>191</v>
      </c>
      <c r="L188" s="24" t="s">
        <v>92</v>
      </c>
      <c r="M188" s="24" t="s">
        <v>92</v>
      </c>
      <c r="N188" s="24" t="s">
        <v>92</v>
      </c>
      <c r="O188" s="24" t="s">
        <v>92</v>
      </c>
      <c r="P188" s="24" t="s">
        <v>92</v>
      </c>
      <c r="Q188" s="24" t="s">
        <v>92</v>
      </c>
      <c r="R188" s="24" t="s">
        <v>92</v>
      </c>
      <c r="S188" s="24">
        <v>40.780435012155635</v>
      </c>
      <c r="T188" s="24">
        <v>67.112375433625871</v>
      </c>
      <c r="U188" s="24">
        <v>42.787079071558601</v>
      </c>
      <c r="V188" s="24" t="s">
        <v>92</v>
      </c>
      <c r="W188" s="24" t="s">
        <v>92</v>
      </c>
      <c r="X188" s="24" t="s">
        <v>92</v>
      </c>
      <c r="Y188" s="24" t="s">
        <v>92</v>
      </c>
      <c r="Z188" s="24" t="s">
        <v>92</v>
      </c>
      <c r="AA188" s="24" t="s">
        <v>92</v>
      </c>
      <c r="AB188" s="23" t="s">
        <v>192</v>
      </c>
      <c r="AC188" s="21">
        <v>18.214880000000001</v>
      </c>
      <c r="AD188" s="21">
        <v>-66.053299999999993</v>
      </c>
      <c r="AE188" s="21" t="str">
        <f>_xlfn.XLOOKUP(Consolidated[[#This Row],[CODE]],[1]updatedschoolpoints!$A:$A,[1]updatedschoolpoints!$O:$O)</f>
        <v>251-002-471-05</v>
      </c>
      <c r="AF188" s="21">
        <f>_xlfn.XLOOKUP(Consolidated[[#This Row],[CODE]],[1]updatedschoolpoints!$A:$A,[1]updatedschoolpoints!$Q:$Q)</f>
        <v>5</v>
      </c>
      <c r="AG188" s="21">
        <f>_xlfn.XLOOKUP(Consolidated[[#This Row],[CODE]],[1]updatedschoolpoints!$A:$A,[1]updatedschoolpoints!$P:$P)</f>
        <v>471</v>
      </c>
      <c r="AH188" s="21">
        <f>_xlfn.XLOOKUP(Consolidated[[#This Row],[CODE]],[1]updatedschoolpoints!$A:$A,[1]updatedschoolpoints!$I:$I)</f>
        <v>1.776613088</v>
      </c>
      <c r="AI188" s="21">
        <f>_xlfn.XLOOKUP(Consolidated[[#This Row],[CODE]],[1]updatedschoolpoints!$A:$A,[1]updatedschoolpoints!$H:$H)</f>
        <v>77389.266090000005</v>
      </c>
      <c r="AJ188" s="21">
        <v>56356</v>
      </c>
      <c r="AK188" s="21" t="s">
        <v>402</v>
      </c>
      <c r="AL188" s="26">
        <f>_xlfn.XLOOKUP(Consolidated[[#This Row],[CODE]],'[9]Added completed QCQA items 2206'!$J:$J,'[9]Added completed QCQA items 2206'!$GB:$GB,"MISSING")</f>
        <v>0.82250000000000001</v>
      </c>
      <c r="AM188" s="27">
        <f>IF(AND(Consolidated[[#This Row],[DESIGNATION]]="Historic",Consolidated[[#This Row],[DESIGNATION 3/22/2022]]="Historic"),AL188,AL188/1.6)</f>
        <v>0.51406249999999998</v>
      </c>
      <c r="AN188" s="21" t="s">
        <v>97</v>
      </c>
      <c r="AO188" s="21" t="s">
        <v>97</v>
      </c>
      <c r="AP188" s="21" t="str">
        <f>_xlfn.XLOOKUP(Consolidated[[#This Row],[CODE]],'[3]PRUEBA PVI'!$D:$D,'[3]PRUEBA PVI'!$I:$I,"NO DATA")</f>
        <v>REGULAR</v>
      </c>
      <c r="AQ188" s="28" t="str">
        <f>IF(_xlfn.XLOOKUP(Consolidated[[#This Row],[CODE]],'[4]PRUEBA PVI'!$D:$D,'[4]PRUEBA PVI'!$I:$I,"NOT FOUND")=Consolidated[[#This Row],[SPECIAL SCHOOL]],"MATCHES","NO")</f>
        <v>MATCHES</v>
      </c>
      <c r="AR188" s="28"/>
      <c r="AS188" s="21">
        <f>_xlfn.XLOOKUP(Consolidated[[#This Row],[CODE]],'[5]WORKING FILE'!$D:$D,'[5]WORKING FILE'!$W:$W,"")</f>
        <v>4</v>
      </c>
      <c r="AT188" s="33" t="str">
        <f>_xlfn.XLOOKUP(Consolidated[[#This Row],[CODE]],'[5]WORKING FILE'!$D:$D,'[5]WORKING FILE'!$V:$V)</f>
        <v>Underutilized. Bring students from nearby CONCEPCION MENDEZ CANO and CHARLES E MINER to form K-8 on this site. Small addition</v>
      </c>
      <c r="AU188" s="21">
        <f>_xlfn.XLOOKUP(Consolidated[[#This Row],[CODE]],'[6]Karen sort'!$D:$D,'[6]Karen sort'!$O:$O,"NOT COMPLETE")</f>
        <v>0</v>
      </c>
      <c r="AV188" s="21">
        <v>13.4</v>
      </c>
      <c r="AW188" s="21">
        <v>2</v>
      </c>
      <c r="AX188" s="21" t="s">
        <v>92</v>
      </c>
      <c r="AY188" s="27" t="s">
        <v>92</v>
      </c>
      <c r="AZ188" s="21"/>
      <c r="BA188" s="21"/>
      <c r="BB188" s="21"/>
      <c r="BC188" s="21"/>
      <c r="BD188" s="21"/>
      <c r="BE188" s="21"/>
      <c r="BF188" s="24" t="s">
        <v>98</v>
      </c>
      <c r="BG188" s="24">
        <v>151.62240802842896</v>
      </c>
      <c r="BH188" s="29" t="str">
        <f>IF(_xlfn.XLOOKUP(Consolidated[[#This Row],[CODE]],'[4]PRUEBA PVI'!$D:$D,'[4]PRUEBA PVI'!$AF:$AF,"NOT FOUND")=BG188,"",_xlfn.XLOOKUP(Consolidated[[#This Row],[CODE]],'[4]PRUEBA PVI'!$D:$D,'[4]PRUEBA PVI'!$AF:$AF,"NOT FOUND"))</f>
        <v/>
      </c>
      <c r="BI188" s="30">
        <v>143.68437981850846</v>
      </c>
      <c r="BJ188" s="21">
        <v>43</v>
      </c>
      <c r="BK188" s="28" t="str">
        <f>IF(_xlfn.XLOOKUP(Consolidated[[#This Row],[CODE]],'[4]PRUEBA PVI'!$D:$D,'[4]PRUEBA PVI'!$AK:$AK,"NO DATA")=Consolidated[[#This Row],[NO OF CLASSROOMS]],"","DOES NOT MATCH")</f>
        <v/>
      </c>
      <c r="BL188" s="31">
        <f>Consolidated[[#This Row],[ENROLLMENT 2021-22]]/Consolidated[[#This Row],[NO OF CLASSROOMS]]</f>
        <v>3.3414972050815921</v>
      </c>
      <c r="BM188" s="21">
        <f>Consolidated[[#This Row],[FLOOR AREA (SF)]]/Consolidated[[#This Row],[ENROLLMENT 2022-23]]</f>
        <v>371.68648574314517</v>
      </c>
      <c r="BN188" s="21" t="s">
        <v>99</v>
      </c>
      <c r="BO188" s="21" t="s">
        <v>132</v>
      </c>
      <c r="BP188" s="21" t="s">
        <v>97</v>
      </c>
      <c r="BQ188" s="21" t="s">
        <v>97</v>
      </c>
      <c r="BR188" s="21" t="s">
        <v>97</v>
      </c>
      <c r="BS188" s="21" t="str">
        <f>_xlfn.XLOOKUP(Consolidated[[#This Row],[CODE]],'[7]page 1'!$A:$A,'[7]page 1'!$C:$C,"")</f>
        <v/>
      </c>
      <c r="BT188" s="21" t="str">
        <f>_xlfn.XLOOKUP(Consolidated[[#This Row],[CODE]],[8]Sheet1!$A:$A,[8]Sheet1!$G:$G,"")</f>
        <v/>
      </c>
      <c r="BU188" s="21" t="s">
        <v>92</v>
      </c>
      <c r="BV188" s="21" t="s">
        <v>101</v>
      </c>
      <c r="BW188" s="25" t="s">
        <v>92</v>
      </c>
      <c r="BX188" s="32" t="s">
        <v>694</v>
      </c>
      <c r="BY188" s="21" t="s">
        <v>532</v>
      </c>
      <c r="BZ188" s="21" t="s">
        <v>103</v>
      </c>
      <c r="CA188" s="33" t="s">
        <v>596</v>
      </c>
      <c r="CB188" s="21">
        <v>1</v>
      </c>
      <c r="CC188" s="25" t="s">
        <v>172</v>
      </c>
      <c r="CD188" s="21" t="s">
        <v>97</v>
      </c>
      <c r="CE188" s="21"/>
      <c r="CF188" s="21" t="s">
        <v>143</v>
      </c>
    </row>
    <row r="189" spans="1:84" ht="41.4" x14ac:dyDescent="0.3">
      <c r="A189" s="21">
        <v>23135</v>
      </c>
      <c r="B189" s="22" t="s">
        <v>695</v>
      </c>
      <c r="C189" s="21" t="s">
        <v>532</v>
      </c>
      <c r="D189" s="52" t="s">
        <v>587</v>
      </c>
      <c r="E189" s="52" t="s">
        <v>532</v>
      </c>
      <c r="F189" s="52"/>
      <c r="G189" s="21" t="s">
        <v>119</v>
      </c>
      <c r="H189" s="21" t="s">
        <v>120</v>
      </c>
      <c r="I189" s="21" t="s">
        <v>92</v>
      </c>
      <c r="J189" s="21" t="s">
        <v>93</v>
      </c>
      <c r="K189" s="21" t="s">
        <v>121</v>
      </c>
      <c r="L189" s="24" t="s">
        <v>92</v>
      </c>
      <c r="M189" s="24">
        <v>41.016273909001988</v>
      </c>
      <c r="N189" s="24">
        <v>23.341742609376467</v>
      </c>
      <c r="O189" s="24">
        <v>36.606159691260721</v>
      </c>
      <c r="P189" s="24">
        <v>30.137441993911704</v>
      </c>
      <c r="Q189" s="24">
        <v>44.37281377717283</v>
      </c>
      <c r="R189" s="24">
        <v>33.098684868706769</v>
      </c>
      <c r="S189" s="24" t="s">
        <v>92</v>
      </c>
      <c r="T189" s="24" t="s">
        <v>92</v>
      </c>
      <c r="U189" s="24" t="s">
        <v>92</v>
      </c>
      <c r="V189" s="24" t="s">
        <v>92</v>
      </c>
      <c r="W189" s="24" t="s">
        <v>92</v>
      </c>
      <c r="X189" s="24" t="s">
        <v>92</v>
      </c>
      <c r="Y189" s="24" t="s">
        <v>92</v>
      </c>
      <c r="Z189" s="24">
        <v>2.2899589338191952</v>
      </c>
      <c r="AA189" s="24" t="s">
        <v>92</v>
      </c>
      <c r="AB189" s="23" t="s">
        <v>136</v>
      </c>
      <c r="AC189" s="21">
        <v>18.22953</v>
      </c>
      <c r="AD189" s="21">
        <v>-66.047330000000002</v>
      </c>
      <c r="AE189" s="21" t="str">
        <f>_xlfn.XLOOKUP(Consolidated[[#This Row],[CODE]],[1]updatedschoolpoints!$A:$A,[1]updatedschoolpoints!$O:$O)</f>
        <v>225-053-622-05</v>
      </c>
      <c r="AF189" s="21">
        <f>_xlfn.XLOOKUP(Consolidated[[#This Row],[CODE]],[1]updatedschoolpoints!$A:$A,[1]updatedschoolpoints!$Q:$Q)</f>
        <v>5</v>
      </c>
      <c r="AG189" s="21">
        <f>_xlfn.XLOOKUP(Consolidated[[#This Row],[CODE]],[1]updatedschoolpoints!$A:$A,[1]updatedschoolpoints!$P:$P)</f>
        <v>622</v>
      </c>
      <c r="AH189" s="21">
        <f>_xlfn.XLOOKUP(Consolidated[[#This Row],[CODE]],[1]updatedschoolpoints!$A:$A,[1]updatedschoolpoints!$I:$I)</f>
        <v>8.4502931570000008</v>
      </c>
      <c r="AI189" s="21">
        <f>_xlfn.XLOOKUP(Consolidated[[#This Row],[CODE]],[1]updatedschoolpoints!$A:$A,[1]updatedschoolpoints!$H:$H)</f>
        <v>368094.76990000001</v>
      </c>
      <c r="AJ189" s="21">
        <v>52038</v>
      </c>
      <c r="AK189" s="21" t="s">
        <v>588</v>
      </c>
      <c r="AL189" s="26">
        <f>_xlfn.XLOOKUP(Consolidated[[#This Row],[CODE]],'[2]FCI updated 220517'!$B:$B,'[2]FCI updated 220517'!$GD:$GD)</f>
        <v>1.3360000000000001</v>
      </c>
      <c r="AM189" s="27">
        <f>IF(AND(Consolidated[[#This Row],[DESIGNATION]]="Historic",Consolidated[[#This Row],[DESIGNATION 3/22/2022]]="Historic"),AL189,AL189/1.6)</f>
        <v>0.83499999999999996</v>
      </c>
      <c r="AN189" s="21" t="s">
        <v>97</v>
      </c>
      <c r="AO189" s="21" t="s">
        <v>97</v>
      </c>
      <c r="AP189" s="21" t="str">
        <f>_xlfn.XLOOKUP(Consolidated[[#This Row],[CODE]],'[3]PRUEBA PVI'!$D:$D,'[3]PRUEBA PVI'!$I:$I,"NO DATA")</f>
        <v>REGULAR</v>
      </c>
      <c r="AQ189" s="28" t="str">
        <f>IF(_xlfn.XLOOKUP(Consolidated[[#This Row],[CODE]],'[4]PRUEBA PVI'!$D:$D,'[4]PRUEBA PVI'!$I:$I,"NOT FOUND")=Consolidated[[#This Row],[SPECIAL SCHOOL]],"MATCHES","NO")</f>
        <v>MATCHES</v>
      </c>
      <c r="AR189" s="28"/>
      <c r="AS189" s="21">
        <f>_xlfn.XLOOKUP(Consolidated[[#This Row],[CODE]],'[5]WORKING FILE'!$D:$D,'[5]WORKING FILE'!$W:$W,"")</f>
        <v>4</v>
      </c>
      <c r="AT189" s="33" t="str">
        <f>_xlfn.XLOOKUP(Consolidated[[#This Row],[CODE]],'[5]WORKING FILE'!$D:$D,'[5]WORKING FILE'!$V:$V)</f>
        <v>Could move students from nearby LUIS MUÑOZ RIVERA and merge. More SF and Site room here. Small addition required</v>
      </c>
      <c r="AU189" s="21" t="str">
        <f>_xlfn.XLOOKUP(Consolidated[[#This Row],[CODE]],'[6]Karen sort'!$D:$D,'[6]Karen sort'!$O:$O,"NOT COMPLETE")</f>
        <v>K-5</v>
      </c>
      <c r="AV189" s="21">
        <v>13.4</v>
      </c>
      <c r="AW189" s="21">
        <v>3</v>
      </c>
      <c r="AX189" s="21" t="s">
        <v>92</v>
      </c>
      <c r="AY189" s="27" t="s">
        <v>92</v>
      </c>
      <c r="AZ189" s="21"/>
      <c r="BA189" s="21"/>
      <c r="BB189" s="21"/>
      <c r="BC189" s="21"/>
      <c r="BD189" s="21"/>
      <c r="BE189" s="21"/>
      <c r="BF189" s="24" t="s">
        <v>179</v>
      </c>
      <c r="BG189" s="24">
        <v>214.69440644934477</v>
      </c>
      <c r="BH189" s="29" t="str">
        <f>IF(_xlfn.XLOOKUP(Consolidated[[#This Row],[CODE]],'[4]PRUEBA PVI'!$D:$D,'[4]PRUEBA PVI'!$AF:$AF,"NOT FOUND")=BG189,"",_xlfn.XLOOKUP(Consolidated[[#This Row],[CODE]],'[4]PRUEBA PVI'!$D:$D,'[4]PRUEBA PVI'!$AF:$AF,"NOT FOUND"))</f>
        <v/>
      </c>
      <c r="BI189" s="30">
        <v>203.14495587184894</v>
      </c>
      <c r="BJ189" s="21">
        <v>35</v>
      </c>
      <c r="BK189" s="28" t="str">
        <f>IF(_xlfn.XLOOKUP(Consolidated[[#This Row],[CODE]],'[4]PRUEBA PVI'!$D:$D,'[4]PRUEBA PVI'!$AK:$AK,"NO DATA")=Consolidated[[#This Row],[NO OF CLASSROOMS]],"","DOES NOT MATCH")</f>
        <v/>
      </c>
      <c r="BL189" s="31">
        <f>Consolidated[[#This Row],[ENROLLMENT 2021-22]]/Consolidated[[#This Row],[NO OF CLASSROOMS]]</f>
        <v>5.8041415963385408</v>
      </c>
      <c r="BM189" s="21">
        <f>Consolidated[[#This Row],[FLOOR AREA (SF)]]/Consolidated[[#This Row],[ENROLLMENT 2022-23]]</f>
        <v>242.38172228431065</v>
      </c>
      <c r="BN189" s="21" t="s">
        <v>99</v>
      </c>
      <c r="BO189" s="21" t="s">
        <v>132</v>
      </c>
      <c r="BP189" s="21" t="s">
        <v>97</v>
      </c>
      <c r="BQ189" s="21" t="s">
        <v>97</v>
      </c>
      <c r="BR189" s="21" t="s">
        <v>97</v>
      </c>
      <c r="BS189" s="21" t="str">
        <f>_xlfn.XLOOKUP(Consolidated[[#This Row],[CODE]],'[7]page 1'!$A:$A,'[7]page 1'!$C:$C,"")</f>
        <v/>
      </c>
      <c r="BT189" s="21" t="str">
        <f>_xlfn.XLOOKUP(Consolidated[[#This Row],[CODE]],[8]Sheet1!$A:$A,[8]Sheet1!$G:$G,"")</f>
        <v/>
      </c>
      <c r="BU189" s="21" t="s">
        <v>92</v>
      </c>
      <c r="BV189" s="21" t="s">
        <v>124</v>
      </c>
      <c r="BW189" s="25" t="s">
        <v>279</v>
      </c>
      <c r="BX189" s="32" t="s">
        <v>696</v>
      </c>
      <c r="BY189" s="21" t="s">
        <v>532</v>
      </c>
      <c r="BZ189" s="21" t="s">
        <v>103</v>
      </c>
      <c r="CA189" s="33" t="s">
        <v>596</v>
      </c>
      <c r="CB189" s="21">
        <v>1</v>
      </c>
      <c r="CC189" s="25" t="s">
        <v>105</v>
      </c>
      <c r="CD189" s="21" t="s">
        <v>97</v>
      </c>
      <c r="CE189" s="21"/>
      <c r="CF189" s="21" t="s">
        <v>387</v>
      </c>
    </row>
    <row r="190" spans="1:84" ht="70.2" x14ac:dyDescent="0.3">
      <c r="A190" s="21">
        <v>23143</v>
      </c>
      <c r="B190" s="22" t="s">
        <v>697</v>
      </c>
      <c r="C190" s="21" t="s">
        <v>532</v>
      </c>
      <c r="D190" s="52" t="s">
        <v>587</v>
      </c>
      <c r="E190" s="52" t="s">
        <v>532</v>
      </c>
      <c r="F190" s="52"/>
      <c r="G190" s="21" t="s">
        <v>119</v>
      </c>
      <c r="H190" s="21" t="s">
        <v>120</v>
      </c>
      <c r="I190" s="21" t="s">
        <v>92</v>
      </c>
      <c r="J190" s="21" t="s">
        <v>93</v>
      </c>
      <c r="K190" s="21" t="s">
        <v>121</v>
      </c>
      <c r="L190" s="24" t="s">
        <v>92</v>
      </c>
      <c r="M190" s="24">
        <v>24.800537712419807</v>
      </c>
      <c r="N190" s="24">
        <v>21.474403200626352</v>
      </c>
      <c r="O190" s="24">
        <v>30.974442815682149</v>
      </c>
      <c r="P190" s="24">
        <v>16.952311121575335</v>
      </c>
      <c r="Q190" s="24">
        <v>30.211277465309163</v>
      </c>
      <c r="R190" s="24">
        <v>25.533271184430937</v>
      </c>
      <c r="S190" s="24" t="s">
        <v>92</v>
      </c>
      <c r="T190" s="24" t="s">
        <v>92</v>
      </c>
      <c r="U190" s="24" t="s">
        <v>92</v>
      </c>
      <c r="V190" s="24" t="s">
        <v>92</v>
      </c>
      <c r="W190" s="24" t="s">
        <v>92</v>
      </c>
      <c r="X190" s="24" t="s">
        <v>92</v>
      </c>
      <c r="Y190" s="24" t="s">
        <v>92</v>
      </c>
      <c r="Z190" s="24" t="s">
        <v>92</v>
      </c>
      <c r="AA190" s="24" t="s">
        <v>92</v>
      </c>
      <c r="AB190" s="23" t="s">
        <v>136</v>
      </c>
      <c r="AC190" s="21">
        <v>18.219149999999999</v>
      </c>
      <c r="AD190" s="21">
        <v>-66.053839999999994</v>
      </c>
      <c r="AE190" s="21" t="str">
        <f>_xlfn.XLOOKUP(Consolidated[[#This Row],[CODE]],[1]updatedschoolpoints!$A:$A,[1]updatedschoolpoints!$O:$O)</f>
        <v>225-092-780-01</v>
      </c>
      <c r="AF190" s="21">
        <f>_xlfn.XLOOKUP(Consolidated[[#This Row],[CODE]],[1]updatedschoolpoints!$A:$A,[1]updatedschoolpoints!$Q:$Q)</f>
        <v>1</v>
      </c>
      <c r="AG190" s="21">
        <f>_xlfn.XLOOKUP(Consolidated[[#This Row],[CODE]],[1]updatedschoolpoints!$A:$A,[1]updatedschoolpoints!$P:$P)</f>
        <v>780</v>
      </c>
      <c r="AH190" s="21">
        <f>_xlfn.XLOOKUP(Consolidated[[#This Row],[CODE]],[1]updatedschoolpoints!$A:$A,[1]updatedschoolpoints!$I:$I)</f>
        <v>5.9417722690000003</v>
      </c>
      <c r="AI190" s="21">
        <f>_xlfn.XLOOKUP(Consolidated[[#This Row],[CODE]],[1]updatedschoolpoints!$A:$A,[1]updatedschoolpoints!$H:$H)</f>
        <v>258823.6</v>
      </c>
      <c r="AJ190" s="21">
        <v>32100</v>
      </c>
      <c r="AK190" s="21" t="s">
        <v>402</v>
      </c>
      <c r="AL190" s="26">
        <f>_xlfn.XLOOKUP(Consolidated[[#This Row],[CODE]],'[9]Added completed QCQA items 2206'!$J:$J,'[9]Added completed QCQA items 2206'!$GB:$GB,"MISSING")</f>
        <v>0.76249999999999996</v>
      </c>
      <c r="AM190" s="27">
        <f>IF(AND(Consolidated[[#This Row],[DESIGNATION]]="Historic",Consolidated[[#This Row],[DESIGNATION 3/22/2022]]="Historic"),AL190,AL190/1.6)</f>
        <v>0.47656249999999994</v>
      </c>
      <c r="AN190" s="21" t="s">
        <v>97</v>
      </c>
      <c r="AO190" s="21" t="s">
        <v>97</v>
      </c>
      <c r="AP190" s="21" t="str">
        <f>_xlfn.XLOOKUP(Consolidated[[#This Row],[CODE]],'[3]PRUEBA PVI'!$D:$D,'[3]PRUEBA PVI'!$I:$I,"NO DATA")</f>
        <v>REGULAR</v>
      </c>
      <c r="AQ190" s="28" t="str">
        <f>IF(_xlfn.XLOOKUP(Consolidated[[#This Row],[CODE]],'[4]PRUEBA PVI'!$D:$D,'[4]PRUEBA PVI'!$I:$I,"NOT FOUND")=Consolidated[[#This Row],[SPECIAL SCHOOL]],"MATCHES","NO")</f>
        <v>MATCHES</v>
      </c>
      <c r="AR190" s="28"/>
      <c r="AS190" s="21">
        <f>_xlfn.XLOOKUP(Consolidated[[#This Row],[CODE]],'[5]WORKING FILE'!$D:$D,'[5]WORKING FILE'!$W:$W,"")</f>
        <v>1</v>
      </c>
      <c r="AT190" s="33" t="str">
        <f>_xlfn.XLOOKUP(Consolidated[[#This Row],[CODE]],'[5]WORKING FILE'!$D:$D,'[5]WORKING FILE'!$V:$V)</f>
        <v>Underutilized. Merge with nearby HAYDEE CABALLERO on their site. Form K-8 for area.</v>
      </c>
      <c r="AU190" s="21">
        <f>_xlfn.XLOOKUP(Consolidated[[#This Row],[CODE]],'[6]Karen sort'!$D:$D,'[6]Karen sort'!$O:$O,"NOT COMPLETE")</f>
        <v>0</v>
      </c>
      <c r="AV190" s="21">
        <v>13.4</v>
      </c>
      <c r="AW190" s="21">
        <v>2</v>
      </c>
      <c r="AX190" s="21" t="s">
        <v>92</v>
      </c>
      <c r="AY190" s="27" t="s">
        <v>92</v>
      </c>
      <c r="AZ190" s="21"/>
      <c r="BA190" s="21"/>
      <c r="BB190" s="21"/>
      <c r="BC190" s="21"/>
      <c r="BD190" s="21"/>
      <c r="BE190" s="21"/>
      <c r="BF190" s="24" t="s">
        <v>98</v>
      </c>
      <c r="BG190" s="24">
        <v>166.22939883094776</v>
      </c>
      <c r="BH190" s="29" t="str">
        <f>IF(_xlfn.XLOOKUP(Consolidated[[#This Row],[CODE]],'[4]PRUEBA PVI'!$D:$D,'[4]PRUEBA PVI'!$AF:$AF,"NOT FOUND")=BG190,"",_xlfn.XLOOKUP(Consolidated[[#This Row],[CODE]],'[4]PRUEBA PVI'!$D:$D,'[4]PRUEBA PVI'!$AF:$AF,"NOT FOUND"))</f>
        <v/>
      </c>
      <c r="BI190" s="30">
        <v>157.01052658255227</v>
      </c>
      <c r="BJ190" s="21">
        <v>23</v>
      </c>
      <c r="BK190" s="28" t="str">
        <f>IF(_xlfn.XLOOKUP(Consolidated[[#This Row],[CODE]],'[4]PRUEBA PVI'!$D:$D,'[4]PRUEBA PVI'!$AK:$AK,"NO DATA")=Consolidated[[#This Row],[NO OF CLASSROOMS]],"","DOES NOT MATCH")</f>
        <v/>
      </c>
      <c r="BL190" s="31">
        <f>Consolidated[[#This Row],[ENROLLMENT 2021-22]]/Consolidated[[#This Row],[NO OF CLASSROOMS]]</f>
        <v>6.8265446340240121</v>
      </c>
      <c r="BM190" s="21">
        <f>Consolidated[[#This Row],[FLOOR AREA (SF)]]/Consolidated[[#This Row],[ENROLLMENT 2022-23]]</f>
        <v>193.10663592452204</v>
      </c>
      <c r="BN190" s="21" t="s">
        <v>99</v>
      </c>
      <c r="BO190" s="21" t="s">
        <v>132</v>
      </c>
      <c r="BP190" s="21" t="s">
        <v>97</v>
      </c>
      <c r="BQ190" s="21" t="s">
        <v>97</v>
      </c>
      <c r="BR190" s="21" t="s">
        <v>97</v>
      </c>
      <c r="BS190" s="21" t="str">
        <f>_xlfn.XLOOKUP(Consolidated[[#This Row],[CODE]],'[7]page 1'!$A:$A,'[7]page 1'!$C:$C,"")</f>
        <v>85KVA</v>
      </c>
      <c r="BT190" s="21" t="str">
        <f>_xlfn.XLOOKUP(Consolidated[[#This Row],[CODE]],[8]Sheet1!$A:$A,[8]Sheet1!$G:$G,"")</f>
        <v/>
      </c>
      <c r="BU190" s="21" t="s">
        <v>92</v>
      </c>
      <c r="BV190" s="21" t="s">
        <v>124</v>
      </c>
      <c r="BW190" s="25" t="s">
        <v>92</v>
      </c>
      <c r="BX190" s="32" t="s">
        <v>698</v>
      </c>
      <c r="BY190" s="21" t="s">
        <v>532</v>
      </c>
      <c r="BZ190" s="21" t="s">
        <v>103</v>
      </c>
      <c r="CA190" s="33" t="s">
        <v>596</v>
      </c>
      <c r="CB190" s="21">
        <v>1</v>
      </c>
      <c r="CC190" s="25" t="s">
        <v>172</v>
      </c>
      <c r="CD190" s="21" t="s">
        <v>97</v>
      </c>
      <c r="CE190" s="21"/>
      <c r="CF190" s="21" t="s">
        <v>143</v>
      </c>
    </row>
    <row r="191" spans="1:84" ht="56.4" x14ac:dyDescent="0.3">
      <c r="A191" s="21">
        <v>23259</v>
      </c>
      <c r="B191" s="53" t="s">
        <v>699</v>
      </c>
      <c r="C191" s="21" t="s">
        <v>532</v>
      </c>
      <c r="D191" s="52" t="s">
        <v>587</v>
      </c>
      <c r="E191" s="52" t="s">
        <v>532</v>
      </c>
      <c r="F191" s="52"/>
      <c r="G191" s="21" t="s">
        <v>119</v>
      </c>
      <c r="H191" s="21" t="s">
        <v>120</v>
      </c>
      <c r="I191" s="21" t="s">
        <v>92</v>
      </c>
      <c r="J191" s="21" t="s">
        <v>92</v>
      </c>
      <c r="K191" s="21" t="s">
        <v>121</v>
      </c>
      <c r="L191" s="24" t="s">
        <v>92</v>
      </c>
      <c r="M191" s="24">
        <v>17.169603031675251</v>
      </c>
      <c r="N191" s="24">
        <v>14.005045565625881</v>
      </c>
      <c r="O191" s="24">
        <v>15.017911668209527</v>
      </c>
      <c r="P191" s="24">
        <v>17.894106183885075</v>
      </c>
      <c r="Q191" s="24">
        <v>23.602560519772783</v>
      </c>
      <c r="R191" s="24">
        <v>23.641917763361981</v>
      </c>
      <c r="S191" s="24" t="s">
        <v>92</v>
      </c>
      <c r="T191" s="24" t="s">
        <v>92</v>
      </c>
      <c r="U191" s="24" t="s">
        <v>92</v>
      </c>
      <c r="V191" s="24" t="s">
        <v>92</v>
      </c>
      <c r="W191" s="24" t="s">
        <v>92</v>
      </c>
      <c r="X191" s="24" t="s">
        <v>92</v>
      </c>
      <c r="Y191" s="24" t="s">
        <v>92</v>
      </c>
      <c r="Z191" s="24" t="s">
        <v>92</v>
      </c>
      <c r="AA191" s="24" t="s">
        <v>92</v>
      </c>
      <c r="AB191" s="23" t="s">
        <v>136</v>
      </c>
      <c r="AC191" s="21">
        <v>18.20853</v>
      </c>
      <c r="AD191" s="21">
        <v>-66.055719999999994</v>
      </c>
      <c r="AE191" s="21" t="str">
        <f>_xlfn.XLOOKUP(Consolidated[[#This Row],[CODE]],[1]updatedschoolpoints!$A:$A,[1]updatedschoolpoints!$O:$O)</f>
        <v>251-022-702-09</v>
      </c>
      <c r="AF191" s="21">
        <f>_xlfn.XLOOKUP(Consolidated[[#This Row],[CODE]],[1]updatedschoolpoints!$A:$A,[1]updatedschoolpoints!$Q:$Q)</f>
        <v>9</v>
      </c>
      <c r="AG191" s="21">
        <f>_xlfn.XLOOKUP(Consolidated[[#This Row],[CODE]],[1]updatedschoolpoints!$A:$A,[1]updatedschoolpoints!$P:$P)</f>
        <v>702</v>
      </c>
      <c r="AH191" s="21">
        <f>_xlfn.XLOOKUP(Consolidated[[#This Row],[CODE]],[1]updatedschoolpoints!$A:$A,[1]updatedschoolpoints!$I:$I)</f>
        <v>1.368306896</v>
      </c>
      <c r="AI191" s="21">
        <f>_xlfn.XLOOKUP(Consolidated[[#This Row],[CODE]],[1]updatedschoolpoints!$A:$A,[1]updatedschoolpoints!$H:$H)</f>
        <v>59603.448380000002</v>
      </c>
      <c r="AJ191" s="21">
        <v>22152</v>
      </c>
      <c r="AK191" s="21" t="s">
        <v>402</v>
      </c>
      <c r="AL191" s="26">
        <f>_xlfn.XLOOKUP(Consolidated[[#This Row],[CODE]],'[2]FCI updated 220517'!$B:$B,'[2]FCI updated 220517'!$GD:$GD)</f>
        <v>0.75749999999999995</v>
      </c>
      <c r="AM191" s="27">
        <f>IF(AND(Consolidated[[#This Row],[DESIGNATION]]="Historic",Consolidated[[#This Row],[DESIGNATION 3/22/2022]]="Historic"),AL191,AL191/1.6)</f>
        <v>0.47343749999999996</v>
      </c>
      <c r="AN191" s="21" t="s">
        <v>97</v>
      </c>
      <c r="AO191" s="21" t="s">
        <v>97</v>
      </c>
      <c r="AP191" s="21" t="str">
        <f>_xlfn.XLOOKUP(Consolidated[[#This Row],[CODE]],'[3]PRUEBA PVI'!$D:$D,'[3]PRUEBA PVI'!$I:$I,"NO DATA")</f>
        <v>REGULAR</v>
      </c>
      <c r="AQ191" s="28" t="str">
        <f>IF(_xlfn.XLOOKUP(Consolidated[[#This Row],[CODE]],'[4]PRUEBA PVI'!$D:$D,'[4]PRUEBA PVI'!$I:$I,"NOT FOUND")=Consolidated[[#This Row],[SPECIAL SCHOOL]],"MATCHES","NO")</f>
        <v>MATCHES</v>
      </c>
      <c r="AR191" s="28"/>
      <c r="AS191" s="21">
        <f>_xlfn.XLOOKUP(Consolidated[[#This Row],[CODE]],'[5]WORKING FILE'!$D:$D,'[5]WORKING FILE'!$W:$W,"")</f>
        <v>1</v>
      </c>
      <c r="AT191" s="33" t="str">
        <f>_xlfn.XLOOKUP(Consolidated[[#This Row],[CODE]],'[5]WORKING FILE'!$D:$D,'[5]WORKING FILE'!$V:$V)</f>
        <v>Underutilized. Merge with nearby HAYDEE CABALLERO on their site. Form K-8 for area.</v>
      </c>
      <c r="AU191" s="21">
        <f>_xlfn.XLOOKUP(Consolidated[[#This Row],[CODE]],'[6]Karen sort'!$D:$D,'[6]Karen sort'!$O:$O,"NOT COMPLETE")</f>
        <v>0</v>
      </c>
      <c r="AV191" s="21">
        <v>13.4</v>
      </c>
      <c r="AW191" s="21">
        <v>4</v>
      </c>
      <c r="AX191" s="21" t="s">
        <v>92</v>
      </c>
      <c r="AY191" s="27" t="s">
        <v>92</v>
      </c>
      <c r="AZ191" s="21"/>
      <c r="BA191" s="21"/>
      <c r="BB191" s="21"/>
      <c r="BC191" s="21"/>
      <c r="BD191" s="21"/>
      <c r="BE191" s="21"/>
      <c r="BF191" s="24" t="s">
        <v>98</v>
      </c>
      <c r="BG191" s="24">
        <v>111.3311447325305</v>
      </c>
      <c r="BH191" s="29" t="str">
        <f>IF(_xlfn.XLOOKUP(Consolidated[[#This Row],[CODE]],'[4]PRUEBA PVI'!$D:$D,'[4]PRUEBA PVI'!$AF:$AF,"NOT FOUND")=BG191,"",_xlfn.XLOOKUP(Consolidated[[#This Row],[CODE]],'[4]PRUEBA PVI'!$D:$D,'[4]PRUEBA PVI'!$AF:$AF,"NOT FOUND"))</f>
        <v/>
      </c>
      <c r="BI191" s="30">
        <v>105.04313247947306</v>
      </c>
      <c r="BJ191" s="21">
        <v>24</v>
      </c>
      <c r="BK191" s="28" t="str">
        <f>IF(_xlfn.XLOOKUP(Consolidated[[#This Row],[CODE]],'[4]PRUEBA PVI'!$D:$D,'[4]PRUEBA PVI'!$AK:$AK,"NO DATA")=Consolidated[[#This Row],[NO OF CLASSROOMS]],"","DOES NOT MATCH")</f>
        <v/>
      </c>
      <c r="BL191" s="31">
        <f>Consolidated[[#This Row],[ENROLLMENT 2021-22]]/Consolidated[[#This Row],[NO OF CLASSROOMS]]</f>
        <v>4.3767971866447111</v>
      </c>
      <c r="BM191" s="21">
        <f>Consolidated[[#This Row],[FLOOR AREA (SF)]]/Consolidated[[#This Row],[ENROLLMENT 2022-23]]</f>
        <v>198.97397132868315</v>
      </c>
      <c r="BN191" s="21" t="s">
        <v>99</v>
      </c>
      <c r="BO191" s="21" t="s">
        <v>132</v>
      </c>
      <c r="BP191" s="21" t="s">
        <v>97</v>
      </c>
      <c r="BQ191" s="21" t="s">
        <v>97</v>
      </c>
      <c r="BR191" s="21" t="s">
        <v>97</v>
      </c>
      <c r="BS191" s="21" t="str">
        <f>_xlfn.XLOOKUP(Consolidated[[#This Row],[CODE]],'[7]page 1'!$A:$A,'[7]page 1'!$C:$C,"")</f>
        <v/>
      </c>
      <c r="BT191" s="21" t="str">
        <f>_xlfn.XLOOKUP(Consolidated[[#This Row],[CODE]],[8]Sheet1!$A:$A,[8]Sheet1!$G:$G,"")</f>
        <v/>
      </c>
      <c r="BU191" s="21" t="s">
        <v>92</v>
      </c>
      <c r="BV191" s="21" t="s">
        <v>124</v>
      </c>
      <c r="BW191" s="25" t="s">
        <v>92</v>
      </c>
      <c r="BX191" s="32" t="s">
        <v>700</v>
      </c>
      <c r="BY191" s="21" t="s">
        <v>532</v>
      </c>
      <c r="BZ191" s="21" t="s">
        <v>103</v>
      </c>
      <c r="CA191" s="33" t="s">
        <v>596</v>
      </c>
      <c r="CB191" s="21">
        <v>1</v>
      </c>
      <c r="CC191" s="25" t="s">
        <v>172</v>
      </c>
      <c r="CD191" s="21" t="s">
        <v>97</v>
      </c>
      <c r="CE191" s="21"/>
      <c r="CF191" s="21" t="s">
        <v>143</v>
      </c>
    </row>
    <row r="192" spans="1:84" ht="85.2" x14ac:dyDescent="0.3">
      <c r="A192" s="21">
        <v>23309</v>
      </c>
      <c r="B192" s="22" t="s">
        <v>701</v>
      </c>
      <c r="C192" s="21" t="s">
        <v>679</v>
      </c>
      <c r="D192" s="21" t="s">
        <v>680</v>
      </c>
      <c r="E192" s="21" t="s">
        <v>681</v>
      </c>
      <c r="F192" s="21"/>
      <c r="G192" s="21" t="s">
        <v>189</v>
      </c>
      <c r="H192" s="21" t="s">
        <v>190</v>
      </c>
      <c r="I192" s="21" t="s">
        <v>92</v>
      </c>
      <c r="J192" s="21" t="s">
        <v>93</v>
      </c>
      <c r="K192" s="21" t="s">
        <v>191</v>
      </c>
      <c r="L192" s="24" t="s">
        <v>92</v>
      </c>
      <c r="M192" s="24" t="s">
        <v>92</v>
      </c>
      <c r="N192" s="24" t="s">
        <v>92</v>
      </c>
      <c r="O192" s="24" t="s">
        <v>92</v>
      </c>
      <c r="P192" s="24" t="s">
        <v>92</v>
      </c>
      <c r="Q192" s="24" t="s">
        <v>92</v>
      </c>
      <c r="R192" s="24" t="s">
        <v>92</v>
      </c>
      <c r="S192" s="24">
        <v>65.438372461366029</v>
      </c>
      <c r="T192" s="24">
        <v>64.276641260374063</v>
      </c>
      <c r="U192" s="24">
        <v>65.60685457638985</v>
      </c>
      <c r="V192" s="24" t="s">
        <v>92</v>
      </c>
      <c r="W192" s="24" t="s">
        <v>92</v>
      </c>
      <c r="X192" s="24" t="s">
        <v>92</v>
      </c>
      <c r="Y192" s="24" t="s">
        <v>92</v>
      </c>
      <c r="Z192" s="24" t="s">
        <v>92</v>
      </c>
      <c r="AA192" s="24" t="s">
        <v>92</v>
      </c>
      <c r="AB192" s="23" t="s">
        <v>192</v>
      </c>
      <c r="AC192" s="37">
        <v>18.191213999999999</v>
      </c>
      <c r="AD192" s="37">
        <v>-65.966299000000006</v>
      </c>
      <c r="AE192" s="37" t="str">
        <f>_xlfn.XLOOKUP(Consolidated[[#This Row],[CODE]],[1]updatedschoolpoints!$A:$A,[1]updatedschoolpoints!$O:$O)</f>
        <v>252-086-075-10</v>
      </c>
      <c r="AF192" s="37">
        <f>_xlfn.XLOOKUP(Consolidated[[#This Row],[CODE]],[1]updatedschoolpoints!$A:$A,[1]updatedschoolpoints!$Q:$Q)</f>
        <v>10</v>
      </c>
      <c r="AG192" s="37">
        <f>_xlfn.XLOOKUP(Consolidated[[#This Row],[CODE]],[1]updatedschoolpoints!$A:$A,[1]updatedschoolpoints!$P:$P)</f>
        <v>75</v>
      </c>
      <c r="AH192" s="37">
        <f>_xlfn.XLOOKUP(Consolidated[[#This Row],[CODE]],[1]updatedschoolpoints!$A:$A,[1]updatedschoolpoints!$I:$I)</f>
        <v>2.9701386849999998</v>
      </c>
      <c r="AI192" s="37">
        <f>_xlfn.XLOOKUP(Consolidated[[#This Row],[CODE]],[1]updatedschoolpoints!$A:$A,[1]updatedschoolpoints!$H:$H)</f>
        <v>129379.2411</v>
      </c>
      <c r="AJ192" s="21">
        <v>69963</v>
      </c>
      <c r="AK192" s="21" t="s">
        <v>702</v>
      </c>
      <c r="AL192" s="26">
        <f>_xlfn.XLOOKUP(Consolidated[[#This Row],[CODE]],'[2]FCI updated 220517'!$B:$B,'[2]FCI updated 220517'!$GD:$GD)</f>
        <v>1.1192</v>
      </c>
      <c r="AM192" s="27">
        <f>IF(AND(Consolidated[[#This Row],[DESIGNATION]]="Historic",Consolidated[[#This Row],[DESIGNATION 3/22/2022]]="Historic"),AL192,AL192/1.6)</f>
        <v>0.6994999999999999</v>
      </c>
      <c r="AN192" s="21" t="s">
        <v>97</v>
      </c>
      <c r="AO192" s="21" t="s">
        <v>97</v>
      </c>
      <c r="AP192" s="21" t="str">
        <f>_xlfn.XLOOKUP(Consolidated[[#This Row],[CODE]],'[3]PRUEBA PVI'!$D:$D,'[3]PRUEBA PVI'!$I:$I,"NO DATA")</f>
        <v>REGULAR</v>
      </c>
      <c r="AQ192" s="28" t="str">
        <f>IF(_xlfn.XLOOKUP(Consolidated[[#This Row],[CODE]],'[4]PRUEBA PVI'!$D:$D,'[4]PRUEBA PVI'!$I:$I,"NOT FOUND")=Consolidated[[#This Row],[SPECIAL SCHOOL]],"MATCHES","NO")</f>
        <v>MATCHES</v>
      </c>
      <c r="AR192" s="28"/>
      <c r="AS192" s="21">
        <f>_xlfn.XLOOKUP(Consolidated[[#This Row],[CODE]],'[5]WORKING FILE'!$D:$D,'[5]WORKING FILE'!$W:$W,"")</f>
        <v>1</v>
      </c>
      <c r="AT192" s="33" t="str">
        <f>_xlfn.XLOOKUP(Consolidated[[#This Row],[CODE]],'[5]WORKING FILE'!$D:$D,'[5]WORKING FILE'!$V:$V)</f>
        <v>850 meters to LUIS MUÑOZ RIVERA K-5 changed to PK-8, moved these students there since not in a flood zone</v>
      </c>
      <c r="AU192" s="21" t="str">
        <f>_xlfn.XLOOKUP(Consolidated[[#This Row],[CODE]],'[6]Karen sort'!$D:$D,'[6]Karen sort'!$O:$O,"NOT COMPLETE")</f>
        <v>6-8</v>
      </c>
      <c r="AV192" s="21">
        <v>5.8</v>
      </c>
      <c r="AW192" s="21">
        <v>2</v>
      </c>
      <c r="AX192" s="21" t="s">
        <v>92</v>
      </c>
      <c r="AY192" s="27" t="s">
        <v>92</v>
      </c>
      <c r="AZ192" s="21"/>
      <c r="BA192" s="21"/>
      <c r="BB192" s="21"/>
      <c r="BC192" s="21"/>
      <c r="BD192" s="21"/>
      <c r="BE192" s="21"/>
      <c r="BF192" s="24" t="s">
        <v>98</v>
      </c>
      <c r="BG192" s="24">
        <v>211.34468298664058</v>
      </c>
      <c r="BH192" s="29" t="str">
        <f>IF(_xlfn.XLOOKUP(Consolidated[[#This Row],[CODE]],'[4]PRUEBA PVI'!$D:$D,'[4]PRUEBA PVI'!$AF:$AF,"NOT FOUND")=BG192,"",_xlfn.XLOOKUP(Consolidated[[#This Row],[CODE]],'[4]PRUEBA PVI'!$D:$D,'[4]PRUEBA PVI'!$AF:$AF,"NOT FOUND"))</f>
        <v/>
      </c>
      <c r="BI192" s="30">
        <v>200.30011430699363</v>
      </c>
      <c r="BJ192" s="21">
        <v>29</v>
      </c>
      <c r="BK192" s="28" t="str">
        <f>IF(_xlfn.XLOOKUP(Consolidated[[#This Row],[CODE]],'[4]PRUEBA PVI'!$D:$D,'[4]PRUEBA PVI'!$AK:$AK,"NO DATA")=Consolidated[[#This Row],[NO OF CLASSROOMS]],"","DOES NOT MATCH")</f>
        <v/>
      </c>
      <c r="BL192" s="31">
        <f>Consolidated[[#This Row],[ENROLLMENT 2021-22]]/Consolidated[[#This Row],[NO OF CLASSROOMS]]</f>
        <v>6.9069004933446081</v>
      </c>
      <c r="BM192" s="21">
        <f>Consolidated[[#This Row],[FLOOR AREA (SF)]]/Consolidated[[#This Row],[ENROLLMENT 2022-23]]</f>
        <v>331.03742668758065</v>
      </c>
      <c r="BN192" s="21" t="s">
        <v>99</v>
      </c>
      <c r="BO192" s="21" t="s">
        <v>132</v>
      </c>
      <c r="BP192" s="21" t="s">
        <v>97</v>
      </c>
      <c r="BQ192" s="21" t="s">
        <v>97</v>
      </c>
      <c r="BR192" s="21" t="s">
        <v>97</v>
      </c>
      <c r="BS192" s="21" t="str">
        <f>_xlfn.XLOOKUP(Consolidated[[#This Row],[CODE]],'[7]page 1'!$A:$A,'[7]page 1'!$C:$C,"")</f>
        <v/>
      </c>
      <c r="BT192" s="21" t="str">
        <f>_xlfn.XLOOKUP(Consolidated[[#This Row],[CODE]],[8]Sheet1!$A:$A,[8]Sheet1!$G:$G,"")</f>
        <v/>
      </c>
      <c r="BU192" s="21" t="s">
        <v>92</v>
      </c>
      <c r="BV192" s="21" t="s">
        <v>101</v>
      </c>
      <c r="BW192" s="25" t="s">
        <v>92</v>
      </c>
      <c r="BX192" s="32" t="s">
        <v>703</v>
      </c>
      <c r="BY192" s="21" t="s">
        <v>681</v>
      </c>
      <c r="BZ192" s="21" t="s">
        <v>103</v>
      </c>
      <c r="CA192" s="33" t="s">
        <v>683</v>
      </c>
      <c r="CB192" s="21">
        <v>2</v>
      </c>
      <c r="CC192" s="25" t="s">
        <v>105</v>
      </c>
      <c r="CD192" s="21" t="s">
        <v>97</v>
      </c>
      <c r="CE192" s="21"/>
      <c r="CF192" s="21" t="s">
        <v>143</v>
      </c>
    </row>
    <row r="193" spans="1:84" ht="84" x14ac:dyDescent="0.3">
      <c r="A193" s="54">
        <v>23440</v>
      </c>
      <c r="B193" s="22" t="s">
        <v>704</v>
      </c>
      <c r="C193" s="21" t="s">
        <v>532</v>
      </c>
      <c r="D193" s="21" t="s">
        <v>587</v>
      </c>
      <c r="E193" s="21" t="s">
        <v>532</v>
      </c>
      <c r="F193" s="21"/>
      <c r="G193" s="42" t="s">
        <v>705</v>
      </c>
      <c r="H193" s="42"/>
      <c r="I193" s="42" t="s">
        <v>92</v>
      </c>
      <c r="J193" s="42" t="s">
        <v>92</v>
      </c>
      <c r="K193" s="42" t="s">
        <v>411</v>
      </c>
      <c r="L193" s="43" t="e">
        <v>#N/A</v>
      </c>
      <c r="M193" s="43" t="e">
        <v>#N/A</v>
      </c>
      <c r="N193" s="43" t="e">
        <v>#N/A</v>
      </c>
      <c r="O193" s="43" t="e">
        <v>#N/A</v>
      </c>
      <c r="P193" s="43" t="e">
        <v>#N/A</v>
      </c>
      <c r="Q193" s="43" t="e">
        <v>#N/A</v>
      </c>
      <c r="R193" s="43" t="e">
        <v>#N/A</v>
      </c>
      <c r="S193" s="43" t="e">
        <v>#N/A</v>
      </c>
      <c r="T193" s="43" t="e">
        <v>#N/A</v>
      </c>
      <c r="U193" s="43" t="e">
        <v>#N/A</v>
      </c>
      <c r="V193" s="43" t="e">
        <v>#N/A</v>
      </c>
      <c r="W193" s="43" t="e">
        <v>#N/A</v>
      </c>
      <c r="X193" s="43" t="e">
        <v>#N/A</v>
      </c>
      <c r="Y193" s="43" t="e">
        <v>#N/A</v>
      </c>
      <c r="Z193" s="43" t="e">
        <v>#N/A</v>
      </c>
      <c r="AA193" s="43" t="e">
        <v>#N/A</v>
      </c>
      <c r="AB193" s="23" t="s">
        <v>655</v>
      </c>
      <c r="AC193" s="37">
        <v>18.237293999999999</v>
      </c>
      <c r="AD193" s="37">
        <v>-66.029331999999997</v>
      </c>
      <c r="AE193" s="37" t="str">
        <f>_xlfn.XLOOKUP(Consolidated[[#This Row],[CODE]],[1]updatedschoolpoints!$A:$A,[1]updatedschoolpoints!$O:$O)</f>
        <v>225-036-315-15</v>
      </c>
      <c r="AF193" s="37">
        <f>_xlfn.XLOOKUP(Consolidated[[#This Row],[CODE]],[1]updatedschoolpoints!$A:$A,[1]updatedschoolpoints!$Q:$Q)</f>
        <v>15</v>
      </c>
      <c r="AG193" s="37">
        <f>_xlfn.XLOOKUP(Consolidated[[#This Row],[CODE]],[1]updatedschoolpoints!$A:$A,[1]updatedschoolpoints!$P:$P)</f>
        <v>315</v>
      </c>
      <c r="AH193" s="37">
        <f>_xlfn.XLOOKUP(Consolidated[[#This Row],[CODE]],[1]updatedschoolpoints!$A:$A,[1]updatedschoolpoints!$I:$I)</f>
        <v>2.448693118</v>
      </c>
      <c r="AI193" s="37">
        <f>_xlfn.XLOOKUP(Consolidated[[#This Row],[CODE]],[1]updatedschoolpoints!$A:$A,[1]updatedschoolpoints!$H:$H)</f>
        <v>106665.0722</v>
      </c>
      <c r="AJ193" s="21">
        <v>91794</v>
      </c>
      <c r="AK193" s="21" t="s">
        <v>501</v>
      </c>
      <c r="AL193" s="26">
        <f>_xlfn.XLOOKUP(Consolidated[[#This Row],[CODE]],'[2]FCI updated 220517'!$B:$B,'[2]FCI updated 220517'!$GD:$GD)</f>
        <v>0.44</v>
      </c>
      <c r="AM193" s="27">
        <f>IF(AND(Consolidated[[#This Row],[DESIGNATION]]="Historic",Consolidated[[#This Row],[DESIGNATION 3/22/2022]]="Historic"),AL193,AL193/1.6)</f>
        <v>0.27499999999999997</v>
      </c>
      <c r="AN193" s="21" t="s">
        <v>45</v>
      </c>
      <c r="AO193" s="21" t="s">
        <v>97</v>
      </c>
      <c r="AP193" s="21" t="str">
        <f>_xlfn.XLOOKUP(Consolidated[[#This Row],[CODE]],'[3]PRUEBA PVI'!$D:$D,'[3]PRUEBA PVI'!$I:$I,"NO DATA")</f>
        <v>BELLAS ARTES</v>
      </c>
      <c r="AQ193" s="28" t="str">
        <f>IF(_xlfn.XLOOKUP(Consolidated[[#This Row],[CODE]],'[4]PRUEBA PVI'!$D:$D,'[4]PRUEBA PVI'!$I:$I,"NOT FOUND")=Consolidated[[#This Row],[SPECIAL SCHOOL]],"MATCHES","NO")</f>
        <v>MATCHES</v>
      </c>
      <c r="AR193" s="28"/>
      <c r="AS193" s="21">
        <f>_xlfn.XLOOKUP(Consolidated[[#This Row],[CODE]],'[5]WORKING FILE'!$D:$D,'[5]WORKING FILE'!$W:$W,"")</f>
        <v>3</v>
      </c>
      <c r="AT193" s="33" t="str">
        <f>_xlfn.XLOOKUP(Consolidated[[#This Row],[CODE]],'[5]WORKING FILE'!$D:$D,'[5]WORKING FILE'!$V:$V)</f>
        <v>Specialty School. Keep</v>
      </c>
      <c r="AU193" s="21">
        <f>_xlfn.XLOOKUP(Consolidated[[#This Row],[CODE]],'[6]Karen sort'!$D:$D,'[6]Karen sort'!$O:$O,"NOT COMPLETE")</f>
        <v>0</v>
      </c>
      <c r="AV193" s="21">
        <v>13.4</v>
      </c>
      <c r="AW193" s="21"/>
      <c r="AX193" s="21" t="s">
        <v>92</v>
      </c>
      <c r="AY193" s="27" t="s">
        <v>92</v>
      </c>
      <c r="AZ193" s="21"/>
      <c r="BA193" s="21"/>
      <c r="BB193" s="21"/>
      <c r="BC193" s="21"/>
      <c r="BD193" s="21"/>
      <c r="BE193" s="21"/>
      <c r="BF193" s="24" t="s">
        <v>179</v>
      </c>
      <c r="BG193" s="24">
        <v>0</v>
      </c>
      <c r="BH193" s="29" t="str">
        <f>IF(_xlfn.XLOOKUP(Consolidated[[#This Row],[CODE]],'[4]PRUEBA PVI'!$D:$D,'[4]PRUEBA PVI'!$AF:$AF,"NOT FOUND")=BG193,"",_xlfn.XLOOKUP(Consolidated[[#This Row],[CODE]],'[4]PRUEBA PVI'!$D:$D,'[4]PRUEBA PVI'!$AF:$AF,"NOT FOUND"))</f>
        <v/>
      </c>
      <c r="BI193" s="30">
        <v>0</v>
      </c>
      <c r="BJ193" s="21">
        <v>73</v>
      </c>
      <c r="BK193" s="28" t="str">
        <f>IF(_xlfn.XLOOKUP(Consolidated[[#This Row],[CODE]],'[4]PRUEBA PVI'!$D:$D,'[4]PRUEBA PVI'!$AK:$AK,"NO DATA")=Consolidated[[#This Row],[NO OF CLASSROOMS]],"","DOES NOT MATCH")</f>
        <v/>
      </c>
      <c r="BL193" s="31">
        <f>Consolidated[[#This Row],[ENROLLMENT 2021-22]]/Consolidated[[#This Row],[NO OF CLASSROOMS]]</f>
        <v>0</v>
      </c>
      <c r="BM193" s="21" t="e">
        <f>Consolidated[[#This Row],[FLOOR AREA (SF)]]/Consolidated[[#This Row],[ENROLLMENT 2022-23]]</f>
        <v>#DIV/0!</v>
      </c>
      <c r="BN193" s="21" t="s">
        <v>99</v>
      </c>
      <c r="BO193" s="21" t="s">
        <v>132</v>
      </c>
      <c r="BP193" s="21" t="s">
        <v>392</v>
      </c>
      <c r="BQ193" s="21" t="s">
        <v>97</v>
      </c>
      <c r="BR193" s="21" t="s">
        <v>97</v>
      </c>
      <c r="BS193" s="21" t="str">
        <f>_xlfn.XLOOKUP(Consolidated[[#This Row],[CODE]],'[7]page 1'!$A:$A,'[7]page 1'!$C:$C,"")</f>
        <v/>
      </c>
      <c r="BT193" s="21" t="str">
        <f>_xlfn.XLOOKUP(Consolidated[[#This Row],[CODE]],[8]Sheet1!$A:$A,[8]Sheet1!$G:$G,"")</f>
        <v/>
      </c>
      <c r="BU193" s="21" t="s">
        <v>92</v>
      </c>
      <c r="BV193" s="21" t="s">
        <v>101</v>
      </c>
      <c r="BW193" s="25" t="s">
        <v>92</v>
      </c>
      <c r="BX193" s="32" t="s">
        <v>706</v>
      </c>
      <c r="BY193" s="21" t="s">
        <v>532</v>
      </c>
      <c r="BZ193" s="21" t="s">
        <v>103</v>
      </c>
      <c r="CA193" s="33" t="s">
        <v>596</v>
      </c>
      <c r="CB193" s="21">
        <v>1</v>
      </c>
      <c r="CC193" s="25" t="s">
        <v>253</v>
      </c>
      <c r="CD193" s="21" t="s">
        <v>97</v>
      </c>
      <c r="CE193" s="21"/>
      <c r="CF193" s="21" t="s">
        <v>106</v>
      </c>
    </row>
    <row r="194" spans="1:84" ht="84" x14ac:dyDescent="0.3">
      <c r="A194" s="21">
        <v>23515</v>
      </c>
      <c r="B194" s="22" t="s">
        <v>707</v>
      </c>
      <c r="C194" s="21" t="s">
        <v>532</v>
      </c>
      <c r="D194" s="52" t="s">
        <v>587</v>
      </c>
      <c r="E194" s="52" t="s">
        <v>532</v>
      </c>
      <c r="F194" s="52"/>
      <c r="G194" s="21" t="s">
        <v>119</v>
      </c>
      <c r="H194" s="21" t="s">
        <v>120</v>
      </c>
      <c r="I194" s="21" t="s">
        <v>92</v>
      </c>
      <c r="J194" s="21" t="s">
        <v>93</v>
      </c>
      <c r="K194" s="21" t="s">
        <v>121</v>
      </c>
      <c r="L194" s="24" t="s">
        <v>92</v>
      </c>
      <c r="M194" s="24">
        <v>21.938937207140597</v>
      </c>
      <c r="N194" s="24">
        <v>21.474403200626352</v>
      </c>
      <c r="O194" s="24">
        <v>21.588248023051193</v>
      </c>
      <c r="P194" s="24">
        <v>16.952311121575335</v>
      </c>
      <c r="Q194" s="24">
        <v>20.77025325740005</v>
      </c>
      <c r="R194" s="24">
        <v>13.239473947482709</v>
      </c>
      <c r="S194" s="24" t="s">
        <v>92</v>
      </c>
      <c r="T194" s="24" t="s">
        <v>92</v>
      </c>
      <c r="U194" s="24" t="s">
        <v>92</v>
      </c>
      <c r="V194" s="24" t="s">
        <v>92</v>
      </c>
      <c r="W194" s="24" t="s">
        <v>92</v>
      </c>
      <c r="X194" s="24" t="s">
        <v>92</v>
      </c>
      <c r="Y194" s="24" t="s">
        <v>92</v>
      </c>
      <c r="Z194" s="24" t="s">
        <v>92</v>
      </c>
      <c r="AA194" s="24" t="s">
        <v>92</v>
      </c>
      <c r="AB194" s="23" t="s">
        <v>136</v>
      </c>
      <c r="AC194" s="21">
        <v>18.216529999999999</v>
      </c>
      <c r="AD194" s="21">
        <v>-66.036450000000002</v>
      </c>
      <c r="AE194" s="21" t="str">
        <f>_xlfn.XLOOKUP(Consolidated[[#This Row],[CODE]],[1]updatedschoolpoints!$A:$A,[1]updatedschoolpoints!$O:$O)</f>
        <v>251-005-550-44</v>
      </c>
      <c r="AF194" s="21">
        <f>_xlfn.XLOOKUP(Consolidated[[#This Row],[CODE]],[1]updatedschoolpoints!$A:$A,[1]updatedschoolpoints!$Q:$Q)</f>
        <v>44</v>
      </c>
      <c r="AG194" s="21">
        <f>_xlfn.XLOOKUP(Consolidated[[#This Row],[CODE]],[1]updatedschoolpoints!$A:$A,[1]updatedschoolpoints!$P:$P)</f>
        <v>550</v>
      </c>
      <c r="AH194" s="21">
        <f>_xlfn.XLOOKUP(Consolidated[[#This Row],[CODE]],[1]updatedschoolpoints!$A:$A,[1]updatedschoolpoints!$I:$I)</f>
        <v>1.487064717</v>
      </c>
      <c r="AI194" s="21">
        <f>_xlfn.XLOOKUP(Consolidated[[#This Row],[CODE]],[1]updatedschoolpoints!$A:$A,[1]updatedschoolpoints!$H:$H)</f>
        <v>64776.539080000002</v>
      </c>
      <c r="AJ194" s="21">
        <v>35560</v>
      </c>
      <c r="AK194" s="21" t="s">
        <v>298</v>
      </c>
      <c r="AL194" s="26">
        <f>_xlfn.XLOOKUP(Consolidated[[#This Row],[CODE]],'[9]Added completed QCQA items 2206'!$J:$J,'[9]Added completed QCQA items 2206'!$GB:$GB,"MISSING")</f>
        <v>0.83499999999999996</v>
      </c>
      <c r="AM194" s="27">
        <f>IF(AND(Consolidated[[#This Row],[DESIGNATION]]="Historic",Consolidated[[#This Row],[DESIGNATION 3/22/2022]]="Historic"),AL194,AL194/1.6)</f>
        <v>0.52187499999999998</v>
      </c>
      <c r="AN194" s="21" t="s">
        <v>97</v>
      </c>
      <c r="AO194" s="21" t="s">
        <v>97</v>
      </c>
      <c r="AP194" s="21" t="str">
        <f>_xlfn.XLOOKUP(Consolidated[[#This Row],[CODE]],'[3]PRUEBA PVI'!$D:$D,'[3]PRUEBA PVI'!$I:$I,"NO DATA")</f>
        <v>REGULAR</v>
      </c>
      <c r="AQ194" s="28" t="str">
        <f>IF(_xlfn.XLOOKUP(Consolidated[[#This Row],[CODE]],'[4]PRUEBA PVI'!$D:$D,'[4]PRUEBA PVI'!$I:$I,"NOT FOUND")=Consolidated[[#This Row],[SPECIAL SCHOOL]],"MATCHES","NO")</f>
        <v>MATCHES</v>
      </c>
      <c r="AR194" s="28"/>
      <c r="AS194" s="21">
        <f>_xlfn.XLOOKUP(Consolidated[[#This Row],[CODE]],'[5]WORKING FILE'!$D:$D,'[5]WORKING FILE'!$W:$W,"")</f>
        <v>4</v>
      </c>
      <c r="AT194" s="33" t="str">
        <f>_xlfn.XLOOKUP(Consolidated[[#This Row],[CODE]],'[5]WORKING FILE'!$D:$D,'[5]WORKING FILE'!$V:$V)</f>
        <v>Take students from BENITA GONZALEZ QUINONES and build addition</v>
      </c>
      <c r="AU194" s="21" t="str">
        <f>_xlfn.XLOOKUP(Consolidated[[#This Row],[CODE]],'[6]Karen sort'!$D:$D,'[6]Karen sort'!$O:$O,"NOT COMPLETE")</f>
        <v>K-5</v>
      </c>
      <c r="AV194" s="21">
        <v>13.4</v>
      </c>
      <c r="AW194" s="21">
        <v>4</v>
      </c>
      <c r="AX194" s="21" t="s">
        <v>92</v>
      </c>
      <c r="AY194" s="27" t="s">
        <v>92</v>
      </c>
      <c r="AZ194" s="21"/>
      <c r="BA194" s="21"/>
      <c r="BB194" s="21"/>
      <c r="BC194" s="21"/>
      <c r="BD194" s="21"/>
      <c r="BE194" s="21"/>
      <c r="BF194" s="24" t="s">
        <v>179</v>
      </c>
      <c r="BG194" s="24">
        <v>137.99377808732285</v>
      </c>
      <c r="BH194" s="29" t="str">
        <f>IF(_xlfn.XLOOKUP(Consolidated[[#This Row],[CODE]],'[4]PRUEBA PVI'!$D:$D,'[4]PRUEBA PVI'!$AF:$AF,"NOT FOUND")=BG194,"",_xlfn.XLOOKUP(Consolidated[[#This Row],[CODE]],'[4]PRUEBA PVI'!$D:$D,'[4]PRUEBA PVI'!$AF:$AF,"NOT FOUND"))</f>
        <v/>
      </c>
      <c r="BI194" s="30">
        <v>130.43628445867211</v>
      </c>
      <c r="BJ194" s="21">
        <v>22</v>
      </c>
      <c r="BK194" s="28" t="str">
        <f>IF(_xlfn.XLOOKUP(Consolidated[[#This Row],[CODE]],'[4]PRUEBA PVI'!$D:$D,'[4]PRUEBA PVI'!$AK:$AK,"NO DATA")=Consolidated[[#This Row],[NO OF CLASSROOMS]],"","DOES NOT MATCH")</f>
        <v/>
      </c>
      <c r="BL194" s="31">
        <f>Consolidated[[#This Row],[ENROLLMENT 2021-22]]/Consolidated[[#This Row],[NO OF CLASSROOMS]]</f>
        <v>5.9289220208487317</v>
      </c>
      <c r="BM194" s="21">
        <f>Consolidated[[#This Row],[FLOOR AREA (SF)]]/Consolidated[[#This Row],[ENROLLMENT 2022-23]]</f>
        <v>257.69277784029896</v>
      </c>
      <c r="BN194" s="21" t="s">
        <v>99</v>
      </c>
      <c r="BO194" s="21" t="s">
        <v>132</v>
      </c>
      <c r="BP194" s="21" t="s">
        <v>97</v>
      </c>
      <c r="BQ194" s="21" t="s">
        <v>97</v>
      </c>
      <c r="BR194" s="21" t="s">
        <v>97</v>
      </c>
      <c r="BS194" s="21" t="str">
        <f>_xlfn.XLOOKUP(Consolidated[[#This Row],[CODE]],'[7]page 1'!$A:$A,'[7]page 1'!$C:$C,"")</f>
        <v/>
      </c>
      <c r="BT194" s="21" t="str">
        <f>_xlfn.XLOOKUP(Consolidated[[#This Row],[CODE]],[8]Sheet1!$A:$A,[8]Sheet1!$G:$G,"")</f>
        <v/>
      </c>
      <c r="BU194" s="21" t="s">
        <v>92</v>
      </c>
      <c r="BV194" s="21" t="s">
        <v>101</v>
      </c>
      <c r="BW194" s="25" t="s">
        <v>92</v>
      </c>
      <c r="BX194" s="32" t="s">
        <v>708</v>
      </c>
      <c r="BY194" s="21" t="s">
        <v>532</v>
      </c>
      <c r="BZ194" s="21" t="s">
        <v>103</v>
      </c>
      <c r="CA194" s="33" t="s">
        <v>596</v>
      </c>
      <c r="CB194" s="21">
        <v>1</v>
      </c>
      <c r="CC194" s="25" t="s">
        <v>172</v>
      </c>
      <c r="CD194" s="21" t="s">
        <v>97</v>
      </c>
      <c r="CE194" s="21"/>
      <c r="CF194" s="21" t="s">
        <v>387</v>
      </c>
    </row>
    <row r="195" spans="1:84" ht="70.2" x14ac:dyDescent="0.3">
      <c r="A195" s="21">
        <v>23531</v>
      </c>
      <c r="B195" s="22" t="s">
        <v>709</v>
      </c>
      <c r="C195" s="21" t="s">
        <v>532</v>
      </c>
      <c r="D195" s="21" t="s">
        <v>533</v>
      </c>
      <c r="E195" s="21" t="s">
        <v>634</v>
      </c>
      <c r="F195" s="21"/>
      <c r="G195" s="21" t="s">
        <v>160</v>
      </c>
      <c r="H195" s="21" t="s">
        <v>161</v>
      </c>
      <c r="I195" s="21" t="s">
        <v>92</v>
      </c>
      <c r="J195" s="21" t="s">
        <v>92</v>
      </c>
      <c r="K195" s="21" t="s">
        <v>162</v>
      </c>
      <c r="L195" s="24" t="s">
        <v>92</v>
      </c>
      <c r="M195" s="24" t="s">
        <v>92</v>
      </c>
      <c r="N195" s="24" t="s">
        <v>92</v>
      </c>
      <c r="O195" s="24" t="s">
        <v>92</v>
      </c>
      <c r="P195" s="24" t="s">
        <v>92</v>
      </c>
      <c r="Q195" s="24" t="s">
        <v>92</v>
      </c>
      <c r="R195" s="24" t="s">
        <v>92</v>
      </c>
      <c r="S195" s="24" t="s">
        <v>92</v>
      </c>
      <c r="T195" s="24" t="s">
        <v>92</v>
      </c>
      <c r="U195" s="24" t="s">
        <v>92</v>
      </c>
      <c r="V195" s="24">
        <v>113.61627112224581</v>
      </c>
      <c r="W195" s="24">
        <v>114.47837099738013</v>
      </c>
      <c r="X195" s="24">
        <v>115.7932695298726</v>
      </c>
      <c r="Y195" s="24">
        <v>126.36940611007822</v>
      </c>
      <c r="Z195" s="24" t="s">
        <v>92</v>
      </c>
      <c r="AA195" s="24" t="s">
        <v>92</v>
      </c>
      <c r="AB195" s="23" t="s">
        <v>313</v>
      </c>
      <c r="AC195" s="37">
        <v>18.117356000000001</v>
      </c>
      <c r="AD195" s="37">
        <v>-66.157812000000007</v>
      </c>
      <c r="AE195" s="37" t="str">
        <f>_xlfn.XLOOKUP(Consolidated[[#This Row],[CODE]],[1]updatedschoolpoints!$A:$A,[1]updatedschoolpoints!$O:$O)</f>
        <v>324-026-233-21</v>
      </c>
      <c r="AF195" s="37">
        <f>_xlfn.XLOOKUP(Consolidated[[#This Row],[CODE]],[1]updatedschoolpoints!$A:$A,[1]updatedschoolpoints!$Q:$Q)</f>
        <v>21</v>
      </c>
      <c r="AG195" s="37">
        <f>_xlfn.XLOOKUP(Consolidated[[#This Row],[CODE]],[1]updatedschoolpoints!$A:$A,[1]updatedschoolpoints!$P:$P)</f>
        <v>233</v>
      </c>
      <c r="AH195" s="37">
        <f>_xlfn.XLOOKUP(Consolidated[[#This Row],[CODE]],[1]updatedschoolpoints!$A:$A,[1]updatedschoolpoints!$I:$I)</f>
        <v>4.1255194370000003</v>
      </c>
      <c r="AI195" s="37">
        <f>_xlfn.XLOOKUP(Consolidated[[#This Row],[CODE]],[1]updatedschoolpoints!$A:$A,[1]updatedschoolpoints!$H:$H)</f>
        <v>179707.62669999999</v>
      </c>
      <c r="AJ195" s="21">
        <v>19121</v>
      </c>
      <c r="AK195" s="21" t="s">
        <v>248</v>
      </c>
      <c r="AL195" s="26">
        <f>_xlfn.XLOOKUP(Consolidated[[#This Row],[CODE]],'[2]FCI updated 220517'!$B:$B,'[2]FCI updated 220517'!$GD:$GD)</f>
        <v>1.44</v>
      </c>
      <c r="AM195" s="27">
        <f>IF(AND(Consolidated[[#This Row],[DESIGNATION]]="Historic",Consolidated[[#This Row],[DESIGNATION 3/22/2022]]="Historic"),AL195,AL195/1.6)</f>
        <v>0.89999999999999991</v>
      </c>
      <c r="AN195" s="21" t="s">
        <v>97</v>
      </c>
      <c r="AO195" s="21" t="s">
        <v>97</v>
      </c>
      <c r="AP195" s="21" t="str">
        <f>_xlfn.XLOOKUP(Consolidated[[#This Row],[CODE]],'[3]PRUEBA PVI'!$D:$D,'[3]PRUEBA PVI'!$I:$I,"NO DATA")</f>
        <v>REGULAR</v>
      </c>
      <c r="AQ195" s="28" t="str">
        <f>IF(_xlfn.XLOOKUP(Consolidated[[#This Row],[CODE]],'[4]PRUEBA PVI'!$D:$D,'[4]PRUEBA PVI'!$I:$I,"NOT FOUND")=Consolidated[[#This Row],[SPECIAL SCHOOL]],"MATCHES","NO")</f>
        <v>MATCHES</v>
      </c>
      <c r="AR195" s="28"/>
      <c r="AS195" s="21">
        <f>_xlfn.XLOOKUP(Consolidated[[#This Row],[CODE]],'[5]WORKING FILE'!$D:$D,'[5]WORKING FILE'!$W:$W,"")</f>
        <v>5</v>
      </c>
      <c r="AT195" s="33" t="str">
        <f>_xlfn.XLOOKUP(Consolidated[[#This Row],[CODE]],'[5]WORKING FILE'!$D:$D,'[5]WORKING FILE'!$V:$V)</f>
        <v>If SF is accurate, needs replacement</v>
      </c>
      <c r="AU195" s="21" t="str">
        <f>_xlfn.XLOOKUP(Consolidated[[#This Row],[CODE]],'[6]Karen sort'!$D:$D,'[6]Karen sort'!$O:$O,"NOT COMPLETE")</f>
        <v>9-12</v>
      </c>
      <c r="AV195" s="21">
        <v>7.3</v>
      </c>
      <c r="AW195" s="21">
        <v>3</v>
      </c>
      <c r="AX195" s="21" t="s">
        <v>92</v>
      </c>
      <c r="AY195" s="27" t="s">
        <v>92</v>
      </c>
      <c r="AZ195" s="21"/>
      <c r="BA195" s="21"/>
      <c r="BB195" s="21"/>
      <c r="BC195" s="21"/>
      <c r="BD195" s="21"/>
      <c r="BE195" s="21"/>
      <c r="BF195" s="24" t="s">
        <v>179</v>
      </c>
      <c r="BG195" s="24">
        <v>470.25731775957672</v>
      </c>
      <c r="BH195" s="29" t="str">
        <f>IF(_xlfn.XLOOKUP(Consolidated[[#This Row],[CODE]],'[4]PRUEBA PVI'!$D:$D,'[4]PRUEBA PVI'!$AF:$AF,"NOT FOUND")=BG195,"",_xlfn.XLOOKUP(Consolidated[[#This Row],[CODE]],'[4]PRUEBA PVI'!$D:$D,'[4]PRUEBA PVI'!$AF:$AF,"NOT FOUND"))</f>
        <v/>
      </c>
      <c r="BI195" s="30">
        <v>451.32342689562779</v>
      </c>
      <c r="BJ195" s="21">
        <v>35</v>
      </c>
      <c r="BK195" s="28" t="str">
        <f>IF(_xlfn.XLOOKUP(Consolidated[[#This Row],[CODE]],'[4]PRUEBA PVI'!$D:$D,'[4]PRUEBA PVI'!$AK:$AK,"NO DATA")=Consolidated[[#This Row],[NO OF CLASSROOMS]],"","DOES NOT MATCH")</f>
        <v/>
      </c>
      <c r="BL195" s="31">
        <f>Consolidated[[#This Row],[ENROLLMENT 2021-22]]/Consolidated[[#This Row],[NO OF CLASSROOMS]]</f>
        <v>12.894955054160794</v>
      </c>
      <c r="BM195" s="21">
        <f>Consolidated[[#This Row],[FLOOR AREA (SF)]]/Consolidated[[#This Row],[ENROLLMENT 2022-23]]</f>
        <v>40.660717606899169</v>
      </c>
      <c r="BN195" s="21" t="s">
        <v>99</v>
      </c>
      <c r="BO195" s="21" t="s">
        <v>100</v>
      </c>
      <c r="BP195" s="21" t="s">
        <v>97</v>
      </c>
      <c r="BQ195" s="21" t="s">
        <v>97</v>
      </c>
      <c r="BR195" s="21" t="s">
        <v>97</v>
      </c>
      <c r="BS195" s="21" t="str">
        <f>_xlfn.XLOOKUP(Consolidated[[#This Row],[CODE]],'[7]page 1'!$A:$A,'[7]page 1'!$C:$C,"")</f>
        <v/>
      </c>
      <c r="BT195" s="21" t="str">
        <f>_xlfn.XLOOKUP(Consolidated[[#This Row],[CODE]],[8]Sheet1!$A:$A,[8]Sheet1!$G:$G,"")</f>
        <v/>
      </c>
      <c r="BU195" s="21" t="s">
        <v>285</v>
      </c>
      <c r="BV195" s="21" t="s">
        <v>101</v>
      </c>
      <c r="BW195" s="25" t="s">
        <v>92</v>
      </c>
      <c r="BX195" s="32" t="s">
        <v>710</v>
      </c>
      <c r="BY195" s="21" t="s">
        <v>634</v>
      </c>
      <c r="BZ195" s="21" t="s">
        <v>103</v>
      </c>
      <c r="CA195" s="33" t="s">
        <v>636</v>
      </c>
      <c r="CB195" s="21">
        <v>1</v>
      </c>
      <c r="CC195" s="25" t="s">
        <v>105</v>
      </c>
      <c r="CD195" s="21" t="s">
        <v>97</v>
      </c>
      <c r="CE195" s="21"/>
      <c r="CF195" s="21" t="s">
        <v>176</v>
      </c>
    </row>
    <row r="196" spans="1:84" ht="70.2" x14ac:dyDescent="0.3">
      <c r="A196" s="21">
        <v>23598</v>
      </c>
      <c r="B196" s="22" t="s">
        <v>711</v>
      </c>
      <c r="C196" s="21" t="s">
        <v>532</v>
      </c>
      <c r="D196" s="52" t="s">
        <v>587</v>
      </c>
      <c r="E196" s="52" t="s">
        <v>532</v>
      </c>
      <c r="F196" s="52"/>
      <c r="G196" s="21" t="s">
        <v>234</v>
      </c>
      <c r="H196" s="21" t="s">
        <v>235</v>
      </c>
      <c r="I196" s="21" t="s">
        <v>92</v>
      </c>
      <c r="J196" s="21" t="s">
        <v>92</v>
      </c>
      <c r="K196" s="21" t="s">
        <v>236</v>
      </c>
      <c r="L196" s="24" t="s">
        <v>92</v>
      </c>
      <c r="M196" s="24" t="s">
        <v>92</v>
      </c>
      <c r="N196" s="24" t="s">
        <v>92</v>
      </c>
      <c r="O196" s="24" t="s">
        <v>92</v>
      </c>
      <c r="P196" s="24" t="s">
        <v>92</v>
      </c>
      <c r="Q196" s="24" t="s">
        <v>92</v>
      </c>
      <c r="R196" s="24" t="s">
        <v>92</v>
      </c>
      <c r="S196" s="24">
        <v>49.315874898420773</v>
      </c>
      <c r="T196" s="24">
        <v>38.755033701107891</v>
      </c>
      <c r="U196" s="24">
        <v>26.623071422303131</v>
      </c>
      <c r="V196" s="24">
        <v>56.3307562706933</v>
      </c>
      <c r="W196" s="24">
        <v>35.297497724192205</v>
      </c>
      <c r="X196" s="24">
        <v>43.422476073702221</v>
      </c>
      <c r="Y196" s="24">
        <v>35.692122336434302</v>
      </c>
      <c r="Z196" s="24" t="s">
        <v>92</v>
      </c>
      <c r="AA196" s="24" t="s">
        <v>92</v>
      </c>
      <c r="AB196" s="23" t="s">
        <v>712</v>
      </c>
      <c r="AC196" s="21">
        <v>18.226839999999999</v>
      </c>
      <c r="AD196" s="21">
        <v>-66.035749999999993</v>
      </c>
      <c r="AE196" s="21" t="str">
        <f>_xlfn.XLOOKUP(Consolidated[[#This Row],[CODE]],[1]updatedschoolpoints!$A:$A,[1]updatedschoolpoints!$O:$O)</f>
        <v>225-065-163-17</v>
      </c>
      <c r="AF196" s="21">
        <f>_xlfn.XLOOKUP(Consolidated[[#This Row],[CODE]],[1]updatedschoolpoints!$A:$A,[1]updatedschoolpoints!$Q:$Q)</f>
        <v>17</v>
      </c>
      <c r="AG196" s="21">
        <f>_xlfn.XLOOKUP(Consolidated[[#This Row],[CODE]],[1]updatedschoolpoints!$A:$A,[1]updatedschoolpoints!$P:$P)</f>
        <v>163</v>
      </c>
      <c r="AH196" s="21">
        <f>_xlfn.XLOOKUP(Consolidated[[#This Row],[CODE]],[1]updatedschoolpoints!$A:$A,[1]updatedschoolpoints!$I:$I)</f>
        <v>1.0795403610000001</v>
      </c>
      <c r="AI196" s="21">
        <f>_xlfn.XLOOKUP(Consolidated[[#This Row],[CODE]],[1]updatedschoolpoints!$A:$A,[1]updatedschoolpoints!$H:$H)</f>
        <v>47024.778129999999</v>
      </c>
      <c r="AJ196" s="21">
        <v>31250</v>
      </c>
      <c r="AK196" s="21" t="s">
        <v>209</v>
      </c>
      <c r="AL196" s="26">
        <f>_xlfn.XLOOKUP(Consolidated[[#This Row],[CODE]],'[2]FCI updated 220517'!$B:$B,'[2]FCI updated 220517'!$GD:$GD)</f>
        <v>1.24</v>
      </c>
      <c r="AM196" s="27">
        <f>IF(AND(Consolidated[[#This Row],[DESIGNATION]]="Historic",Consolidated[[#This Row],[DESIGNATION 3/22/2022]]="Historic"),AL196,AL196/1.6)</f>
        <v>0.77499999999999991</v>
      </c>
      <c r="AN196" s="21" t="s">
        <v>97</v>
      </c>
      <c r="AO196" s="21" t="s">
        <v>97</v>
      </c>
      <c r="AP196" s="21" t="str">
        <f>_xlfn.XLOOKUP(Consolidated[[#This Row],[CODE]],'[3]PRUEBA PVI'!$D:$D,'[3]PRUEBA PVI'!$I:$I,"NO DATA")</f>
        <v>STEM (TECH)</v>
      </c>
      <c r="AQ196" s="28" t="str">
        <f>IF(_xlfn.XLOOKUP(Consolidated[[#This Row],[CODE]],'[4]PRUEBA PVI'!$D:$D,'[4]PRUEBA PVI'!$I:$I,"NOT FOUND")=Consolidated[[#This Row],[SPECIAL SCHOOL]],"MATCHES","NO")</f>
        <v>MATCHES</v>
      </c>
      <c r="AR196" s="28"/>
      <c r="AS196" s="21">
        <f>_xlfn.XLOOKUP(Consolidated[[#This Row],[CODE]],'[5]WORKING FILE'!$D:$D,'[5]WORKING FILE'!$W:$W,"")</f>
        <v>4</v>
      </c>
      <c r="AT196" s="33" t="str">
        <f>_xlfn.XLOOKUP(Consolidated[[#This Row],[CODE]],'[5]WORKING FILE'!$D:$D,'[5]WORKING FILE'!$V:$V)</f>
        <v>LUIS RAMOS GONZALEZ, GERARDO SELLES SOLA, and JOSE GAUTIER BENITEZ all part of same complex. Keep and improve as one complex. Needs addition.</v>
      </c>
      <c r="AU196" s="21">
        <f>_xlfn.XLOOKUP(Consolidated[[#This Row],[CODE]],'[6]Karen sort'!$D:$D,'[6]Karen sort'!$O:$O,"NOT COMPLETE")</f>
        <v>0</v>
      </c>
      <c r="AV196" s="21">
        <v>13.4</v>
      </c>
      <c r="AW196" s="21">
        <v>4</v>
      </c>
      <c r="AX196" s="21" t="s">
        <v>92</v>
      </c>
      <c r="AY196" s="27" t="s">
        <v>92</v>
      </c>
      <c r="AZ196" s="21"/>
      <c r="BA196" s="21"/>
      <c r="BB196" s="21"/>
      <c r="BC196" s="21"/>
      <c r="BD196" s="21"/>
      <c r="BE196" s="21"/>
      <c r="BF196" s="24" t="s">
        <v>98</v>
      </c>
      <c r="BG196" s="24">
        <v>285.43683242685381</v>
      </c>
      <c r="BH196" s="29" t="str">
        <f>IF(_xlfn.XLOOKUP(Consolidated[[#This Row],[CODE]],'[4]PRUEBA PVI'!$D:$D,'[4]PRUEBA PVI'!$AF:$AF,"NOT FOUND")=BG196,"",_xlfn.XLOOKUP(Consolidated[[#This Row],[CODE]],'[4]PRUEBA PVI'!$D:$D,'[4]PRUEBA PVI'!$AF:$AF,"NOT FOUND"))</f>
        <v/>
      </c>
      <c r="BI196" s="30">
        <v>272.50348040255972</v>
      </c>
      <c r="BJ196" s="21">
        <v>32</v>
      </c>
      <c r="BK196" s="28" t="str">
        <f>IF(_xlfn.XLOOKUP(Consolidated[[#This Row],[CODE]],'[4]PRUEBA PVI'!$D:$D,'[4]PRUEBA PVI'!$AK:$AK,"NO DATA")=Consolidated[[#This Row],[NO OF CLASSROOMS]],"","DOES NOT MATCH")</f>
        <v/>
      </c>
      <c r="BL196" s="31">
        <f>Consolidated[[#This Row],[ENROLLMENT 2021-22]]/Consolidated[[#This Row],[NO OF CLASSROOMS]]</f>
        <v>8.5157337625799912</v>
      </c>
      <c r="BM196" s="21">
        <f>Consolidated[[#This Row],[FLOOR AREA (SF)]]/Consolidated[[#This Row],[ENROLLMENT 2022-23]]</f>
        <v>109.48131582846142</v>
      </c>
      <c r="BN196" s="21" t="s">
        <v>99</v>
      </c>
      <c r="BO196" s="21" t="s">
        <v>132</v>
      </c>
      <c r="BP196" s="21" t="s">
        <v>97</v>
      </c>
      <c r="BQ196" s="21" t="s">
        <v>97</v>
      </c>
      <c r="BR196" s="21" t="s">
        <v>97</v>
      </c>
      <c r="BS196" s="21" t="str">
        <f>_xlfn.XLOOKUP(Consolidated[[#This Row],[CODE]],'[7]page 1'!$A:$A,'[7]page 1'!$C:$C,"")</f>
        <v/>
      </c>
      <c r="BT196" s="21" t="str">
        <f>_xlfn.XLOOKUP(Consolidated[[#This Row],[CODE]],[8]Sheet1!$A:$A,[8]Sheet1!$G:$G,"")</f>
        <v/>
      </c>
      <c r="BU196" s="21" t="s">
        <v>92</v>
      </c>
      <c r="BV196" s="21" t="s">
        <v>101</v>
      </c>
      <c r="BW196" s="25" t="s">
        <v>92</v>
      </c>
      <c r="BX196" s="32" t="s">
        <v>713</v>
      </c>
      <c r="BY196" s="21" t="s">
        <v>532</v>
      </c>
      <c r="BZ196" s="21" t="s">
        <v>103</v>
      </c>
      <c r="CA196" s="33" t="s">
        <v>596</v>
      </c>
      <c r="CB196" s="21">
        <v>1</v>
      </c>
      <c r="CC196" s="25" t="s">
        <v>105</v>
      </c>
      <c r="CD196" s="21" t="s">
        <v>97</v>
      </c>
      <c r="CE196" s="21"/>
      <c r="CF196" s="21" t="s">
        <v>106</v>
      </c>
    </row>
    <row r="197" spans="1:84" ht="82.8" x14ac:dyDescent="0.3">
      <c r="A197" s="21">
        <v>23655</v>
      </c>
      <c r="B197" s="22" t="s">
        <v>714</v>
      </c>
      <c r="C197" s="21" t="s">
        <v>532</v>
      </c>
      <c r="D197" s="21" t="s">
        <v>545</v>
      </c>
      <c r="E197" s="49" t="s">
        <v>660</v>
      </c>
      <c r="F197" s="49"/>
      <c r="G197" s="21" t="s">
        <v>255</v>
      </c>
      <c r="H197" s="21" t="s">
        <v>256</v>
      </c>
      <c r="I197" s="21" t="s">
        <v>110</v>
      </c>
      <c r="J197" s="21" t="s">
        <v>92</v>
      </c>
      <c r="K197" s="21" t="s">
        <v>111</v>
      </c>
      <c r="L197" s="24">
        <v>25.88926914445015</v>
      </c>
      <c r="M197" s="24">
        <v>30.523738722978223</v>
      </c>
      <c r="N197" s="24">
        <v>26.142751722501643</v>
      </c>
      <c r="O197" s="24">
        <v>15.956531147472623</v>
      </c>
      <c r="P197" s="24">
        <v>21.661286433124037</v>
      </c>
      <c r="Q197" s="24">
        <v>12.273331470281848</v>
      </c>
      <c r="R197" s="24">
        <v>11.348120526413751</v>
      </c>
      <c r="S197" s="24">
        <v>5.6902932575100893</v>
      </c>
      <c r="T197" s="24" t="s">
        <v>92</v>
      </c>
      <c r="U197" s="24" t="s">
        <v>92</v>
      </c>
      <c r="V197" s="24" t="s">
        <v>92</v>
      </c>
      <c r="W197" s="24" t="s">
        <v>92</v>
      </c>
      <c r="X197" s="24" t="s">
        <v>92</v>
      </c>
      <c r="Y197" s="24" t="s">
        <v>92</v>
      </c>
      <c r="Z197" s="24" t="s">
        <v>92</v>
      </c>
      <c r="AA197" s="24">
        <v>7.2598082403754924</v>
      </c>
      <c r="AB197" s="23" t="s">
        <v>223</v>
      </c>
      <c r="AC197" s="21">
        <v>18.226009999999999</v>
      </c>
      <c r="AD197" s="21">
        <v>-66.217140000000001</v>
      </c>
      <c r="AE197" s="21" t="str">
        <f>_xlfn.XLOOKUP(Consolidated[[#This Row],[CODE]],[1]updatedschoolpoints!$A:$A,[1]updatedschoolpoints!$O:$O)</f>
        <v>222-075-002-20</v>
      </c>
      <c r="AF197" s="21">
        <f>_xlfn.XLOOKUP(Consolidated[[#This Row],[CODE]],[1]updatedschoolpoints!$A:$A,[1]updatedschoolpoints!$Q:$Q)</f>
        <v>20</v>
      </c>
      <c r="AG197" s="21">
        <f>_xlfn.XLOOKUP(Consolidated[[#This Row],[CODE]],[1]updatedschoolpoints!$A:$A,[1]updatedschoolpoints!$P:$P)</f>
        <v>2</v>
      </c>
      <c r="AH197" s="21">
        <f>_xlfn.XLOOKUP(Consolidated[[#This Row],[CODE]],[1]updatedschoolpoints!$A:$A,[1]updatedschoolpoints!$I:$I)</f>
        <v>0.79455213899999999</v>
      </c>
      <c r="AI197" s="21">
        <f>_xlfn.XLOOKUP(Consolidated[[#This Row],[CODE]],[1]updatedschoolpoints!$A:$A,[1]updatedschoolpoints!$H:$H)</f>
        <v>34610.691189999998</v>
      </c>
      <c r="AJ197" s="21">
        <v>28332</v>
      </c>
      <c r="AK197" s="21" t="s">
        <v>402</v>
      </c>
      <c r="AL197" s="26">
        <f>_xlfn.XLOOKUP(Consolidated[[#This Row],[CODE]],'[2]FCI updated 220517'!$B:$B,'[2]FCI updated 220517'!$GD:$GD)</f>
        <v>0.78949999999999998</v>
      </c>
      <c r="AM197" s="27">
        <f>IF(AND(Consolidated[[#This Row],[DESIGNATION]]="Historic",Consolidated[[#This Row],[DESIGNATION 3/22/2022]]="Historic"),AL197,AL197/1.6)</f>
        <v>0.49343749999999997</v>
      </c>
      <c r="AN197" s="21" t="s">
        <v>97</v>
      </c>
      <c r="AO197" s="21" t="s">
        <v>97</v>
      </c>
      <c r="AP197" s="21" t="str">
        <f>_xlfn.XLOOKUP(Consolidated[[#This Row],[CODE]],'[3]PRUEBA PVI'!$D:$D,'[3]PRUEBA PVI'!$I:$I,"NO DATA")</f>
        <v>MONTESSORI</v>
      </c>
      <c r="AQ197" s="28" t="str">
        <f>IF(_xlfn.XLOOKUP(Consolidated[[#This Row],[CODE]],'[4]PRUEBA PVI'!$D:$D,'[4]PRUEBA PVI'!$I:$I,"NOT FOUND")=Consolidated[[#This Row],[SPECIAL SCHOOL]],"MATCHES","NO")</f>
        <v>MATCHES</v>
      </c>
      <c r="AR197" s="28"/>
      <c r="AS197" s="21">
        <f>_xlfn.XLOOKUP(Consolidated[[#This Row],[CODE]],'[5]WORKING FILE'!$D:$D,'[5]WORKING FILE'!$W:$W,"")</f>
        <v>3</v>
      </c>
      <c r="AT197" s="33" t="str">
        <f>_xlfn.XLOOKUP(Consolidated[[#This Row],[CODE]],'[5]WORKING FILE'!$D:$D,'[5]WORKING FILE'!$V:$V)</f>
        <v>Small community school. Keep but send 6th grade to LUIS MUNOZ MARIN</v>
      </c>
      <c r="AU197" s="21" t="str">
        <f>_xlfn.XLOOKUP(Consolidated[[#This Row],[CODE]],'[6]Karen sort'!$D:$D,'[6]Karen sort'!$O:$O,"NOT COMPLETE")</f>
        <v>PK-5</v>
      </c>
      <c r="AV197" s="21">
        <v>7</v>
      </c>
      <c r="AW197" s="21">
        <v>4</v>
      </c>
      <c r="AX197" s="21" t="s">
        <v>92</v>
      </c>
      <c r="AY197" s="27" t="s">
        <v>92</v>
      </c>
      <c r="AZ197" s="21"/>
      <c r="BA197" s="21"/>
      <c r="BB197" s="21"/>
      <c r="BC197" s="21"/>
      <c r="BD197" s="21"/>
      <c r="BE197" s="21"/>
      <c r="BF197" s="24" t="s">
        <v>179</v>
      </c>
      <c r="BG197" s="24">
        <v>149.48532242473235</v>
      </c>
      <c r="BH197" s="29" t="str">
        <f>IF(_xlfn.XLOOKUP(Consolidated[[#This Row],[CODE]],'[4]PRUEBA PVI'!$D:$D,'[4]PRUEBA PVI'!$AF:$AF,"NOT FOUND")=BG197,"",_xlfn.XLOOKUP(Consolidated[[#This Row],[CODE]],'[4]PRUEBA PVI'!$D:$D,'[4]PRUEBA PVI'!$AF:$AF,"NOT FOUND"))</f>
        <v/>
      </c>
      <c r="BI197" s="30">
        <v>144.68245905626492</v>
      </c>
      <c r="BJ197" s="21">
        <v>23</v>
      </c>
      <c r="BK197" s="28" t="str">
        <f>IF(_xlfn.XLOOKUP(Consolidated[[#This Row],[CODE]],'[4]PRUEBA PVI'!$D:$D,'[4]PRUEBA PVI'!$AK:$AK,"NO DATA")=Consolidated[[#This Row],[NO OF CLASSROOMS]],"","DOES NOT MATCH")</f>
        <v/>
      </c>
      <c r="BL197" s="31">
        <f>Consolidated[[#This Row],[ENROLLMENT 2021-22]]/Consolidated[[#This Row],[NO OF CLASSROOMS]]</f>
        <v>6.2905416980984743</v>
      </c>
      <c r="BM197" s="21">
        <f>Consolidated[[#This Row],[FLOOR AREA (SF)]]/Consolidated[[#This Row],[ENROLLMENT 2022-23]]</f>
        <v>189.53031334742246</v>
      </c>
      <c r="BN197" s="21" t="s">
        <v>114</v>
      </c>
      <c r="BO197" s="21" t="s">
        <v>115</v>
      </c>
      <c r="BP197" s="21" t="s">
        <v>97</v>
      </c>
      <c r="BQ197" s="21" t="s">
        <v>123</v>
      </c>
      <c r="BR197" s="21" t="s">
        <v>97</v>
      </c>
      <c r="BS197" s="21" t="str">
        <f>_xlfn.XLOOKUP(Consolidated[[#This Row],[CODE]],'[7]page 1'!$A:$A,'[7]page 1'!$C:$C,"")</f>
        <v/>
      </c>
      <c r="BT197" s="21" t="str">
        <f>_xlfn.XLOOKUP(Consolidated[[#This Row],[CODE]],[8]Sheet1!$A:$A,[8]Sheet1!$G:$G,"")</f>
        <v/>
      </c>
      <c r="BU197" s="21" t="s">
        <v>92</v>
      </c>
      <c r="BV197" s="21" t="s">
        <v>124</v>
      </c>
      <c r="BW197" s="25" t="s">
        <v>279</v>
      </c>
      <c r="BX197" s="32" t="s">
        <v>715</v>
      </c>
      <c r="BY197" s="21" t="s">
        <v>660</v>
      </c>
      <c r="BZ197" s="21" t="s">
        <v>103</v>
      </c>
      <c r="CA197" s="33" t="s">
        <v>662</v>
      </c>
      <c r="CB197" s="21">
        <v>2</v>
      </c>
      <c r="CC197" s="25" t="s">
        <v>172</v>
      </c>
      <c r="CD197" s="21" t="s">
        <v>97</v>
      </c>
      <c r="CE197" s="21"/>
      <c r="CF197" s="21" t="s">
        <v>143</v>
      </c>
    </row>
    <row r="198" spans="1:84" ht="70.2" x14ac:dyDescent="0.3">
      <c r="A198" s="21">
        <v>23887</v>
      </c>
      <c r="B198" s="22" t="s">
        <v>716</v>
      </c>
      <c r="C198" s="21" t="s">
        <v>532</v>
      </c>
      <c r="D198" s="21" t="s">
        <v>533</v>
      </c>
      <c r="E198" s="21" t="s">
        <v>634</v>
      </c>
      <c r="F198" s="21"/>
      <c r="G198" s="21" t="s">
        <v>717</v>
      </c>
      <c r="H198" s="21" t="s">
        <v>718</v>
      </c>
      <c r="I198" s="21" t="s">
        <v>92</v>
      </c>
      <c r="J198" s="21" t="s">
        <v>93</v>
      </c>
      <c r="K198" s="21" t="s">
        <v>162</v>
      </c>
      <c r="L198" s="24" t="s">
        <v>92</v>
      </c>
      <c r="M198" s="24" t="s">
        <v>92</v>
      </c>
      <c r="N198" s="24" t="s">
        <v>92</v>
      </c>
      <c r="O198" s="24" t="s">
        <v>92</v>
      </c>
      <c r="P198" s="24" t="s">
        <v>92</v>
      </c>
      <c r="Q198" s="24" t="s">
        <v>92</v>
      </c>
      <c r="R198" s="24" t="s">
        <v>92</v>
      </c>
      <c r="S198" s="24" t="s">
        <v>92</v>
      </c>
      <c r="T198" s="24" t="s">
        <v>92</v>
      </c>
      <c r="U198" s="24" t="s">
        <v>92</v>
      </c>
      <c r="V198" s="24" t="s">
        <v>92</v>
      </c>
      <c r="W198" s="24">
        <v>12.401823524716182</v>
      </c>
      <c r="X198" s="24">
        <v>2.8948317382468147</v>
      </c>
      <c r="Y198" s="24">
        <v>42.444686021705657</v>
      </c>
      <c r="Z198" s="24" t="s">
        <v>92</v>
      </c>
      <c r="AA198" s="24" t="s">
        <v>92</v>
      </c>
      <c r="AB198" s="23" t="s">
        <v>719</v>
      </c>
      <c r="AC198" s="21">
        <v>18.117159999999998</v>
      </c>
      <c r="AD198" s="21">
        <v>-66.156369999999995</v>
      </c>
      <c r="AE198" s="21" t="str">
        <f>_xlfn.XLOOKUP(Consolidated[[#This Row],[CODE]],[1]updatedschoolpoints!$A:$A,[1]updatedschoolpoints!$O:$O)</f>
        <v>324-026-233-21</v>
      </c>
      <c r="AF198" s="21">
        <f>_xlfn.XLOOKUP(Consolidated[[#This Row],[CODE]],[1]updatedschoolpoints!$A:$A,[1]updatedschoolpoints!$Q:$Q)</f>
        <v>21</v>
      </c>
      <c r="AG198" s="21">
        <f>_xlfn.XLOOKUP(Consolidated[[#This Row],[CODE]],[1]updatedschoolpoints!$A:$A,[1]updatedschoolpoints!$P:$P)</f>
        <v>233</v>
      </c>
      <c r="AH198" s="21">
        <f>_xlfn.XLOOKUP(Consolidated[[#This Row],[CODE]],[1]updatedschoolpoints!$A:$A,[1]updatedschoolpoints!$I:$I)</f>
        <v>4.0559290490000004</v>
      </c>
      <c r="AI198" s="21">
        <f>_xlfn.XLOOKUP(Consolidated[[#This Row],[CODE]],[1]updatedschoolpoints!$A:$A,[1]updatedschoolpoints!$H:$H)</f>
        <v>176676.26939999999</v>
      </c>
      <c r="AJ198" s="21">
        <v>42314</v>
      </c>
      <c r="AK198" s="21" t="s">
        <v>113</v>
      </c>
      <c r="AL198" s="26">
        <f>_xlfn.XLOOKUP(Consolidated[[#This Row],[CODE]],'[2]FCI updated 220517'!$B:$B,'[2]FCI updated 220517'!$GD:$GD)</f>
        <v>1.4279999999999899</v>
      </c>
      <c r="AM198" s="27">
        <f>IF(AND(Consolidated[[#This Row],[DESIGNATION]]="Historic",Consolidated[[#This Row],[DESIGNATION 3/22/2022]]="Historic"),AL198,AL198/1.6)</f>
        <v>0.89249999999999363</v>
      </c>
      <c r="AN198" s="21" t="s">
        <v>97</v>
      </c>
      <c r="AO198" s="21" t="s">
        <v>97</v>
      </c>
      <c r="AP198" s="21" t="str">
        <f>_xlfn.XLOOKUP(Consolidated[[#This Row],[CODE]],'[3]PRUEBA PVI'!$D:$D,'[3]PRUEBA PVI'!$I:$I,"NO DATA")</f>
        <v>REGULAR</v>
      </c>
      <c r="AQ198" s="28" t="str">
        <f>IF(_xlfn.XLOOKUP(Consolidated[[#This Row],[CODE]],'[4]PRUEBA PVI'!$D:$D,'[4]PRUEBA PVI'!$I:$I,"NOT FOUND")=Consolidated[[#This Row],[SPECIAL SCHOOL]],"MATCHES","NO")</f>
        <v>MATCHES</v>
      </c>
      <c r="AR198" s="28"/>
      <c r="AS198" s="21">
        <f>_xlfn.XLOOKUP(Consolidated[[#This Row],[CODE]],'[5]WORKING FILE'!$D:$D,'[5]WORKING FILE'!$W:$W,"")</f>
        <v>3</v>
      </c>
      <c r="AT198" s="33" t="str">
        <f>_xlfn.XLOOKUP(Consolidated[[#This Row],[CODE]],'[5]WORKING FILE'!$D:$D,'[5]WORKING FILE'!$V:$V)</f>
        <v xml:space="preserve">Specialty School. Need evaluation criteria. </v>
      </c>
      <c r="AU198" s="21" t="str">
        <f>_xlfn.XLOOKUP(Consolidated[[#This Row],[CODE]],'[6]Karen sort'!$D:$D,'[6]Karen sort'!$O:$O,"NOT COMPLETE")</f>
        <v>10-12</v>
      </c>
      <c r="AV198" s="21">
        <v>7.3</v>
      </c>
      <c r="AW198" s="21">
        <v>1</v>
      </c>
      <c r="AX198" s="21" t="s">
        <v>92</v>
      </c>
      <c r="AY198" s="27" t="s">
        <v>92</v>
      </c>
      <c r="AZ198" s="21"/>
      <c r="BA198" s="21"/>
      <c r="BB198" s="21"/>
      <c r="BC198" s="21"/>
      <c r="BD198" s="21"/>
      <c r="BE198" s="21"/>
      <c r="BF198" s="24" t="s">
        <v>98</v>
      </c>
      <c r="BG198" s="24">
        <v>69.051563417734968</v>
      </c>
      <c r="BH198" s="29" t="str">
        <f>IF(_xlfn.XLOOKUP(Consolidated[[#This Row],[CODE]],'[4]PRUEBA PVI'!$D:$D,'[4]PRUEBA PVI'!$AF:$AF,"NOT FOUND")=BG198,"",_xlfn.XLOOKUP(Consolidated[[#This Row],[CODE]],'[4]PRUEBA PVI'!$D:$D,'[4]PRUEBA PVI'!$AF:$AF,"NOT FOUND"))</f>
        <v/>
      </c>
      <c r="BI198" s="30">
        <v>66.228964628594667</v>
      </c>
      <c r="BJ198" s="21">
        <v>29</v>
      </c>
      <c r="BK198" s="28" t="str">
        <f>IF(_xlfn.XLOOKUP(Consolidated[[#This Row],[CODE]],'[4]PRUEBA PVI'!$D:$D,'[4]PRUEBA PVI'!$AK:$AK,"NO DATA")=Consolidated[[#This Row],[NO OF CLASSROOMS]],"","DOES NOT MATCH")</f>
        <v/>
      </c>
      <c r="BL198" s="31">
        <f>Consolidated[[#This Row],[ENROLLMENT 2021-22]]/Consolidated[[#This Row],[NO OF CLASSROOMS]]</f>
        <v>2.2837574009860231</v>
      </c>
      <c r="BM198" s="21">
        <f>Consolidated[[#This Row],[FLOOR AREA (SF)]]/Consolidated[[#This Row],[ENROLLMENT 2022-23]]</f>
        <v>612.78844251529597</v>
      </c>
      <c r="BN198" s="21" t="s">
        <v>99</v>
      </c>
      <c r="BO198" s="21" t="s">
        <v>132</v>
      </c>
      <c r="BP198" s="21" t="s">
        <v>97</v>
      </c>
      <c r="BQ198" s="21" t="s">
        <v>97</v>
      </c>
      <c r="BR198" s="21" t="s">
        <v>97</v>
      </c>
      <c r="BS198" s="21" t="str">
        <f>_xlfn.XLOOKUP(Consolidated[[#This Row],[CODE]],'[7]page 1'!$A:$A,'[7]page 1'!$C:$C,"")</f>
        <v/>
      </c>
      <c r="BT198" s="21" t="str">
        <f>_xlfn.XLOOKUP(Consolidated[[#This Row],[CODE]],[8]Sheet1!$A:$A,[8]Sheet1!$G:$G,"")</f>
        <v/>
      </c>
      <c r="BU198" s="21" t="s">
        <v>285</v>
      </c>
      <c r="BV198" s="21" t="s">
        <v>101</v>
      </c>
      <c r="BW198" s="25" t="s">
        <v>92</v>
      </c>
      <c r="BX198" s="32" t="s">
        <v>720</v>
      </c>
      <c r="BY198" s="21" t="s">
        <v>634</v>
      </c>
      <c r="BZ198" s="21" t="s">
        <v>103</v>
      </c>
      <c r="CA198" s="33" t="s">
        <v>636</v>
      </c>
      <c r="CB198" s="21">
        <v>1</v>
      </c>
      <c r="CC198" s="25" t="s">
        <v>105</v>
      </c>
      <c r="CD198" s="21" t="s">
        <v>97</v>
      </c>
      <c r="CE198" s="21"/>
      <c r="CF198" s="21" t="s">
        <v>127</v>
      </c>
    </row>
    <row r="199" spans="1:84" ht="56.4" x14ac:dyDescent="0.3">
      <c r="A199" s="21">
        <v>24612</v>
      </c>
      <c r="B199" s="22" t="s">
        <v>721</v>
      </c>
      <c r="C199" s="21" t="s">
        <v>532</v>
      </c>
      <c r="D199" s="52" t="s">
        <v>587</v>
      </c>
      <c r="E199" s="52" t="s">
        <v>587</v>
      </c>
      <c r="F199" s="52"/>
      <c r="G199" s="21" t="s">
        <v>119</v>
      </c>
      <c r="H199" s="21" t="s">
        <v>120</v>
      </c>
      <c r="I199" s="21" t="s">
        <v>92</v>
      </c>
      <c r="J199" s="21" t="s">
        <v>92</v>
      </c>
      <c r="K199" s="21" t="s">
        <v>121</v>
      </c>
      <c r="L199" s="24" t="s">
        <v>92</v>
      </c>
      <c r="M199" s="24">
        <v>46.739474919560401</v>
      </c>
      <c r="N199" s="24">
        <v>39.214127583752465</v>
      </c>
      <c r="O199" s="24">
        <v>54.439929797259531</v>
      </c>
      <c r="P199" s="24">
        <v>37.671802492389631</v>
      </c>
      <c r="Q199" s="24">
        <v>45.316916197963742</v>
      </c>
      <c r="R199" s="24">
        <v>32.153008158172291</v>
      </c>
      <c r="S199" s="24" t="s">
        <v>92</v>
      </c>
      <c r="T199" s="24" t="s">
        <v>92</v>
      </c>
      <c r="U199" s="24" t="s">
        <v>92</v>
      </c>
      <c r="V199" s="24" t="s">
        <v>92</v>
      </c>
      <c r="W199" s="24" t="s">
        <v>92</v>
      </c>
      <c r="X199" s="24" t="s">
        <v>92</v>
      </c>
      <c r="Y199" s="24" t="s">
        <v>92</v>
      </c>
      <c r="Z199" s="24" t="s">
        <v>92</v>
      </c>
      <c r="AA199" s="24" t="s">
        <v>92</v>
      </c>
      <c r="AB199" s="23" t="s">
        <v>198</v>
      </c>
      <c r="AC199" s="21">
        <v>18.252500000000001</v>
      </c>
      <c r="AD199" s="21">
        <v>-65.977469999999997</v>
      </c>
      <c r="AE199" s="21" t="str">
        <f>_xlfn.XLOOKUP(Consolidated[[#This Row],[CODE]],[1]updatedschoolpoints!$A:$A,[1]updatedschoolpoints!$O:$O)</f>
        <v>200-084-080-26</v>
      </c>
      <c r="AF199" s="21">
        <f>_xlfn.XLOOKUP(Consolidated[[#This Row],[CODE]],[1]updatedschoolpoints!$A:$A,[1]updatedschoolpoints!$Q:$Q)</f>
        <v>26</v>
      </c>
      <c r="AG199" s="21">
        <f>_xlfn.XLOOKUP(Consolidated[[#This Row],[CODE]],[1]updatedschoolpoints!$A:$A,[1]updatedschoolpoints!$P:$P)</f>
        <v>80</v>
      </c>
      <c r="AH199" s="21">
        <f>_xlfn.XLOOKUP(Consolidated[[#This Row],[CODE]],[1]updatedschoolpoints!$A:$A,[1]updatedschoolpoints!$I:$I)</f>
        <v>0.71293069899999995</v>
      </c>
      <c r="AI199" s="21">
        <f>_xlfn.XLOOKUP(Consolidated[[#This Row],[CODE]],[1]updatedschoolpoints!$A:$A,[1]updatedschoolpoints!$H:$H)</f>
        <v>31055.26125</v>
      </c>
      <c r="AJ199" s="21">
        <v>13403</v>
      </c>
      <c r="AK199" s="21" t="s">
        <v>722</v>
      </c>
      <c r="AL199" s="26">
        <f>_xlfn.XLOOKUP(Consolidated[[#This Row],[CODE]],'[2]FCI updated 220517'!$B:$B,'[2]FCI updated 220517'!$GD:$GD)</f>
        <v>1.2168000000000001</v>
      </c>
      <c r="AM199" s="27">
        <f>IF(AND(Consolidated[[#This Row],[DESIGNATION]]="Historic",Consolidated[[#This Row],[DESIGNATION 3/22/2022]]="Historic"),AL199,AL199/1.6)</f>
        <v>0.76050000000000006</v>
      </c>
      <c r="AN199" s="21" t="s">
        <v>97</v>
      </c>
      <c r="AO199" s="21" t="s">
        <v>97</v>
      </c>
      <c r="AP199" s="21" t="str">
        <f>_xlfn.XLOOKUP(Consolidated[[#This Row],[CODE]],'[3]PRUEBA PVI'!$D:$D,'[3]PRUEBA PVI'!$I:$I,"NO DATA")</f>
        <v>REGULAR</v>
      </c>
      <c r="AQ199" s="28" t="str">
        <f>IF(_xlfn.XLOOKUP(Consolidated[[#This Row],[CODE]],'[4]PRUEBA PVI'!$D:$D,'[4]PRUEBA PVI'!$I:$I,"NOT FOUND")=Consolidated[[#This Row],[SPECIAL SCHOOL]],"MATCHES","NO")</f>
        <v>MATCHES</v>
      </c>
      <c r="AR199" s="28"/>
      <c r="AS199" s="21">
        <f>_xlfn.XLOOKUP(Consolidated[[#This Row],[CODE]],'[5]WORKING FILE'!$D:$D,'[5]WORKING FILE'!$W:$W,"")</f>
        <v>5</v>
      </c>
      <c r="AT199" s="33" t="str">
        <f>_xlfn.XLOOKUP(Consolidated[[#This Row],[CODE]],'[5]WORKING FILE'!$D:$D,'[5]WORKING FILE'!$V:$V)</f>
        <v>Overcrowded. Replacement Needed. Shelter</v>
      </c>
      <c r="AU199" s="21" t="str">
        <f>_xlfn.XLOOKUP(Consolidated[[#This Row],[CODE]],'[6]Karen sort'!$D:$D,'[6]Karen sort'!$O:$O,"NOT COMPLETE")</f>
        <v>PK-5</v>
      </c>
      <c r="AV199" s="21">
        <v>6.7</v>
      </c>
      <c r="AW199" s="21">
        <v>4</v>
      </c>
      <c r="AX199" s="21" t="s">
        <v>92</v>
      </c>
      <c r="AY199" s="27" t="s">
        <v>92</v>
      </c>
      <c r="AZ199" s="21"/>
      <c r="BA199" s="21"/>
      <c r="BB199" s="21"/>
      <c r="BC199" s="21"/>
      <c r="BD199" s="21"/>
      <c r="BE199" s="21"/>
      <c r="BF199" s="24" t="s">
        <v>98</v>
      </c>
      <c r="BG199" s="24">
        <v>255.53525914909804</v>
      </c>
      <c r="BH199" s="29" t="str">
        <f>IF(_xlfn.XLOOKUP(Consolidated[[#This Row],[CODE]],'[4]PRUEBA PVI'!$D:$D,'[4]PRUEBA PVI'!$AF:$AF,"NOT FOUND")=BG199,"",_xlfn.XLOOKUP(Consolidated[[#This Row],[CODE]],'[4]PRUEBA PVI'!$D:$D,'[4]PRUEBA PVI'!$AF:$AF,"NOT FOUND"))</f>
        <v/>
      </c>
      <c r="BI199" s="30">
        <v>240.96393533102963</v>
      </c>
      <c r="BJ199" s="21">
        <v>19</v>
      </c>
      <c r="BK199" s="28" t="str">
        <f>IF(_xlfn.XLOOKUP(Consolidated[[#This Row],[CODE]],'[4]PRUEBA PVI'!$D:$D,'[4]PRUEBA PVI'!$AK:$AK,"NO DATA")=Consolidated[[#This Row],[NO OF CLASSROOMS]],"","DOES NOT MATCH")</f>
        <v/>
      </c>
      <c r="BL199" s="31">
        <f>Consolidated[[#This Row],[ENROLLMENT 2021-22]]/Consolidated[[#This Row],[NO OF CLASSROOMS]]</f>
        <v>12.682312385843664</v>
      </c>
      <c r="BM199" s="21">
        <f>Consolidated[[#This Row],[FLOOR AREA (SF)]]/Consolidated[[#This Row],[ENROLLMENT 2022-23]]</f>
        <v>52.45068741053737</v>
      </c>
      <c r="BN199" s="21" t="s">
        <v>114</v>
      </c>
      <c r="BO199" s="21" t="s">
        <v>132</v>
      </c>
      <c r="BP199" s="21" t="s">
        <v>97</v>
      </c>
      <c r="BQ199" s="21" t="s">
        <v>123</v>
      </c>
      <c r="BR199" s="21" t="s">
        <v>97</v>
      </c>
      <c r="BS199" s="21" t="str">
        <f>_xlfn.XLOOKUP(Consolidated[[#This Row],[CODE]],'[7]page 1'!$A:$A,'[7]page 1'!$C:$C,"")</f>
        <v/>
      </c>
      <c r="BT199" s="21" t="str">
        <f>_xlfn.XLOOKUP(Consolidated[[#This Row],[CODE]],[8]Sheet1!$A:$A,[8]Sheet1!$G:$G,"")</f>
        <v>ESSER ROOF SEALING PROGRAM</v>
      </c>
      <c r="BU199" s="21" t="s">
        <v>92</v>
      </c>
      <c r="BV199" s="21" t="s">
        <v>101</v>
      </c>
      <c r="BW199" s="25" t="s">
        <v>279</v>
      </c>
      <c r="BX199" s="32" t="s">
        <v>723</v>
      </c>
      <c r="BY199" s="21" t="s">
        <v>587</v>
      </c>
      <c r="BZ199" s="21" t="s">
        <v>103</v>
      </c>
      <c r="CA199" s="33" t="s">
        <v>673</v>
      </c>
      <c r="CB199" s="21">
        <v>1</v>
      </c>
      <c r="CC199" s="25" t="s">
        <v>105</v>
      </c>
      <c r="CD199" s="21" t="s">
        <v>97</v>
      </c>
      <c r="CE199" s="21"/>
      <c r="CF199" s="21" t="s">
        <v>462</v>
      </c>
    </row>
    <row r="200" spans="1:84" ht="56.4" x14ac:dyDescent="0.3">
      <c r="A200" s="21">
        <v>24661</v>
      </c>
      <c r="B200" s="22" t="s">
        <v>724</v>
      </c>
      <c r="C200" s="21" t="s">
        <v>532</v>
      </c>
      <c r="D200" s="21" t="s">
        <v>725</v>
      </c>
      <c r="E200" s="21" t="s">
        <v>726</v>
      </c>
      <c r="F200" s="21"/>
      <c r="G200" s="21" t="s">
        <v>108</v>
      </c>
      <c r="H200" s="21" t="s">
        <v>109</v>
      </c>
      <c r="I200" s="21" t="s">
        <v>92</v>
      </c>
      <c r="J200" s="21" t="s">
        <v>93</v>
      </c>
      <c r="K200" s="21" t="s">
        <v>111</v>
      </c>
      <c r="L200" s="24" t="s">
        <v>92</v>
      </c>
      <c r="M200" s="24">
        <v>30.523738722978223</v>
      </c>
      <c r="N200" s="24">
        <v>15.872384974375997</v>
      </c>
      <c r="O200" s="24">
        <v>15.017911668209527</v>
      </c>
      <c r="P200" s="24">
        <v>16.010516059265594</v>
      </c>
      <c r="Q200" s="24">
        <v>26.434867782145517</v>
      </c>
      <c r="R200" s="24">
        <v>18.913534210689583</v>
      </c>
      <c r="S200" s="24">
        <v>21.812790820455341</v>
      </c>
      <c r="T200" s="24">
        <v>26.466852283683441</v>
      </c>
      <c r="U200" s="24">
        <v>27.573895401671098</v>
      </c>
      <c r="V200" s="24" t="s">
        <v>92</v>
      </c>
      <c r="W200" s="24" t="s">
        <v>92</v>
      </c>
      <c r="X200" s="24" t="s">
        <v>92</v>
      </c>
      <c r="Y200" s="24" t="s">
        <v>92</v>
      </c>
      <c r="Z200" s="24" t="s">
        <v>92</v>
      </c>
      <c r="AA200" s="24" t="s">
        <v>92</v>
      </c>
      <c r="AB200" s="23" t="s">
        <v>129</v>
      </c>
      <c r="AC200" s="21">
        <v>17.971329999999998</v>
      </c>
      <c r="AD200" s="21">
        <v>-66.059539999999998</v>
      </c>
      <c r="AE200" s="21" t="str">
        <f>_xlfn.XLOOKUP(Consolidated[[#This Row],[CODE]],[1]updatedschoolpoints!$A:$A,[1]updatedschoolpoints!$O:$O)</f>
        <v>421-081-023-37</v>
      </c>
      <c r="AF200" s="21">
        <f>_xlfn.XLOOKUP(Consolidated[[#This Row],[CODE]],[1]updatedschoolpoints!$A:$A,[1]updatedschoolpoints!$Q:$Q)</f>
        <v>37</v>
      </c>
      <c r="AG200" s="21">
        <f>_xlfn.XLOOKUP(Consolidated[[#This Row],[CODE]],[1]updatedschoolpoints!$A:$A,[1]updatedschoolpoints!$P:$P)</f>
        <v>23</v>
      </c>
      <c r="AH200" s="21">
        <f>_xlfn.XLOOKUP(Consolidated[[#This Row],[CODE]],[1]updatedschoolpoints!$A:$A,[1]updatedschoolpoints!$I:$I)</f>
        <v>1.4703785060000001</v>
      </c>
      <c r="AI200" s="21">
        <f>_xlfn.XLOOKUP(Consolidated[[#This Row],[CODE]],[1]updatedschoolpoints!$A:$A,[1]updatedschoolpoints!$H:$H)</f>
        <v>64049.687709999998</v>
      </c>
      <c r="AJ200" s="21">
        <v>31652</v>
      </c>
      <c r="AK200" s="21" t="s">
        <v>258</v>
      </c>
      <c r="AL200" s="26">
        <f>_xlfn.XLOOKUP(Consolidated[[#This Row],[CODE]],'[2]FCI updated 220517'!$B:$B,'[2]FCI updated 220517'!$GD:$GD)</f>
        <v>1.288</v>
      </c>
      <c r="AM200" s="27">
        <f>IF(AND(Consolidated[[#This Row],[DESIGNATION]]="Historic",Consolidated[[#This Row],[DESIGNATION 3/22/2022]]="Historic"),AL200,AL200/1.6)</f>
        <v>0.80499999999999994</v>
      </c>
      <c r="AN200" s="21" t="s">
        <v>97</v>
      </c>
      <c r="AO200" s="21" t="s">
        <v>97</v>
      </c>
      <c r="AP200" s="21" t="str">
        <f>_xlfn.XLOOKUP(Consolidated[[#This Row],[CODE]],'[3]PRUEBA PVI'!$D:$D,'[3]PRUEBA PVI'!$I:$I,"NO DATA")</f>
        <v>REGULAR</v>
      </c>
      <c r="AQ200" s="28" t="str">
        <f>IF(_xlfn.XLOOKUP(Consolidated[[#This Row],[CODE]],'[4]PRUEBA PVI'!$D:$D,'[4]PRUEBA PVI'!$I:$I,"NOT FOUND")=Consolidated[[#This Row],[SPECIAL SCHOOL]],"MATCHES","NO")</f>
        <v>MATCHES</v>
      </c>
      <c r="AR200" s="28"/>
      <c r="AS200" s="21">
        <f>_xlfn.XLOOKUP(Consolidated[[#This Row],[CODE]],'[5]WORKING FILE'!$D:$D,'[5]WORKING FILE'!$W:$W,"")</f>
        <v>5</v>
      </c>
      <c r="AT200" s="33" t="str">
        <f>_xlfn.XLOOKUP(Consolidated[[#This Row],[CODE]],'[5]WORKING FILE'!$D:$D,'[5]WORKING FILE'!$V:$V)</f>
        <v>Bring students from DOLORES GONZALEZ here. Needs replacement</v>
      </c>
      <c r="AU200" s="21" t="str">
        <f>_xlfn.XLOOKUP(Consolidated[[#This Row],[CODE]],'[6]Karen sort'!$D:$D,'[6]Karen sort'!$O:$O,"NOT COMPLETE")</f>
        <v>K-8</v>
      </c>
      <c r="AV200" s="21">
        <v>7.8</v>
      </c>
      <c r="AW200" s="21">
        <v>2</v>
      </c>
      <c r="AX200" s="21" t="s">
        <v>92</v>
      </c>
      <c r="AY200" s="27" t="s">
        <v>92</v>
      </c>
      <c r="AZ200" s="21"/>
      <c r="BA200" s="21"/>
      <c r="BB200" s="21"/>
      <c r="BC200" s="21"/>
      <c r="BD200" s="21"/>
      <c r="BE200" s="21"/>
      <c r="BF200" s="24" t="s">
        <v>131</v>
      </c>
      <c r="BG200" s="24">
        <v>212.9939819213308</v>
      </c>
      <c r="BH200" s="29" t="str">
        <f>IF(_xlfn.XLOOKUP(Consolidated[[#This Row],[CODE]],'[4]PRUEBA PVI'!$D:$D,'[4]PRUEBA PVI'!$AF:$AF,"NOT FOUND")=BG200,"",_xlfn.XLOOKUP(Consolidated[[#This Row],[CODE]],'[4]PRUEBA PVI'!$D:$D,'[4]PRUEBA PVI'!$AF:$AF,"NOT FOUND"))</f>
        <v/>
      </c>
      <c r="BI200" s="30">
        <v>201.63727537728187</v>
      </c>
      <c r="BJ200" s="21">
        <v>22</v>
      </c>
      <c r="BK200" s="28" t="str">
        <f>IF(_xlfn.XLOOKUP(Consolidated[[#This Row],[CODE]],'[4]PRUEBA PVI'!$D:$D,'[4]PRUEBA PVI'!$AK:$AK,"NO DATA")=Consolidated[[#This Row],[NO OF CLASSROOMS]],"","DOES NOT MATCH")</f>
        <v/>
      </c>
      <c r="BL200" s="31">
        <f>Consolidated[[#This Row],[ENROLLMENT 2021-22]]/Consolidated[[#This Row],[NO OF CLASSROOMS]]</f>
        <v>9.1653306989673577</v>
      </c>
      <c r="BM200" s="21">
        <f>Consolidated[[#This Row],[FLOOR AREA (SF)]]/Consolidated[[#This Row],[ENROLLMENT 2022-23]]</f>
        <v>148.60513764041769</v>
      </c>
      <c r="BN200" s="21" t="s">
        <v>99</v>
      </c>
      <c r="BO200" s="21" t="s">
        <v>115</v>
      </c>
      <c r="BP200" s="21" t="s">
        <v>97</v>
      </c>
      <c r="BQ200" s="21" t="s">
        <v>123</v>
      </c>
      <c r="BR200" s="21" t="s">
        <v>97</v>
      </c>
      <c r="BS200" s="21" t="str">
        <f>_xlfn.XLOOKUP(Consolidated[[#This Row],[CODE]],'[7]page 1'!$A:$A,'[7]page 1'!$C:$C,"")</f>
        <v/>
      </c>
      <c r="BT200" s="21" t="str">
        <f>_xlfn.XLOOKUP(Consolidated[[#This Row],[CODE]],[8]Sheet1!$A:$A,[8]Sheet1!$G:$G,"")</f>
        <v/>
      </c>
      <c r="BU200" s="21" t="s">
        <v>92</v>
      </c>
      <c r="BV200" s="21" t="s">
        <v>101</v>
      </c>
      <c r="BW200" s="25" t="s">
        <v>125</v>
      </c>
      <c r="BX200" s="32" t="s">
        <v>727</v>
      </c>
      <c r="BY200" s="21" t="s">
        <v>726</v>
      </c>
      <c r="BZ200" s="21" t="s">
        <v>103</v>
      </c>
      <c r="CA200" s="33" t="s">
        <v>728</v>
      </c>
      <c r="CB200" s="21">
        <v>1</v>
      </c>
      <c r="CC200" s="25" t="s">
        <v>105</v>
      </c>
      <c r="CD200" s="21" t="s">
        <v>97</v>
      </c>
      <c r="CE200" s="21"/>
      <c r="CF200" s="21" t="s">
        <v>117</v>
      </c>
    </row>
    <row r="201" spans="1:84" ht="84.6" x14ac:dyDescent="0.3">
      <c r="A201" s="21">
        <v>24752</v>
      </c>
      <c r="B201" s="22" t="s">
        <v>729</v>
      </c>
      <c r="C201" s="21" t="s">
        <v>532</v>
      </c>
      <c r="D201" s="21" t="s">
        <v>725</v>
      </c>
      <c r="E201" s="21" t="s">
        <v>726</v>
      </c>
      <c r="F201" s="21"/>
      <c r="G201" s="21" t="s">
        <v>189</v>
      </c>
      <c r="H201" s="21" t="s">
        <v>190</v>
      </c>
      <c r="I201" s="21" t="s">
        <v>92</v>
      </c>
      <c r="J201" s="21" t="s">
        <v>93</v>
      </c>
      <c r="K201" s="21" t="s">
        <v>191</v>
      </c>
      <c r="L201" s="24" t="s">
        <v>92</v>
      </c>
      <c r="M201" s="24" t="s">
        <v>92</v>
      </c>
      <c r="N201" s="24" t="s">
        <v>92</v>
      </c>
      <c r="O201" s="24" t="s">
        <v>92</v>
      </c>
      <c r="P201" s="24" t="s">
        <v>92</v>
      </c>
      <c r="Q201" s="24" t="s">
        <v>92</v>
      </c>
      <c r="R201" s="24" t="s">
        <v>92</v>
      </c>
      <c r="S201" s="24">
        <v>48.36749268883576</v>
      </c>
      <c r="T201" s="24">
        <v>63.331396535956799</v>
      </c>
      <c r="U201" s="24">
        <v>67.5085025351258</v>
      </c>
      <c r="V201" s="24" t="s">
        <v>92</v>
      </c>
      <c r="W201" s="24" t="s">
        <v>92</v>
      </c>
      <c r="X201" s="24" t="s">
        <v>92</v>
      </c>
      <c r="Y201" s="24" t="s">
        <v>92</v>
      </c>
      <c r="Z201" s="24" t="s">
        <v>92</v>
      </c>
      <c r="AA201" s="24" t="s">
        <v>92</v>
      </c>
      <c r="AB201" s="23" t="s">
        <v>192</v>
      </c>
      <c r="AC201" s="21">
        <v>17.99222</v>
      </c>
      <c r="AD201" s="21">
        <v>-66.055090000000007</v>
      </c>
      <c r="AE201" s="21" t="str">
        <f>_xlfn.XLOOKUP(Consolidated[[#This Row],[CODE]],[1]updatedschoolpoints!$A:$A,[1]updatedschoolpoints!$O:$O)</f>
        <v>421-000-001-11</v>
      </c>
      <c r="AF201" s="21">
        <f>_xlfn.XLOOKUP(Consolidated[[#This Row],[CODE]],[1]updatedschoolpoints!$A:$A,[1]updatedschoolpoints!$Q:$Q)</f>
        <v>11</v>
      </c>
      <c r="AG201" s="21">
        <f>_xlfn.XLOOKUP(Consolidated[[#This Row],[CODE]],[1]updatedschoolpoints!$A:$A,[1]updatedschoolpoints!$P:$P)</f>
        <v>1</v>
      </c>
      <c r="AH201" s="21">
        <f>_xlfn.XLOOKUP(Consolidated[[#This Row],[CODE]],[1]updatedschoolpoints!$A:$A,[1]updatedschoolpoints!$I:$I)</f>
        <v>3.3659737230000002</v>
      </c>
      <c r="AI201" s="21">
        <f>_xlfn.XLOOKUP(Consolidated[[#This Row],[CODE]],[1]updatedschoolpoints!$A:$A,[1]updatedschoolpoints!$H:$H)</f>
        <v>146621.81539999999</v>
      </c>
      <c r="AJ201" s="21">
        <v>55115</v>
      </c>
      <c r="AK201" s="21" t="s">
        <v>730</v>
      </c>
      <c r="AL201" s="26">
        <f>_xlfn.XLOOKUP(Consolidated[[#This Row],[CODE]],'[2]FCI updated 220517'!$B:$B,'[2]FCI updated 220517'!$GD:$GD)</f>
        <v>0.35</v>
      </c>
      <c r="AM201" s="27">
        <f>IF(AND(Consolidated[[#This Row],[DESIGNATION]]="Historic",Consolidated[[#This Row],[DESIGNATION 3/22/2022]]="Historic"),AL201,AL201/1.6)</f>
        <v>0.21874999999999997</v>
      </c>
      <c r="AN201" s="21" t="s">
        <v>45</v>
      </c>
      <c r="AO201" s="21" t="s">
        <v>46</v>
      </c>
      <c r="AP201" s="21" t="str">
        <f>_xlfn.XLOOKUP(Consolidated[[#This Row],[CODE]],'[3]PRUEBA PVI'!$D:$D,'[3]PRUEBA PVI'!$I:$I,"NO DATA")</f>
        <v>REGULAR</v>
      </c>
      <c r="AQ201" s="28" t="str">
        <f>IF(_xlfn.XLOOKUP(Consolidated[[#This Row],[CODE]],'[4]PRUEBA PVI'!$D:$D,'[4]PRUEBA PVI'!$I:$I,"NOT FOUND")=Consolidated[[#This Row],[SPECIAL SCHOOL]],"MATCHES","NO")</f>
        <v>MATCHES</v>
      </c>
      <c r="AR201" s="28"/>
      <c r="AS201" s="21">
        <f>_xlfn.XLOOKUP(Consolidated[[#This Row],[CODE]],'[5]WORKING FILE'!$D:$D,'[5]WORKING FILE'!$W:$W,"")</f>
        <v>1</v>
      </c>
      <c r="AT201" s="33" t="str">
        <f>_xlfn.XLOOKUP(Consolidated[[#This Row],[CODE]],'[5]WORKING FILE'!$D:$D,'[5]WORKING FILE'!$V:$V)</f>
        <v>Small. Send students to nearby ADALBERTO SANCHEZ MORALES and make that a PK-8</v>
      </c>
      <c r="AU201" s="21" t="str">
        <f>_xlfn.XLOOKUP(Consolidated[[#This Row],[CODE]],'[6]Karen sort'!$D:$D,'[6]Karen sort'!$O:$O,"NOT COMPLETE")</f>
        <v>-</v>
      </c>
      <c r="AV201" s="21">
        <v>7.8</v>
      </c>
      <c r="AW201" s="21">
        <v>3</v>
      </c>
      <c r="AX201" s="21" t="s">
        <v>92</v>
      </c>
      <c r="AY201" s="27" t="s">
        <v>92</v>
      </c>
      <c r="AZ201" s="21"/>
      <c r="BA201" s="21"/>
      <c r="BB201" s="21"/>
      <c r="BC201" s="21"/>
      <c r="BD201" s="21"/>
      <c r="BE201" s="21"/>
      <c r="BF201" s="24" t="s">
        <v>179</v>
      </c>
      <c r="BG201" s="24">
        <v>182.03494729318496</v>
      </c>
      <c r="BH201" s="29" t="str">
        <f>IF(_xlfn.XLOOKUP(Consolidated[[#This Row],[CODE]],'[4]PRUEBA PVI'!$D:$D,'[4]PRUEBA PVI'!$AF:$AF,"NOT FOUND")=BG201,"",_xlfn.XLOOKUP(Consolidated[[#This Row],[CODE]],'[4]PRUEBA PVI'!$D:$D,'[4]PRUEBA PVI'!$AF:$AF,"NOT FOUND"))</f>
        <v/>
      </c>
      <c r="BI201" s="30">
        <v>172.58826450677256</v>
      </c>
      <c r="BJ201" s="21">
        <v>18</v>
      </c>
      <c r="BK201" s="28" t="str">
        <f>IF(_xlfn.XLOOKUP(Consolidated[[#This Row],[CODE]],'[4]PRUEBA PVI'!$D:$D,'[4]PRUEBA PVI'!$AK:$AK,"NO DATA")=Consolidated[[#This Row],[NO OF CLASSROOMS]],"","DOES NOT MATCH")</f>
        <v/>
      </c>
      <c r="BL201" s="31">
        <f>Consolidated[[#This Row],[ENROLLMENT 2021-22]]/Consolidated[[#This Row],[NO OF CLASSROOMS]]</f>
        <v>9.58823691704292</v>
      </c>
      <c r="BM201" s="21">
        <f>Consolidated[[#This Row],[FLOOR AREA (SF)]]/Consolidated[[#This Row],[ENROLLMENT 2022-23]]</f>
        <v>302.77153271691253</v>
      </c>
      <c r="BN201" s="21" t="s">
        <v>114</v>
      </c>
      <c r="BO201" s="21" t="s">
        <v>115</v>
      </c>
      <c r="BP201" s="21" t="s">
        <v>97</v>
      </c>
      <c r="BQ201" s="21" t="s">
        <v>123</v>
      </c>
      <c r="BR201" s="21" t="s">
        <v>97</v>
      </c>
      <c r="BS201" s="21" t="str">
        <f>_xlfn.XLOOKUP(Consolidated[[#This Row],[CODE]],'[7]page 1'!$A:$A,'[7]page 1'!$C:$C,"")</f>
        <v/>
      </c>
      <c r="BT201" s="21" t="str">
        <f>_xlfn.XLOOKUP(Consolidated[[#This Row],[CODE]],[8]Sheet1!$A:$A,[8]Sheet1!$G:$G,"")</f>
        <v/>
      </c>
      <c r="BU201" s="21" t="s">
        <v>92</v>
      </c>
      <c r="BV201" s="21" t="s">
        <v>101</v>
      </c>
      <c r="BW201" s="25" t="s">
        <v>125</v>
      </c>
      <c r="BX201" s="32" t="s">
        <v>731</v>
      </c>
      <c r="BY201" s="21" t="s">
        <v>726</v>
      </c>
      <c r="BZ201" s="21" t="s">
        <v>103</v>
      </c>
      <c r="CA201" s="33" t="s">
        <v>728</v>
      </c>
      <c r="CB201" s="21">
        <v>1</v>
      </c>
      <c r="CC201" s="25" t="s">
        <v>172</v>
      </c>
      <c r="CD201" s="21" t="s">
        <v>97</v>
      </c>
      <c r="CE201" s="21"/>
      <c r="CF201" s="21" t="s">
        <v>143</v>
      </c>
    </row>
    <row r="202" spans="1:84" ht="56.4" x14ac:dyDescent="0.3">
      <c r="A202" s="21">
        <v>24760</v>
      </c>
      <c r="B202" s="22" t="s">
        <v>732</v>
      </c>
      <c r="C202" s="21" t="s">
        <v>532</v>
      </c>
      <c r="D202" s="21" t="s">
        <v>725</v>
      </c>
      <c r="E202" s="21" t="s">
        <v>725</v>
      </c>
      <c r="F202" s="21"/>
      <c r="G202" s="21" t="s">
        <v>119</v>
      </c>
      <c r="H202" s="21" t="s">
        <v>120</v>
      </c>
      <c r="I202" s="21" t="s">
        <v>92</v>
      </c>
      <c r="J202" s="21" t="s">
        <v>93</v>
      </c>
      <c r="K202" s="21" t="s">
        <v>121</v>
      </c>
      <c r="L202" s="24" t="s">
        <v>92</v>
      </c>
      <c r="M202" s="24">
        <v>15.261869361489111</v>
      </c>
      <c r="N202" s="24">
        <v>13.071375861250822</v>
      </c>
      <c r="O202" s="24">
        <v>19.711009064525005</v>
      </c>
      <c r="P202" s="24">
        <v>11.301540747716889</v>
      </c>
      <c r="Q202" s="24">
        <v>11.329229049490936</v>
      </c>
      <c r="R202" s="24">
        <v>16.076504079086146</v>
      </c>
      <c r="S202" s="24" t="s">
        <v>92</v>
      </c>
      <c r="T202" s="24" t="s">
        <v>92</v>
      </c>
      <c r="U202" s="24" t="s">
        <v>92</v>
      </c>
      <c r="V202" s="24" t="s">
        <v>92</v>
      </c>
      <c r="W202" s="24" t="s">
        <v>92</v>
      </c>
      <c r="X202" s="24" t="s">
        <v>92</v>
      </c>
      <c r="Y202" s="24" t="s">
        <v>92</v>
      </c>
      <c r="Z202" s="24" t="s">
        <v>92</v>
      </c>
      <c r="AA202" s="24" t="s">
        <v>92</v>
      </c>
      <c r="AB202" s="23" t="s">
        <v>136</v>
      </c>
      <c r="AC202" s="21">
        <v>17.986139999999999</v>
      </c>
      <c r="AD202" s="21">
        <v>-66.110550000000003</v>
      </c>
      <c r="AE202" s="21" t="str">
        <f>_xlfn.XLOOKUP(Consolidated[[#This Row],[CODE]],[1]updatedschoolpoints!$A:$A,[1]updatedschoolpoints!$O:$O)</f>
        <v>420-033-156-25</v>
      </c>
      <c r="AF202" s="21">
        <f>_xlfn.XLOOKUP(Consolidated[[#This Row],[CODE]],[1]updatedschoolpoints!$A:$A,[1]updatedschoolpoints!$Q:$Q)</f>
        <v>25</v>
      </c>
      <c r="AG202" s="21">
        <f>_xlfn.XLOOKUP(Consolidated[[#This Row],[CODE]],[1]updatedschoolpoints!$A:$A,[1]updatedschoolpoints!$P:$P)</f>
        <v>156</v>
      </c>
      <c r="AH202" s="21">
        <f>_xlfn.XLOOKUP(Consolidated[[#This Row],[CODE]],[1]updatedschoolpoints!$A:$A,[1]updatedschoolpoints!$I:$I)</f>
        <v>3.0056246550000001</v>
      </c>
      <c r="AI202" s="21">
        <f>_xlfn.XLOOKUP(Consolidated[[#This Row],[CODE]],[1]updatedschoolpoints!$A:$A,[1]updatedschoolpoints!$H:$H)</f>
        <v>130925.01</v>
      </c>
      <c r="AJ202" s="21">
        <v>26752</v>
      </c>
      <c r="AK202" s="21" t="s">
        <v>137</v>
      </c>
      <c r="AL202" s="26">
        <f>_xlfn.XLOOKUP(Consolidated[[#This Row],[CODE]],'[2]FCI updated 220517'!$B:$B,'[2]FCI updated 220517'!$GD:$GD)</f>
        <v>1.228</v>
      </c>
      <c r="AM202" s="27">
        <f>IF(AND(Consolidated[[#This Row],[DESIGNATION]]="Historic",Consolidated[[#This Row],[DESIGNATION 3/22/2022]]="Historic"),AL202,AL202/1.6)</f>
        <v>0.76749999999999996</v>
      </c>
      <c r="AN202" s="21" t="s">
        <v>97</v>
      </c>
      <c r="AO202" s="21" t="s">
        <v>97</v>
      </c>
      <c r="AP202" s="21" t="str">
        <f>_xlfn.XLOOKUP(Consolidated[[#This Row],[CODE]],'[3]PRUEBA PVI'!$D:$D,'[3]PRUEBA PVI'!$I:$I,"NO DATA")</f>
        <v>REGULAR</v>
      </c>
      <c r="AQ202" s="28" t="str">
        <f>IF(_xlfn.XLOOKUP(Consolidated[[#This Row],[CODE]],'[4]PRUEBA PVI'!$D:$D,'[4]PRUEBA PVI'!$I:$I,"NOT FOUND")=Consolidated[[#This Row],[SPECIAL SCHOOL]],"MATCHES","NO")</f>
        <v>MATCHES</v>
      </c>
      <c r="AR202" s="28"/>
      <c r="AS202" s="21">
        <f>_xlfn.XLOOKUP(Consolidated[[#This Row],[CODE]],'[5]WORKING FILE'!$D:$D,'[5]WORKING FILE'!$W:$W,"")</f>
        <v>4</v>
      </c>
      <c r="AT202" s="33" t="str">
        <f>_xlfn.XLOOKUP(Consolidated[[#This Row],[CODE]],'[5]WORKING FILE'!$D:$D,'[5]WORKING FILE'!$V:$V)</f>
        <v xml:space="preserve">Bring 103 students from WASHINGTON IRVING. Small addition needed </v>
      </c>
      <c r="AU202" s="21" t="str">
        <f>_xlfn.XLOOKUP(Consolidated[[#This Row],[CODE]],'[6]Karen sort'!$D:$D,'[6]Karen sort'!$O:$O,"NOT COMPLETE")</f>
        <v>K-5</v>
      </c>
      <c r="AV202" s="21">
        <v>5.6</v>
      </c>
      <c r="AW202" s="21">
        <v>2</v>
      </c>
      <c r="AX202" s="21" t="s">
        <v>92</v>
      </c>
      <c r="AY202" s="27" t="s">
        <v>92</v>
      </c>
      <c r="AZ202" s="21"/>
      <c r="BA202" s="21"/>
      <c r="BB202" s="21"/>
      <c r="BC202" s="21"/>
      <c r="BD202" s="21"/>
      <c r="BE202" s="21"/>
      <c r="BF202" s="24" t="s">
        <v>98</v>
      </c>
      <c r="BG202" s="24">
        <v>115.48650815927186</v>
      </c>
      <c r="BH202" s="29" t="str">
        <f>IF(_xlfn.XLOOKUP(Consolidated[[#This Row],[CODE]],'[4]PRUEBA PVI'!$D:$D,'[4]PRUEBA PVI'!$AF:$AF,"NOT FOUND")=BG202,"",_xlfn.XLOOKUP(Consolidated[[#This Row],[CODE]],'[4]PRUEBA PVI'!$D:$D,'[4]PRUEBA PVI'!$AF:$AF,"NOT FOUND"))</f>
        <v/>
      </c>
      <c r="BI202" s="30">
        <v>109.32944157570778</v>
      </c>
      <c r="BJ202" s="21">
        <v>21</v>
      </c>
      <c r="BK202" s="28" t="str">
        <f>IF(_xlfn.XLOOKUP(Consolidated[[#This Row],[CODE]],'[4]PRUEBA PVI'!$D:$D,'[4]PRUEBA PVI'!$AK:$AK,"NO DATA")=Consolidated[[#This Row],[NO OF CLASSROOMS]],"","DOES NOT MATCH")</f>
        <v/>
      </c>
      <c r="BL202" s="31">
        <f>Consolidated[[#This Row],[ENROLLMENT 2021-22]]/Consolidated[[#This Row],[NO OF CLASSROOMS]]</f>
        <v>5.2061638845575136</v>
      </c>
      <c r="BM202" s="21">
        <f>Consolidated[[#This Row],[FLOOR AREA (SF)]]/Consolidated[[#This Row],[ENROLLMENT 2022-23]]</f>
        <v>231.6461067738345</v>
      </c>
      <c r="BN202" s="21" t="s">
        <v>99</v>
      </c>
      <c r="BO202" s="21" t="s">
        <v>115</v>
      </c>
      <c r="BP202" s="21" t="s">
        <v>97</v>
      </c>
      <c r="BQ202" s="21" t="s">
        <v>97</v>
      </c>
      <c r="BR202" s="21" t="s">
        <v>97</v>
      </c>
      <c r="BS202" s="21" t="str">
        <f>_xlfn.XLOOKUP(Consolidated[[#This Row],[CODE]],'[7]page 1'!$A:$A,'[7]page 1'!$C:$C,"")</f>
        <v/>
      </c>
      <c r="BT202" s="21" t="str">
        <f>_xlfn.XLOOKUP(Consolidated[[#This Row],[CODE]],[8]Sheet1!$A:$A,[8]Sheet1!$G:$G,"")</f>
        <v/>
      </c>
      <c r="BU202" s="21" t="s">
        <v>92</v>
      </c>
      <c r="BV202" s="21" t="s">
        <v>101</v>
      </c>
      <c r="BW202" s="25" t="s">
        <v>92</v>
      </c>
      <c r="BX202" s="32" t="s">
        <v>733</v>
      </c>
      <c r="BY202" s="21" t="s">
        <v>725</v>
      </c>
      <c r="BZ202" s="21" t="s">
        <v>103</v>
      </c>
      <c r="CA202" s="33" t="s">
        <v>734</v>
      </c>
      <c r="CB202" s="21">
        <v>1</v>
      </c>
      <c r="CC202" s="25" t="s">
        <v>105</v>
      </c>
      <c r="CD202" s="21" t="s">
        <v>97</v>
      </c>
      <c r="CE202" s="21"/>
      <c r="CF202" s="21" t="s">
        <v>106</v>
      </c>
    </row>
    <row r="203" spans="1:84" ht="70.2" x14ac:dyDescent="0.3">
      <c r="A203" s="21">
        <v>24786</v>
      </c>
      <c r="B203" s="22" t="s">
        <v>735</v>
      </c>
      <c r="C203" s="21" t="s">
        <v>532</v>
      </c>
      <c r="D203" s="21" t="s">
        <v>725</v>
      </c>
      <c r="E203" s="21" t="s">
        <v>725</v>
      </c>
      <c r="F203" s="21"/>
      <c r="G203" s="21" t="s">
        <v>234</v>
      </c>
      <c r="H203" s="21" t="s">
        <v>235</v>
      </c>
      <c r="I203" s="21" t="s">
        <v>92</v>
      </c>
      <c r="J203" s="21" t="s">
        <v>92</v>
      </c>
      <c r="K203" s="21" t="s">
        <v>236</v>
      </c>
      <c r="L203" s="24" t="s">
        <v>92</v>
      </c>
      <c r="M203" s="24" t="s">
        <v>92</v>
      </c>
      <c r="N203" s="24" t="s">
        <v>92</v>
      </c>
      <c r="O203" s="24" t="s">
        <v>92</v>
      </c>
      <c r="P203" s="24" t="s">
        <v>92</v>
      </c>
      <c r="Q203" s="24" t="s">
        <v>92</v>
      </c>
      <c r="R203" s="24" t="s">
        <v>92</v>
      </c>
      <c r="S203" s="24">
        <v>30.348230706720475</v>
      </c>
      <c r="T203" s="24">
        <v>34.028810079021568</v>
      </c>
      <c r="U203" s="24">
        <v>46.590374989030479</v>
      </c>
      <c r="V203" s="24">
        <v>61.104549174989344</v>
      </c>
      <c r="W203" s="24">
        <v>41.021416274061217</v>
      </c>
      <c r="X203" s="24">
        <v>69.475961717923553</v>
      </c>
      <c r="Y203" s="24">
        <v>39.550730156589367</v>
      </c>
      <c r="Z203" s="24" t="s">
        <v>92</v>
      </c>
      <c r="AA203" s="24" t="s">
        <v>92</v>
      </c>
      <c r="AB203" s="23" t="s">
        <v>381</v>
      </c>
      <c r="AC203" s="21">
        <v>17.990369999999999</v>
      </c>
      <c r="AD203" s="21">
        <v>-66.112539999999996</v>
      </c>
      <c r="AE203" s="21" t="str">
        <f>_xlfn.XLOOKUP(Consolidated[[#This Row],[CODE]],[1]updatedschoolpoints!$A:$A,[1]updatedschoolpoints!$O:$O)</f>
        <v>420-022-001-03</v>
      </c>
      <c r="AF203" s="21">
        <f>_xlfn.XLOOKUP(Consolidated[[#This Row],[CODE]],[1]updatedschoolpoints!$A:$A,[1]updatedschoolpoints!$Q:$Q)</f>
        <v>3</v>
      </c>
      <c r="AG203" s="21">
        <f>_xlfn.XLOOKUP(Consolidated[[#This Row],[CODE]],[1]updatedschoolpoints!$A:$A,[1]updatedschoolpoints!$P:$P)</f>
        <v>1</v>
      </c>
      <c r="AH203" s="21">
        <f>_xlfn.XLOOKUP(Consolidated[[#This Row],[CODE]],[1]updatedschoolpoints!$A:$A,[1]updatedschoolpoints!$I:$I)</f>
        <v>0.98910009700000001</v>
      </c>
      <c r="AI203" s="21">
        <f>_xlfn.XLOOKUP(Consolidated[[#This Row],[CODE]],[1]updatedschoolpoints!$A:$A,[1]updatedschoolpoints!$H:$H)</f>
        <v>43085.200219999999</v>
      </c>
      <c r="AJ203" s="38"/>
      <c r="AK203" s="21" t="s">
        <v>209</v>
      </c>
      <c r="AL203" s="26">
        <f>_xlfn.XLOOKUP(Consolidated[[#This Row],[CODE]],'[2]FCI updated 220517'!$B:$B,'[2]FCI updated 220517'!$GD:$GD)</f>
        <v>0.91249999999999998</v>
      </c>
      <c r="AM203" s="27">
        <f>IF(AND(Consolidated[[#This Row],[DESIGNATION]]="Historic",Consolidated[[#This Row],[DESIGNATION 3/22/2022]]="Historic"),AL203,AL203/1.6)</f>
        <v>0.5703125</v>
      </c>
      <c r="AN203" s="21" t="s">
        <v>97</v>
      </c>
      <c r="AO203" s="21" t="s">
        <v>97</v>
      </c>
      <c r="AP203" s="21" t="str">
        <f>_xlfn.XLOOKUP(Consolidated[[#This Row],[CODE]],'[3]PRUEBA PVI'!$D:$D,'[3]PRUEBA PVI'!$I:$I,"NO DATA")</f>
        <v>STEM (CS/MT)</v>
      </c>
      <c r="AQ203" s="28" t="str">
        <f>IF(_xlfn.XLOOKUP(Consolidated[[#This Row],[CODE]],'[4]PRUEBA PVI'!$D:$D,'[4]PRUEBA PVI'!$I:$I,"NOT FOUND")=Consolidated[[#This Row],[SPECIAL SCHOOL]],"MATCHES","NO")</f>
        <v>MATCHES</v>
      </c>
      <c r="AR203" s="28"/>
      <c r="AS203" s="21">
        <f>_xlfn.XLOOKUP(Consolidated[[#This Row],[CODE]],'[5]WORKING FILE'!$D:$D,'[5]WORKING FILE'!$W:$W,"")</f>
        <v>1</v>
      </c>
      <c r="AT203" s="33" t="str">
        <f>_xlfn.XLOOKUP(Consolidated[[#This Row],[CODE]],'[5]WORKING FILE'!$D:$D,'[5]WORKING FILE'!$V:$V)</f>
        <v>Plenty of nearby schools. Send MS students to DR RAFAEL LOPEZ LANDRON and send HS students to DRA MARIA SOCORRO LACOT</v>
      </c>
      <c r="AU203" s="21" t="str">
        <f>_xlfn.XLOOKUP(Consolidated[[#This Row],[CODE]],'[6]Karen sort'!$D:$D,'[6]Karen sort'!$O:$O,"NOT COMPLETE")</f>
        <v>-</v>
      </c>
      <c r="AV203" s="21">
        <v>5.6</v>
      </c>
      <c r="AW203" s="21">
        <v>5</v>
      </c>
      <c r="AX203" s="21" t="s">
        <v>92</v>
      </c>
      <c r="AY203" s="27" t="s">
        <v>92</v>
      </c>
      <c r="AZ203" s="21"/>
      <c r="BA203" s="21"/>
      <c r="BB203" s="21"/>
      <c r="BC203" s="21"/>
      <c r="BD203" s="21"/>
      <c r="BE203" s="21"/>
      <c r="BF203" s="24" t="s">
        <v>98</v>
      </c>
      <c r="BG203" s="24">
        <v>322.12007309833598</v>
      </c>
      <c r="BH203" s="29" t="str">
        <f>IF(_xlfn.XLOOKUP(Consolidated[[#This Row],[CODE]],'[4]PRUEBA PVI'!$D:$D,'[4]PRUEBA PVI'!$AF:$AF,"NOT FOUND")=BG203,"",_xlfn.XLOOKUP(Consolidated[[#This Row],[CODE]],'[4]PRUEBA PVI'!$D:$D,'[4]PRUEBA PVI'!$AF:$AF,"NOT FOUND"))</f>
        <v/>
      </c>
      <c r="BI203" s="30">
        <v>307.91358347138407</v>
      </c>
      <c r="BJ203" s="21">
        <v>19</v>
      </c>
      <c r="BK203" s="28" t="str">
        <f>IF(_xlfn.XLOOKUP(Consolidated[[#This Row],[CODE]],'[4]PRUEBA PVI'!$D:$D,'[4]PRUEBA PVI'!$AK:$AK,"NO DATA")=Consolidated[[#This Row],[NO OF CLASSROOMS]],"","DOES NOT MATCH")</f>
        <v/>
      </c>
      <c r="BL203" s="31">
        <f>Consolidated[[#This Row],[ENROLLMENT 2021-22]]/Consolidated[[#This Row],[NO OF CLASSROOMS]]</f>
        <v>16.205978077441266</v>
      </c>
      <c r="BM203" s="21">
        <f>Consolidated[[#This Row],[FLOOR AREA (SF)]]/Consolidated[[#This Row],[ENROLLMENT 2022-23]]</f>
        <v>0</v>
      </c>
      <c r="BN203" s="21" t="s">
        <v>99</v>
      </c>
      <c r="BO203" s="21" t="s">
        <v>115</v>
      </c>
      <c r="BP203" s="21" t="s">
        <v>97</v>
      </c>
      <c r="BQ203" s="21" t="s">
        <v>97</v>
      </c>
      <c r="BR203" s="21" t="s">
        <v>97</v>
      </c>
      <c r="BS203" s="21" t="str">
        <f>_xlfn.XLOOKUP(Consolidated[[#This Row],[CODE]],'[7]page 1'!$A:$A,'[7]page 1'!$C:$C,"")</f>
        <v/>
      </c>
      <c r="BT203" s="21" t="str">
        <f>_xlfn.XLOOKUP(Consolidated[[#This Row],[CODE]],[8]Sheet1!$A:$A,[8]Sheet1!$G:$G,"")</f>
        <v/>
      </c>
      <c r="BU203" s="21" t="s">
        <v>92</v>
      </c>
      <c r="BV203" s="21" t="s">
        <v>101</v>
      </c>
      <c r="BW203" s="25" t="s">
        <v>92</v>
      </c>
      <c r="BX203" s="32" t="s">
        <v>736</v>
      </c>
      <c r="BY203" s="21" t="s">
        <v>725</v>
      </c>
      <c r="BZ203" s="21" t="s">
        <v>103</v>
      </c>
      <c r="CA203" s="33" t="s">
        <v>734</v>
      </c>
      <c r="CB203" s="21"/>
      <c r="CC203" s="25" t="s">
        <v>92</v>
      </c>
      <c r="CD203" s="21" t="s">
        <v>97</v>
      </c>
      <c r="CE203" s="21"/>
      <c r="CF203" s="21" t="s">
        <v>176</v>
      </c>
    </row>
    <row r="204" spans="1:84" ht="70.2" x14ac:dyDescent="0.3">
      <c r="A204" s="21">
        <v>24810</v>
      </c>
      <c r="B204" s="22" t="s">
        <v>737</v>
      </c>
      <c r="C204" s="21" t="s">
        <v>532</v>
      </c>
      <c r="D204" s="21" t="s">
        <v>725</v>
      </c>
      <c r="E204" s="21" t="s">
        <v>725</v>
      </c>
      <c r="F204" s="21"/>
      <c r="G204" s="21" t="s">
        <v>234</v>
      </c>
      <c r="H204" s="21" t="s">
        <v>235</v>
      </c>
      <c r="I204" s="21" t="s">
        <v>92</v>
      </c>
      <c r="J204" s="21" t="s">
        <v>93</v>
      </c>
      <c r="K204" s="21" t="s">
        <v>236</v>
      </c>
      <c r="L204" s="24" t="s">
        <v>92</v>
      </c>
      <c r="M204" s="24" t="s">
        <v>92</v>
      </c>
      <c r="N204" s="24" t="s">
        <v>92</v>
      </c>
      <c r="O204" s="24" t="s">
        <v>92</v>
      </c>
      <c r="P204" s="24" t="s">
        <v>92</v>
      </c>
      <c r="Q204" s="24" t="s">
        <v>92</v>
      </c>
      <c r="R204" s="24" t="s">
        <v>92</v>
      </c>
      <c r="S204" s="24">
        <v>54.057785946345845</v>
      </c>
      <c r="T204" s="24">
        <v>58.605172913870476</v>
      </c>
      <c r="U204" s="24">
        <v>55.147790803342197</v>
      </c>
      <c r="V204" s="24">
        <v>71.606893564440639</v>
      </c>
      <c r="W204" s="24">
        <v>76.318913998253421</v>
      </c>
      <c r="X204" s="24">
        <v>61.756410415932052</v>
      </c>
      <c r="Y204" s="24">
        <v>54.020509482170837</v>
      </c>
      <c r="Z204" s="24" t="s">
        <v>92</v>
      </c>
      <c r="AA204" s="24" t="s">
        <v>92</v>
      </c>
      <c r="AB204" s="23" t="s">
        <v>178</v>
      </c>
      <c r="AC204" s="21">
        <v>17.979510000000001</v>
      </c>
      <c r="AD204" s="21">
        <v>-66.117599999999996</v>
      </c>
      <c r="AE204" s="21" t="str">
        <f>_xlfn.XLOOKUP(Consolidated[[#This Row],[CODE]],[1]updatedschoolpoints!$A:$A,[1]updatedschoolpoints!$O:$O)</f>
        <v>420-061-194-48</v>
      </c>
      <c r="AF204" s="21">
        <f>_xlfn.XLOOKUP(Consolidated[[#This Row],[CODE]],[1]updatedschoolpoints!$A:$A,[1]updatedschoolpoints!$Q:$Q)</f>
        <v>48</v>
      </c>
      <c r="AG204" s="21">
        <f>_xlfn.XLOOKUP(Consolidated[[#This Row],[CODE]],[1]updatedschoolpoints!$A:$A,[1]updatedschoolpoints!$P:$P)</f>
        <v>194</v>
      </c>
      <c r="AH204" s="21">
        <f>_xlfn.XLOOKUP(Consolidated[[#This Row],[CODE]],[1]updatedschoolpoints!$A:$A,[1]updatedschoolpoints!$I:$I)</f>
        <v>10.79190822</v>
      </c>
      <c r="AI204" s="21">
        <f>_xlfn.XLOOKUP(Consolidated[[#This Row],[CODE]],[1]updatedschoolpoints!$A:$A,[1]updatedschoolpoints!$H:$H)</f>
        <v>470095.5221</v>
      </c>
      <c r="AJ204" s="21">
        <v>118010</v>
      </c>
      <c r="AK204" s="21" t="s">
        <v>314</v>
      </c>
      <c r="AL204" s="26">
        <f>_xlfn.XLOOKUP(Consolidated[[#This Row],[CODE]],'[2]FCI updated 220517'!$B:$B,'[2]FCI updated 220517'!$GD:$GD)</f>
        <v>0.35</v>
      </c>
      <c r="AM204" s="27">
        <f>IF(AND(Consolidated[[#This Row],[DESIGNATION]]="Historic",Consolidated[[#This Row],[DESIGNATION 3/22/2022]]="Historic"),AL204,AL204/1.6)</f>
        <v>0.21874999999999997</v>
      </c>
      <c r="AN204" s="21" t="s">
        <v>45</v>
      </c>
      <c r="AO204" s="21" t="s">
        <v>46</v>
      </c>
      <c r="AP204" s="21" t="str">
        <f>_xlfn.XLOOKUP(Consolidated[[#This Row],[CODE]],'[3]PRUEBA PVI'!$D:$D,'[3]PRUEBA PVI'!$I:$I,"NO DATA")</f>
        <v>REGULAR</v>
      </c>
      <c r="AQ204" s="28" t="str">
        <f>IF(_xlfn.XLOOKUP(Consolidated[[#This Row],[CODE]],'[4]PRUEBA PVI'!$D:$D,'[4]PRUEBA PVI'!$I:$I,"NOT FOUND")=Consolidated[[#This Row],[SPECIAL SCHOOL]],"MATCHES","NO")</f>
        <v>MATCHES</v>
      </c>
      <c r="AR204" s="28"/>
      <c r="AS204" s="21">
        <f>_xlfn.XLOOKUP(Consolidated[[#This Row],[CODE]],'[5]WORKING FILE'!$D:$D,'[5]WORKING FILE'!$W:$W,"")</f>
        <v>3</v>
      </c>
      <c r="AT204" s="33" t="str">
        <f>_xlfn.XLOOKUP(Consolidated[[#This Row],[CODE]],'[5]WORKING FILE'!$D:$D,'[5]WORKING FILE'!$V:$V)</f>
        <v>Turn into MS. Send HS students to DRA MARIA SOCORRO LACOT and bring MS students from GENARO CAUTINO, FRANCISCO GARCIA BOYRIE, RAFAEL ANTONIO DELGADO MATEO, and SIMON MADERA</v>
      </c>
      <c r="AU204" s="21" t="str">
        <f>_xlfn.XLOOKUP(Consolidated[[#This Row],[CODE]],'[6]Karen sort'!$D:$D,'[6]Karen sort'!$O:$O,"NOT COMPLETE")</f>
        <v>6-8</v>
      </c>
      <c r="AV204" s="21">
        <v>5.6</v>
      </c>
      <c r="AW204" s="21">
        <v>1</v>
      </c>
      <c r="AX204" s="21" t="s">
        <v>92</v>
      </c>
      <c r="AY204" s="27" t="s">
        <v>92</v>
      </c>
      <c r="AZ204" s="21"/>
      <c r="BA204" s="21"/>
      <c r="BB204" s="21"/>
      <c r="BC204" s="21"/>
      <c r="BD204" s="21"/>
      <c r="BE204" s="21"/>
      <c r="BF204" s="24" t="s">
        <v>179</v>
      </c>
      <c r="BG204" s="24">
        <v>464.6580002770354</v>
      </c>
      <c r="BH204" s="29" t="str">
        <f>IF(_xlfn.XLOOKUP(Consolidated[[#This Row],[CODE]],'[4]PRUEBA PVI'!$D:$D,'[4]PRUEBA PVI'!$AF:$AF,"NOT FOUND")=BG204,"",_xlfn.XLOOKUP(Consolidated[[#This Row],[CODE]],'[4]PRUEBA PVI'!$D:$D,'[4]PRUEBA PVI'!$AF:$AF,"NOT FOUND"))</f>
        <v/>
      </c>
      <c r="BI204" s="30">
        <v>444.29798054032949</v>
      </c>
      <c r="BJ204" s="21">
        <v>35</v>
      </c>
      <c r="BK204" s="28" t="str">
        <f>IF(_xlfn.XLOOKUP(Consolidated[[#This Row],[CODE]],'[4]PRUEBA PVI'!$D:$D,'[4]PRUEBA PVI'!$AK:$AK,"NO DATA")=Consolidated[[#This Row],[NO OF CLASSROOMS]],"","DOES NOT MATCH")</f>
        <v/>
      </c>
      <c r="BL204" s="31">
        <f>Consolidated[[#This Row],[ENROLLMENT 2021-22]]/Consolidated[[#This Row],[NO OF CLASSROOMS]]</f>
        <v>12.694228015437986</v>
      </c>
      <c r="BM204" s="21">
        <f>Consolidated[[#This Row],[FLOOR AREA (SF)]]/Consolidated[[#This Row],[ENROLLMENT 2022-23]]</f>
        <v>253.97173820237862</v>
      </c>
      <c r="BN204" s="21" t="s">
        <v>114</v>
      </c>
      <c r="BO204" s="21" t="s">
        <v>115</v>
      </c>
      <c r="BP204" s="21" t="s">
        <v>97</v>
      </c>
      <c r="BQ204" s="21" t="s">
        <v>97</v>
      </c>
      <c r="BR204" s="21" t="s">
        <v>97</v>
      </c>
      <c r="BS204" s="21" t="str">
        <f>_xlfn.XLOOKUP(Consolidated[[#This Row],[CODE]],'[7]page 1'!$A:$A,'[7]page 1'!$C:$C,"")</f>
        <v/>
      </c>
      <c r="BT204" s="21" t="str">
        <f>_xlfn.XLOOKUP(Consolidated[[#This Row],[CODE]],[8]Sheet1!$A:$A,[8]Sheet1!$G:$G,"")</f>
        <v>ESSER ROOF SEALING PROGRAM</v>
      </c>
      <c r="BU204" s="21" t="s">
        <v>92</v>
      </c>
      <c r="BV204" s="21" t="s">
        <v>101</v>
      </c>
      <c r="BW204" s="25" t="s">
        <v>125</v>
      </c>
      <c r="BX204" s="32" t="s">
        <v>738</v>
      </c>
      <c r="BY204" s="21" t="s">
        <v>725</v>
      </c>
      <c r="BZ204" s="21" t="s">
        <v>103</v>
      </c>
      <c r="CA204" s="33" t="s">
        <v>734</v>
      </c>
      <c r="CB204" s="21">
        <v>1</v>
      </c>
      <c r="CC204" s="25" t="s">
        <v>172</v>
      </c>
      <c r="CD204" s="21" t="s">
        <v>97</v>
      </c>
      <c r="CE204" s="21"/>
      <c r="CF204" s="21" t="s">
        <v>143</v>
      </c>
    </row>
    <row r="205" spans="1:84" ht="56.4" x14ac:dyDescent="0.3">
      <c r="A205" s="21">
        <v>24927</v>
      </c>
      <c r="B205" s="22" t="s">
        <v>739</v>
      </c>
      <c r="C205" s="21" t="s">
        <v>532</v>
      </c>
      <c r="D205" s="21" t="s">
        <v>725</v>
      </c>
      <c r="E205" s="21" t="s">
        <v>725</v>
      </c>
      <c r="F205" s="21"/>
      <c r="G205" s="21" t="s">
        <v>255</v>
      </c>
      <c r="H205" s="21" t="s">
        <v>256</v>
      </c>
      <c r="I205" s="21" t="s">
        <v>110</v>
      </c>
      <c r="J205" s="21" t="s">
        <v>93</v>
      </c>
      <c r="K205" s="21" t="s">
        <v>111</v>
      </c>
      <c r="L205" s="24">
        <v>58.91068162212057</v>
      </c>
      <c r="M205" s="24">
        <v>27.662138217699013</v>
      </c>
      <c r="N205" s="24">
        <v>20.540733496251292</v>
      </c>
      <c r="O205" s="24">
        <v>18.772389585261909</v>
      </c>
      <c r="P205" s="24">
        <v>16.010516059265594</v>
      </c>
      <c r="Q205" s="24">
        <v>21.714355678190962</v>
      </c>
      <c r="R205" s="24">
        <v>13.239473947482709</v>
      </c>
      <c r="S205" s="24">
        <v>16.122497562945252</v>
      </c>
      <c r="T205" s="24" t="s">
        <v>92</v>
      </c>
      <c r="U205" s="24" t="s">
        <v>92</v>
      </c>
      <c r="V205" s="24" t="s">
        <v>92</v>
      </c>
      <c r="W205" s="24" t="s">
        <v>92</v>
      </c>
      <c r="X205" s="24" t="s">
        <v>92</v>
      </c>
      <c r="Y205" s="24" t="s">
        <v>92</v>
      </c>
      <c r="Z205" s="24" t="s">
        <v>92</v>
      </c>
      <c r="AA205" s="24">
        <v>25.409328841314224</v>
      </c>
      <c r="AB205" s="23" t="s">
        <v>122</v>
      </c>
      <c r="AC205" s="21">
        <v>18.0031</v>
      </c>
      <c r="AD205" s="21">
        <v>-66.110619999999997</v>
      </c>
      <c r="AE205" s="21" t="str">
        <f>_xlfn.XLOOKUP(Consolidated[[#This Row],[CODE]],[1]updatedschoolpoints!$A:$A,[1]updatedschoolpoints!$O:$O)</f>
        <v>397-083-502-17</v>
      </c>
      <c r="AF205" s="21">
        <f>_xlfn.XLOOKUP(Consolidated[[#This Row],[CODE]],[1]updatedschoolpoints!$A:$A,[1]updatedschoolpoints!$Q:$Q)</f>
        <v>17</v>
      </c>
      <c r="AG205" s="21">
        <f>_xlfn.XLOOKUP(Consolidated[[#This Row],[CODE]],[1]updatedschoolpoints!$A:$A,[1]updatedschoolpoints!$P:$P)</f>
        <v>502</v>
      </c>
      <c r="AH205" s="21">
        <f>_xlfn.XLOOKUP(Consolidated[[#This Row],[CODE]],[1]updatedschoolpoints!$A:$A,[1]updatedschoolpoints!$I:$I)</f>
        <v>1.7250902809999999</v>
      </c>
      <c r="AI205" s="21">
        <f>_xlfn.XLOOKUP(Consolidated[[#This Row],[CODE]],[1]updatedschoolpoints!$A:$A,[1]updatedschoolpoints!$H:$H)</f>
        <v>75144.932629999996</v>
      </c>
      <c r="AJ205" s="21">
        <v>16353</v>
      </c>
      <c r="AK205" s="21" t="s">
        <v>174</v>
      </c>
      <c r="AL205" s="26">
        <f>_xlfn.XLOOKUP(Consolidated[[#This Row],[CODE]],'[2]FCI updated 220517'!$B:$B,'[2]FCI updated 220517'!$GD:$GD)</f>
        <v>1.26</v>
      </c>
      <c r="AM205" s="27">
        <f>IF(AND(Consolidated[[#This Row],[DESIGNATION]]="Historic",Consolidated[[#This Row],[DESIGNATION 3/22/2022]]="Historic"),AL205,AL205/1.6)</f>
        <v>0.78749999999999998</v>
      </c>
      <c r="AN205" s="21" t="s">
        <v>97</v>
      </c>
      <c r="AO205" s="21" t="s">
        <v>97</v>
      </c>
      <c r="AP205" s="21" t="str">
        <f>_xlfn.XLOOKUP(Consolidated[[#This Row],[CODE]],'[3]PRUEBA PVI'!$D:$D,'[3]PRUEBA PVI'!$I:$I,"NO DATA")</f>
        <v>MONTESSORI</v>
      </c>
      <c r="AQ205" s="28" t="str">
        <f>IF(_xlfn.XLOOKUP(Consolidated[[#This Row],[CODE]],'[4]PRUEBA PVI'!$D:$D,'[4]PRUEBA PVI'!$I:$I,"NOT FOUND")=Consolidated[[#This Row],[SPECIAL SCHOOL]],"MATCHES","NO")</f>
        <v>MATCHES</v>
      </c>
      <c r="AR205" s="28"/>
      <c r="AS205" s="21">
        <f>_xlfn.XLOOKUP(Consolidated[[#This Row],[CODE]],'[5]WORKING FILE'!$D:$D,'[5]WORKING FILE'!$W:$W,"")</f>
        <v>5</v>
      </c>
      <c r="AT205" s="33" t="str">
        <f>_xlfn.XLOOKUP(Consolidated[[#This Row],[CODE]],'[5]WORKING FILE'!$D:$D,'[5]WORKING FILE'!$V:$V)</f>
        <v>Small community school. Send 6th graders to DR RAFAEL LOPEZ LANDRON. Build small addition</v>
      </c>
      <c r="AU205" s="21" t="str">
        <f>_xlfn.XLOOKUP(Consolidated[[#This Row],[CODE]],'[6]Karen sort'!$D:$D,'[6]Karen sort'!$O:$O,"NOT COMPLETE")</f>
        <v>PK-5</v>
      </c>
      <c r="AV205" s="21">
        <v>5.6</v>
      </c>
      <c r="AW205" s="21">
        <v>2</v>
      </c>
      <c r="AX205" s="21" t="s">
        <v>92</v>
      </c>
      <c r="AY205" s="27" t="s">
        <v>92</v>
      </c>
      <c r="AZ205" s="21"/>
      <c r="BA205" s="21"/>
      <c r="BB205" s="21"/>
      <c r="BC205" s="21"/>
      <c r="BD205" s="21"/>
      <c r="BE205" s="21"/>
      <c r="BF205" s="24" t="s">
        <v>98</v>
      </c>
      <c r="BG205" s="24">
        <v>195.8462841687886</v>
      </c>
      <c r="BH205" s="29" t="str">
        <f>IF(_xlfn.XLOOKUP(Consolidated[[#This Row],[CODE]],'[4]PRUEBA PVI'!$D:$D,'[4]PRUEBA PVI'!$AF:$AF,"NOT FOUND")=BG205,"",_xlfn.XLOOKUP(Consolidated[[#This Row],[CODE]],'[4]PRUEBA PVI'!$D:$D,'[4]PRUEBA PVI'!$AF:$AF,"NOT FOUND"))</f>
        <v/>
      </c>
      <c r="BI205" s="30">
        <v>195.16442192080328</v>
      </c>
      <c r="BJ205" s="21">
        <v>13</v>
      </c>
      <c r="BK205" s="28" t="str">
        <f>IF(_xlfn.XLOOKUP(Consolidated[[#This Row],[CODE]],'[4]PRUEBA PVI'!$D:$D,'[4]PRUEBA PVI'!$AK:$AK,"NO DATA")=Consolidated[[#This Row],[NO OF CLASSROOMS]],"","DOES NOT MATCH")</f>
        <v/>
      </c>
      <c r="BL205" s="31">
        <f>Consolidated[[#This Row],[ENROLLMENT 2021-22]]/Consolidated[[#This Row],[NO OF CLASSROOMS]]</f>
        <v>15.01264784006179</v>
      </c>
      <c r="BM205" s="21">
        <f>Consolidated[[#This Row],[FLOOR AREA (SF)]]/Consolidated[[#This Row],[ENROLLMENT 2022-23]]</f>
        <v>83.499158890889618</v>
      </c>
      <c r="BN205" s="21" t="s">
        <v>114</v>
      </c>
      <c r="BO205" s="21" t="s">
        <v>115</v>
      </c>
      <c r="BP205" s="21" t="s">
        <v>97</v>
      </c>
      <c r="BQ205" s="21" t="s">
        <v>123</v>
      </c>
      <c r="BR205" s="21" t="s">
        <v>97</v>
      </c>
      <c r="BS205" s="21" t="str">
        <f>_xlfn.XLOOKUP(Consolidated[[#This Row],[CODE]],'[7]page 1'!$A:$A,'[7]page 1'!$C:$C,"")</f>
        <v>85KVA</v>
      </c>
      <c r="BT205" s="21" t="str">
        <f>_xlfn.XLOOKUP(Consolidated[[#This Row],[CODE]],[8]Sheet1!$A:$A,[8]Sheet1!$G:$G,"")</f>
        <v/>
      </c>
      <c r="BU205" s="21" t="s">
        <v>92</v>
      </c>
      <c r="BV205" s="21" t="s">
        <v>124</v>
      </c>
      <c r="BW205" s="25" t="s">
        <v>125</v>
      </c>
      <c r="BX205" s="32" t="s">
        <v>740</v>
      </c>
      <c r="BY205" s="21" t="s">
        <v>725</v>
      </c>
      <c r="BZ205" s="21" t="s">
        <v>103</v>
      </c>
      <c r="CA205" s="33" t="s">
        <v>734</v>
      </c>
      <c r="CB205" s="21">
        <v>1</v>
      </c>
      <c r="CC205" s="25" t="s">
        <v>105</v>
      </c>
      <c r="CD205" s="21" t="s">
        <v>97</v>
      </c>
      <c r="CE205" s="21"/>
      <c r="CF205" s="21" t="s">
        <v>134</v>
      </c>
    </row>
    <row r="206" spans="1:84" ht="56.4" x14ac:dyDescent="0.3">
      <c r="A206" s="21">
        <v>24950</v>
      </c>
      <c r="B206" s="22" t="s">
        <v>741</v>
      </c>
      <c r="C206" s="21" t="s">
        <v>532</v>
      </c>
      <c r="D206" s="21" t="s">
        <v>725</v>
      </c>
      <c r="E206" s="21" t="s">
        <v>725</v>
      </c>
      <c r="F206" s="21"/>
      <c r="G206" s="21" t="s">
        <v>119</v>
      </c>
      <c r="H206" s="21" t="s">
        <v>120</v>
      </c>
      <c r="I206" s="21" t="s">
        <v>92</v>
      </c>
      <c r="J206" s="21" t="s">
        <v>93</v>
      </c>
      <c r="K206" s="21" t="s">
        <v>121</v>
      </c>
      <c r="L206" s="24" t="s">
        <v>92</v>
      </c>
      <c r="M206" s="24">
        <v>56.2781432704911</v>
      </c>
      <c r="N206" s="24">
        <v>29.877430540001878</v>
      </c>
      <c r="O206" s="24">
        <v>37.544779170523817</v>
      </c>
      <c r="P206" s="24">
        <v>27.312056806982483</v>
      </c>
      <c r="Q206" s="24">
        <v>37.764096831636451</v>
      </c>
      <c r="R206" s="24">
        <v>47.283835526723962</v>
      </c>
      <c r="S206" s="24" t="s">
        <v>92</v>
      </c>
      <c r="T206" s="24" t="s">
        <v>92</v>
      </c>
      <c r="U206" s="24" t="s">
        <v>92</v>
      </c>
      <c r="V206" s="24" t="s">
        <v>92</v>
      </c>
      <c r="W206" s="24" t="s">
        <v>92</v>
      </c>
      <c r="X206" s="24" t="s">
        <v>92</v>
      </c>
      <c r="Y206" s="24" t="s">
        <v>92</v>
      </c>
      <c r="Z206" s="24" t="s">
        <v>92</v>
      </c>
      <c r="AA206" s="24" t="s">
        <v>92</v>
      </c>
      <c r="AB206" s="23" t="s">
        <v>136</v>
      </c>
      <c r="AC206" s="21">
        <v>17.973669999999998</v>
      </c>
      <c r="AD206" s="21">
        <v>-66.124269999999996</v>
      </c>
      <c r="AE206" s="21" t="str">
        <f>_xlfn.XLOOKUP(Consolidated[[#This Row],[CODE]],[1]updatedschoolpoints!$A:$A,[1]updatedschoolpoints!$O:$O)</f>
        <v>420-071-463-20</v>
      </c>
      <c r="AF206" s="21">
        <f>_xlfn.XLOOKUP(Consolidated[[#This Row],[CODE]],[1]updatedschoolpoints!$A:$A,[1]updatedschoolpoints!$Q:$Q)</f>
        <v>20</v>
      </c>
      <c r="AG206" s="21">
        <f>_xlfn.XLOOKUP(Consolidated[[#This Row],[CODE]],[1]updatedschoolpoints!$A:$A,[1]updatedschoolpoints!$P:$P)</f>
        <v>463</v>
      </c>
      <c r="AH206" s="21">
        <f>_xlfn.XLOOKUP(Consolidated[[#This Row],[CODE]],[1]updatedschoolpoints!$A:$A,[1]updatedschoolpoints!$I:$I)</f>
        <v>2.6150302710000002</v>
      </c>
      <c r="AI206" s="21">
        <f>_xlfn.XLOOKUP(Consolidated[[#This Row],[CODE]],[1]updatedschoolpoints!$A:$A,[1]updatedschoolpoints!$H:$H)</f>
        <v>113910.71859999999</v>
      </c>
      <c r="AJ206" s="21">
        <v>33234</v>
      </c>
      <c r="AK206" s="21" t="s">
        <v>248</v>
      </c>
      <c r="AL206" s="26">
        <f>_xlfn.XLOOKUP(Consolidated[[#This Row],[CODE]],'[2]FCI updated 220517'!$B:$B,'[2]FCI updated 220517'!$GD:$GD)</f>
        <v>1.268</v>
      </c>
      <c r="AM206" s="27">
        <f>IF(AND(Consolidated[[#This Row],[DESIGNATION]]="Historic",Consolidated[[#This Row],[DESIGNATION 3/22/2022]]="Historic"),AL206,AL206/1.6)</f>
        <v>0.79249999999999998</v>
      </c>
      <c r="AN206" s="21" t="s">
        <v>97</v>
      </c>
      <c r="AO206" s="21" t="s">
        <v>97</v>
      </c>
      <c r="AP206" s="21" t="str">
        <f>_xlfn.XLOOKUP(Consolidated[[#This Row],[CODE]],'[3]PRUEBA PVI'!$D:$D,'[3]PRUEBA PVI'!$I:$I,"NO DATA")</f>
        <v>REGULAR</v>
      </c>
      <c r="AQ206" s="28" t="str">
        <f>IF(_xlfn.XLOOKUP(Consolidated[[#This Row],[CODE]],'[4]PRUEBA PVI'!$D:$D,'[4]PRUEBA PVI'!$I:$I,"NOT FOUND")=Consolidated[[#This Row],[SPECIAL SCHOOL]],"MATCHES","NO")</f>
        <v>MATCHES</v>
      </c>
      <c r="AR206" s="28"/>
      <c r="AS206" s="21">
        <f>_xlfn.XLOOKUP(Consolidated[[#This Row],[CODE]],'[5]WORKING FILE'!$D:$D,'[5]WORKING FILE'!$W:$W,"")</f>
        <v>4</v>
      </c>
      <c r="AT206" s="33" t="str">
        <f>_xlfn.XLOOKUP(Consolidated[[#This Row],[CODE]],'[5]WORKING FILE'!$D:$D,'[5]WORKING FILE'!$V:$V)</f>
        <v>Small addition</v>
      </c>
      <c r="AU206" s="21" t="str">
        <f>_xlfn.XLOOKUP(Consolidated[[#This Row],[CODE]],'[6]Karen sort'!$D:$D,'[6]Karen sort'!$O:$O,"NOT COMPLETE")</f>
        <v>K-5</v>
      </c>
      <c r="AV206" s="21">
        <v>5.6</v>
      </c>
      <c r="AW206" s="21">
        <v>3</v>
      </c>
      <c r="AX206" s="21" t="s">
        <v>92</v>
      </c>
      <c r="AY206" s="27" t="s">
        <v>92</v>
      </c>
      <c r="AZ206" s="21"/>
      <c r="BA206" s="21"/>
      <c r="BB206" s="21"/>
      <c r="BC206" s="21"/>
      <c r="BD206" s="21"/>
      <c r="BE206" s="21"/>
      <c r="BF206" s="24" t="s">
        <v>98</v>
      </c>
      <c r="BG206" s="24">
        <v>250.42783214421615</v>
      </c>
      <c r="BH206" s="29" t="str">
        <f>IF(_xlfn.XLOOKUP(Consolidated[[#This Row],[CODE]],'[4]PRUEBA PVI'!$D:$D,'[4]PRUEBA PVI'!$AF:$AF,"NOT FOUND")=BG206,"",_xlfn.XLOOKUP(Consolidated[[#This Row],[CODE]],'[4]PRUEBA PVI'!$D:$D,'[4]PRUEBA PVI'!$AF:$AF,"NOT FOUND"))</f>
        <v/>
      </c>
      <c r="BI206" s="30">
        <v>236.67017599852821</v>
      </c>
      <c r="BJ206" s="21">
        <v>28</v>
      </c>
      <c r="BK206" s="28" t="str">
        <f>IF(_xlfn.XLOOKUP(Consolidated[[#This Row],[CODE]],'[4]PRUEBA PVI'!$D:$D,'[4]PRUEBA PVI'!$AK:$AK,"NO DATA")=Consolidated[[#This Row],[NO OF CLASSROOMS]],"","DOES NOT MATCH")</f>
        <v/>
      </c>
      <c r="BL206" s="31">
        <f>Consolidated[[#This Row],[ENROLLMENT 2021-22]]/Consolidated[[#This Row],[NO OF CLASSROOMS]]</f>
        <v>8.4525062856617215</v>
      </c>
      <c r="BM206" s="21">
        <f>Consolidated[[#This Row],[FLOOR AREA (SF)]]/Consolidated[[#This Row],[ENROLLMENT 2022-23]]</f>
        <v>132.7088914816035</v>
      </c>
      <c r="BN206" s="21" t="s">
        <v>114</v>
      </c>
      <c r="BO206" s="21" t="s">
        <v>115</v>
      </c>
      <c r="BP206" s="21" t="s">
        <v>97</v>
      </c>
      <c r="BQ206" s="21" t="s">
        <v>123</v>
      </c>
      <c r="BR206" s="21" t="s">
        <v>97</v>
      </c>
      <c r="BS206" s="21" t="str">
        <f>_xlfn.XLOOKUP(Consolidated[[#This Row],[CODE]],'[7]page 1'!$A:$A,'[7]page 1'!$C:$C,"")</f>
        <v/>
      </c>
      <c r="BT206" s="21" t="str">
        <f>_xlfn.XLOOKUP(Consolidated[[#This Row],[CODE]],[8]Sheet1!$A:$A,[8]Sheet1!$G:$G,"")</f>
        <v/>
      </c>
      <c r="BU206" s="21" t="s">
        <v>92</v>
      </c>
      <c r="BV206" s="21" t="s">
        <v>101</v>
      </c>
      <c r="BW206" s="25" t="s">
        <v>125</v>
      </c>
      <c r="BX206" s="32" t="s">
        <v>742</v>
      </c>
      <c r="BY206" s="21" t="s">
        <v>725</v>
      </c>
      <c r="BZ206" s="21" t="s">
        <v>103</v>
      </c>
      <c r="CA206" s="33" t="s">
        <v>734</v>
      </c>
      <c r="CB206" s="21">
        <v>1</v>
      </c>
      <c r="CC206" s="25" t="s">
        <v>105</v>
      </c>
      <c r="CD206" s="21" t="s">
        <v>97</v>
      </c>
      <c r="CE206" s="21"/>
      <c r="CF206" s="21" t="s">
        <v>176</v>
      </c>
    </row>
    <row r="207" spans="1:84" ht="56.4" x14ac:dyDescent="0.3">
      <c r="A207" s="21">
        <v>25007</v>
      </c>
      <c r="B207" s="22" t="s">
        <v>743</v>
      </c>
      <c r="C207" s="21" t="s">
        <v>532</v>
      </c>
      <c r="D207" s="21" t="s">
        <v>725</v>
      </c>
      <c r="E207" s="21" t="s">
        <v>725</v>
      </c>
      <c r="F207" s="21"/>
      <c r="G207" s="21" t="s">
        <v>108</v>
      </c>
      <c r="H207" s="21" t="s">
        <v>109</v>
      </c>
      <c r="I207" s="21" t="s">
        <v>92</v>
      </c>
      <c r="J207" s="21" t="s">
        <v>92</v>
      </c>
      <c r="K207" s="21" t="s">
        <v>111</v>
      </c>
      <c r="L207" s="24" t="s">
        <v>92</v>
      </c>
      <c r="M207" s="24">
        <v>5.7232010105584168</v>
      </c>
      <c r="N207" s="24">
        <v>10.270366748125646</v>
      </c>
      <c r="O207" s="24">
        <v>9.3861947926309544</v>
      </c>
      <c r="P207" s="24">
        <v>15.068720996955852</v>
      </c>
      <c r="Q207" s="24">
        <v>18.882048415818225</v>
      </c>
      <c r="R207" s="24">
        <v>13.239473947482709</v>
      </c>
      <c r="S207" s="24">
        <v>20.864408610870328</v>
      </c>
      <c r="T207" s="24">
        <v>20.795383937179846</v>
      </c>
      <c r="U207" s="24">
        <v>17.114831628623442</v>
      </c>
      <c r="V207" s="24" t="s">
        <v>92</v>
      </c>
      <c r="W207" s="24" t="s">
        <v>92</v>
      </c>
      <c r="X207" s="24" t="s">
        <v>92</v>
      </c>
      <c r="Y207" s="24" t="s">
        <v>92</v>
      </c>
      <c r="Z207" s="24" t="s">
        <v>92</v>
      </c>
      <c r="AA207" s="24" t="s">
        <v>92</v>
      </c>
      <c r="AB207" s="23" t="s">
        <v>112</v>
      </c>
      <c r="AC207" s="21">
        <v>18.036090000000002</v>
      </c>
      <c r="AD207" s="21">
        <v>-66.108840000000001</v>
      </c>
      <c r="AE207" s="21" t="str">
        <f>_xlfn.XLOOKUP(Consolidated[[#This Row],[CODE]],[1]updatedschoolpoints!$A:$A,[1]updatedschoolpoints!$O:$O)</f>
        <v>373-000-007-76</v>
      </c>
      <c r="AF207" s="21">
        <f>_xlfn.XLOOKUP(Consolidated[[#This Row],[CODE]],[1]updatedschoolpoints!$A:$A,[1]updatedschoolpoints!$Q:$Q)</f>
        <v>76</v>
      </c>
      <c r="AG207" s="21">
        <f>_xlfn.XLOOKUP(Consolidated[[#This Row],[CODE]],[1]updatedschoolpoints!$A:$A,[1]updatedschoolpoints!$P:$P)</f>
        <v>7</v>
      </c>
      <c r="AH207" s="21">
        <f>_xlfn.XLOOKUP(Consolidated[[#This Row],[CODE]],[1]updatedschoolpoints!$A:$A,[1]updatedschoolpoints!$I:$I)</f>
        <v>2.1698370699999998</v>
      </c>
      <c r="AI207" s="21">
        <f>_xlfn.XLOOKUP(Consolidated[[#This Row],[CODE]],[1]updatedschoolpoints!$A:$A,[1]updatedschoolpoints!$H:$H)</f>
        <v>94518.102780000001</v>
      </c>
      <c r="AJ207" s="21">
        <v>20603</v>
      </c>
      <c r="AK207" s="21" t="s">
        <v>332</v>
      </c>
      <c r="AL207" s="26">
        <f>_xlfn.XLOOKUP(Consolidated[[#This Row],[CODE]],'[2]FCI updated 220517'!$B:$B,'[2]FCI updated 220517'!$GD:$GD)</f>
        <v>1.268</v>
      </c>
      <c r="AM207" s="27">
        <f>IF(AND(Consolidated[[#This Row],[DESIGNATION]]="Historic",Consolidated[[#This Row],[DESIGNATION 3/22/2022]]="Historic"),AL207,AL207/1.6)</f>
        <v>0.79249999999999998</v>
      </c>
      <c r="AN207" s="21" t="s">
        <v>97</v>
      </c>
      <c r="AO207" s="21" t="s">
        <v>97</v>
      </c>
      <c r="AP207" s="21" t="str">
        <f>_xlfn.XLOOKUP(Consolidated[[#This Row],[CODE]],'[3]PRUEBA PVI'!$D:$D,'[3]PRUEBA PVI'!$I:$I,"NO DATA")</f>
        <v>REGULAR</v>
      </c>
      <c r="AQ207" s="28" t="str">
        <f>IF(_xlfn.XLOOKUP(Consolidated[[#This Row],[CODE]],'[4]PRUEBA PVI'!$D:$D,'[4]PRUEBA PVI'!$I:$I,"NOT FOUND")=Consolidated[[#This Row],[SPECIAL SCHOOL]],"MATCHES","NO")</f>
        <v>MATCHES</v>
      </c>
      <c r="AR207" s="28"/>
      <c r="AS207" s="21">
        <f>_xlfn.XLOOKUP(Consolidated[[#This Row],[CODE]],'[5]WORKING FILE'!$D:$D,'[5]WORKING FILE'!$W:$W,"")</f>
        <v>3</v>
      </c>
      <c r="AT207" s="33" t="str">
        <f>_xlfn.XLOOKUP(Consolidated[[#This Row],[CODE]],'[5]WORKING FILE'!$D:$D,'[5]WORKING FILE'!$V:$V)</f>
        <v>Very isolated. Add Pre-K to make PK-8</v>
      </c>
      <c r="AU207" s="21" t="str">
        <f>_xlfn.XLOOKUP(Consolidated[[#This Row],[CODE]],'[6]Karen sort'!$D:$D,'[6]Karen sort'!$O:$O,"NOT COMPLETE")</f>
        <v>PK-8</v>
      </c>
      <c r="AV207" s="21">
        <v>5.6</v>
      </c>
      <c r="AW207" s="21">
        <v>3</v>
      </c>
      <c r="AX207" s="21" t="s">
        <v>92</v>
      </c>
      <c r="AY207" s="27" t="s">
        <v>92</v>
      </c>
      <c r="AZ207" s="21"/>
      <c r="BA207" s="21"/>
      <c r="BB207" s="21"/>
      <c r="BC207" s="21"/>
      <c r="BD207" s="21"/>
      <c r="BE207" s="21"/>
      <c r="BF207" s="24" t="s">
        <v>98</v>
      </c>
      <c r="BG207" s="24">
        <v>131.34463008824542</v>
      </c>
      <c r="BH207" s="29" t="str">
        <f>IF(_xlfn.XLOOKUP(Consolidated[[#This Row],[CODE]],'[4]PRUEBA PVI'!$D:$D,'[4]PRUEBA PVI'!$AF:$AF,"NOT FOUND")=BG207,"",_xlfn.XLOOKUP(Consolidated[[#This Row],[CODE]],'[4]PRUEBA PVI'!$D:$D,'[4]PRUEBA PVI'!$AF:$AF,"NOT FOUND"))</f>
        <v/>
      </c>
      <c r="BI207" s="30">
        <v>124.11421722384679</v>
      </c>
      <c r="BJ207" s="21">
        <v>19</v>
      </c>
      <c r="BK207" s="28" t="str">
        <f>IF(_xlfn.XLOOKUP(Consolidated[[#This Row],[CODE]],'[4]PRUEBA PVI'!$D:$D,'[4]PRUEBA PVI'!$AK:$AK,"NO DATA")=Consolidated[[#This Row],[NO OF CLASSROOMS]],"","DOES NOT MATCH")</f>
        <v/>
      </c>
      <c r="BL207" s="31">
        <f>Consolidated[[#This Row],[ENROLLMENT 2021-22]]/Consolidated[[#This Row],[NO OF CLASSROOMS]]</f>
        <v>6.5323272223077256</v>
      </c>
      <c r="BM207" s="21">
        <f>Consolidated[[#This Row],[FLOOR AREA (SF)]]/Consolidated[[#This Row],[ENROLLMENT 2022-23]]</f>
        <v>156.86214187940257</v>
      </c>
      <c r="BN207" s="21" t="s">
        <v>114</v>
      </c>
      <c r="BO207" s="21" t="s">
        <v>115</v>
      </c>
      <c r="BP207" s="21" t="s">
        <v>97</v>
      </c>
      <c r="BQ207" s="21" t="s">
        <v>97</v>
      </c>
      <c r="BR207" s="21" t="s">
        <v>97</v>
      </c>
      <c r="BS207" s="21" t="str">
        <f>_xlfn.XLOOKUP(Consolidated[[#This Row],[CODE]],'[7]page 1'!$A:$A,'[7]page 1'!$C:$C,"")</f>
        <v/>
      </c>
      <c r="BT207" s="21" t="str">
        <f>_xlfn.XLOOKUP(Consolidated[[#This Row],[CODE]],[8]Sheet1!$A:$A,[8]Sheet1!$G:$G,"")</f>
        <v/>
      </c>
      <c r="BU207" s="21" t="s">
        <v>92</v>
      </c>
      <c r="BV207" s="21" t="s">
        <v>124</v>
      </c>
      <c r="BW207" s="25" t="s">
        <v>92</v>
      </c>
      <c r="BX207" s="32" t="s">
        <v>744</v>
      </c>
      <c r="BY207" s="21" t="s">
        <v>725</v>
      </c>
      <c r="BZ207" s="21" t="s">
        <v>103</v>
      </c>
      <c r="CA207" s="33" t="s">
        <v>734</v>
      </c>
      <c r="CB207" s="21">
        <v>1</v>
      </c>
      <c r="CC207" s="25" t="s">
        <v>105</v>
      </c>
      <c r="CD207" s="21" t="s">
        <v>97</v>
      </c>
      <c r="CE207" s="21"/>
      <c r="CF207" s="21" t="s">
        <v>176</v>
      </c>
    </row>
    <row r="208" spans="1:84" ht="70.2" x14ac:dyDescent="0.3">
      <c r="A208" s="21">
        <v>25023</v>
      </c>
      <c r="B208" s="22" t="s">
        <v>745</v>
      </c>
      <c r="C208" s="21" t="s">
        <v>679</v>
      </c>
      <c r="D208" s="21" t="s">
        <v>680</v>
      </c>
      <c r="E208" s="21" t="s">
        <v>746</v>
      </c>
      <c r="F208" s="21"/>
      <c r="G208" s="21" t="s">
        <v>547</v>
      </c>
      <c r="H208" s="21" t="s">
        <v>548</v>
      </c>
      <c r="I208" s="21" t="s">
        <v>92</v>
      </c>
      <c r="J208" s="21" t="s">
        <v>92</v>
      </c>
      <c r="K208" s="21" t="s">
        <v>111</v>
      </c>
      <c r="L208" s="24" t="s">
        <v>92</v>
      </c>
      <c r="M208" s="24">
        <v>22.892804042233667</v>
      </c>
      <c r="N208" s="24">
        <v>20.540733496251292</v>
      </c>
      <c r="O208" s="24">
        <v>29.097203857155957</v>
      </c>
      <c r="P208" s="24">
        <v>31.079237056221444</v>
      </c>
      <c r="Q208" s="24">
        <v>31.155379886100075</v>
      </c>
      <c r="R208" s="24">
        <v>32.153008158172291</v>
      </c>
      <c r="S208" s="24">
        <v>23.70955523962537</v>
      </c>
      <c r="T208" s="24">
        <v>21.74062866159711</v>
      </c>
      <c r="U208" s="24">
        <v>22.819775504831256</v>
      </c>
      <c r="V208" s="24">
        <v>10.502344389451293</v>
      </c>
      <c r="W208" s="24" t="s">
        <v>92</v>
      </c>
      <c r="X208" s="24" t="s">
        <v>92</v>
      </c>
      <c r="Y208" s="24" t="s">
        <v>92</v>
      </c>
      <c r="Z208" s="24" t="s">
        <v>92</v>
      </c>
      <c r="AA208" s="24" t="s">
        <v>92</v>
      </c>
      <c r="AB208" s="23" t="s">
        <v>112</v>
      </c>
      <c r="AC208" s="37">
        <v>18.00582</v>
      </c>
      <c r="AD208" s="37">
        <v>-66.017200000000003</v>
      </c>
      <c r="AE208" s="37" t="str">
        <f>_xlfn.XLOOKUP(Consolidated[[#This Row],[CODE]],[1]updatedschoolpoints!$A:$A,[1]updatedschoolpoints!$O:$O)</f>
        <v>398-078-042-01</v>
      </c>
      <c r="AF208" s="37">
        <f>_xlfn.XLOOKUP(Consolidated[[#This Row],[CODE]],[1]updatedschoolpoints!$A:$A,[1]updatedschoolpoints!$Q:$Q)</f>
        <v>1</v>
      </c>
      <c r="AG208" s="37">
        <f>_xlfn.XLOOKUP(Consolidated[[#This Row],[CODE]],[1]updatedschoolpoints!$A:$A,[1]updatedschoolpoints!$P:$P)</f>
        <v>42</v>
      </c>
      <c r="AH208" s="37">
        <f>_xlfn.XLOOKUP(Consolidated[[#This Row],[CODE]],[1]updatedschoolpoints!$A:$A,[1]updatedschoolpoints!$I:$I)</f>
        <v>1.355771061</v>
      </c>
      <c r="AI208" s="37">
        <f>_xlfn.XLOOKUP(Consolidated[[#This Row],[CODE]],[1]updatedschoolpoints!$A:$A,[1]updatedschoolpoints!$H:$H)</f>
        <v>59057.387430000002</v>
      </c>
      <c r="AJ208" s="21">
        <v>29784</v>
      </c>
      <c r="AK208" s="21" t="s">
        <v>231</v>
      </c>
      <c r="AL208" s="26">
        <f>_xlfn.XLOOKUP(Consolidated[[#This Row],[CODE]],'[2]FCI updated 220517'!$B:$B,'[2]FCI updated 220517'!$GD:$GD)</f>
        <v>1.22</v>
      </c>
      <c r="AM208" s="27">
        <f>IF(AND(Consolidated[[#This Row],[DESIGNATION]]="Historic",Consolidated[[#This Row],[DESIGNATION 3/22/2022]]="Historic"),AL208,AL208/1.6)</f>
        <v>1.22</v>
      </c>
      <c r="AN208" s="21" t="s">
        <v>97</v>
      </c>
      <c r="AO208" s="21" t="s">
        <v>97</v>
      </c>
      <c r="AP208" s="21" t="str">
        <f>_xlfn.XLOOKUP(Consolidated[[#This Row],[CODE]],'[3]PRUEBA PVI'!$D:$D,'[3]PRUEBA PVI'!$I:$I,"NO DATA")</f>
        <v>BILINGUE</v>
      </c>
      <c r="AQ208" s="28" t="str">
        <f>IF(_xlfn.XLOOKUP(Consolidated[[#This Row],[CODE]],'[4]PRUEBA PVI'!$D:$D,'[4]PRUEBA PVI'!$I:$I,"NOT FOUND")=Consolidated[[#This Row],[SPECIAL SCHOOL]],"MATCHES","NO")</f>
        <v>MATCHES</v>
      </c>
      <c r="AR208" s="28"/>
      <c r="AS208" s="21">
        <f>_xlfn.XLOOKUP(Consolidated[[#This Row],[CODE]],'[5]WORKING FILE'!$D:$D,'[5]WORKING FILE'!$W:$W,"")</f>
        <v>3</v>
      </c>
      <c r="AT208" s="33" t="str">
        <f>_xlfn.XLOOKUP(Consolidated[[#This Row],[CODE]],'[5]WORKING FILE'!$D:$D,'[5]WORKING FILE'!$V:$V)</f>
        <v>Urban. In flood zone. Under area. Move 9th grade to H.S. 6-8 grade students maby be accommadated at 25031 which is also in flood plain.</v>
      </c>
      <c r="AU208" s="21" t="str">
        <f>_xlfn.XLOOKUP(Consolidated[[#This Row],[CODE]],'[6]Karen sort'!$D:$D,'[6]Karen sort'!$O:$O,"NOT COMPLETE")</f>
        <v>K-8</v>
      </c>
      <c r="AV208" s="21">
        <v>2.8</v>
      </c>
      <c r="AW208" s="21">
        <v>4</v>
      </c>
      <c r="AX208" s="21" t="s">
        <v>92</v>
      </c>
      <c r="AY208" s="27" t="s">
        <v>92</v>
      </c>
      <c r="AZ208" s="21"/>
      <c r="BA208" s="21"/>
      <c r="BB208" s="21"/>
      <c r="BC208" s="21"/>
      <c r="BD208" s="21"/>
      <c r="BE208" s="21"/>
      <c r="BF208" s="24" t="s">
        <v>98</v>
      </c>
      <c r="BG208" s="24">
        <v>245.69067029163972</v>
      </c>
      <c r="BH208" s="29" t="str">
        <f>IF(_xlfn.XLOOKUP(Consolidated[[#This Row],[CODE]],'[4]PRUEBA PVI'!$D:$D,'[4]PRUEBA PVI'!$AF:$AF,"NOT FOUND")=BG208,"",_xlfn.XLOOKUP(Consolidated[[#This Row],[CODE]],'[4]PRUEBA PVI'!$D:$D,'[4]PRUEBA PVI'!$AF:$AF,"NOT FOUND"))</f>
        <v/>
      </c>
      <c r="BI208" s="30">
        <v>232.1773701145963</v>
      </c>
      <c r="BJ208" s="21">
        <v>11</v>
      </c>
      <c r="BK208" s="28" t="str">
        <f>IF(_xlfn.XLOOKUP(Consolidated[[#This Row],[CODE]],'[4]PRUEBA PVI'!$D:$D,'[4]PRUEBA PVI'!$AK:$AK,"NO DATA")=Consolidated[[#This Row],[NO OF CLASSROOMS]],"","DOES NOT MATCH")</f>
        <v/>
      </c>
      <c r="BL208" s="31">
        <f>Consolidated[[#This Row],[ENROLLMENT 2021-22]]/Consolidated[[#This Row],[NO OF CLASSROOMS]]</f>
        <v>21.107033646781481</v>
      </c>
      <c r="BM208" s="21">
        <f>Consolidated[[#This Row],[FLOOR AREA (SF)]]/Consolidated[[#This Row],[ENROLLMENT 2022-23]]</f>
        <v>121.225604393711</v>
      </c>
      <c r="BN208" s="21" t="s">
        <v>99</v>
      </c>
      <c r="BO208" s="21" t="s">
        <v>115</v>
      </c>
      <c r="BP208" s="21" t="s">
        <v>97</v>
      </c>
      <c r="BQ208" s="21" t="s">
        <v>97</v>
      </c>
      <c r="BR208" s="21" t="s">
        <v>97</v>
      </c>
      <c r="BS208" s="21" t="str">
        <f>_xlfn.XLOOKUP(Consolidated[[#This Row],[CODE]],'[7]page 1'!$A:$A,'[7]page 1'!$C:$C,"")</f>
        <v/>
      </c>
      <c r="BT208" s="21" t="str">
        <f>_xlfn.XLOOKUP(Consolidated[[#This Row],[CODE]],[8]Sheet1!$A:$A,[8]Sheet1!$G:$G,"")</f>
        <v/>
      </c>
      <c r="BU208" s="21" t="s">
        <v>92</v>
      </c>
      <c r="BV208" s="21" t="s">
        <v>101</v>
      </c>
      <c r="BW208" s="25" t="s">
        <v>92</v>
      </c>
      <c r="BX208" s="32" t="s">
        <v>747</v>
      </c>
      <c r="BY208" s="21" t="s">
        <v>746</v>
      </c>
      <c r="BZ208" s="21" t="s">
        <v>103</v>
      </c>
      <c r="CA208" s="33" t="s">
        <v>748</v>
      </c>
      <c r="CB208" s="21">
        <v>2</v>
      </c>
      <c r="CC208" s="25" t="s">
        <v>105</v>
      </c>
      <c r="CD208" s="21" t="s">
        <v>105</v>
      </c>
      <c r="CE208" s="21"/>
      <c r="CF208" s="21" t="s">
        <v>127</v>
      </c>
    </row>
    <row r="209" spans="1:84" ht="56.4" x14ac:dyDescent="0.3">
      <c r="A209" s="21">
        <v>25031</v>
      </c>
      <c r="B209" s="22" t="s">
        <v>749</v>
      </c>
      <c r="C209" s="21" t="s">
        <v>679</v>
      </c>
      <c r="D209" s="21" t="s">
        <v>680</v>
      </c>
      <c r="E209" s="21" t="s">
        <v>746</v>
      </c>
      <c r="F209" s="21"/>
      <c r="G209" s="21" t="s">
        <v>189</v>
      </c>
      <c r="H209" s="21" t="s">
        <v>190</v>
      </c>
      <c r="I209" s="21" t="s">
        <v>92</v>
      </c>
      <c r="J209" s="21" t="s">
        <v>93</v>
      </c>
      <c r="K209" s="21" t="s">
        <v>191</v>
      </c>
      <c r="L209" s="24" t="s">
        <v>92</v>
      </c>
      <c r="M209" s="24" t="s">
        <v>92</v>
      </c>
      <c r="N209" s="24" t="s">
        <v>92</v>
      </c>
      <c r="O209" s="24" t="s">
        <v>92</v>
      </c>
      <c r="P209" s="24" t="s">
        <v>92</v>
      </c>
      <c r="Q209" s="24" t="s">
        <v>92</v>
      </c>
      <c r="R209" s="24" t="s">
        <v>92</v>
      </c>
      <c r="S209" s="24">
        <v>54.057785946345845</v>
      </c>
      <c r="T209" s="24">
        <v>44.426502047611486</v>
      </c>
      <c r="U209" s="24">
        <v>60.852734679550011</v>
      </c>
      <c r="V209" s="24" t="s">
        <v>92</v>
      </c>
      <c r="W209" s="24" t="s">
        <v>92</v>
      </c>
      <c r="X209" s="24" t="s">
        <v>92</v>
      </c>
      <c r="Y209" s="24" t="s">
        <v>92</v>
      </c>
      <c r="Z209" s="24" t="s">
        <v>92</v>
      </c>
      <c r="AA209" s="24" t="s">
        <v>92</v>
      </c>
      <c r="AB209" s="23" t="s">
        <v>192</v>
      </c>
      <c r="AC209" s="21">
        <v>18.007490000000001</v>
      </c>
      <c r="AD209" s="21">
        <v>-66.016490000000005</v>
      </c>
      <c r="AE209" s="21" t="str">
        <f>_xlfn.XLOOKUP(Consolidated[[#This Row],[CODE]],[1]updatedschoolpoints!$A:$A,[1]updatedschoolpoints!$O:$O)</f>
        <v>398-068-042-02</v>
      </c>
      <c r="AF209" s="21">
        <f>_xlfn.XLOOKUP(Consolidated[[#This Row],[CODE]],[1]updatedschoolpoints!$A:$A,[1]updatedschoolpoints!$Q:$Q)</f>
        <v>2</v>
      </c>
      <c r="AG209" s="21">
        <f>_xlfn.XLOOKUP(Consolidated[[#This Row],[CODE]],[1]updatedschoolpoints!$A:$A,[1]updatedschoolpoints!$P:$P)</f>
        <v>42</v>
      </c>
      <c r="AH209" s="21">
        <f>_xlfn.XLOOKUP(Consolidated[[#This Row],[CODE]],[1]updatedschoolpoints!$A:$A,[1]updatedschoolpoints!$I:$I)</f>
        <v>2.6109980940000002</v>
      </c>
      <c r="AI209" s="21">
        <f>_xlfn.XLOOKUP(Consolidated[[#This Row],[CODE]],[1]updatedschoolpoints!$A:$A,[1]updatedschoolpoints!$H:$H)</f>
        <v>113735.077</v>
      </c>
      <c r="AJ209" s="21">
        <v>47750</v>
      </c>
      <c r="AK209" s="21" t="s">
        <v>152</v>
      </c>
      <c r="AL209" s="26">
        <f>_xlfn.XLOOKUP(Consolidated[[#This Row],[CODE]],'[2]FCI updated 220517'!$B:$B,'[2]FCI updated 220517'!$GD:$GD)</f>
        <v>0.6048</v>
      </c>
      <c r="AM209" s="27">
        <f>IF(AND(Consolidated[[#This Row],[DESIGNATION]]="Historic",Consolidated[[#This Row],[DESIGNATION 3/22/2022]]="Historic"),AL209,AL209/1.6)</f>
        <v>0.378</v>
      </c>
      <c r="AN209" s="21" t="s">
        <v>45</v>
      </c>
      <c r="AO209" s="21" t="s">
        <v>46</v>
      </c>
      <c r="AP209" s="21" t="str">
        <f>_xlfn.XLOOKUP(Consolidated[[#This Row],[CODE]],'[3]PRUEBA PVI'!$D:$D,'[3]PRUEBA PVI'!$I:$I,"NO DATA")</f>
        <v>REGULAR</v>
      </c>
      <c r="AQ209" s="28" t="str">
        <f>IF(_xlfn.XLOOKUP(Consolidated[[#This Row],[CODE]],'[4]PRUEBA PVI'!$D:$D,'[4]PRUEBA PVI'!$I:$I,"NOT FOUND")=Consolidated[[#This Row],[SPECIAL SCHOOL]],"MATCHES","NO")</f>
        <v>MATCHES</v>
      </c>
      <c r="AR209" s="28"/>
      <c r="AS209" s="21">
        <f>_xlfn.XLOOKUP(Consolidated[[#This Row],[CODE]],'[5]WORKING FILE'!$D:$D,'[5]WORKING FILE'!$W:$W,"")</f>
        <v>3</v>
      </c>
      <c r="AT209" s="33" t="str">
        <f>_xlfn.XLOOKUP(Consolidated[[#This Row],[CODE]],'[5]WORKING FILE'!$D:$D,'[5]WORKING FILE'!$V:$V)</f>
        <v>Urban. In flood zone. Low enrollment. Have capacity for more students from 25023.</v>
      </c>
      <c r="AU209" s="21" t="str">
        <f>_xlfn.XLOOKUP(Consolidated[[#This Row],[CODE]],'[6]Karen sort'!$D:$D,'[6]Karen sort'!$O:$O,"NOT COMPLETE")</f>
        <v>6-8</v>
      </c>
      <c r="AV209" s="21">
        <v>2.8</v>
      </c>
      <c r="AW209" s="21">
        <v>2</v>
      </c>
      <c r="AX209" s="21" t="s">
        <v>92</v>
      </c>
      <c r="AY209" s="27" t="s">
        <v>92</v>
      </c>
      <c r="AZ209" s="21"/>
      <c r="BA209" s="21"/>
      <c r="BB209" s="21"/>
      <c r="BC209" s="21"/>
      <c r="BD209" s="21"/>
      <c r="BE209" s="21"/>
      <c r="BF209" s="24" t="s">
        <v>179</v>
      </c>
      <c r="BG209" s="24">
        <v>180.07242991746227</v>
      </c>
      <c r="BH209" s="29" t="str">
        <f>IF(_xlfn.XLOOKUP(Consolidated[[#This Row],[CODE]],'[4]PRUEBA PVI'!$D:$D,'[4]PRUEBA PVI'!$AF:$AF,"NOT FOUND")=BG209,"",_xlfn.XLOOKUP(Consolidated[[#This Row],[CODE]],'[4]PRUEBA PVI'!$D:$D,'[4]PRUEBA PVI'!$AF:$AF,"NOT FOUND"))</f>
        <v/>
      </c>
      <c r="BI209" s="30">
        <v>170.66510367171335</v>
      </c>
      <c r="BJ209" s="21">
        <v>27</v>
      </c>
      <c r="BK209" s="28" t="str">
        <f>IF(_xlfn.XLOOKUP(Consolidated[[#This Row],[CODE]],'[4]PRUEBA PVI'!$D:$D,'[4]PRUEBA PVI'!$AK:$AK,"NO DATA")=Consolidated[[#This Row],[NO OF CLASSROOMS]],"","DOES NOT MATCH")</f>
        <v/>
      </c>
      <c r="BL209" s="31">
        <f>Consolidated[[#This Row],[ENROLLMENT 2021-22]]/Consolidated[[#This Row],[NO OF CLASSROOMS]]</f>
        <v>6.3209297656190131</v>
      </c>
      <c r="BM209" s="21">
        <f>Consolidated[[#This Row],[FLOOR AREA (SF)]]/Consolidated[[#This Row],[ENROLLMENT 2022-23]]</f>
        <v>265.17107600473111</v>
      </c>
      <c r="BN209" s="21" t="s">
        <v>99</v>
      </c>
      <c r="BO209" s="21" t="s">
        <v>115</v>
      </c>
      <c r="BP209" s="21" t="s">
        <v>97</v>
      </c>
      <c r="BQ209" s="21" t="s">
        <v>123</v>
      </c>
      <c r="BR209" s="21" t="s">
        <v>97</v>
      </c>
      <c r="BS209" s="21" t="str">
        <f>_xlfn.XLOOKUP(Consolidated[[#This Row],[CODE]],'[7]page 1'!$A:$A,'[7]page 1'!$C:$C,"")</f>
        <v/>
      </c>
      <c r="BT209" s="21" t="str">
        <f>_xlfn.XLOOKUP(Consolidated[[#This Row],[CODE]],[8]Sheet1!$A:$A,[8]Sheet1!$G:$G,"")</f>
        <v>ESSER ROOF SEALING PROGRAM</v>
      </c>
      <c r="BU209" s="21" t="s">
        <v>92</v>
      </c>
      <c r="BV209" s="21" t="s">
        <v>101</v>
      </c>
      <c r="BW209" s="25" t="s">
        <v>125</v>
      </c>
      <c r="BX209" s="32" t="s">
        <v>750</v>
      </c>
      <c r="BY209" s="21" t="s">
        <v>746</v>
      </c>
      <c r="BZ209" s="21" t="s">
        <v>103</v>
      </c>
      <c r="CA209" s="33" t="s">
        <v>748</v>
      </c>
      <c r="CB209" s="21">
        <v>2</v>
      </c>
      <c r="CC209" s="25" t="s">
        <v>105</v>
      </c>
      <c r="CD209" s="21" t="s">
        <v>97</v>
      </c>
      <c r="CE209" s="21"/>
      <c r="CF209" s="21" t="s">
        <v>106</v>
      </c>
    </row>
    <row r="210" spans="1:84" ht="56.4" x14ac:dyDescent="0.3">
      <c r="A210" s="21">
        <v>25049</v>
      </c>
      <c r="B210" s="22" t="s">
        <v>751</v>
      </c>
      <c r="C210" s="21" t="s">
        <v>679</v>
      </c>
      <c r="D210" s="21" t="s">
        <v>680</v>
      </c>
      <c r="E210" s="21" t="s">
        <v>746</v>
      </c>
      <c r="F210" s="21"/>
      <c r="G210" s="21" t="s">
        <v>119</v>
      </c>
      <c r="H210" s="21" t="s">
        <v>120</v>
      </c>
      <c r="I210" s="21" t="s">
        <v>92</v>
      </c>
      <c r="J210" s="21" t="s">
        <v>93</v>
      </c>
      <c r="K210" s="21" t="s">
        <v>121</v>
      </c>
      <c r="L210" s="24" t="s">
        <v>92</v>
      </c>
      <c r="M210" s="24">
        <v>38.154673403722782</v>
      </c>
      <c r="N210" s="24">
        <v>34.54577906187717</v>
      </c>
      <c r="O210" s="24">
        <v>29.097203857155957</v>
      </c>
      <c r="P210" s="24">
        <v>45.206162990867554</v>
      </c>
      <c r="Q210" s="24">
        <v>43.428711356381925</v>
      </c>
      <c r="R210" s="24">
        <v>31.207331447637813</v>
      </c>
      <c r="S210" s="24" t="s">
        <v>92</v>
      </c>
      <c r="T210" s="24" t="s">
        <v>92</v>
      </c>
      <c r="U210" s="24" t="s">
        <v>92</v>
      </c>
      <c r="V210" s="24" t="s">
        <v>92</v>
      </c>
      <c r="W210" s="24" t="s">
        <v>92</v>
      </c>
      <c r="X210" s="24" t="s">
        <v>92</v>
      </c>
      <c r="Y210" s="24" t="s">
        <v>92</v>
      </c>
      <c r="Z210" s="24">
        <v>3.4349384007287931</v>
      </c>
      <c r="AA210" s="24" t="s">
        <v>92</v>
      </c>
      <c r="AB210" s="23" t="s">
        <v>136</v>
      </c>
      <c r="AC210" s="37">
        <v>18.004719999999999</v>
      </c>
      <c r="AD210" s="37">
        <v>-66.01258</v>
      </c>
      <c r="AE210" s="37" t="str">
        <f>_xlfn.XLOOKUP(Consolidated[[#This Row],[CODE]],[1]updatedschoolpoints!$A:$A,[1]updatedschoolpoints!$O:$O)</f>
        <v>398-079-030-06</v>
      </c>
      <c r="AF210" s="37">
        <f>_xlfn.XLOOKUP(Consolidated[[#This Row],[CODE]],[1]updatedschoolpoints!$A:$A,[1]updatedschoolpoints!$Q:$Q)</f>
        <v>6</v>
      </c>
      <c r="AG210" s="37">
        <f>_xlfn.XLOOKUP(Consolidated[[#This Row],[CODE]],[1]updatedschoolpoints!$A:$A,[1]updatedschoolpoints!$P:$P)</f>
        <v>30</v>
      </c>
      <c r="AH210" s="37">
        <f>_xlfn.XLOOKUP(Consolidated[[#This Row],[CODE]],[1]updatedschoolpoints!$A:$A,[1]updatedschoolpoints!$I:$I)</f>
        <v>3.0445399229999999</v>
      </c>
      <c r="AI210" s="37">
        <f>_xlfn.XLOOKUP(Consolidated[[#This Row],[CODE]],[1]updatedschoolpoints!$A:$A,[1]updatedschoolpoints!$H:$H)</f>
        <v>132620.15900000001</v>
      </c>
      <c r="AJ210" s="21">
        <v>50524</v>
      </c>
      <c r="AK210" s="21" t="s">
        <v>565</v>
      </c>
      <c r="AL210" s="26">
        <f>_xlfn.XLOOKUP(Consolidated[[#This Row],[CODE]],'[2]FCI updated 220517'!$B:$B,'[2]FCI updated 220517'!$GD:$GD)</f>
        <v>1.208</v>
      </c>
      <c r="AM210" s="27">
        <f>IF(AND(Consolidated[[#This Row],[DESIGNATION]]="Historic",Consolidated[[#This Row],[DESIGNATION 3/22/2022]]="Historic"),AL210,AL210/1.6)</f>
        <v>0.75499999999999989</v>
      </c>
      <c r="AN210" s="21" t="s">
        <v>97</v>
      </c>
      <c r="AO210" s="21" t="s">
        <v>97</v>
      </c>
      <c r="AP210" s="21" t="str">
        <f>_xlfn.XLOOKUP(Consolidated[[#This Row],[CODE]],'[3]PRUEBA PVI'!$D:$D,'[3]PRUEBA PVI'!$I:$I,"NO DATA")</f>
        <v>REGULAR</v>
      </c>
      <c r="AQ210" s="28" t="str">
        <f>IF(_xlfn.XLOOKUP(Consolidated[[#This Row],[CODE]],'[4]PRUEBA PVI'!$D:$D,'[4]PRUEBA PVI'!$I:$I,"NOT FOUND")=Consolidated[[#This Row],[SPECIAL SCHOOL]],"MATCHES","NO")</f>
        <v>MATCHES</v>
      </c>
      <c r="AR210" s="28"/>
      <c r="AS210" s="21">
        <f>_xlfn.XLOOKUP(Consolidated[[#This Row],[CODE]],'[5]WORKING FILE'!$D:$D,'[5]WORKING FILE'!$W:$W,"")</f>
        <v>3</v>
      </c>
      <c r="AT210" s="33" t="str">
        <f>_xlfn.XLOOKUP(Consolidated[[#This Row],[CODE]],'[5]WORKING FILE'!$D:$D,'[5]WORKING FILE'!$V:$V)</f>
        <v>Urban. Designated Shelter. Add (1) PK</v>
      </c>
      <c r="AU210" s="21" t="str">
        <f>_xlfn.XLOOKUP(Consolidated[[#This Row],[CODE]],'[6]Karen sort'!$D:$D,'[6]Karen sort'!$O:$O,"NOT COMPLETE")</f>
        <v>PK-5</v>
      </c>
      <c r="AV210" s="21">
        <v>2.8</v>
      </c>
      <c r="AW210" s="21">
        <v>4</v>
      </c>
      <c r="AX210" s="21" t="s">
        <v>92</v>
      </c>
      <c r="AY210" s="27" t="s">
        <v>92</v>
      </c>
      <c r="AZ210" s="21"/>
      <c r="BA210" s="21"/>
      <c r="BB210" s="21"/>
      <c r="BC210" s="21"/>
      <c r="BD210" s="21"/>
      <c r="BE210" s="21"/>
      <c r="BF210" s="24" t="s">
        <v>131</v>
      </c>
      <c r="BG210" s="24">
        <v>242.31578851579977</v>
      </c>
      <c r="BH210" s="29" t="str">
        <f>IF(_xlfn.XLOOKUP(Consolidated[[#This Row],[CODE]],'[4]PRUEBA PVI'!$D:$D,'[4]PRUEBA PVI'!$AF:$AF,"NOT FOUND")=BG210,"",_xlfn.XLOOKUP(Consolidated[[#This Row],[CODE]],'[4]PRUEBA PVI'!$D:$D,'[4]PRUEBA PVI'!$AF:$AF,"NOT FOUND"))</f>
        <v/>
      </c>
      <c r="BI210" s="30">
        <v>229.49508182827745</v>
      </c>
      <c r="BJ210" s="21">
        <v>29</v>
      </c>
      <c r="BK210" s="28" t="str">
        <f>IF(_xlfn.XLOOKUP(Consolidated[[#This Row],[CODE]],'[4]PRUEBA PVI'!$D:$D,'[4]PRUEBA PVI'!$AK:$AK,"NO DATA")=Consolidated[[#This Row],[NO OF CLASSROOMS]],"","DOES NOT MATCH")</f>
        <v/>
      </c>
      <c r="BL210" s="31">
        <f>Consolidated[[#This Row],[ENROLLMENT 2021-22]]/Consolidated[[#This Row],[NO OF CLASSROOMS]]</f>
        <v>7.913623511319912</v>
      </c>
      <c r="BM210" s="21">
        <f>Consolidated[[#This Row],[FLOOR AREA (SF)]]/Consolidated[[#This Row],[ENROLLMENT 2022-23]]</f>
        <v>208.50477927774679</v>
      </c>
      <c r="BN210" s="21" t="s">
        <v>99</v>
      </c>
      <c r="BO210" s="21" t="s">
        <v>115</v>
      </c>
      <c r="BP210" s="21" t="s">
        <v>97</v>
      </c>
      <c r="BQ210" s="21" t="s">
        <v>123</v>
      </c>
      <c r="BR210" s="21" t="s">
        <v>97</v>
      </c>
      <c r="BS210" s="21" t="str">
        <f>_xlfn.XLOOKUP(Consolidated[[#This Row],[CODE]],'[7]page 1'!$A:$A,'[7]page 1'!$C:$C,"")</f>
        <v>150KVA</v>
      </c>
      <c r="BT210" s="21" t="str">
        <f>_xlfn.XLOOKUP(Consolidated[[#This Row],[CODE]],[8]Sheet1!$A:$A,[8]Sheet1!$G:$G,"")</f>
        <v/>
      </c>
      <c r="BU210" s="21" t="s">
        <v>92</v>
      </c>
      <c r="BV210" s="21" t="s">
        <v>101</v>
      </c>
      <c r="BW210" s="25" t="s">
        <v>125</v>
      </c>
      <c r="BX210" s="32" t="s">
        <v>752</v>
      </c>
      <c r="BY210" s="21" t="s">
        <v>746</v>
      </c>
      <c r="BZ210" s="21" t="s">
        <v>103</v>
      </c>
      <c r="CA210" s="33" t="s">
        <v>748</v>
      </c>
      <c r="CB210" s="21">
        <v>2</v>
      </c>
      <c r="CC210" s="25" t="s">
        <v>105</v>
      </c>
      <c r="CD210" s="21" t="s">
        <v>97</v>
      </c>
      <c r="CE210" s="21"/>
      <c r="CF210" s="21" t="s">
        <v>127</v>
      </c>
    </row>
    <row r="211" spans="1:84" ht="56.4" x14ac:dyDescent="0.3">
      <c r="A211" s="21">
        <v>25197</v>
      </c>
      <c r="B211" s="22" t="s">
        <v>753</v>
      </c>
      <c r="C211" s="21" t="s">
        <v>679</v>
      </c>
      <c r="D211" s="21" t="s">
        <v>680</v>
      </c>
      <c r="E211" s="21" t="s">
        <v>746</v>
      </c>
      <c r="F211" s="21"/>
      <c r="G211" s="21" t="s">
        <v>108</v>
      </c>
      <c r="H211" s="21" t="s">
        <v>109</v>
      </c>
      <c r="I211" s="21" t="s">
        <v>110</v>
      </c>
      <c r="J211" s="21" t="s">
        <v>92</v>
      </c>
      <c r="K211" s="21" t="s">
        <v>111</v>
      </c>
      <c r="L211" s="24">
        <v>44.523519551645137</v>
      </c>
      <c r="M211" s="24">
        <v>20.031203536954457</v>
      </c>
      <c r="N211" s="24">
        <v>12.137706156875764</v>
      </c>
      <c r="O211" s="24">
        <v>16.895150626735717</v>
      </c>
      <c r="P211" s="24">
        <v>14.126925934646112</v>
      </c>
      <c r="Q211" s="24">
        <v>18.882048415818225</v>
      </c>
      <c r="R211" s="24">
        <v>14.185150658017188</v>
      </c>
      <c r="S211" s="24">
        <v>9.4838220958501491</v>
      </c>
      <c r="T211" s="24">
        <v>8.507202519755392</v>
      </c>
      <c r="U211" s="24">
        <v>4.7541198968398444</v>
      </c>
      <c r="V211" s="24" t="s">
        <v>92</v>
      </c>
      <c r="W211" s="24" t="s">
        <v>92</v>
      </c>
      <c r="X211" s="24" t="s">
        <v>92</v>
      </c>
      <c r="Y211" s="24" t="s">
        <v>92</v>
      </c>
      <c r="Z211" s="24" t="s">
        <v>92</v>
      </c>
      <c r="AA211" s="24">
        <v>12.099680400625822</v>
      </c>
      <c r="AB211" s="23" t="s">
        <v>223</v>
      </c>
      <c r="AC211" s="21">
        <v>17.980270000000001</v>
      </c>
      <c r="AD211" s="21">
        <v>-65.995729999999995</v>
      </c>
      <c r="AE211" s="21" t="str">
        <f>_xlfn.XLOOKUP(Consolidated[[#This Row],[CODE]],[1]updatedschoolpoints!$A:$A,[1]updatedschoolpoints!$O:$O)</f>
        <v>422-051-016-01</v>
      </c>
      <c r="AF211" s="21">
        <f>_xlfn.XLOOKUP(Consolidated[[#This Row],[CODE]],[1]updatedschoolpoints!$A:$A,[1]updatedschoolpoints!$Q:$Q)</f>
        <v>1</v>
      </c>
      <c r="AG211" s="21">
        <f>_xlfn.XLOOKUP(Consolidated[[#This Row],[CODE]],[1]updatedschoolpoints!$A:$A,[1]updatedschoolpoints!$P:$P)</f>
        <v>16</v>
      </c>
      <c r="AH211" s="21">
        <f>_xlfn.XLOOKUP(Consolidated[[#This Row],[CODE]],[1]updatedschoolpoints!$A:$A,[1]updatedschoolpoints!$I:$I)</f>
        <v>1.0036053739999999</v>
      </c>
      <c r="AI211" s="21">
        <f>_xlfn.XLOOKUP(Consolidated[[#This Row],[CODE]],[1]updatedschoolpoints!$A:$A,[1]updatedschoolpoints!$H:$H)</f>
        <v>43717.050080000001</v>
      </c>
      <c r="AJ211" s="21">
        <v>10041</v>
      </c>
      <c r="AK211" s="21" t="s">
        <v>186</v>
      </c>
      <c r="AL211" s="26">
        <f>_xlfn.XLOOKUP(Consolidated[[#This Row],[CODE]],'[2]FCI updated 220517'!$B:$B,'[2]FCI updated 220517'!$GD:$GD)</f>
        <v>1.208</v>
      </c>
      <c r="AM211" s="27">
        <f>IF(AND(Consolidated[[#This Row],[DESIGNATION]]="Historic",Consolidated[[#This Row],[DESIGNATION 3/22/2022]]="Historic"),AL211,AL211/1.6)</f>
        <v>0.75499999999999989</v>
      </c>
      <c r="AN211" s="21" t="s">
        <v>97</v>
      </c>
      <c r="AO211" s="21" t="s">
        <v>97</v>
      </c>
      <c r="AP211" s="21" t="str">
        <f>_xlfn.XLOOKUP(Consolidated[[#This Row],[CODE]],'[3]PRUEBA PVI'!$D:$D,'[3]PRUEBA PVI'!$I:$I,"NO DATA")</f>
        <v>MONTESSORI</v>
      </c>
      <c r="AQ211" s="28" t="str">
        <f>IF(_xlfn.XLOOKUP(Consolidated[[#This Row],[CODE]],'[4]PRUEBA PVI'!$D:$D,'[4]PRUEBA PVI'!$I:$I,"NOT FOUND")=Consolidated[[#This Row],[SPECIAL SCHOOL]],"MATCHES","NO")</f>
        <v>MATCHES</v>
      </c>
      <c r="AR211" s="28"/>
      <c r="AS211" s="21">
        <f>_xlfn.XLOOKUP(Consolidated[[#This Row],[CODE]],'[5]WORKING FILE'!$D:$D,'[5]WORKING FILE'!$W:$W,"")</f>
        <v>3</v>
      </c>
      <c r="AT211" s="33" t="str">
        <f>_xlfn.XLOOKUP(Consolidated[[#This Row],[CODE]],'[5]WORKING FILE'!$D:$D,'[5]WORKING FILE'!$V:$V)</f>
        <v>Rural. Low enrollment. Overcrowed. The nearby MS, ES is in flood zone. Keep as is.</v>
      </c>
      <c r="AU211" s="21" t="str">
        <f>_xlfn.XLOOKUP(Consolidated[[#This Row],[CODE]],'[6]Karen sort'!$D:$D,'[6]Karen sort'!$O:$O,"NOT COMPLETE")</f>
        <v>PK-8</v>
      </c>
      <c r="AV211" s="21">
        <v>2.8</v>
      </c>
      <c r="AW211" s="21">
        <v>3</v>
      </c>
      <c r="AX211" s="21" t="s">
        <v>92</v>
      </c>
      <c r="AY211" s="27" t="s">
        <v>92</v>
      </c>
      <c r="AZ211" s="21"/>
      <c r="BA211" s="21"/>
      <c r="BB211" s="21"/>
      <c r="BC211" s="21"/>
      <c r="BD211" s="21"/>
      <c r="BE211" s="21"/>
      <c r="BF211" s="24" t="s">
        <v>98</v>
      </c>
      <c r="BG211" s="24">
        <v>163.52684939313798</v>
      </c>
      <c r="BH211" s="29" t="str">
        <f>IF(_xlfn.XLOOKUP(Consolidated[[#This Row],[CODE]],'[4]PRUEBA PVI'!$D:$D,'[4]PRUEBA PVI'!$AF:$AF,"NOT FOUND")=BG211,"",_xlfn.XLOOKUP(Consolidated[[#This Row],[CODE]],'[4]PRUEBA PVI'!$D:$D,'[4]PRUEBA PVI'!$AF:$AF,"NOT FOUND"))</f>
        <v/>
      </c>
      <c r="BI211" s="30">
        <v>160.97232440239412</v>
      </c>
      <c r="BJ211" s="21">
        <v>8</v>
      </c>
      <c r="BK211" s="28" t="str">
        <f>IF(_xlfn.XLOOKUP(Consolidated[[#This Row],[CODE]],'[4]PRUEBA PVI'!$D:$D,'[4]PRUEBA PVI'!$AK:$AK,"NO DATA")=Consolidated[[#This Row],[NO OF CLASSROOMS]],"","DOES NOT MATCH")</f>
        <v/>
      </c>
      <c r="BL211" s="31">
        <f>Consolidated[[#This Row],[ENROLLMENT 2021-22]]/Consolidated[[#This Row],[NO OF CLASSROOMS]]</f>
        <v>20.121540550299265</v>
      </c>
      <c r="BM211" s="21">
        <f>Consolidated[[#This Row],[FLOOR AREA (SF)]]/Consolidated[[#This Row],[ENROLLMENT 2022-23]]</f>
        <v>61.402760691978131</v>
      </c>
      <c r="BN211" s="21" t="s">
        <v>114</v>
      </c>
      <c r="BO211" s="21" t="s">
        <v>115</v>
      </c>
      <c r="BP211" s="21" t="s">
        <v>97</v>
      </c>
      <c r="BQ211" s="21" t="s">
        <v>97</v>
      </c>
      <c r="BR211" s="21" t="s">
        <v>97</v>
      </c>
      <c r="BS211" s="21" t="str">
        <f>_xlfn.XLOOKUP(Consolidated[[#This Row],[CODE]],'[7]page 1'!$A:$A,'[7]page 1'!$C:$C,"")</f>
        <v>85KVA</v>
      </c>
      <c r="BT211" s="21" t="str">
        <f>_xlfn.XLOOKUP(Consolidated[[#This Row],[CODE]],[8]Sheet1!$A:$A,[8]Sheet1!$G:$G,"")</f>
        <v/>
      </c>
      <c r="BU211" s="21" t="s">
        <v>92</v>
      </c>
      <c r="BV211" s="21" t="s">
        <v>124</v>
      </c>
      <c r="BW211" s="25" t="s">
        <v>92</v>
      </c>
      <c r="BX211" s="32" t="s">
        <v>754</v>
      </c>
      <c r="BY211" s="21" t="s">
        <v>746</v>
      </c>
      <c r="BZ211" s="21" t="s">
        <v>103</v>
      </c>
      <c r="CA211" s="33" t="s">
        <v>748</v>
      </c>
      <c r="CB211" s="21">
        <v>2</v>
      </c>
      <c r="CC211" s="25" t="s">
        <v>105</v>
      </c>
      <c r="CD211" s="21" t="s">
        <v>97</v>
      </c>
      <c r="CE211" s="21"/>
      <c r="CF211" s="21" t="s">
        <v>127</v>
      </c>
    </row>
    <row r="212" spans="1:84" ht="56.4" x14ac:dyDescent="0.3">
      <c r="A212" s="21">
        <v>25239</v>
      </c>
      <c r="B212" s="22" t="s">
        <v>755</v>
      </c>
      <c r="C212" s="21" t="s">
        <v>679</v>
      </c>
      <c r="D212" s="21" t="s">
        <v>680</v>
      </c>
      <c r="E212" s="21" t="s">
        <v>746</v>
      </c>
      <c r="F212" s="21"/>
      <c r="G212" s="21" t="s">
        <v>108</v>
      </c>
      <c r="H212" s="21" t="s">
        <v>109</v>
      </c>
      <c r="I212" s="21" t="s">
        <v>92</v>
      </c>
      <c r="J212" s="21" t="s">
        <v>92</v>
      </c>
      <c r="K212" s="21" t="s">
        <v>111</v>
      </c>
      <c r="L212" s="24" t="s">
        <v>92</v>
      </c>
      <c r="M212" s="24">
        <v>20.031203536954457</v>
      </c>
      <c r="N212" s="24">
        <v>14.005045565625881</v>
      </c>
      <c r="O212" s="24">
        <v>26.281345419366673</v>
      </c>
      <c r="P212" s="24">
        <v>26.370261744672742</v>
      </c>
      <c r="Q212" s="24">
        <v>23.602560519772783</v>
      </c>
      <c r="R212" s="24">
        <v>33.098684868706769</v>
      </c>
      <c r="S212" s="24">
        <v>32.244995125890505</v>
      </c>
      <c r="T212" s="24">
        <v>32.138320630187032</v>
      </c>
      <c r="U212" s="24">
        <v>38.032959174718755</v>
      </c>
      <c r="V212" s="24" t="s">
        <v>92</v>
      </c>
      <c r="W212" s="24" t="s">
        <v>92</v>
      </c>
      <c r="X212" s="24" t="s">
        <v>92</v>
      </c>
      <c r="Y212" s="24" t="s">
        <v>92</v>
      </c>
      <c r="Z212" s="24" t="s">
        <v>92</v>
      </c>
      <c r="AA212" s="24" t="s">
        <v>92</v>
      </c>
      <c r="AB212" s="23" t="s">
        <v>112</v>
      </c>
      <c r="AC212" s="37">
        <v>18.016860000000001</v>
      </c>
      <c r="AD212" s="37">
        <v>-66.027100000000004</v>
      </c>
      <c r="AE212" s="37" t="str">
        <f>_xlfn.XLOOKUP(Consolidated[[#This Row],[CODE]],[1]updatedschoolpoints!$A:$A,[1]updatedschoolpoints!$O:$O)</f>
        <v>398-036-072-01</v>
      </c>
      <c r="AF212" s="37">
        <f>_xlfn.XLOOKUP(Consolidated[[#This Row],[CODE]],[1]updatedschoolpoints!$A:$A,[1]updatedschoolpoints!$Q:$Q)</f>
        <v>1</v>
      </c>
      <c r="AG212" s="37">
        <f>_xlfn.XLOOKUP(Consolidated[[#This Row],[CODE]],[1]updatedschoolpoints!$A:$A,[1]updatedschoolpoints!$P:$P)</f>
        <v>72</v>
      </c>
      <c r="AH212" s="37">
        <f>_xlfn.XLOOKUP(Consolidated[[#This Row],[CODE]],[1]updatedschoolpoints!$A:$A,[1]updatedschoolpoints!$I:$I)</f>
        <v>6.5086450090000003</v>
      </c>
      <c r="AI212" s="37">
        <f>_xlfn.XLOOKUP(Consolidated[[#This Row],[CODE]],[1]updatedschoolpoints!$A:$A,[1]updatedschoolpoints!$H:$H)</f>
        <v>283516.57659999997</v>
      </c>
      <c r="AJ212" s="21">
        <v>43064</v>
      </c>
      <c r="AK212" s="21" t="s">
        <v>258</v>
      </c>
      <c r="AL212" s="26">
        <f>_xlfn.XLOOKUP(Consolidated[[#This Row],[CODE]],'[2]FCI updated 220517'!$B:$B,'[2]FCI updated 220517'!$GD:$GD)</f>
        <v>1.208</v>
      </c>
      <c r="AM212" s="27">
        <f>IF(AND(Consolidated[[#This Row],[DESIGNATION]]="Historic",Consolidated[[#This Row],[DESIGNATION 3/22/2022]]="Historic"),AL212,AL212/1.6)</f>
        <v>0.75499999999999989</v>
      </c>
      <c r="AN212" s="21" t="s">
        <v>97</v>
      </c>
      <c r="AO212" s="21" t="s">
        <v>97</v>
      </c>
      <c r="AP212" s="21" t="str">
        <f>_xlfn.XLOOKUP(Consolidated[[#This Row],[CODE]],'[3]PRUEBA PVI'!$D:$D,'[3]PRUEBA PVI'!$I:$I,"NO DATA")</f>
        <v>REGULAR</v>
      </c>
      <c r="AQ212" s="28" t="str">
        <f>IF(_xlfn.XLOOKUP(Consolidated[[#This Row],[CODE]],'[4]PRUEBA PVI'!$D:$D,'[4]PRUEBA PVI'!$I:$I,"NOT FOUND")=Consolidated[[#This Row],[SPECIAL SCHOOL]],"MATCHES","NO")</f>
        <v>MATCHES</v>
      </c>
      <c r="AR212" s="28"/>
      <c r="AS212" s="21">
        <f>_xlfn.XLOOKUP(Consolidated[[#This Row],[CODE]],'[5]WORKING FILE'!$D:$D,'[5]WORKING FILE'!$W:$W,"")</f>
        <v>3</v>
      </c>
      <c r="AT212" s="33" t="str">
        <f>_xlfn.XLOOKUP(Consolidated[[#This Row],[CODE]],'[5]WORKING FILE'!$D:$D,'[5]WORKING FILE'!$V:$V)</f>
        <v xml:space="preserve">Rural. Add (1) PK. </v>
      </c>
      <c r="AU212" s="21" t="str">
        <f>_xlfn.XLOOKUP(Consolidated[[#This Row],[CODE]],'[6]Karen sort'!$D:$D,'[6]Karen sort'!$O:$O,"NOT COMPLETE")</f>
        <v>PK-8</v>
      </c>
      <c r="AV212" s="21">
        <v>2.8</v>
      </c>
      <c r="AW212" s="21">
        <v>4</v>
      </c>
      <c r="AX212" s="21" t="s">
        <v>92</v>
      </c>
      <c r="AY212" s="27" t="s">
        <v>92</v>
      </c>
      <c r="AZ212" s="21"/>
      <c r="BA212" s="21"/>
      <c r="BB212" s="21"/>
      <c r="BC212" s="21"/>
      <c r="BD212" s="21"/>
      <c r="BE212" s="21"/>
      <c r="BF212" s="24" t="s">
        <v>98</v>
      </c>
      <c r="BG212" s="24">
        <v>245.8053765858956</v>
      </c>
      <c r="BH212" s="29" t="str">
        <f>IF(_xlfn.XLOOKUP(Consolidated[[#This Row],[CODE]],'[4]PRUEBA PVI'!$D:$D,'[4]PRUEBA PVI'!$AF:$AF,"NOT FOUND")=BG212,"",_xlfn.XLOOKUP(Consolidated[[#This Row],[CODE]],'[4]PRUEBA PVI'!$D:$D,'[4]PRUEBA PVI'!$AF:$AF,"NOT FOUND"))</f>
        <v/>
      </c>
      <c r="BI212" s="30">
        <v>232.39244982447266</v>
      </c>
      <c r="BJ212" s="21">
        <v>29</v>
      </c>
      <c r="BK212" s="28" t="str">
        <f>IF(_xlfn.XLOOKUP(Consolidated[[#This Row],[CODE]],'[4]PRUEBA PVI'!$D:$D,'[4]PRUEBA PVI'!$AK:$AK,"NO DATA")=Consolidated[[#This Row],[NO OF CLASSROOMS]],"","DOES NOT MATCH")</f>
        <v/>
      </c>
      <c r="BL212" s="31">
        <f>Consolidated[[#This Row],[ENROLLMENT 2021-22]]/Consolidated[[#This Row],[NO OF CLASSROOMS]]</f>
        <v>8.0135327525680236</v>
      </c>
      <c r="BM212" s="21">
        <f>Consolidated[[#This Row],[FLOOR AREA (SF)]]/Consolidated[[#This Row],[ENROLLMENT 2022-23]]</f>
        <v>175.19551686840941</v>
      </c>
      <c r="BN212" s="21" t="s">
        <v>114</v>
      </c>
      <c r="BO212" s="21" t="s">
        <v>115</v>
      </c>
      <c r="BP212" s="21" t="s">
        <v>97</v>
      </c>
      <c r="BQ212" s="21" t="s">
        <v>97</v>
      </c>
      <c r="BR212" s="21" t="s">
        <v>97</v>
      </c>
      <c r="BS212" s="21" t="str">
        <f>_xlfn.XLOOKUP(Consolidated[[#This Row],[CODE]],'[7]page 1'!$A:$A,'[7]page 1'!$C:$C,"")</f>
        <v/>
      </c>
      <c r="BT212" s="21" t="str">
        <f>_xlfn.XLOOKUP(Consolidated[[#This Row],[CODE]],[8]Sheet1!$A:$A,[8]Sheet1!$G:$G,"")</f>
        <v/>
      </c>
      <c r="BU212" s="21" t="s">
        <v>92</v>
      </c>
      <c r="BV212" s="21" t="s">
        <v>124</v>
      </c>
      <c r="BW212" s="25" t="s">
        <v>92</v>
      </c>
      <c r="BX212" s="32" t="s">
        <v>756</v>
      </c>
      <c r="BY212" s="21" t="s">
        <v>746</v>
      </c>
      <c r="BZ212" s="21" t="s">
        <v>103</v>
      </c>
      <c r="CA212" s="33" t="s">
        <v>748</v>
      </c>
      <c r="CB212" s="21">
        <v>2</v>
      </c>
      <c r="CC212" s="25" t="s">
        <v>105</v>
      </c>
      <c r="CD212" s="21" t="s">
        <v>97</v>
      </c>
      <c r="CE212" s="21"/>
      <c r="CF212" s="21" t="s">
        <v>143</v>
      </c>
    </row>
    <row r="213" spans="1:84" ht="42.6" x14ac:dyDescent="0.3">
      <c r="A213" s="21">
        <v>25312</v>
      </c>
      <c r="B213" s="22" t="s">
        <v>757</v>
      </c>
      <c r="C213" s="21" t="s">
        <v>532</v>
      </c>
      <c r="D213" s="21" t="s">
        <v>725</v>
      </c>
      <c r="E213" s="21" t="s">
        <v>725</v>
      </c>
      <c r="F213" s="21"/>
      <c r="G213" s="21" t="s">
        <v>108</v>
      </c>
      <c r="H213" s="21" t="s">
        <v>109</v>
      </c>
      <c r="I213" s="21" t="s">
        <v>92</v>
      </c>
      <c r="J213" s="21" t="s">
        <v>92</v>
      </c>
      <c r="K213" s="21" t="s">
        <v>111</v>
      </c>
      <c r="L213" s="24" t="s">
        <v>92</v>
      </c>
      <c r="M213" s="24">
        <v>21.938937207140597</v>
      </c>
      <c r="N213" s="24">
        <v>27.076421426876703</v>
      </c>
      <c r="O213" s="24">
        <v>36.606159691260721</v>
      </c>
      <c r="P213" s="24">
        <v>29.195646931601964</v>
      </c>
      <c r="Q213" s="24">
        <v>38.708199252427363</v>
      </c>
      <c r="R213" s="24">
        <v>33.098684868706769</v>
      </c>
      <c r="S213" s="24">
        <v>41.728817221740655</v>
      </c>
      <c r="T213" s="24">
        <v>35.919299527856097</v>
      </c>
      <c r="U213" s="24">
        <v>31.377191319142973</v>
      </c>
      <c r="V213" s="24" t="s">
        <v>92</v>
      </c>
      <c r="W213" s="24" t="s">
        <v>92</v>
      </c>
      <c r="X213" s="24" t="s">
        <v>92</v>
      </c>
      <c r="Y213" s="24" t="s">
        <v>92</v>
      </c>
      <c r="Z213" s="24" t="s">
        <v>92</v>
      </c>
      <c r="AA213" s="24" t="s">
        <v>92</v>
      </c>
      <c r="AB213" s="23" t="s">
        <v>112</v>
      </c>
      <c r="AC213" s="21">
        <v>17.982610000000001</v>
      </c>
      <c r="AD213" s="21">
        <v>-66.118669999999995</v>
      </c>
      <c r="AE213" s="21" t="str">
        <f>_xlfn.XLOOKUP(Consolidated[[#This Row],[CODE]],[1]updatedschoolpoints!$A:$A,[1]updatedschoolpoints!$O:$O)</f>
        <v>420-041-157-04</v>
      </c>
      <c r="AF213" s="21">
        <f>_xlfn.XLOOKUP(Consolidated[[#This Row],[CODE]],[1]updatedschoolpoints!$A:$A,[1]updatedschoolpoints!$Q:$Q)</f>
        <v>4</v>
      </c>
      <c r="AG213" s="21">
        <f>_xlfn.XLOOKUP(Consolidated[[#This Row],[CODE]],[1]updatedschoolpoints!$A:$A,[1]updatedschoolpoints!$P:$P)</f>
        <v>157</v>
      </c>
      <c r="AH213" s="21">
        <f>_xlfn.XLOOKUP(Consolidated[[#This Row],[CODE]],[1]updatedschoolpoints!$A:$A,[1]updatedschoolpoints!$I:$I)</f>
        <v>6.3407978790000001</v>
      </c>
      <c r="AI213" s="21">
        <f>_xlfn.XLOOKUP(Consolidated[[#This Row],[CODE]],[1]updatedschoolpoints!$A:$A,[1]updatedschoolpoints!$H:$H)</f>
        <v>276205.1556</v>
      </c>
      <c r="AJ213" s="21">
        <v>47139</v>
      </c>
      <c r="AK213" s="21" t="s">
        <v>758</v>
      </c>
      <c r="AL213" s="26">
        <f>_xlfn.XLOOKUP(Consolidated[[#This Row],[CODE]],'[2]FCI updated 220517'!$B:$B,'[2]FCI updated 220517'!$GD:$GD)</f>
        <v>1.208</v>
      </c>
      <c r="AM213" s="27">
        <f>IF(AND(Consolidated[[#This Row],[DESIGNATION]]="Historic",Consolidated[[#This Row],[DESIGNATION 3/22/2022]]="Historic"),AL213,AL213/1.6)</f>
        <v>0.75499999999999989</v>
      </c>
      <c r="AN213" s="21" t="s">
        <v>97</v>
      </c>
      <c r="AO213" s="21" t="s">
        <v>97</v>
      </c>
      <c r="AP213" s="21" t="str">
        <f>_xlfn.XLOOKUP(Consolidated[[#This Row],[CODE]],'[3]PRUEBA PVI'!$D:$D,'[3]PRUEBA PVI'!$I:$I,"NO DATA")</f>
        <v>BILINGUE</v>
      </c>
      <c r="AQ213" s="28" t="str">
        <f>IF(_xlfn.XLOOKUP(Consolidated[[#This Row],[CODE]],'[4]PRUEBA PVI'!$D:$D,'[4]PRUEBA PVI'!$I:$I,"NOT FOUND")=Consolidated[[#This Row],[SPECIAL SCHOOL]],"MATCHES","NO")</f>
        <v>MATCHES</v>
      </c>
      <c r="AR213" s="28"/>
      <c r="AS213" s="21">
        <f>_xlfn.XLOOKUP(Consolidated[[#This Row],[CODE]],'[5]WORKING FILE'!$D:$D,'[5]WORKING FILE'!$W:$W,"")</f>
        <v>3</v>
      </c>
      <c r="AT213" s="33" t="str">
        <f>_xlfn.XLOOKUP(Consolidated[[#This Row],[CODE]],'[5]WORKING FILE'!$D:$D,'[5]WORKING FILE'!$V:$V)</f>
        <v xml:space="preserve">Turn into K-5 for center of town. Send MS students to DR RAFAEL LOPEZ LANDRON. Bring 150 ES students from WASHINGTON IRVING </v>
      </c>
      <c r="AU213" s="21" t="str">
        <f>_xlfn.XLOOKUP(Consolidated[[#This Row],[CODE]],'[6]Karen sort'!$D:$D,'[6]Karen sort'!$O:$O,"NOT COMPLETE")</f>
        <v>K-5</v>
      </c>
      <c r="AV213" s="21">
        <v>5.6</v>
      </c>
      <c r="AW213" s="21">
        <v>4</v>
      </c>
      <c r="AX213" s="21" t="s">
        <v>92</v>
      </c>
      <c r="AY213" s="27" t="s">
        <v>92</v>
      </c>
      <c r="AZ213" s="21"/>
      <c r="BA213" s="21"/>
      <c r="BB213" s="21"/>
      <c r="BC213" s="21"/>
      <c r="BD213" s="21"/>
      <c r="BE213" s="21"/>
      <c r="BF213" s="24" t="s">
        <v>98</v>
      </c>
      <c r="BG213" s="24">
        <v>295.64935744675387</v>
      </c>
      <c r="BH213" s="29" t="str">
        <f>IF(_xlfn.XLOOKUP(Consolidated[[#This Row],[CODE]],'[4]PRUEBA PVI'!$D:$D,'[4]PRUEBA PVI'!$AF:$AF,"NOT FOUND")=BG213,"",_xlfn.XLOOKUP(Consolidated[[#This Row],[CODE]],'[4]PRUEBA PVI'!$D:$D,'[4]PRUEBA PVI'!$AF:$AF,"NOT FOUND"))</f>
        <v/>
      </c>
      <c r="BI213" s="30">
        <v>279.26957187998175</v>
      </c>
      <c r="BJ213" s="21">
        <v>27</v>
      </c>
      <c r="BK213" s="28" t="str">
        <f>IF(_xlfn.XLOOKUP(Consolidated[[#This Row],[CODE]],'[4]PRUEBA PVI'!$D:$D,'[4]PRUEBA PVI'!$AK:$AK,"NO DATA")=Consolidated[[#This Row],[NO OF CLASSROOMS]],"","DOES NOT MATCH")</f>
        <v/>
      </c>
      <c r="BL213" s="31">
        <f>Consolidated[[#This Row],[ENROLLMENT 2021-22]]/Consolidated[[#This Row],[NO OF CLASSROOMS]]</f>
        <v>10.343317477036361</v>
      </c>
      <c r="BM213" s="21">
        <f>Consolidated[[#This Row],[FLOOR AREA (SF)]]/Consolidated[[#This Row],[ENROLLMENT 2022-23]]</f>
        <v>159.44225418615929</v>
      </c>
      <c r="BN213" s="21" t="s">
        <v>99</v>
      </c>
      <c r="BO213" s="21" t="s">
        <v>115</v>
      </c>
      <c r="BP213" s="21" t="s">
        <v>97</v>
      </c>
      <c r="BQ213" s="21" t="s">
        <v>97</v>
      </c>
      <c r="BR213" s="21" t="s">
        <v>97</v>
      </c>
      <c r="BS213" s="21" t="str">
        <f>_xlfn.XLOOKUP(Consolidated[[#This Row],[CODE]],'[7]page 1'!$A:$A,'[7]page 1'!$C:$C,"")</f>
        <v/>
      </c>
      <c r="BT213" s="21" t="str">
        <f>_xlfn.XLOOKUP(Consolidated[[#This Row],[CODE]],[8]Sheet1!$A:$A,[8]Sheet1!$G:$G,"")</f>
        <v/>
      </c>
      <c r="BU213" s="21" t="s">
        <v>92</v>
      </c>
      <c r="BV213" s="21" t="s">
        <v>101</v>
      </c>
      <c r="BW213" s="25" t="s">
        <v>125</v>
      </c>
      <c r="BX213" s="32" t="s">
        <v>759</v>
      </c>
      <c r="BY213" s="21" t="s">
        <v>725</v>
      </c>
      <c r="BZ213" s="21" t="s">
        <v>103</v>
      </c>
      <c r="CA213" s="33" t="s">
        <v>734</v>
      </c>
      <c r="CB213" s="21">
        <v>1</v>
      </c>
      <c r="CC213" s="25" t="s">
        <v>105</v>
      </c>
      <c r="CD213" s="21" t="s">
        <v>97</v>
      </c>
      <c r="CE213" s="21"/>
      <c r="CF213" s="21" t="s">
        <v>176</v>
      </c>
    </row>
    <row r="214" spans="1:84" ht="56.4" x14ac:dyDescent="0.3">
      <c r="A214" s="21">
        <v>25601</v>
      </c>
      <c r="B214" s="22" t="s">
        <v>760</v>
      </c>
      <c r="C214" s="21" t="s">
        <v>532</v>
      </c>
      <c r="D214" s="52" t="s">
        <v>587</v>
      </c>
      <c r="E214" s="52" t="s">
        <v>532</v>
      </c>
      <c r="F214" s="52"/>
      <c r="G214" s="21" t="s">
        <v>160</v>
      </c>
      <c r="H214" s="21" t="s">
        <v>161</v>
      </c>
      <c r="I214" s="21" t="s">
        <v>92</v>
      </c>
      <c r="J214" s="21" t="s">
        <v>93</v>
      </c>
      <c r="K214" s="21" t="s">
        <v>162</v>
      </c>
      <c r="L214" s="24" t="s">
        <v>92</v>
      </c>
      <c r="M214" s="24" t="s">
        <v>92</v>
      </c>
      <c r="N214" s="24" t="s">
        <v>92</v>
      </c>
      <c r="O214" s="24" t="s">
        <v>92</v>
      </c>
      <c r="P214" s="24" t="s">
        <v>92</v>
      </c>
      <c r="Q214" s="24" t="s">
        <v>92</v>
      </c>
      <c r="R214" s="24" t="s">
        <v>92</v>
      </c>
      <c r="S214" s="24" t="s">
        <v>92</v>
      </c>
      <c r="T214" s="24" t="s">
        <v>92</v>
      </c>
      <c r="U214" s="24" t="s">
        <v>92</v>
      </c>
      <c r="V214" s="24">
        <v>66.833100660144595</v>
      </c>
      <c r="W214" s="24">
        <v>64.871076898515412</v>
      </c>
      <c r="X214" s="24">
        <v>65.61618606692781</v>
      </c>
      <c r="Y214" s="24">
        <v>69.454940762791082</v>
      </c>
      <c r="Z214" s="24" t="s">
        <v>92</v>
      </c>
      <c r="AA214" s="24" t="s">
        <v>92</v>
      </c>
      <c r="AB214" s="23" t="s">
        <v>178</v>
      </c>
      <c r="AC214" s="21">
        <v>18.254169999999998</v>
      </c>
      <c r="AD214" s="21">
        <v>-66.041780000000003</v>
      </c>
      <c r="AE214" s="21" t="str">
        <f>_xlfn.XLOOKUP(Consolidated[[#This Row],[CODE]],[1]updatedschoolpoints!$A:$A,[1]updatedschoolpoints!$O:$O)</f>
        <v>199-074-860-04</v>
      </c>
      <c r="AF214" s="21">
        <f>_xlfn.XLOOKUP(Consolidated[[#This Row],[CODE]],[1]updatedschoolpoints!$A:$A,[1]updatedschoolpoints!$Q:$Q)</f>
        <v>4</v>
      </c>
      <c r="AG214" s="21">
        <f>_xlfn.XLOOKUP(Consolidated[[#This Row],[CODE]],[1]updatedschoolpoints!$A:$A,[1]updatedschoolpoints!$P:$P)</f>
        <v>860</v>
      </c>
      <c r="AH214" s="21">
        <f>_xlfn.XLOOKUP(Consolidated[[#This Row],[CODE]],[1]updatedschoolpoints!$A:$A,[1]updatedschoolpoints!$I:$I)</f>
        <v>2.9108463919999998</v>
      </c>
      <c r="AI214" s="21">
        <f>_xlfn.XLOOKUP(Consolidated[[#This Row],[CODE]],[1]updatedschoolpoints!$A:$A,[1]updatedschoolpoints!$H:$H)</f>
        <v>126796.46890000001</v>
      </c>
      <c r="AJ214" s="21">
        <v>62225</v>
      </c>
      <c r="AK214" s="21" t="s">
        <v>346</v>
      </c>
      <c r="AL214" s="26">
        <f>_xlfn.XLOOKUP(Consolidated[[#This Row],[CODE]],'[2]FCI updated 220517'!$B:$B,'[2]FCI updated 220517'!$GD:$GD)</f>
        <v>0.88</v>
      </c>
      <c r="AM214" s="27">
        <f>IF(AND(Consolidated[[#This Row],[DESIGNATION]]="Historic",Consolidated[[#This Row],[DESIGNATION 3/22/2022]]="Historic"),AL214,AL214/1.6)</f>
        <v>0.54999999999999993</v>
      </c>
      <c r="AN214" s="21" t="s">
        <v>97</v>
      </c>
      <c r="AO214" s="21" t="s">
        <v>97</v>
      </c>
      <c r="AP214" s="21" t="str">
        <f>_xlfn.XLOOKUP(Consolidated[[#This Row],[CODE]],'[3]PRUEBA PVI'!$D:$D,'[3]PRUEBA PVI'!$I:$I,"NO DATA")</f>
        <v>REGULAR</v>
      </c>
      <c r="AQ214" s="28" t="str">
        <f>IF(_xlfn.XLOOKUP(Consolidated[[#This Row],[CODE]],'[4]PRUEBA PVI'!$D:$D,'[4]PRUEBA PVI'!$I:$I,"NOT FOUND")=Consolidated[[#This Row],[SPECIAL SCHOOL]],"MATCHES","NO")</f>
        <v>MATCHES</v>
      </c>
      <c r="AR214" s="28"/>
      <c r="AS214" s="21">
        <f>_xlfn.XLOOKUP(Consolidated[[#This Row],[CODE]],'[5]WORKING FILE'!$D:$D,'[5]WORKING FILE'!$W:$W,"")</f>
        <v>1</v>
      </c>
      <c r="AT214" s="33" t="str">
        <f>_xlfn.XLOOKUP(Consolidated[[#This Row],[CODE]],'[5]WORKING FILE'!$D:$D,'[5]WORKING FILE'!$V:$V)</f>
        <v>Isolated from other high schools and underutilized. Recommendation to merge with nearby ANTONIO DOMINGUEZ NIEVES on their site (FAAST).</v>
      </c>
      <c r="AU214" s="21" t="str">
        <f>_xlfn.XLOOKUP(Consolidated[[#This Row],[CODE]],'[6]Karen sort'!$D:$D,'[6]Karen sort'!$O:$O,"NOT COMPLETE")</f>
        <v>-</v>
      </c>
      <c r="AV214" s="21">
        <v>13.4</v>
      </c>
      <c r="AW214" s="21">
        <v>2</v>
      </c>
      <c r="AX214" s="21" t="s">
        <v>92</v>
      </c>
      <c r="AY214" s="27" t="s">
        <v>92</v>
      </c>
      <c r="AZ214" s="21"/>
      <c r="BA214" s="21"/>
      <c r="BB214" s="21"/>
      <c r="BC214" s="21"/>
      <c r="BD214" s="21"/>
      <c r="BE214" s="21"/>
      <c r="BF214" s="24" t="s">
        <v>179</v>
      </c>
      <c r="BG214" s="24">
        <v>272.68400632621791</v>
      </c>
      <c r="BH214" s="29" t="str">
        <f>IF(_xlfn.XLOOKUP(Consolidated[[#This Row],[CODE]],'[4]PRUEBA PVI'!$D:$D,'[4]PRUEBA PVI'!$AF:$AF,"NOT FOUND")=BG214,"",_xlfn.XLOOKUP(Consolidated[[#This Row],[CODE]],'[4]PRUEBA PVI'!$D:$D,'[4]PRUEBA PVI'!$AF:$AF,"NOT FOUND"))</f>
        <v/>
      </c>
      <c r="BI214" s="30">
        <v>261.83017989098096</v>
      </c>
      <c r="BJ214" s="21">
        <v>30</v>
      </c>
      <c r="BK214" s="28" t="str">
        <f>IF(_xlfn.XLOOKUP(Consolidated[[#This Row],[CODE]],'[4]PRUEBA PVI'!$D:$D,'[4]PRUEBA PVI'!$AK:$AK,"NO DATA")=Consolidated[[#This Row],[NO OF CLASSROOMS]],"","DOES NOT MATCH")</f>
        <v/>
      </c>
      <c r="BL214" s="31">
        <f>Consolidated[[#This Row],[ENROLLMENT 2021-22]]/Consolidated[[#This Row],[NO OF CLASSROOMS]]</f>
        <v>8.7276726630326991</v>
      </c>
      <c r="BM214" s="21">
        <f>Consolidated[[#This Row],[FLOOR AREA (SF)]]/Consolidated[[#This Row],[ENROLLMENT 2022-23]]</f>
        <v>228.19453490630784</v>
      </c>
      <c r="BN214" s="21" t="s">
        <v>99</v>
      </c>
      <c r="BO214" s="21" t="s">
        <v>132</v>
      </c>
      <c r="BP214" s="21" t="s">
        <v>97</v>
      </c>
      <c r="BQ214" s="21" t="s">
        <v>97</v>
      </c>
      <c r="BR214" s="21" t="s">
        <v>97</v>
      </c>
      <c r="BS214" s="21" t="str">
        <f>_xlfn.XLOOKUP(Consolidated[[#This Row],[CODE]],'[7]page 1'!$A:$A,'[7]page 1'!$C:$C,"")</f>
        <v/>
      </c>
      <c r="BT214" s="21" t="str">
        <f>_xlfn.XLOOKUP(Consolidated[[#This Row],[CODE]],[8]Sheet1!$A:$A,[8]Sheet1!$G:$G,"")</f>
        <v/>
      </c>
      <c r="BU214" s="21" t="s">
        <v>92</v>
      </c>
      <c r="BV214" s="21" t="s">
        <v>101</v>
      </c>
      <c r="BW214" s="25" t="s">
        <v>125</v>
      </c>
      <c r="BX214" s="32" t="s">
        <v>761</v>
      </c>
      <c r="BY214" s="21" t="s">
        <v>532</v>
      </c>
      <c r="BZ214" s="21" t="s">
        <v>103</v>
      </c>
      <c r="CA214" s="33" t="s">
        <v>596</v>
      </c>
      <c r="CB214" s="21">
        <v>1</v>
      </c>
      <c r="CC214" s="25" t="s">
        <v>172</v>
      </c>
      <c r="CD214" s="21" t="s">
        <v>97</v>
      </c>
      <c r="CE214" s="21"/>
      <c r="CF214" s="21" t="s">
        <v>143</v>
      </c>
    </row>
    <row r="215" spans="1:84" ht="27.6" x14ac:dyDescent="0.3">
      <c r="A215" s="21">
        <v>25619</v>
      </c>
      <c r="B215" s="22" t="s">
        <v>762</v>
      </c>
      <c r="C215" s="21" t="s">
        <v>532</v>
      </c>
      <c r="D215" s="52" t="s">
        <v>587</v>
      </c>
      <c r="E215" s="52" t="s">
        <v>532</v>
      </c>
      <c r="F215" s="52"/>
      <c r="G215" s="21" t="s">
        <v>189</v>
      </c>
      <c r="H215" s="21" t="s">
        <v>190</v>
      </c>
      <c r="I215" s="21" t="s">
        <v>92</v>
      </c>
      <c r="J215" s="21" t="s">
        <v>92</v>
      </c>
      <c r="K215" s="21" t="s">
        <v>191</v>
      </c>
      <c r="L215" s="24" t="s">
        <v>92</v>
      </c>
      <c r="M215" s="24" t="s">
        <v>92</v>
      </c>
      <c r="N215" s="24" t="s">
        <v>92</v>
      </c>
      <c r="O215" s="24" t="s">
        <v>92</v>
      </c>
      <c r="P215" s="24" t="s">
        <v>92</v>
      </c>
      <c r="Q215" s="24" t="s">
        <v>92</v>
      </c>
      <c r="R215" s="24" t="s">
        <v>92</v>
      </c>
      <c r="S215" s="24">
        <v>112.85748294061676</v>
      </c>
      <c r="T215" s="24">
        <v>129.49852724516541</v>
      </c>
      <c r="U215" s="24">
        <v>123.60711731783596</v>
      </c>
      <c r="V215" s="24" t="s">
        <v>92</v>
      </c>
      <c r="W215" s="24" t="s">
        <v>92</v>
      </c>
      <c r="X215" s="24" t="s">
        <v>92</v>
      </c>
      <c r="Y215" s="24" t="s">
        <v>92</v>
      </c>
      <c r="Z215" s="24" t="s">
        <v>92</v>
      </c>
      <c r="AA215" s="24" t="s">
        <v>92</v>
      </c>
      <c r="AB215" s="23" t="s">
        <v>230</v>
      </c>
      <c r="AC215" s="21">
        <v>18.249140000000001</v>
      </c>
      <c r="AD215" s="21">
        <v>-66.026880000000006</v>
      </c>
      <c r="AE215" s="21" t="str">
        <f>_xlfn.XLOOKUP(Consolidated[[#This Row],[CODE]],[1]updatedschoolpoints!$A:$A,[1]updatedschoolpoints!$O:$O)</f>
        <v>199-096-313-02</v>
      </c>
      <c r="AF215" s="21">
        <f>_xlfn.XLOOKUP(Consolidated[[#This Row],[CODE]],[1]updatedschoolpoints!$A:$A,[1]updatedschoolpoints!$Q:$Q)</f>
        <v>2</v>
      </c>
      <c r="AG215" s="21">
        <f>_xlfn.XLOOKUP(Consolidated[[#This Row],[CODE]],[1]updatedschoolpoints!$A:$A,[1]updatedschoolpoints!$P:$P)</f>
        <v>313</v>
      </c>
      <c r="AH215" s="21">
        <f>_xlfn.XLOOKUP(Consolidated[[#This Row],[CODE]],[1]updatedschoolpoints!$A:$A,[1]updatedschoolpoints!$I:$I)</f>
        <v>1.526561938</v>
      </c>
      <c r="AI215" s="21">
        <f>_xlfn.XLOOKUP(Consolidated[[#This Row],[CODE]],[1]updatedschoolpoints!$A:$A,[1]updatedschoolpoints!$H:$H)</f>
        <v>66497.038010000004</v>
      </c>
      <c r="AJ215" s="21">
        <v>22221</v>
      </c>
      <c r="AK215" s="21" t="s">
        <v>346</v>
      </c>
      <c r="AL215" s="26">
        <f>_xlfn.XLOOKUP(Consolidated[[#This Row],[CODE]],'[2]FCI updated 220517'!$B:$B,'[2]FCI updated 220517'!$GD:$GD)</f>
        <v>0.79749999999999999</v>
      </c>
      <c r="AM215" s="27">
        <f>IF(AND(Consolidated[[#This Row],[DESIGNATION]]="Historic",Consolidated[[#This Row],[DESIGNATION 3/22/2022]]="Historic"),AL215,AL215/1.6)</f>
        <v>0.49843749999999998</v>
      </c>
      <c r="AN215" s="21" t="s">
        <v>97</v>
      </c>
      <c r="AO215" s="21" t="s">
        <v>97</v>
      </c>
      <c r="AP215" s="21" t="str">
        <f>_xlfn.XLOOKUP(Consolidated[[#This Row],[CODE]],'[3]PRUEBA PVI'!$D:$D,'[3]PRUEBA PVI'!$I:$I,"NO DATA")</f>
        <v>REGULAR</v>
      </c>
      <c r="AQ215" s="28" t="str">
        <f>IF(_xlfn.XLOOKUP(Consolidated[[#This Row],[CODE]],'[4]PRUEBA PVI'!$D:$D,'[4]PRUEBA PVI'!$I:$I,"NOT FOUND")=Consolidated[[#This Row],[SPECIAL SCHOOL]],"MATCHES","NO")</f>
        <v>MATCHES</v>
      </c>
      <c r="AR215" s="28"/>
      <c r="AS215" s="21">
        <f>_xlfn.XLOOKUP(Consolidated[[#This Row],[CODE]],'[5]WORKING FILE'!$D:$D,'[5]WORKING FILE'!$W:$W,"")</f>
        <v>1</v>
      </c>
      <c r="AT215" s="33" t="str">
        <f>_xlfn.XLOOKUP(Consolidated[[#This Row],[CODE]],'[5]WORKING FILE'!$D:$D,'[5]WORKING FILE'!$V:$V)</f>
        <v>Flood Plain and Tight SF. Combine with nearby PEPITA ARENAS and merge on their site to create K-8.</v>
      </c>
      <c r="AU215" s="21" t="str">
        <f>_xlfn.XLOOKUP(Consolidated[[#This Row],[CODE]],'[6]Karen sort'!$D:$D,'[6]Karen sort'!$O:$O,"NOT COMPLETE")</f>
        <v>-</v>
      </c>
      <c r="AV215" s="21">
        <v>13.4</v>
      </c>
      <c r="AW215" s="21">
        <v>3</v>
      </c>
      <c r="AX215" s="21" t="s">
        <v>92</v>
      </c>
      <c r="AY215" s="27" t="s">
        <v>92</v>
      </c>
      <c r="AZ215" s="21"/>
      <c r="BA215" s="21"/>
      <c r="BB215" s="21"/>
      <c r="BC215" s="21"/>
      <c r="BD215" s="21"/>
      <c r="BE215" s="21"/>
      <c r="BF215" s="24" t="s">
        <v>179</v>
      </c>
      <c r="BG215" s="24">
        <v>365.96312750361813</v>
      </c>
      <c r="BH215" s="29" t="str">
        <f>IF(_xlfn.XLOOKUP(Consolidated[[#This Row],[CODE]],'[4]PRUEBA PVI'!$D:$D,'[4]PRUEBA PVI'!$AF:$AF,"NOT FOUND")=BG215,"",_xlfn.XLOOKUP(Consolidated[[#This Row],[CODE]],'[4]PRUEBA PVI'!$D:$D,'[4]PRUEBA PVI'!$AF:$AF,"NOT FOUND"))</f>
        <v/>
      </c>
      <c r="BI215" s="30">
        <v>346.96843990407154</v>
      </c>
      <c r="BJ215" s="21">
        <v>21</v>
      </c>
      <c r="BK215" s="28" t="str">
        <f>IF(_xlfn.XLOOKUP(Consolidated[[#This Row],[CODE]],'[4]PRUEBA PVI'!$D:$D,'[4]PRUEBA PVI'!$AK:$AK,"NO DATA")=Consolidated[[#This Row],[NO OF CLASSROOMS]],"","DOES NOT MATCH")</f>
        <v/>
      </c>
      <c r="BL215" s="31">
        <f>Consolidated[[#This Row],[ENROLLMENT 2021-22]]/Consolidated[[#This Row],[NO OF CLASSROOMS]]</f>
        <v>16.522306662098647</v>
      </c>
      <c r="BM215" s="21">
        <f>Consolidated[[#This Row],[FLOOR AREA (SF)]]/Consolidated[[#This Row],[ENROLLMENT 2022-23]]</f>
        <v>60.719231884311377</v>
      </c>
      <c r="BN215" s="21" t="s">
        <v>99</v>
      </c>
      <c r="BO215" s="21" t="s">
        <v>132</v>
      </c>
      <c r="BP215" s="21" t="s">
        <v>97</v>
      </c>
      <c r="BQ215" s="21" t="s">
        <v>97</v>
      </c>
      <c r="BR215" s="21" t="s">
        <v>97</v>
      </c>
      <c r="BS215" s="21" t="str">
        <f>_xlfn.XLOOKUP(Consolidated[[#This Row],[CODE]],'[7]page 1'!$A:$A,'[7]page 1'!$C:$C,"")</f>
        <v/>
      </c>
      <c r="BT215" s="21" t="str">
        <f>_xlfn.XLOOKUP(Consolidated[[#This Row],[CODE]],[8]Sheet1!$A:$A,[8]Sheet1!$G:$G,"")</f>
        <v/>
      </c>
      <c r="BU215" s="21" t="s">
        <v>92</v>
      </c>
      <c r="BV215" s="21" t="s">
        <v>101</v>
      </c>
      <c r="BW215" s="25" t="s">
        <v>92</v>
      </c>
      <c r="BX215" s="32" t="s">
        <v>763</v>
      </c>
      <c r="BY215" s="21" t="s">
        <v>532</v>
      </c>
      <c r="BZ215" s="21" t="s">
        <v>103</v>
      </c>
      <c r="CA215" s="33" t="s">
        <v>596</v>
      </c>
      <c r="CB215" s="21">
        <v>1</v>
      </c>
      <c r="CC215" s="25" t="s">
        <v>172</v>
      </c>
      <c r="CD215" s="21" t="s">
        <v>97</v>
      </c>
      <c r="CE215" s="21"/>
      <c r="CF215" s="21" t="s">
        <v>143</v>
      </c>
    </row>
    <row r="216" spans="1:84" ht="56.4" x14ac:dyDescent="0.3">
      <c r="A216" s="21">
        <v>25627</v>
      </c>
      <c r="B216" s="22" t="s">
        <v>764</v>
      </c>
      <c r="C216" s="21" t="s">
        <v>532</v>
      </c>
      <c r="D216" s="21" t="s">
        <v>533</v>
      </c>
      <c r="E216" s="21" t="s">
        <v>634</v>
      </c>
      <c r="F216" s="21"/>
      <c r="G216" s="21" t="s">
        <v>189</v>
      </c>
      <c r="H216" s="21" t="s">
        <v>190</v>
      </c>
      <c r="I216" s="21" t="s">
        <v>92</v>
      </c>
      <c r="J216" s="21" t="s">
        <v>93</v>
      </c>
      <c r="K216" s="21" t="s">
        <v>191</v>
      </c>
      <c r="L216" s="24" t="s">
        <v>92</v>
      </c>
      <c r="M216" s="24" t="s">
        <v>92</v>
      </c>
      <c r="N216" s="24" t="s">
        <v>92</v>
      </c>
      <c r="O216" s="24" t="s">
        <v>92</v>
      </c>
      <c r="P216" s="24" t="s">
        <v>92</v>
      </c>
      <c r="Q216" s="24" t="s">
        <v>92</v>
      </c>
      <c r="R216" s="24" t="s">
        <v>92</v>
      </c>
      <c r="S216" s="24">
        <v>103.37366084476662</v>
      </c>
      <c r="T216" s="24">
        <v>120.99132472541001</v>
      </c>
      <c r="U216" s="24">
        <v>111.24640558605236</v>
      </c>
      <c r="V216" s="24" t="s">
        <v>92</v>
      </c>
      <c r="W216" s="24" t="s">
        <v>92</v>
      </c>
      <c r="X216" s="24" t="s">
        <v>92</v>
      </c>
      <c r="Y216" s="24" t="s">
        <v>92</v>
      </c>
      <c r="Z216" s="24" t="s">
        <v>92</v>
      </c>
      <c r="AA216" s="24" t="s">
        <v>92</v>
      </c>
      <c r="AB216" s="23" t="s">
        <v>192</v>
      </c>
      <c r="AC216" s="21">
        <v>18.116009999999999</v>
      </c>
      <c r="AD216" s="21">
        <v>-66.157790000000006</v>
      </c>
      <c r="AE216" s="21" t="str">
        <f>_xlfn.XLOOKUP(Consolidated[[#This Row],[CODE]],[1]updatedschoolpoints!$A:$A,[1]updatedschoolpoints!$O:$O)</f>
        <v>324-026-233-21</v>
      </c>
      <c r="AF216" s="21">
        <f>_xlfn.XLOOKUP(Consolidated[[#This Row],[CODE]],[1]updatedschoolpoints!$A:$A,[1]updatedschoolpoints!$Q:$Q)</f>
        <v>21</v>
      </c>
      <c r="AG216" s="21">
        <f>_xlfn.XLOOKUP(Consolidated[[#This Row],[CODE]],[1]updatedschoolpoints!$A:$A,[1]updatedschoolpoints!$P:$P)</f>
        <v>233</v>
      </c>
      <c r="AH216" s="21">
        <f>_xlfn.XLOOKUP(Consolidated[[#This Row],[CODE]],[1]updatedschoolpoints!$A:$A,[1]updatedschoolpoints!$I:$I)</f>
        <v>4.3152557920000003</v>
      </c>
      <c r="AI216" s="21">
        <f>_xlfn.XLOOKUP(Consolidated[[#This Row],[CODE]],[1]updatedschoolpoints!$A:$A,[1]updatedschoolpoints!$H:$H)</f>
        <v>187972.5423</v>
      </c>
      <c r="AJ216" s="21">
        <v>58298</v>
      </c>
      <c r="AK216" s="21" t="s">
        <v>238</v>
      </c>
      <c r="AL216" s="26">
        <f>_xlfn.XLOOKUP(Consolidated[[#This Row],[CODE]],'[2]FCI updated 220517'!$B:$B,'[2]FCI updated 220517'!$GD:$GD)</f>
        <v>0.83250000000000002</v>
      </c>
      <c r="AM216" s="27">
        <f>IF(AND(Consolidated[[#This Row],[DESIGNATION]]="Historic",Consolidated[[#This Row],[DESIGNATION 3/22/2022]]="Historic"),AL216,AL216/1.6)</f>
        <v>0.52031249999999996</v>
      </c>
      <c r="AN216" s="21" t="s">
        <v>97</v>
      </c>
      <c r="AO216" s="21" t="s">
        <v>97</v>
      </c>
      <c r="AP216" s="21" t="str">
        <f>_xlfn.XLOOKUP(Consolidated[[#This Row],[CODE]],'[3]PRUEBA PVI'!$D:$D,'[3]PRUEBA PVI'!$I:$I,"NO DATA")</f>
        <v>REGULAR</v>
      </c>
      <c r="AQ216" s="28" t="str">
        <f>IF(_xlfn.XLOOKUP(Consolidated[[#This Row],[CODE]],'[4]PRUEBA PVI'!$D:$D,'[4]PRUEBA PVI'!$I:$I,"NOT FOUND")=Consolidated[[#This Row],[SPECIAL SCHOOL]],"MATCHES","NO")</f>
        <v>MATCHES</v>
      </c>
      <c r="AR216" s="28"/>
      <c r="AS216" s="21">
        <f>_xlfn.XLOOKUP(Consolidated[[#This Row],[CODE]],'[5]WORKING FILE'!$D:$D,'[5]WORKING FILE'!$W:$W,"")</f>
        <v>3</v>
      </c>
      <c r="AT216" s="33" t="str">
        <f>_xlfn.XLOOKUP(Consolidated[[#This Row],[CODE]],'[5]WORKING FILE'!$D:$D,'[5]WORKING FILE'!$V:$V)</f>
        <v>Keep</v>
      </c>
      <c r="AU216" s="21" t="str">
        <f>_xlfn.XLOOKUP(Consolidated[[#This Row],[CODE]],'[6]Karen sort'!$D:$D,'[6]Karen sort'!$O:$O,"NOT COMPLETE")</f>
        <v>6-8</v>
      </c>
      <c r="AV216" s="21">
        <v>7.3</v>
      </c>
      <c r="AW216" s="21">
        <v>3</v>
      </c>
      <c r="AX216" s="21" t="s">
        <v>92</v>
      </c>
      <c r="AY216" s="27" t="s">
        <v>92</v>
      </c>
      <c r="AZ216" s="21"/>
      <c r="BA216" s="21"/>
      <c r="BB216" s="21"/>
      <c r="BC216" s="21"/>
      <c r="BD216" s="21"/>
      <c r="BE216" s="21"/>
      <c r="BF216" s="24" t="s">
        <v>179</v>
      </c>
      <c r="BG216" s="24">
        <v>344.09405775602875</v>
      </c>
      <c r="BH216" s="29" t="str">
        <f>IF(_xlfn.XLOOKUP(Consolidated[[#This Row],[CODE]],'[4]PRUEBA PVI'!$D:$D,'[4]PRUEBA PVI'!$AF:$AF,"NOT FOUND")=BG216,"",_xlfn.XLOOKUP(Consolidated[[#This Row],[CODE]],'[4]PRUEBA PVI'!$D:$D,'[4]PRUEBA PVI'!$AF:$AF,"NOT FOUND"))</f>
        <v/>
      </c>
      <c r="BI216" s="30">
        <v>326.17497262522159</v>
      </c>
      <c r="BJ216" s="21">
        <v>37</v>
      </c>
      <c r="BK216" s="28" t="str">
        <f>IF(_xlfn.XLOOKUP(Consolidated[[#This Row],[CODE]],'[4]PRUEBA PVI'!$D:$D,'[4]PRUEBA PVI'!$AK:$AK,"NO DATA")=Consolidated[[#This Row],[NO OF CLASSROOMS]],"","DOES NOT MATCH")</f>
        <v/>
      </c>
      <c r="BL216" s="31">
        <f>Consolidated[[#This Row],[ENROLLMENT 2021-22]]/Consolidated[[#This Row],[NO OF CLASSROOMS]]</f>
        <v>8.8155398006816643</v>
      </c>
      <c r="BM216" s="21">
        <f>Consolidated[[#This Row],[FLOOR AREA (SF)]]/Consolidated[[#This Row],[ENROLLMENT 2022-23]]</f>
        <v>169.4246055284533</v>
      </c>
      <c r="BN216" s="21" t="s">
        <v>99</v>
      </c>
      <c r="BO216" s="21" t="s">
        <v>132</v>
      </c>
      <c r="BP216" s="21" t="s">
        <v>97</v>
      </c>
      <c r="BQ216" s="21" t="s">
        <v>97</v>
      </c>
      <c r="BR216" s="21" t="s">
        <v>97</v>
      </c>
      <c r="BS216" s="21" t="str">
        <f>_xlfn.XLOOKUP(Consolidated[[#This Row],[CODE]],'[7]page 1'!$A:$A,'[7]page 1'!$C:$C,"")</f>
        <v/>
      </c>
      <c r="BT216" s="21" t="str">
        <f>_xlfn.XLOOKUP(Consolidated[[#This Row],[CODE]],[8]Sheet1!$A:$A,[8]Sheet1!$G:$G,"")</f>
        <v/>
      </c>
      <c r="BU216" s="21" t="s">
        <v>285</v>
      </c>
      <c r="BV216" s="21" t="s">
        <v>101</v>
      </c>
      <c r="BW216" s="25" t="s">
        <v>92</v>
      </c>
      <c r="BX216" s="32" t="s">
        <v>765</v>
      </c>
      <c r="BY216" s="21" t="s">
        <v>634</v>
      </c>
      <c r="BZ216" s="21" t="s">
        <v>103</v>
      </c>
      <c r="CA216" s="33" t="s">
        <v>636</v>
      </c>
      <c r="CB216" s="21">
        <v>1</v>
      </c>
      <c r="CC216" s="25" t="s">
        <v>172</v>
      </c>
      <c r="CD216" s="21" t="s">
        <v>97</v>
      </c>
      <c r="CE216" s="21"/>
      <c r="CF216" s="21" t="s">
        <v>387</v>
      </c>
    </row>
    <row r="217" spans="1:84" ht="84" x14ac:dyDescent="0.3">
      <c r="A217" s="21">
        <v>25783</v>
      </c>
      <c r="B217" s="22" t="s">
        <v>441</v>
      </c>
      <c r="C217" s="21" t="s">
        <v>532</v>
      </c>
      <c r="D217" s="52" t="s">
        <v>533</v>
      </c>
      <c r="E217" s="52" t="s">
        <v>534</v>
      </c>
      <c r="F217" s="52"/>
      <c r="G217" s="21" t="s">
        <v>119</v>
      </c>
      <c r="H217" s="21" t="s">
        <v>120</v>
      </c>
      <c r="I217" s="21" t="s">
        <v>110</v>
      </c>
      <c r="J217" s="21" t="s">
        <v>93</v>
      </c>
      <c r="K217" s="21" t="s">
        <v>121</v>
      </c>
      <c r="L217" s="24">
        <v>11.852649927657403</v>
      </c>
      <c r="M217" s="24">
        <v>19.077336701861391</v>
      </c>
      <c r="N217" s="24">
        <v>16.806054678751057</v>
      </c>
      <c r="O217" s="24">
        <v>20.649628543788101</v>
      </c>
      <c r="P217" s="24">
        <v>29.195646931601964</v>
      </c>
      <c r="Q217" s="24">
        <v>33.987687148472808</v>
      </c>
      <c r="R217" s="24">
        <v>37.827068421379167</v>
      </c>
      <c r="S217" s="24" t="s">
        <v>92</v>
      </c>
      <c r="T217" s="24" t="s">
        <v>92</v>
      </c>
      <c r="U217" s="24" t="s">
        <v>92</v>
      </c>
      <c r="V217" s="24" t="s">
        <v>92</v>
      </c>
      <c r="W217" s="24" t="s">
        <v>92</v>
      </c>
      <c r="X217" s="24" t="s">
        <v>92</v>
      </c>
      <c r="Y217" s="24" t="s">
        <v>92</v>
      </c>
      <c r="Z217" s="24" t="s">
        <v>92</v>
      </c>
      <c r="AA217" s="24" t="s">
        <v>92</v>
      </c>
      <c r="AB217" s="23" t="s">
        <v>136</v>
      </c>
      <c r="AC217" s="21">
        <v>18.252600000000001</v>
      </c>
      <c r="AD217" s="21">
        <v>-66.105519999999999</v>
      </c>
      <c r="AE217" s="21" t="str">
        <f>_xlfn.XLOOKUP(Consolidated[[#This Row],[CODE]],[1]updatedschoolpoints!$A:$A,[1]updatedschoolpoints!$O:$O)</f>
        <v>198-084-050-36</v>
      </c>
      <c r="AF217" s="21">
        <f>_xlfn.XLOOKUP(Consolidated[[#This Row],[CODE]],[1]updatedschoolpoints!$A:$A,[1]updatedschoolpoints!$Q:$Q)</f>
        <v>36</v>
      </c>
      <c r="AG217" s="21">
        <f>_xlfn.XLOOKUP(Consolidated[[#This Row],[CODE]],[1]updatedschoolpoints!$A:$A,[1]updatedschoolpoints!$P:$P)</f>
        <v>50</v>
      </c>
      <c r="AH217" s="21">
        <f>_xlfn.XLOOKUP(Consolidated[[#This Row],[CODE]],[1]updatedschoolpoints!$A:$A,[1]updatedschoolpoints!$I:$I)</f>
        <v>2.4000153929999999</v>
      </c>
      <c r="AI217" s="21">
        <f>_xlfn.XLOOKUP(Consolidated[[#This Row],[CODE]],[1]updatedschoolpoints!$A:$A,[1]updatedschoolpoints!$H:$H)</f>
        <v>104544.67049999999</v>
      </c>
      <c r="AJ217" s="21">
        <v>45331</v>
      </c>
      <c r="AK217" s="21" t="s">
        <v>238</v>
      </c>
      <c r="AL217" s="26">
        <f>_xlfn.XLOOKUP(Consolidated[[#This Row],[CODE]],'[2]FCI updated 220517'!$B:$B,'[2]FCI updated 220517'!$GD:$GD)</f>
        <v>0.53049999999999997</v>
      </c>
      <c r="AM217" s="27">
        <f>IF(AND(Consolidated[[#This Row],[DESIGNATION]]="Historic",Consolidated[[#This Row],[DESIGNATION 3/22/2022]]="Historic"),AL217,AL217/1.6)</f>
        <v>0.33156249999999998</v>
      </c>
      <c r="AN217" s="21" t="s">
        <v>97</v>
      </c>
      <c r="AO217" s="21" t="s">
        <v>97</v>
      </c>
      <c r="AP217" s="21" t="str">
        <f>_xlfn.XLOOKUP(Consolidated[[#This Row],[CODE]],'[3]PRUEBA PVI'!$D:$D,'[3]PRUEBA PVI'!$I:$I,"NO DATA")</f>
        <v>REGULAR</v>
      </c>
      <c r="AQ217" s="28" t="str">
        <f>IF(_xlfn.XLOOKUP(Consolidated[[#This Row],[CODE]],'[4]PRUEBA PVI'!$D:$D,'[4]PRUEBA PVI'!$I:$I,"NOT FOUND")=Consolidated[[#This Row],[SPECIAL SCHOOL]],"MATCHES","NO")</f>
        <v>MATCHES</v>
      </c>
      <c r="AR217" s="28"/>
      <c r="AS217" s="21">
        <f>_xlfn.XLOOKUP(Consolidated[[#This Row],[CODE]],'[5]WORKING FILE'!$D:$D,'[5]WORKING FILE'!$W:$W,"")</f>
        <v>1</v>
      </c>
      <c r="AT217" s="33" t="str">
        <f>_xlfn.XLOOKUP(Consolidated[[#This Row],[CODE]],'[5]WORKING FILE'!$D:$D,'[5]WORKING FILE'!$V:$V)</f>
        <v>Low Student # per room - Combine with DR PEDRO ALBIZU CAMPOS (K-8?)</v>
      </c>
      <c r="AU217" s="21" t="str">
        <f>_xlfn.XLOOKUP(Consolidated[[#This Row],[CODE]],'[6]Karen sort'!$D:$D,'[6]Karen sort'!$O:$O,"NOT COMPLETE")</f>
        <v>-</v>
      </c>
      <c r="AV217" s="21">
        <v>6.5</v>
      </c>
      <c r="AW217" s="21">
        <v>3</v>
      </c>
      <c r="AX217" s="21" t="s">
        <v>92</v>
      </c>
      <c r="AY217" s="27" t="s">
        <v>92</v>
      </c>
      <c r="AZ217" s="21"/>
      <c r="BA217" s="21"/>
      <c r="BB217" s="21"/>
      <c r="BC217" s="21"/>
      <c r="BD217" s="21"/>
      <c r="BE217" s="21"/>
      <c r="BF217" s="24" t="s">
        <v>179</v>
      </c>
      <c r="BG217" s="24">
        <v>185.67922768441591</v>
      </c>
      <c r="BH217" s="29" t="str">
        <f>IF(_xlfn.XLOOKUP(Consolidated[[#This Row],[CODE]],'[4]PRUEBA PVI'!$D:$D,'[4]PRUEBA PVI'!$AF:$AF,"NOT FOUND")=BG217,"",_xlfn.XLOOKUP(Consolidated[[#This Row],[CODE]],'[4]PRUEBA PVI'!$D:$D,'[4]PRUEBA PVI'!$AF:$AF,"NOT FOUND"))</f>
        <v/>
      </c>
      <c r="BI217" s="30">
        <v>176.99496788131344</v>
      </c>
      <c r="BJ217" s="21">
        <v>23</v>
      </c>
      <c r="BK217" s="28" t="str">
        <f>IF(_xlfn.XLOOKUP(Consolidated[[#This Row],[CODE]],'[4]PRUEBA PVI'!$D:$D,'[4]PRUEBA PVI'!$AK:$AK,"NO DATA")=Consolidated[[#This Row],[NO OF CLASSROOMS]],"","DOES NOT MATCH")</f>
        <v/>
      </c>
      <c r="BL217" s="31">
        <f>Consolidated[[#This Row],[ENROLLMENT 2021-22]]/Consolidated[[#This Row],[NO OF CLASSROOMS]]</f>
        <v>7.6954333861440629</v>
      </c>
      <c r="BM217" s="21">
        <f>Consolidated[[#This Row],[FLOOR AREA (SF)]]/Consolidated[[#This Row],[ENROLLMENT 2022-23]]</f>
        <v>244.13608654730871</v>
      </c>
      <c r="BN217" s="21" t="s">
        <v>99</v>
      </c>
      <c r="BO217" s="21" t="s">
        <v>100</v>
      </c>
      <c r="BP217" s="21" t="s">
        <v>97</v>
      </c>
      <c r="BQ217" s="21" t="s">
        <v>97</v>
      </c>
      <c r="BR217" s="21" t="s">
        <v>97</v>
      </c>
      <c r="BS217" s="21" t="str">
        <f>_xlfn.XLOOKUP(Consolidated[[#This Row],[CODE]],'[7]page 1'!$A:$A,'[7]page 1'!$C:$C,"")</f>
        <v/>
      </c>
      <c r="BT217" s="21" t="str">
        <f>_xlfn.XLOOKUP(Consolidated[[#This Row],[CODE]],[8]Sheet1!$A:$A,[8]Sheet1!$G:$G,"")</f>
        <v/>
      </c>
      <c r="BU217" s="21" t="s">
        <v>92</v>
      </c>
      <c r="BV217" s="21" t="s">
        <v>124</v>
      </c>
      <c r="BW217" s="25" t="s">
        <v>279</v>
      </c>
      <c r="BX217" s="32" t="s">
        <v>766</v>
      </c>
      <c r="BY217" s="21" t="s">
        <v>534</v>
      </c>
      <c r="BZ217" s="21" t="s">
        <v>103</v>
      </c>
      <c r="CA217" s="33" t="s">
        <v>536</v>
      </c>
      <c r="CB217" s="21">
        <v>1</v>
      </c>
      <c r="CC217" s="25" t="s">
        <v>172</v>
      </c>
      <c r="CD217" s="21" t="s">
        <v>97</v>
      </c>
      <c r="CE217" s="21"/>
      <c r="CF217" s="21" t="s">
        <v>143</v>
      </c>
    </row>
    <row r="218" spans="1:84" ht="84" x14ac:dyDescent="0.3">
      <c r="A218" s="21">
        <v>25932</v>
      </c>
      <c r="B218" s="22" t="s">
        <v>767</v>
      </c>
      <c r="C218" s="21" t="s">
        <v>532</v>
      </c>
      <c r="D218" s="52" t="s">
        <v>587</v>
      </c>
      <c r="E218" s="52" t="s">
        <v>532</v>
      </c>
      <c r="F218" s="52"/>
      <c r="G218" s="21" t="s">
        <v>119</v>
      </c>
      <c r="H218" s="21" t="s">
        <v>120</v>
      </c>
      <c r="I218" s="21" t="s">
        <v>92</v>
      </c>
      <c r="J218" s="21" t="s">
        <v>93</v>
      </c>
      <c r="K218" s="21" t="s">
        <v>121</v>
      </c>
      <c r="L218" s="24" t="s">
        <v>92</v>
      </c>
      <c r="M218" s="24">
        <v>20.031203536954457</v>
      </c>
      <c r="N218" s="24">
        <v>22.408072905001408</v>
      </c>
      <c r="O218" s="24">
        <v>23.465486981577385</v>
      </c>
      <c r="P218" s="24">
        <v>30.137441993911704</v>
      </c>
      <c r="Q218" s="24">
        <v>31.155379886100075</v>
      </c>
      <c r="R218" s="24">
        <v>31.207331447637813</v>
      </c>
      <c r="S218" s="24" t="s">
        <v>92</v>
      </c>
      <c r="T218" s="24" t="s">
        <v>92</v>
      </c>
      <c r="U218" s="24" t="s">
        <v>92</v>
      </c>
      <c r="V218" s="24" t="s">
        <v>92</v>
      </c>
      <c r="W218" s="24" t="s">
        <v>92</v>
      </c>
      <c r="X218" s="24" t="s">
        <v>92</v>
      </c>
      <c r="Y218" s="24" t="s">
        <v>92</v>
      </c>
      <c r="Z218" s="24">
        <v>6.8698768014575862</v>
      </c>
      <c r="AA218" s="24" t="s">
        <v>92</v>
      </c>
      <c r="AB218" s="23" t="s">
        <v>136</v>
      </c>
      <c r="AC218" s="21">
        <v>18.24005</v>
      </c>
      <c r="AD218" s="21">
        <v>-66.047319999999999</v>
      </c>
      <c r="AE218" s="21" t="str">
        <f>_xlfn.XLOOKUP(Consolidated[[#This Row],[CODE]],[1]updatedschoolpoints!$A:$A,[1]updatedschoolpoints!$O:$O)</f>
        <v>225-023-875-01</v>
      </c>
      <c r="AF218" s="21">
        <f>_xlfn.XLOOKUP(Consolidated[[#This Row],[CODE]],[1]updatedschoolpoints!$A:$A,[1]updatedschoolpoints!$Q:$Q)</f>
        <v>1</v>
      </c>
      <c r="AG218" s="21">
        <f>_xlfn.XLOOKUP(Consolidated[[#This Row],[CODE]],[1]updatedschoolpoints!$A:$A,[1]updatedschoolpoints!$P:$P)</f>
        <v>875</v>
      </c>
      <c r="AH218" s="21">
        <f>_xlfn.XLOOKUP(Consolidated[[#This Row],[CODE]],[1]updatedschoolpoints!$A:$A,[1]updatedschoolpoints!$I:$I)</f>
        <v>7.3689304670000002</v>
      </c>
      <c r="AI218" s="21">
        <f>_xlfn.XLOOKUP(Consolidated[[#This Row],[CODE]],[1]updatedschoolpoints!$A:$A,[1]updatedschoolpoints!$H:$H)</f>
        <v>320990.61109999998</v>
      </c>
      <c r="AJ218" s="21">
        <v>72310</v>
      </c>
      <c r="AK218" s="21" t="s">
        <v>402</v>
      </c>
      <c r="AL218" s="26">
        <f>_xlfn.XLOOKUP(Consolidated[[#This Row],[CODE]],'[9]Added completed QCQA items 2206'!$J:$J,'[9]Added completed QCQA items 2206'!$GB:$GB,"MISSING")</f>
        <v>0.66300000000000003</v>
      </c>
      <c r="AM218" s="27">
        <f>IF(AND(Consolidated[[#This Row],[DESIGNATION]]="Historic",Consolidated[[#This Row],[DESIGNATION 3/22/2022]]="Historic"),AL218,AL218/1.6)</f>
        <v>0.41437499999999999</v>
      </c>
      <c r="AN218" s="21" t="s">
        <v>97</v>
      </c>
      <c r="AO218" s="21" t="s">
        <v>97</v>
      </c>
      <c r="AP218" s="21" t="str">
        <f>_xlfn.XLOOKUP(Consolidated[[#This Row],[CODE]],'[3]PRUEBA PVI'!$D:$D,'[3]PRUEBA PVI'!$I:$I,"NO DATA")</f>
        <v>REGULAR</v>
      </c>
      <c r="AQ218" s="28" t="str">
        <f>IF(_xlfn.XLOOKUP(Consolidated[[#This Row],[CODE]],'[4]PRUEBA PVI'!$D:$D,'[4]PRUEBA PVI'!$I:$I,"NOT FOUND")=Consolidated[[#This Row],[SPECIAL SCHOOL]],"MATCHES","NO")</f>
        <v>MATCHES</v>
      </c>
      <c r="AR218" s="28"/>
      <c r="AS218" s="21">
        <f>_xlfn.XLOOKUP(Consolidated[[#This Row],[CODE]],'[5]WORKING FILE'!$D:$D,'[5]WORKING FILE'!$W:$W,"")</f>
        <v>4</v>
      </c>
      <c r="AT218" s="33" t="str">
        <f>_xlfn.XLOOKUP(Consolidated[[#This Row],[CODE]],'[5]WORKING FILE'!$D:$D,'[5]WORKING FILE'!$V:$V)</f>
        <v>Bring students from nearby FELIPE RIVERA CENTENO to this site. Merge to create K-8. Addition</v>
      </c>
      <c r="AU218" s="21" t="str">
        <f>_xlfn.XLOOKUP(Consolidated[[#This Row],[CODE]],'[6]Karen sort'!$D:$D,'[6]Karen sort'!$O:$O,"NOT COMPLETE")</f>
        <v>K-8</v>
      </c>
      <c r="AV218" s="21">
        <v>13.4</v>
      </c>
      <c r="AW218" s="21">
        <v>4</v>
      </c>
      <c r="AX218" s="21" t="s">
        <v>92</v>
      </c>
      <c r="AY218" s="27" t="s">
        <v>92</v>
      </c>
      <c r="AZ218" s="21"/>
      <c r="BA218" s="21"/>
      <c r="BB218" s="21"/>
      <c r="BC218" s="21"/>
      <c r="BD218" s="21"/>
      <c r="BE218" s="21"/>
      <c r="BF218" s="24" t="s">
        <v>179</v>
      </c>
      <c r="BG218" s="24">
        <v>185.3892795496395</v>
      </c>
      <c r="BH218" s="29" t="str">
        <f>IF(_xlfn.XLOOKUP(Consolidated[[#This Row],[CODE]],'[4]PRUEBA PVI'!$D:$D,'[4]PRUEBA PVI'!$AF:$AF,"NOT FOUND")=BG218,"",_xlfn.XLOOKUP(Consolidated[[#This Row],[CODE]],'[4]PRUEBA PVI'!$D:$D,'[4]PRUEBA PVI'!$AF:$AF,"NOT FOUND"))</f>
        <v/>
      </c>
      <c r="BI218" s="30">
        <v>176.49539251275959</v>
      </c>
      <c r="BJ218" s="21">
        <v>29</v>
      </c>
      <c r="BK218" s="28" t="str">
        <f>IF(_xlfn.XLOOKUP(Consolidated[[#This Row],[CODE]],'[4]PRUEBA PVI'!$D:$D,'[4]PRUEBA PVI'!$AK:$AK,"NO DATA")=Consolidated[[#This Row],[NO OF CLASSROOMS]],"","DOES NOT MATCH")</f>
        <v/>
      </c>
      <c r="BL218" s="31">
        <f>Consolidated[[#This Row],[ENROLLMENT 2021-22]]/Consolidated[[#This Row],[NO OF CLASSROOMS]]</f>
        <v>6.0860480176813656</v>
      </c>
      <c r="BM218" s="21">
        <f>Consolidated[[#This Row],[FLOOR AREA (SF)]]/Consolidated[[#This Row],[ENROLLMENT 2022-23]]</f>
        <v>390.0441286338696</v>
      </c>
      <c r="BN218" s="21" t="s">
        <v>99</v>
      </c>
      <c r="BO218" s="21" t="s">
        <v>132</v>
      </c>
      <c r="BP218" s="21" t="s">
        <v>97</v>
      </c>
      <c r="BQ218" s="21" t="s">
        <v>97</v>
      </c>
      <c r="BR218" s="21" t="s">
        <v>97</v>
      </c>
      <c r="BS218" s="21" t="str">
        <f>_xlfn.XLOOKUP(Consolidated[[#This Row],[CODE]],'[7]page 1'!$A:$A,'[7]page 1'!$C:$C,"")</f>
        <v/>
      </c>
      <c r="BT218" s="21" t="str">
        <f>_xlfn.XLOOKUP(Consolidated[[#This Row],[CODE]],[8]Sheet1!$A:$A,[8]Sheet1!$G:$G,"")</f>
        <v/>
      </c>
      <c r="BU218" s="21" t="s">
        <v>92</v>
      </c>
      <c r="BV218" s="21" t="s">
        <v>124</v>
      </c>
      <c r="BW218" s="25" t="s">
        <v>92</v>
      </c>
      <c r="BX218" s="32" t="s">
        <v>768</v>
      </c>
      <c r="BY218" s="21" t="s">
        <v>532</v>
      </c>
      <c r="BZ218" s="21" t="s">
        <v>769</v>
      </c>
      <c r="CA218" s="33" t="s">
        <v>593</v>
      </c>
      <c r="CB218" s="21">
        <v>1</v>
      </c>
      <c r="CC218" s="25" t="s">
        <v>172</v>
      </c>
      <c r="CD218" s="21" t="s">
        <v>97</v>
      </c>
      <c r="CE218" s="21"/>
      <c r="CF218" s="21" t="s">
        <v>143</v>
      </c>
    </row>
    <row r="219" spans="1:84" ht="84" x14ac:dyDescent="0.3">
      <c r="A219" s="21">
        <v>26005</v>
      </c>
      <c r="B219" s="22" t="s">
        <v>441</v>
      </c>
      <c r="C219" s="21" t="s">
        <v>532</v>
      </c>
      <c r="D219" s="21" t="s">
        <v>545</v>
      </c>
      <c r="E219" s="49" t="s">
        <v>660</v>
      </c>
      <c r="F219" s="49"/>
      <c r="G219" s="21" t="s">
        <v>189</v>
      </c>
      <c r="H219" s="21" t="s">
        <v>190</v>
      </c>
      <c r="I219" s="21" t="s">
        <v>92</v>
      </c>
      <c r="J219" s="21" t="s">
        <v>92</v>
      </c>
      <c r="K219" s="21" t="s">
        <v>191</v>
      </c>
      <c r="L219" s="24" t="s">
        <v>92</v>
      </c>
      <c r="M219" s="24" t="s">
        <v>92</v>
      </c>
      <c r="N219" s="24" t="s">
        <v>92</v>
      </c>
      <c r="O219" s="24" t="s">
        <v>92</v>
      </c>
      <c r="P219" s="24" t="s">
        <v>92</v>
      </c>
      <c r="Q219" s="24" t="s">
        <v>92</v>
      </c>
      <c r="R219" s="24" t="s">
        <v>92</v>
      </c>
      <c r="S219" s="24">
        <v>39.832052802570622</v>
      </c>
      <c r="T219" s="24">
        <v>41.590767874359692</v>
      </c>
      <c r="U219" s="24">
        <v>58.951086720814075</v>
      </c>
      <c r="V219" s="24" t="s">
        <v>92</v>
      </c>
      <c r="W219" s="24" t="s">
        <v>92</v>
      </c>
      <c r="X219" s="24" t="s">
        <v>92</v>
      </c>
      <c r="Y219" s="24" t="s">
        <v>92</v>
      </c>
      <c r="Z219" s="24" t="s">
        <v>92</v>
      </c>
      <c r="AA219" s="24" t="s">
        <v>92</v>
      </c>
      <c r="AB219" s="23" t="s">
        <v>192</v>
      </c>
      <c r="AC219" s="21">
        <v>18.210280000000001</v>
      </c>
      <c r="AD219" s="21">
        <v>-66.224469999999997</v>
      </c>
      <c r="AE219" s="21" t="str">
        <f>_xlfn.XLOOKUP(Consolidated[[#This Row],[CODE]],[1]updatedschoolpoints!$A:$A,[1]updatedschoolpoints!$O:$O)</f>
        <v>248-000-003-33</v>
      </c>
      <c r="AF219" s="21">
        <f>_xlfn.XLOOKUP(Consolidated[[#This Row],[CODE]],[1]updatedschoolpoints!$A:$A,[1]updatedschoolpoints!$Q:$Q)</f>
        <v>33</v>
      </c>
      <c r="AG219" s="21">
        <f>_xlfn.XLOOKUP(Consolidated[[#This Row],[CODE]],[1]updatedschoolpoints!$A:$A,[1]updatedschoolpoints!$P:$P)</f>
        <v>3</v>
      </c>
      <c r="AH219" s="21">
        <f>_xlfn.XLOOKUP(Consolidated[[#This Row],[CODE]],[1]updatedschoolpoints!$A:$A,[1]updatedschoolpoints!$I:$I)</f>
        <v>15.72337647</v>
      </c>
      <c r="AI219" s="21">
        <f>_xlfn.XLOOKUP(Consolidated[[#This Row],[CODE]],[1]updatedschoolpoints!$A:$A,[1]updatedschoolpoints!$H:$H)</f>
        <v>684910.27890000003</v>
      </c>
      <c r="AJ219" s="21">
        <v>38124</v>
      </c>
      <c r="AK219" s="21" t="s">
        <v>402</v>
      </c>
      <c r="AL219" s="26">
        <f>_xlfn.XLOOKUP(Consolidated[[#This Row],[CODE]],'[2]FCI updated 220517'!$B:$B,'[2]FCI updated 220517'!$GD:$GD)</f>
        <v>0.92300000000000004</v>
      </c>
      <c r="AM219" s="27">
        <f>IF(AND(Consolidated[[#This Row],[DESIGNATION]]="Historic",Consolidated[[#This Row],[DESIGNATION 3/22/2022]]="Historic"),AL219,AL219/1.6)</f>
        <v>0.57687500000000003</v>
      </c>
      <c r="AN219" s="21" t="s">
        <v>97</v>
      </c>
      <c r="AO219" s="21" t="s">
        <v>97</v>
      </c>
      <c r="AP219" s="21" t="str">
        <f>_xlfn.XLOOKUP(Consolidated[[#This Row],[CODE]],'[3]PRUEBA PVI'!$D:$D,'[3]PRUEBA PVI'!$I:$I,"NO DATA")</f>
        <v>MONTESSORI</v>
      </c>
      <c r="AQ219" s="28" t="str">
        <f>IF(_xlfn.XLOOKUP(Consolidated[[#This Row],[CODE]],'[4]PRUEBA PVI'!$D:$D,'[4]PRUEBA PVI'!$I:$I,"NOT FOUND")=Consolidated[[#This Row],[SPECIAL SCHOOL]],"MATCHES","NO")</f>
        <v>MATCHES</v>
      </c>
      <c r="AR219" s="28"/>
      <c r="AS219" s="21">
        <f>_xlfn.XLOOKUP(Consolidated[[#This Row],[CODE]],'[5]WORKING FILE'!$D:$D,'[5]WORKING FILE'!$W:$W,"")</f>
        <v>3</v>
      </c>
      <c r="AT219" s="33" t="str">
        <f>_xlfn.XLOOKUP(Consolidated[[#This Row],[CODE]],'[5]WORKING FILE'!$D:$D,'[5]WORKING FILE'!$V:$V)</f>
        <v>Bring MS students from SU OSCAR PORRATA DORIA and INES MARIA MENDOZA</v>
      </c>
      <c r="AU219" s="21">
        <f>_xlfn.XLOOKUP(Consolidated[[#This Row],[CODE]],'[6]Karen sort'!$D:$D,'[6]Karen sort'!$O:$O,"NOT COMPLETE")</f>
        <v>0</v>
      </c>
      <c r="AV219" s="21">
        <v>7</v>
      </c>
      <c r="AW219" s="21">
        <v>3</v>
      </c>
      <c r="AX219" s="21" t="s">
        <v>92</v>
      </c>
      <c r="AY219" s="27" t="s">
        <v>92</v>
      </c>
      <c r="AZ219" s="21"/>
      <c r="BA219" s="21"/>
      <c r="BB219" s="21"/>
      <c r="BC219" s="21"/>
      <c r="BD219" s="21"/>
      <c r="BE219" s="21"/>
      <c r="BF219" s="24" t="s">
        <v>179</v>
      </c>
      <c r="BG219" s="24">
        <v>140.3739073977444</v>
      </c>
      <c r="BH219" s="29" t="str">
        <f>IF(_xlfn.XLOOKUP(Consolidated[[#This Row],[CODE]],'[4]PRUEBA PVI'!$D:$D,'[4]PRUEBA PVI'!$AF:$AF,"NOT FOUND")=BG219,"",_xlfn.XLOOKUP(Consolidated[[#This Row],[CODE]],'[4]PRUEBA PVI'!$D:$D,'[4]PRUEBA PVI'!$AF:$AF,"NOT FOUND"))</f>
        <v/>
      </c>
      <c r="BI219" s="30">
        <v>133.14157103086117</v>
      </c>
      <c r="BJ219" s="21">
        <v>18</v>
      </c>
      <c r="BK219" s="28" t="str">
        <f>IF(_xlfn.XLOOKUP(Consolidated[[#This Row],[CODE]],'[4]PRUEBA PVI'!$D:$D,'[4]PRUEBA PVI'!$AK:$AK,"NO DATA")=Consolidated[[#This Row],[NO OF CLASSROOMS]],"","DOES NOT MATCH")</f>
        <v/>
      </c>
      <c r="BL219" s="31">
        <f>Consolidated[[#This Row],[ENROLLMENT 2021-22]]/Consolidated[[#This Row],[NO OF CLASSROOMS]]</f>
        <v>7.3967539461589542</v>
      </c>
      <c r="BM219" s="21">
        <f>Consolidated[[#This Row],[FLOOR AREA (SF)]]/Consolidated[[#This Row],[ENROLLMENT 2022-23]]</f>
        <v>271.58893491492705</v>
      </c>
      <c r="BN219" s="21" t="s">
        <v>99</v>
      </c>
      <c r="BO219" s="21" t="s">
        <v>115</v>
      </c>
      <c r="BP219" s="21" t="s">
        <v>97</v>
      </c>
      <c r="BQ219" s="21" t="s">
        <v>123</v>
      </c>
      <c r="BR219" s="21" t="s">
        <v>97</v>
      </c>
      <c r="BS219" s="21" t="str">
        <f>_xlfn.XLOOKUP(Consolidated[[#This Row],[CODE]],'[7]page 1'!$A:$A,'[7]page 1'!$C:$C,"")</f>
        <v/>
      </c>
      <c r="BT219" s="21" t="str">
        <f>_xlfn.XLOOKUP(Consolidated[[#This Row],[CODE]],[8]Sheet1!$A:$A,[8]Sheet1!$G:$G,"")</f>
        <v/>
      </c>
      <c r="BU219" s="21" t="s">
        <v>92</v>
      </c>
      <c r="BV219" s="21" t="s">
        <v>124</v>
      </c>
      <c r="BW219" s="25" t="s">
        <v>279</v>
      </c>
      <c r="BX219" s="32" t="s">
        <v>770</v>
      </c>
      <c r="BY219" s="21" t="s">
        <v>660</v>
      </c>
      <c r="BZ219" s="21" t="s">
        <v>103</v>
      </c>
      <c r="CA219" s="33" t="s">
        <v>662</v>
      </c>
      <c r="CB219" s="21">
        <v>2</v>
      </c>
      <c r="CC219" s="25" t="s">
        <v>172</v>
      </c>
      <c r="CD219" s="21" t="s">
        <v>97</v>
      </c>
      <c r="CE219" s="21"/>
      <c r="CF219" s="21" t="s">
        <v>143</v>
      </c>
    </row>
    <row r="220" spans="1:84" ht="56.4" x14ac:dyDescent="0.3">
      <c r="A220" s="21">
        <v>26013</v>
      </c>
      <c r="B220" s="22" t="s">
        <v>771</v>
      </c>
      <c r="C220" s="21" t="s">
        <v>532</v>
      </c>
      <c r="D220" s="21" t="s">
        <v>533</v>
      </c>
      <c r="E220" s="21" t="s">
        <v>533</v>
      </c>
      <c r="F220" s="21"/>
      <c r="G220" s="21" t="s">
        <v>160</v>
      </c>
      <c r="H220" s="21" t="s">
        <v>161</v>
      </c>
      <c r="I220" s="21" t="s">
        <v>92</v>
      </c>
      <c r="J220" s="21" t="s">
        <v>92</v>
      </c>
      <c r="K220" s="21" t="s">
        <v>162</v>
      </c>
      <c r="L220" s="24" t="s">
        <v>92</v>
      </c>
      <c r="M220" s="24" t="s">
        <v>92</v>
      </c>
      <c r="N220" s="24" t="s">
        <v>92</v>
      </c>
      <c r="O220" s="24" t="s">
        <v>92</v>
      </c>
      <c r="P220" s="24" t="s">
        <v>92</v>
      </c>
      <c r="Q220" s="24" t="s">
        <v>92</v>
      </c>
      <c r="R220" s="24" t="s">
        <v>92</v>
      </c>
      <c r="S220" s="24" t="s">
        <v>92</v>
      </c>
      <c r="T220" s="24" t="s">
        <v>92</v>
      </c>
      <c r="U220" s="24" t="s">
        <v>92</v>
      </c>
      <c r="V220" s="24">
        <v>85.928272277328759</v>
      </c>
      <c r="W220" s="24">
        <v>51.515266948821058</v>
      </c>
      <c r="X220" s="24">
        <v>60.791466503183116</v>
      </c>
      <c r="Y220" s="24">
        <v>46.303293841860722</v>
      </c>
      <c r="Z220" s="24" t="s">
        <v>92</v>
      </c>
      <c r="AA220" s="24" t="s">
        <v>92</v>
      </c>
      <c r="AB220" s="23" t="s">
        <v>313</v>
      </c>
      <c r="AC220" s="21">
        <v>18.170639999999999</v>
      </c>
      <c r="AD220" s="21">
        <v>-66.162189999999995</v>
      </c>
      <c r="AE220" s="21" t="str">
        <f>_xlfn.XLOOKUP(Consolidated[[#This Row],[CODE]],[1]updatedschoolpoints!$A:$A,[1]updatedschoolpoints!$O:$O)</f>
        <v>275-045-065-31</v>
      </c>
      <c r="AF220" s="21">
        <f>_xlfn.XLOOKUP(Consolidated[[#This Row],[CODE]],[1]updatedschoolpoints!$A:$A,[1]updatedschoolpoints!$Q:$Q)</f>
        <v>31</v>
      </c>
      <c r="AG220" s="21">
        <f>_xlfn.XLOOKUP(Consolidated[[#This Row],[CODE]],[1]updatedschoolpoints!$A:$A,[1]updatedschoolpoints!$P:$P)</f>
        <v>65</v>
      </c>
      <c r="AH220" s="21">
        <f>_xlfn.XLOOKUP(Consolidated[[#This Row],[CODE]],[1]updatedschoolpoints!$A:$A,[1]updatedschoolpoints!$I:$I)</f>
        <v>3.6350715939999998</v>
      </c>
      <c r="AI220" s="21">
        <f>_xlfn.XLOOKUP(Consolidated[[#This Row],[CODE]],[1]updatedschoolpoints!$A:$A,[1]updatedschoolpoints!$H:$H)</f>
        <v>158343.71859999999</v>
      </c>
      <c r="AJ220" s="21">
        <v>81663</v>
      </c>
      <c r="AK220" s="21" t="s">
        <v>402</v>
      </c>
      <c r="AL220" s="26">
        <f>_xlfn.XLOOKUP(Consolidated[[#This Row],[CODE]],'[2]FCI updated 220517'!$B:$B,'[2]FCI updated 220517'!$GD:$GD)</f>
        <v>0.77749999999999997</v>
      </c>
      <c r="AM220" s="27">
        <f>IF(AND(Consolidated[[#This Row],[DESIGNATION]]="Historic",Consolidated[[#This Row],[DESIGNATION 3/22/2022]]="Historic"),AL220,AL220/1.6)</f>
        <v>0.48593749999999997</v>
      </c>
      <c r="AN220" s="21" t="s">
        <v>97</v>
      </c>
      <c r="AO220" s="21" t="s">
        <v>97</v>
      </c>
      <c r="AP220" s="21" t="str">
        <f>_xlfn.XLOOKUP(Consolidated[[#This Row],[CODE]],'[3]PRUEBA PVI'!$D:$D,'[3]PRUEBA PVI'!$I:$I,"NO DATA")</f>
        <v>REGULAR</v>
      </c>
      <c r="AQ220" s="28" t="str">
        <f>IF(_xlfn.XLOOKUP(Consolidated[[#This Row],[CODE]],'[4]PRUEBA PVI'!$D:$D,'[4]PRUEBA PVI'!$I:$I,"NOT FOUND")=Consolidated[[#This Row],[SPECIAL SCHOOL]],"MATCHES","NO")</f>
        <v>MATCHES</v>
      </c>
      <c r="AR220" s="28"/>
      <c r="AS220" s="21">
        <f>_xlfn.XLOOKUP(Consolidated[[#This Row],[CODE]],'[5]WORKING FILE'!$D:$D,'[5]WORKING FILE'!$W:$W,"")</f>
        <v>1</v>
      </c>
      <c r="AT220" s="33" t="str">
        <f>_xlfn.XLOOKUP(Consolidated[[#This Row],[CODE]],'[5]WORKING FILE'!$D:$D,'[5]WORKING FILE'!$V:$V)</f>
        <v>Send students to nearby RUTH EVELYN CRUZ SANTOS</v>
      </c>
      <c r="AU220" s="21" t="str">
        <f>_xlfn.XLOOKUP(Consolidated[[#This Row],[CODE]],'[6]Karen sort'!$D:$D,'[6]Karen sort'!$O:$O,"NOT COMPLETE")</f>
        <v>-</v>
      </c>
      <c r="AV220" s="21">
        <v>10.4</v>
      </c>
      <c r="AW220" s="21">
        <v>3</v>
      </c>
      <c r="AX220" s="21" t="s">
        <v>92</v>
      </c>
      <c r="AY220" s="27" t="s">
        <v>92</v>
      </c>
      <c r="AZ220" s="21"/>
      <c r="BA220" s="21"/>
      <c r="BB220" s="21"/>
      <c r="BC220" s="21"/>
      <c r="BD220" s="21"/>
      <c r="BE220" s="21"/>
      <c r="BF220" s="24" t="s">
        <v>179</v>
      </c>
      <c r="BG220" s="24">
        <v>244.53829957119368</v>
      </c>
      <c r="BH220" s="29" t="str">
        <f>IF(_xlfn.XLOOKUP(Consolidated[[#This Row],[CODE]],'[4]PRUEBA PVI'!$D:$D,'[4]PRUEBA PVI'!$AF:$AF,"NOT FOUND")=BG220,"",_xlfn.XLOOKUP(Consolidated[[#This Row],[CODE]],'[4]PRUEBA PVI'!$D:$D,'[4]PRUEBA PVI'!$AF:$AF,"NOT FOUND"))</f>
        <v/>
      </c>
      <c r="BI220" s="30">
        <v>234.51253912210072</v>
      </c>
      <c r="BJ220" s="21">
        <v>15</v>
      </c>
      <c r="BK220" s="28" t="str">
        <f>IF(_xlfn.XLOOKUP(Consolidated[[#This Row],[CODE]],'[4]PRUEBA PVI'!$D:$D,'[4]PRUEBA PVI'!$AK:$AK,"NO DATA")=Consolidated[[#This Row],[NO OF CLASSROOMS]],"","DOES NOT MATCH")</f>
        <v/>
      </c>
      <c r="BL220" s="31">
        <f>Consolidated[[#This Row],[ENROLLMENT 2021-22]]/Consolidated[[#This Row],[NO OF CLASSROOMS]]</f>
        <v>15.634169274806714</v>
      </c>
      <c r="BM220" s="21">
        <f>Consolidated[[#This Row],[FLOOR AREA (SF)]]/Consolidated[[#This Row],[ENROLLMENT 2022-23]]</f>
        <v>333.94768894360874</v>
      </c>
      <c r="BN220" s="21" t="s">
        <v>99</v>
      </c>
      <c r="BO220" s="21" t="s">
        <v>100</v>
      </c>
      <c r="BP220" s="21" t="s">
        <v>97</v>
      </c>
      <c r="BQ220" s="21" t="s">
        <v>97</v>
      </c>
      <c r="BR220" s="21" t="s">
        <v>97</v>
      </c>
      <c r="BS220" s="21" t="str">
        <f>_xlfn.XLOOKUP(Consolidated[[#This Row],[CODE]],'[7]page 1'!$A:$A,'[7]page 1'!$C:$C,"")</f>
        <v/>
      </c>
      <c r="BT220" s="21" t="str">
        <f>_xlfn.XLOOKUP(Consolidated[[#This Row],[CODE]],[8]Sheet1!$A:$A,[8]Sheet1!$G:$G,"")</f>
        <v/>
      </c>
      <c r="BU220" s="21" t="s">
        <v>92</v>
      </c>
      <c r="BV220" s="21" t="s">
        <v>101</v>
      </c>
      <c r="BW220" s="25" t="s">
        <v>125</v>
      </c>
      <c r="BX220" s="32" t="s">
        <v>772</v>
      </c>
      <c r="BY220" s="21" t="s">
        <v>533</v>
      </c>
      <c r="BZ220" s="21" t="s">
        <v>103</v>
      </c>
      <c r="CA220" s="33" t="s">
        <v>650</v>
      </c>
      <c r="CB220" s="21">
        <v>2</v>
      </c>
      <c r="CC220" s="25" t="s">
        <v>172</v>
      </c>
      <c r="CD220" s="21" t="s">
        <v>97</v>
      </c>
      <c r="CE220" s="21"/>
      <c r="CF220" s="21" t="s">
        <v>143</v>
      </c>
    </row>
    <row r="221" spans="1:84" ht="70.8" x14ac:dyDescent="0.3">
      <c r="A221" s="21">
        <v>26021</v>
      </c>
      <c r="B221" s="22" t="s">
        <v>441</v>
      </c>
      <c r="C221" s="21" t="s">
        <v>532</v>
      </c>
      <c r="D221" s="21" t="s">
        <v>545</v>
      </c>
      <c r="E221" s="49" t="s">
        <v>545</v>
      </c>
      <c r="F221" s="49"/>
      <c r="G221" s="21" t="s">
        <v>773</v>
      </c>
      <c r="H221" s="21" t="s">
        <v>774</v>
      </c>
      <c r="I221" s="21" t="s">
        <v>92</v>
      </c>
      <c r="J221" s="21" t="s">
        <v>92</v>
      </c>
      <c r="K221" s="21" t="s">
        <v>162</v>
      </c>
      <c r="L221" s="24" t="s">
        <v>92</v>
      </c>
      <c r="M221" s="24" t="s">
        <v>92</v>
      </c>
      <c r="N221" s="24" t="s">
        <v>92</v>
      </c>
      <c r="O221" s="24" t="s">
        <v>92</v>
      </c>
      <c r="P221" s="24" t="s">
        <v>92</v>
      </c>
      <c r="Q221" s="24" t="s">
        <v>92</v>
      </c>
      <c r="R221" s="24" t="s">
        <v>92</v>
      </c>
      <c r="S221" s="24" t="s">
        <v>92</v>
      </c>
      <c r="T221" s="24" t="s">
        <v>92</v>
      </c>
      <c r="U221" s="24">
        <v>19.016479587359377</v>
      </c>
      <c r="V221" s="24">
        <v>114.57102970310503</v>
      </c>
      <c r="W221" s="24">
        <v>142.143977321747</v>
      </c>
      <c r="X221" s="24">
        <v>133.16225995935349</v>
      </c>
      <c r="Y221" s="24">
        <v>124.44010220000068</v>
      </c>
      <c r="Z221" s="24" t="s">
        <v>92</v>
      </c>
      <c r="AA221" s="24" t="s">
        <v>92</v>
      </c>
      <c r="AB221" s="23" t="s">
        <v>313</v>
      </c>
      <c r="AC221" s="37">
        <v>18.191289999999999</v>
      </c>
      <c r="AD221" s="37">
        <v>-66.307640000000006</v>
      </c>
      <c r="AE221" s="37" t="str">
        <f>_xlfn.XLOOKUP(Consolidated[[#This Row],[CODE]],[1]updatedschoolpoints!$A:$A,[1]updatedschoolpoints!$O:$O)</f>
        <v>247-000-006-38</v>
      </c>
      <c r="AF221" s="37">
        <f>_xlfn.XLOOKUP(Consolidated[[#This Row],[CODE]],[1]updatedschoolpoints!$A:$A,[1]updatedschoolpoints!$Q:$Q)</f>
        <v>38</v>
      </c>
      <c r="AG221" s="37">
        <f>_xlfn.XLOOKUP(Consolidated[[#This Row],[CODE]],[1]updatedschoolpoints!$A:$A,[1]updatedschoolpoints!$P:$P)</f>
        <v>6</v>
      </c>
      <c r="AH221" s="37">
        <f>_xlfn.XLOOKUP(Consolidated[[#This Row],[CODE]],[1]updatedschoolpoints!$A:$A,[1]updatedschoolpoints!$I:$I)</f>
        <v>5.183180245</v>
      </c>
      <c r="AI221" s="37">
        <f>_xlfn.XLOOKUP(Consolidated[[#This Row],[CODE]],[1]updatedschoolpoints!$A:$A,[1]updatedschoolpoints!$H:$H)</f>
        <v>225779.3315</v>
      </c>
      <c r="AJ221" s="21">
        <v>54646</v>
      </c>
      <c r="AK221" s="21" t="s">
        <v>445</v>
      </c>
      <c r="AL221" s="26">
        <f>_xlfn.XLOOKUP(Consolidated[[#This Row],[CODE]],'[2]FCI updated 220517'!$B:$B,'[2]FCI updated 220517'!$GD:$GD)</f>
        <v>0.73199999999999998</v>
      </c>
      <c r="AM221" s="27">
        <f>IF(AND(Consolidated[[#This Row],[DESIGNATION]]="Historic",Consolidated[[#This Row],[DESIGNATION 3/22/2022]]="Historic"),AL221,AL221/1.6)</f>
        <v>0.45749999999999996</v>
      </c>
      <c r="AN221" s="21" t="s">
        <v>97</v>
      </c>
      <c r="AO221" s="21" t="s">
        <v>97</v>
      </c>
      <c r="AP221" s="21" t="str">
        <f>_xlfn.XLOOKUP(Consolidated[[#This Row],[CODE]],'[3]PRUEBA PVI'!$D:$D,'[3]PRUEBA PVI'!$I:$I,"NO DATA")</f>
        <v>BELLAS ARTES</v>
      </c>
      <c r="AQ221" s="28" t="str">
        <f>IF(_xlfn.XLOOKUP(Consolidated[[#This Row],[CODE]],'[4]PRUEBA PVI'!$D:$D,'[4]PRUEBA PVI'!$I:$I,"NOT FOUND")=Consolidated[[#This Row],[SPECIAL SCHOOL]],"MATCHES","NO")</f>
        <v>MATCHES</v>
      </c>
      <c r="AR221" s="28"/>
      <c r="AS221" s="21">
        <f>_xlfn.XLOOKUP(Consolidated[[#This Row],[CODE]],'[5]WORKING FILE'!$D:$D,'[5]WORKING FILE'!$W:$W,"")</f>
        <v>5</v>
      </c>
      <c r="AT221" s="33" t="str">
        <f>_xlfn.XLOOKUP(Consolidated[[#This Row],[CODE]],'[5]WORKING FILE'!$D:$D,'[5]WORKING FILE'!$V:$V)</f>
        <v>Send 8th graders to earby PETROAMERICA PAGAN. Bring Students from nearby PABLO COLON BERDECIA to create one HS for municipality. Replace</v>
      </c>
      <c r="AU221" s="21" t="str">
        <f>_xlfn.XLOOKUP(Consolidated[[#This Row],[CODE]],'[6]Karen sort'!$D:$D,'[6]Karen sort'!$O:$O,"NOT COMPLETE")</f>
        <v>9-12</v>
      </c>
      <c r="AV221" s="21">
        <v>9.5</v>
      </c>
      <c r="AW221" s="21">
        <v>4</v>
      </c>
      <c r="AX221" s="21" t="s">
        <v>92</v>
      </c>
      <c r="AY221" s="27" t="s">
        <v>92</v>
      </c>
      <c r="AZ221" s="21"/>
      <c r="BA221" s="21"/>
      <c r="BB221" s="21"/>
      <c r="BC221" s="21"/>
      <c r="BD221" s="21"/>
      <c r="BE221" s="21"/>
      <c r="BF221" s="24" t="s">
        <v>179</v>
      </c>
      <c r="BG221" s="24">
        <v>533.3338487715655</v>
      </c>
      <c r="BH221" s="29" t="str">
        <f>IF(_xlfn.XLOOKUP(Consolidated[[#This Row],[CODE]],'[4]PRUEBA PVI'!$D:$D,'[4]PRUEBA PVI'!$AF:$AF,"NOT FOUND")=BG221,"",_xlfn.XLOOKUP(Consolidated[[#This Row],[CODE]],'[4]PRUEBA PVI'!$D:$D,'[4]PRUEBA PVI'!$AF:$AF,"NOT FOUND"))</f>
        <v/>
      </c>
      <c r="BI221" s="30">
        <v>511.60792330721296</v>
      </c>
      <c r="BJ221" s="21">
        <v>20</v>
      </c>
      <c r="BK221" s="28" t="str">
        <f>IF(_xlfn.XLOOKUP(Consolidated[[#This Row],[CODE]],'[4]PRUEBA PVI'!$D:$D,'[4]PRUEBA PVI'!$AK:$AK,"NO DATA")=Consolidated[[#This Row],[NO OF CLASSROOMS]],"","DOES NOT MATCH")</f>
        <v/>
      </c>
      <c r="BL221" s="31">
        <f>Consolidated[[#This Row],[ENROLLMENT 2021-22]]/Consolidated[[#This Row],[NO OF CLASSROOMS]]</f>
        <v>25.580396165360646</v>
      </c>
      <c r="BM221" s="21">
        <f>Consolidated[[#This Row],[FLOOR AREA (SF)]]/Consolidated[[#This Row],[ENROLLMENT 2022-23]]</f>
        <v>102.46115097676027</v>
      </c>
      <c r="BN221" s="21" t="s">
        <v>99</v>
      </c>
      <c r="BO221" s="21" t="s">
        <v>115</v>
      </c>
      <c r="BP221" s="21" t="s">
        <v>97</v>
      </c>
      <c r="BQ221" s="21" t="s">
        <v>123</v>
      </c>
      <c r="BR221" s="21" t="s">
        <v>97</v>
      </c>
      <c r="BS221" s="21" t="str">
        <f>_xlfn.XLOOKUP(Consolidated[[#This Row],[CODE]],'[7]page 1'!$A:$A,'[7]page 1'!$C:$C,"")</f>
        <v/>
      </c>
      <c r="BT221" s="21" t="str">
        <f>_xlfn.XLOOKUP(Consolidated[[#This Row],[CODE]],[8]Sheet1!$A:$A,[8]Sheet1!$G:$G,"")</f>
        <v/>
      </c>
      <c r="BU221" s="21" t="s">
        <v>92</v>
      </c>
      <c r="BV221" s="21" t="s">
        <v>101</v>
      </c>
      <c r="BW221" s="25" t="s">
        <v>125</v>
      </c>
      <c r="BX221" s="32" t="s">
        <v>775</v>
      </c>
      <c r="BY221" s="21" t="s">
        <v>545</v>
      </c>
      <c r="BZ221" s="21" t="s">
        <v>103</v>
      </c>
      <c r="CA221" s="33" t="s">
        <v>567</v>
      </c>
      <c r="CB221" s="21">
        <v>2</v>
      </c>
      <c r="CC221" s="25" t="s">
        <v>172</v>
      </c>
      <c r="CD221" s="21" t="s">
        <v>97</v>
      </c>
      <c r="CE221" s="21"/>
      <c r="CF221" s="21" t="s">
        <v>143</v>
      </c>
    </row>
    <row r="222" spans="1:84" ht="70.2" x14ac:dyDescent="0.3">
      <c r="A222" s="21">
        <v>26153</v>
      </c>
      <c r="B222" s="22" t="s">
        <v>776</v>
      </c>
      <c r="C222" s="21" t="s">
        <v>532</v>
      </c>
      <c r="D222" s="21" t="s">
        <v>725</v>
      </c>
      <c r="E222" s="21" t="s">
        <v>726</v>
      </c>
      <c r="F222" s="21"/>
      <c r="G222" s="21" t="s">
        <v>119</v>
      </c>
      <c r="H222" s="21" t="s">
        <v>120</v>
      </c>
      <c r="I222" s="21" t="s">
        <v>92</v>
      </c>
      <c r="J222" s="21" t="s">
        <v>93</v>
      </c>
      <c r="K222" s="21" t="s">
        <v>121</v>
      </c>
      <c r="L222" s="24" t="s">
        <v>92</v>
      </c>
      <c r="M222" s="24">
        <v>21.938937207140597</v>
      </c>
      <c r="N222" s="24">
        <v>14.938715270000939</v>
      </c>
      <c r="O222" s="24">
        <v>12.20205323042024</v>
      </c>
      <c r="P222" s="24">
        <v>28.253851869292223</v>
      </c>
      <c r="Q222" s="24">
        <v>23.602560519772783</v>
      </c>
      <c r="R222" s="24">
        <v>17.967857500155105</v>
      </c>
      <c r="S222" s="24" t="s">
        <v>92</v>
      </c>
      <c r="T222" s="24" t="s">
        <v>92</v>
      </c>
      <c r="U222" s="24" t="s">
        <v>92</v>
      </c>
      <c r="V222" s="24" t="s">
        <v>92</v>
      </c>
      <c r="W222" s="24" t="s">
        <v>92</v>
      </c>
      <c r="X222" s="24" t="s">
        <v>92</v>
      </c>
      <c r="Y222" s="24" t="s">
        <v>92</v>
      </c>
      <c r="Z222" s="24">
        <v>5.7248973345479879</v>
      </c>
      <c r="AA222" s="24" t="s">
        <v>92</v>
      </c>
      <c r="AB222" s="23" t="s">
        <v>198</v>
      </c>
      <c r="AC222" s="21">
        <v>17.974049999999998</v>
      </c>
      <c r="AD222" s="21">
        <v>-66.064480000000003</v>
      </c>
      <c r="AE222" s="21" t="str">
        <f>_xlfn.XLOOKUP(Consolidated[[#This Row],[CODE]],[1]updatedschoolpoints!$A:$A,[1]updatedschoolpoints!$O:$O)</f>
        <v>420-080-101-44</v>
      </c>
      <c r="AF222" s="21">
        <f>_xlfn.XLOOKUP(Consolidated[[#This Row],[CODE]],[1]updatedschoolpoints!$A:$A,[1]updatedschoolpoints!$Q:$Q)</f>
        <v>44</v>
      </c>
      <c r="AG222" s="21">
        <f>_xlfn.XLOOKUP(Consolidated[[#This Row],[CODE]],[1]updatedschoolpoints!$A:$A,[1]updatedschoolpoints!$P:$P)</f>
        <v>101</v>
      </c>
      <c r="AH222" s="21">
        <f>_xlfn.XLOOKUP(Consolidated[[#This Row],[CODE]],[1]updatedschoolpoints!$A:$A,[1]updatedschoolpoints!$I:$I)</f>
        <v>1.419925058</v>
      </c>
      <c r="AI222" s="21">
        <f>_xlfn.XLOOKUP(Consolidated[[#This Row],[CODE]],[1]updatedschoolpoints!$A:$A,[1]updatedschoolpoints!$H:$H)</f>
        <v>61851.935530000002</v>
      </c>
      <c r="AJ222" s="21">
        <v>29000</v>
      </c>
      <c r="AK222" s="21" t="s">
        <v>364</v>
      </c>
      <c r="AL222" s="26">
        <f>_xlfn.XLOOKUP(Consolidated[[#This Row],[CODE]],'[2]FCI updated 220517'!$B:$B,'[2]FCI updated 220517'!$GD:$GD)</f>
        <v>0.77500000000000002</v>
      </c>
      <c r="AM222" s="27">
        <f>IF(AND(Consolidated[[#This Row],[DESIGNATION]]="Historic",Consolidated[[#This Row],[DESIGNATION 3/22/2022]]="Historic"),AL222,AL222/1.6)</f>
        <v>0.484375</v>
      </c>
      <c r="AN222" s="21" t="s">
        <v>97</v>
      </c>
      <c r="AO222" s="21" t="s">
        <v>97</v>
      </c>
      <c r="AP222" s="21" t="str">
        <f>_xlfn.XLOOKUP(Consolidated[[#This Row],[CODE]],'[3]PRUEBA PVI'!$D:$D,'[3]PRUEBA PVI'!$I:$I,"NO DATA")</f>
        <v>REGULAR</v>
      </c>
      <c r="AQ222" s="28" t="str">
        <f>IF(_xlfn.XLOOKUP(Consolidated[[#This Row],[CODE]],'[4]PRUEBA PVI'!$D:$D,'[4]PRUEBA PVI'!$I:$I,"NOT FOUND")=Consolidated[[#This Row],[SPECIAL SCHOOL]],"MATCHES","NO")</f>
        <v>MATCHES</v>
      </c>
      <c r="AR222" s="28"/>
      <c r="AS222" s="21">
        <f>_xlfn.XLOOKUP(Consolidated[[#This Row],[CODE]],'[5]WORKING FILE'!$D:$D,'[5]WORKING FILE'!$W:$W,"")</f>
        <v>1</v>
      </c>
      <c r="AT222" s="33" t="str">
        <f>_xlfn.XLOOKUP(Consolidated[[#This Row],[CODE]],'[5]WORKING FILE'!$D:$D,'[5]WORKING FILE'!$V:$V)</f>
        <v>Small school. Send students to JOSE M MASSARI</v>
      </c>
      <c r="AU222" s="21" t="str">
        <f>_xlfn.XLOOKUP(Consolidated[[#This Row],[CODE]],'[6]Karen sort'!$D:$D,'[6]Karen sort'!$O:$O,"NOT COMPLETE")</f>
        <v>-</v>
      </c>
      <c r="AV222" s="21">
        <v>7.8</v>
      </c>
      <c r="AW222" s="21">
        <v>4</v>
      </c>
      <c r="AX222" s="21" t="s">
        <v>92</v>
      </c>
      <c r="AY222" s="27" t="s">
        <v>92</v>
      </c>
      <c r="AZ222" s="21"/>
      <c r="BA222" s="21"/>
      <c r="BB222" s="21"/>
      <c r="BC222" s="21"/>
      <c r="BD222" s="21"/>
      <c r="BE222" s="21"/>
      <c r="BF222" s="24" t="s">
        <v>179</v>
      </c>
      <c r="BG222" s="24">
        <v>135.16503226309129</v>
      </c>
      <c r="BH222" s="29" t="str">
        <f>IF(_xlfn.XLOOKUP(Consolidated[[#This Row],[CODE]],'[4]PRUEBA PVI'!$D:$D,'[4]PRUEBA PVI'!$AF:$AF,"NOT FOUND")=BG222,"",_xlfn.XLOOKUP(Consolidated[[#This Row],[CODE]],'[4]PRUEBA PVI'!$D:$D,'[4]PRUEBA PVI'!$AF:$AF,"NOT FOUND"))</f>
        <v/>
      </c>
      <c r="BI222" s="30">
        <v>128.85885988533727</v>
      </c>
      <c r="BJ222" s="21">
        <v>32</v>
      </c>
      <c r="BK222" s="28" t="str">
        <f>IF(_xlfn.XLOOKUP(Consolidated[[#This Row],[CODE]],'[4]PRUEBA PVI'!$D:$D,'[4]PRUEBA PVI'!$AK:$AK,"NO DATA")=Consolidated[[#This Row],[NO OF CLASSROOMS]],"","DOES NOT MATCH")</f>
        <v/>
      </c>
      <c r="BL222" s="31">
        <f>Consolidated[[#This Row],[ENROLLMENT 2021-22]]/Consolidated[[#This Row],[NO OF CLASSROOMS]]</f>
        <v>4.0268393714167896</v>
      </c>
      <c r="BM222" s="21">
        <f>Consolidated[[#This Row],[FLOOR AREA (SF)]]/Consolidated[[#This Row],[ENROLLMENT 2022-23]]</f>
        <v>214.55253266653389</v>
      </c>
      <c r="BN222" s="21" t="s">
        <v>99</v>
      </c>
      <c r="BO222" s="21" t="s">
        <v>115</v>
      </c>
      <c r="BP222" s="21" t="s">
        <v>97</v>
      </c>
      <c r="BQ222" s="21" t="s">
        <v>97</v>
      </c>
      <c r="BR222" s="21" t="s">
        <v>97</v>
      </c>
      <c r="BS222" s="21" t="str">
        <f>_xlfn.XLOOKUP(Consolidated[[#This Row],[CODE]],'[7]page 1'!$A:$A,'[7]page 1'!$C:$C,"")</f>
        <v/>
      </c>
      <c r="BT222" s="21" t="str">
        <f>_xlfn.XLOOKUP(Consolidated[[#This Row],[CODE]],[8]Sheet1!$A:$A,[8]Sheet1!$G:$G,"")</f>
        <v/>
      </c>
      <c r="BU222" s="21" t="s">
        <v>92</v>
      </c>
      <c r="BV222" s="21" t="s">
        <v>101</v>
      </c>
      <c r="BW222" s="25" t="s">
        <v>125</v>
      </c>
      <c r="BX222" s="32" t="s">
        <v>777</v>
      </c>
      <c r="BY222" s="21" t="s">
        <v>726</v>
      </c>
      <c r="BZ222" s="21" t="s">
        <v>103</v>
      </c>
      <c r="CA222" s="33" t="s">
        <v>728</v>
      </c>
      <c r="CB222" s="21">
        <v>1</v>
      </c>
      <c r="CC222" s="25" t="s">
        <v>172</v>
      </c>
      <c r="CD222" s="21" t="s">
        <v>97</v>
      </c>
      <c r="CE222" s="21"/>
      <c r="CF222" s="21" t="s">
        <v>143</v>
      </c>
    </row>
    <row r="223" spans="1:84" ht="27.6" x14ac:dyDescent="0.3">
      <c r="A223" s="21">
        <v>26336</v>
      </c>
      <c r="B223" s="22" t="s">
        <v>778</v>
      </c>
      <c r="C223" s="21" t="s">
        <v>532</v>
      </c>
      <c r="D223" s="21" t="s">
        <v>725</v>
      </c>
      <c r="E223" s="21" t="s">
        <v>725</v>
      </c>
      <c r="F223" s="21"/>
      <c r="G223" s="21" t="s">
        <v>234</v>
      </c>
      <c r="H223" s="21" t="s">
        <v>235</v>
      </c>
      <c r="I223" s="21" t="s">
        <v>92</v>
      </c>
      <c r="J223" s="21" t="s">
        <v>93</v>
      </c>
      <c r="K223" s="21" t="s">
        <v>236</v>
      </c>
      <c r="L223" s="24" t="s">
        <v>92</v>
      </c>
      <c r="M223" s="24" t="s">
        <v>92</v>
      </c>
      <c r="N223" s="24" t="s">
        <v>92</v>
      </c>
      <c r="O223" s="24" t="s">
        <v>92</v>
      </c>
      <c r="P223" s="24" t="s">
        <v>92</v>
      </c>
      <c r="Q223" s="24" t="s">
        <v>92</v>
      </c>
      <c r="R223" s="24" t="s">
        <v>92</v>
      </c>
      <c r="S223" s="24">
        <v>45.522346060080714</v>
      </c>
      <c r="T223" s="24">
        <v>56.714683465035939</v>
      </c>
      <c r="U223" s="24">
        <v>50.393670906502351</v>
      </c>
      <c r="V223" s="24">
        <v>36.280826072649923</v>
      </c>
      <c r="W223" s="24">
        <v>30.527565599301369</v>
      </c>
      <c r="X223" s="24">
        <v>15.439102603983013</v>
      </c>
      <c r="Y223" s="24">
        <v>21.222343010852828</v>
      </c>
      <c r="Z223" s="24" t="s">
        <v>92</v>
      </c>
      <c r="AA223" s="24" t="s">
        <v>92</v>
      </c>
      <c r="AB223" s="23" t="s">
        <v>361</v>
      </c>
      <c r="AC223" s="21">
        <v>17.95553</v>
      </c>
      <c r="AD223" s="21">
        <v>-66.161529999999999</v>
      </c>
      <c r="AE223" s="21" t="str">
        <f>_xlfn.XLOOKUP(Consolidated[[#This Row],[CODE]],[1]updatedschoolpoints!$A:$A,[1]updatedschoolpoints!$O:$O)</f>
        <v>441-000-003-08</v>
      </c>
      <c r="AF223" s="21">
        <f>_xlfn.XLOOKUP(Consolidated[[#This Row],[CODE]],[1]updatedschoolpoints!$A:$A,[1]updatedschoolpoints!$Q:$Q)</f>
        <v>8</v>
      </c>
      <c r="AG223" s="21">
        <f>_xlfn.XLOOKUP(Consolidated[[#This Row],[CODE]],[1]updatedschoolpoints!$A:$A,[1]updatedschoolpoints!$P:$P)</f>
        <v>3</v>
      </c>
      <c r="AH223" s="21">
        <f>_xlfn.XLOOKUP(Consolidated[[#This Row],[CODE]],[1]updatedschoolpoints!$A:$A,[1]updatedschoolpoints!$I:$I)</f>
        <v>5.164475189</v>
      </c>
      <c r="AI223" s="21">
        <f>_xlfn.XLOOKUP(Consolidated[[#This Row],[CODE]],[1]updatedschoolpoints!$A:$A,[1]updatedschoolpoints!$H:$H)</f>
        <v>224964.5392</v>
      </c>
      <c r="AJ223" s="21">
        <v>50294</v>
      </c>
      <c r="AK223" s="21" t="s">
        <v>402</v>
      </c>
      <c r="AL223" s="26">
        <f>_xlfn.XLOOKUP(Consolidated[[#This Row],[CODE]],'[2]FCI updated 220517'!$B:$B,'[2]FCI updated 220517'!$GD:$GD)</f>
        <v>0.755</v>
      </c>
      <c r="AM223" s="27">
        <f>IF(AND(Consolidated[[#This Row],[DESIGNATION]]="Historic",Consolidated[[#This Row],[DESIGNATION 3/22/2022]]="Historic"),AL223,AL223/1.6)</f>
        <v>0.47187499999999999</v>
      </c>
      <c r="AN223" s="21" t="s">
        <v>97</v>
      </c>
      <c r="AO223" s="21" t="s">
        <v>97</v>
      </c>
      <c r="AP223" s="21" t="str">
        <f>_xlfn.XLOOKUP(Consolidated[[#This Row],[CODE]],'[3]PRUEBA PVI'!$D:$D,'[3]PRUEBA PVI'!$I:$I,"NO DATA")</f>
        <v>REGULAR</v>
      </c>
      <c r="AQ223" s="28" t="str">
        <f>IF(_xlfn.XLOOKUP(Consolidated[[#This Row],[CODE]],'[4]PRUEBA PVI'!$D:$D,'[4]PRUEBA PVI'!$I:$I,"NOT FOUND")=Consolidated[[#This Row],[SPECIAL SCHOOL]],"MATCHES","NO")</f>
        <v>MATCHES</v>
      </c>
      <c r="AR223" s="28"/>
      <c r="AS223" s="21">
        <f>_xlfn.XLOOKUP(Consolidated[[#This Row],[CODE]],'[5]WORKING FILE'!$D:$D,'[5]WORKING FILE'!$W:$W,"")</f>
        <v>3</v>
      </c>
      <c r="AT223" s="33" t="str">
        <f>_xlfn.XLOOKUP(Consolidated[[#This Row],[CODE]],'[5]WORKING FILE'!$D:$D,'[5]WORKING FILE'!$V:$V)</f>
        <v>Very isolated. Due to location, make PK-8 to serve community. Send HS students to DRA MARIA SOCORRO LACOT</v>
      </c>
      <c r="AU223" s="21" t="str">
        <f>_xlfn.XLOOKUP(Consolidated[[#This Row],[CODE]],'[6]Karen sort'!$D:$D,'[6]Karen sort'!$O:$O,"NOT COMPLETE")</f>
        <v>PK-8</v>
      </c>
      <c r="AV223" s="21">
        <v>5.6</v>
      </c>
      <c r="AW223" s="21">
        <v>2</v>
      </c>
      <c r="AX223" s="21" t="s">
        <v>92</v>
      </c>
      <c r="AY223" s="27" t="s">
        <v>92</v>
      </c>
      <c r="AZ223" s="21"/>
      <c r="BA223" s="21"/>
      <c r="BB223" s="21"/>
      <c r="BC223" s="21"/>
      <c r="BD223" s="21"/>
      <c r="BE223" s="21"/>
      <c r="BF223" s="24" t="s">
        <v>179</v>
      </c>
      <c r="BG223" s="24">
        <v>267.91794159408414</v>
      </c>
      <c r="BH223" s="29" t="str">
        <f>IF(_xlfn.XLOOKUP(Consolidated[[#This Row],[CODE]],'[4]PRUEBA PVI'!$D:$D,'[4]PRUEBA PVI'!$AF:$AF,"NOT FOUND")=BG223,"",_xlfn.XLOOKUP(Consolidated[[#This Row],[CODE]],'[4]PRUEBA PVI'!$D:$D,'[4]PRUEBA PVI'!$AF:$AF,"NOT FOUND"))</f>
        <v/>
      </c>
      <c r="BI223" s="30">
        <v>255.46729132212377</v>
      </c>
      <c r="BJ223" s="21">
        <v>28</v>
      </c>
      <c r="BK223" s="28" t="str">
        <f>IF(_xlfn.XLOOKUP(Consolidated[[#This Row],[CODE]],'[4]PRUEBA PVI'!$D:$D,'[4]PRUEBA PVI'!$AK:$AK,"NO DATA")=Consolidated[[#This Row],[NO OF CLASSROOMS]],"","DOES NOT MATCH")</f>
        <v/>
      </c>
      <c r="BL223" s="31">
        <f>Consolidated[[#This Row],[ENROLLMENT 2021-22]]/Consolidated[[#This Row],[NO OF CLASSROOMS]]</f>
        <v>9.123831832932991</v>
      </c>
      <c r="BM223" s="21">
        <f>Consolidated[[#This Row],[FLOOR AREA (SF)]]/Consolidated[[#This Row],[ENROLLMENT 2022-23]]</f>
        <v>187.72165723861525</v>
      </c>
      <c r="BN223" s="21" t="s">
        <v>114</v>
      </c>
      <c r="BO223" s="21" t="s">
        <v>115</v>
      </c>
      <c r="BP223" s="21" t="s">
        <v>97</v>
      </c>
      <c r="BQ223" s="21" t="s">
        <v>97</v>
      </c>
      <c r="BR223" s="21" t="s">
        <v>97</v>
      </c>
      <c r="BS223" s="21" t="str">
        <f>_xlfn.XLOOKUP(Consolidated[[#This Row],[CODE]],'[7]page 1'!$A:$A,'[7]page 1'!$C:$C,"")</f>
        <v/>
      </c>
      <c r="BT223" s="21" t="str">
        <f>_xlfn.XLOOKUP(Consolidated[[#This Row],[CODE]],[8]Sheet1!$A:$A,[8]Sheet1!$G:$G,"")</f>
        <v/>
      </c>
      <c r="BU223" s="21" t="s">
        <v>92</v>
      </c>
      <c r="BV223" s="21" t="s">
        <v>101</v>
      </c>
      <c r="BW223" s="25" t="s">
        <v>92</v>
      </c>
      <c r="BX223" s="32" t="s">
        <v>779</v>
      </c>
      <c r="BY223" s="21" t="s">
        <v>725</v>
      </c>
      <c r="BZ223" s="21" t="s">
        <v>103</v>
      </c>
      <c r="CA223" s="33" t="s">
        <v>734</v>
      </c>
      <c r="CB223" s="21">
        <v>1</v>
      </c>
      <c r="CC223" s="25" t="s">
        <v>172</v>
      </c>
      <c r="CD223" s="21" t="s">
        <v>97</v>
      </c>
      <c r="CE223" s="21"/>
      <c r="CF223" s="21" t="s">
        <v>143</v>
      </c>
    </row>
    <row r="224" spans="1:84" ht="84" x14ac:dyDescent="0.3">
      <c r="A224" s="21">
        <v>26492</v>
      </c>
      <c r="B224" s="22" t="s">
        <v>780</v>
      </c>
      <c r="C224" s="21" t="s">
        <v>532</v>
      </c>
      <c r="D224" s="52" t="s">
        <v>587</v>
      </c>
      <c r="E224" s="52" t="s">
        <v>532</v>
      </c>
      <c r="F224" s="52"/>
      <c r="G224" s="21" t="s">
        <v>234</v>
      </c>
      <c r="H224" s="21" t="s">
        <v>235</v>
      </c>
      <c r="I224" s="21" t="s">
        <v>92</v>
      </c>
      <c r="J224" s="21" t="s">
        <v>93</v>
      </c>
      <c r="K224" s="21" t="s">
        <v>236</v>
      </c>
      <c r="L224" s="24" t="s">
        <v>92</v>
      </c>
      <c r="M224" s="24" t="s">
        <v>92</v>
      </c>
      <c r="N224" s="24" t="s">
        <v>92</v>
      </c>
      <c r="O224" s="24" t="s">
        <v>92</v>
      </c>
      <c r="P224" s="24" t="s">
        <v>92</v>
      </c>
      <c r="Q224" s="24" t="s">
        <v>92</v>
      </c>
      <c r="R224" s="24" t="s">
        <v>92</v>
      </c>
      <c r="S224" s="24">
        <v>28.451466287550446</v>
      </c>
      <c r="T224" s="24">
        <v>25.521607559266172</v>
      </c>
      <c r="U224" s="24">
        <v>24.721423463567191</v>
      </c>
      <c r="V224" s="24">
        <v>56.3307562706933</v>
      </c>
      <c r="W224" s="24">
        <v>80.134859698166096</v>
      </c>
      <c r="X224" s="24">
        <v>58.861578677685237</v>
      </c>
      <c r="Y224" s="24">
        <v>51.126553617054547</v>
      </c>
      <c r="Z224" s="24" t="s">
        <v>92</v>
      </c>
      <c r="AA224" s="24" t="s">
        <v>92</v>
      </c>
      <c r="AB224" s="23" t="s">
        <v>781</v>
      </c>
      <c r="AC224" s="21">
        <v>18.286259999999999</v>
      </c>
      <c r="AD224" s="21">
        <v>-66.047539999999998</v>
      </c>
      <c r="AE224" s="21" t="str">
        <f>_xlfn.XLOOKUP(Consolidated[[#This Row],[CODE]],[1]updatedschoolpoints!$A:$A,[1]updatedschoolpoints!$O:$O)</f>
        <v>172-083-408-15</v>
      </c>
      <c r="AF224" s="21">
        <f>_xlfn.XLOOKUP(Consolidated[[#This Row],[CODE]],[1]updatedschoolpoints!$A:$A,[1]updatedschoolpoints!$Q:$Q)</f>
        <v>15</v>
      </c>
      <c r="AG224" s="21">
        <f>_xlfn.XLOOKUP(Consolidated[[#This Row],[CODE]],[1]updatedschoolpoints!$A:$A,[1]updatedschoolpoints!$P:$P)</f>
        <v>408</v>
      </c>
      <c r="AH224" s="21">
        <f>_xlfn.XLOOKUP(Consolidated[[#This Row],[CODE]],[1]updatedschoolpoints!$A:$A,[1]updatedschoolpoints!$I:$I)</f>
        <v>1.9601519009999999</v>
      </c>
      <c r="AI224" s="21">
        <f>_xlfn.XLOOKUP(Consolidated[[#This Row],[CODE]],[1]updatedschoolpoints!$A:$A,[1]updatedschoolpoints!$H:$H)</f>
        <v>85384.216820000001</v>
      </c>
      <c r="AJ224" s="21">
        <v>54169</v>
      </c>
      <c r="AK224" s="21" t="s">
        <v>169</v>
      </c>
      <c r="AL224" s="26">
        <f>_xlfn.XLOOKUP(Consolidated[[#This Row],[CODE]],'[2]FCI updated 220517'!$B:$B,'[2]FCI updated 220517'!$GD:$GD)</f>
        <v>0.91249999999999998</v>
      </c>
      <c r="AM224" s="27">
        <f>IF(AND(Consolidated[[#This Row],[DESIGNATION]]="Historic",Consolidated[[#This Row],[DESIGNATION 3/22/2022]]="Historic"),AL224,AL224/1.6)</f>
        <v>0.5703125</v>
      </c>
      <c r="AN224" s="21" t="s">
        <v>45</v>
      </c>
      <c r="AO224" s="21" t="s">
        <v>97</v>
      </c>
      <c r="AP224" s="21" t="str">
        <f>_xlfn.XLOOKUP(Consolidated[[#This Row],[CODE]],'[3]PRUEBA PVI'!$D:$D,'[3]PRUEBA PVI'!$I:$I,"NO DATA")</f>
        <v>VOCACIONAL</v>
      </c>
      <c r="AQ224" s="28" t="str">
        <f>IF(_xlfn.XLOOKUP(Consolidated[[#This Row],[CODE]],'[4]PRUEBA PVI'!$D:$D,'[4]PRUEBA PVI'!$I:$I,"NOT FOUND")=Consolidated[[#This Row],[SPECIAL SCHOOL]],"MATCHES","NO")</f>
        <v>MATCHES</v>
      </c>
      <c r="AR224" s="28"/>
      <c r="AS224" s="21">
        <f>_xlfn.XLOOKUP(Consolidated[[#This Row],[CODE]],'[5]WORKING FILE'!$D:$D,'[5]WORKING FILE'!$W:$W,"")</f>
        <v>4</v>
      </c>
      <c r="AT224" s="33" t="str">
        <f>_xlfn.XLOOKUP(Consolidated[[#This Row],[CODE]],'[5]WORKING FILE'!$D:$D,'[5]WORKING FILE'!$V:$V)</f>
        <v>Recommendation: Send all 166 6-8 grade students to nearby JESUS T PINERO to create PK-8. Bring students from nearby ELOISA PASCUAL here and merge to make 9-12 high school. Small addition required</v>
      </c>
      <c r="AU224" s="21" t="str">
        <f>_xlfn.XLOOKUP(Consolidated[[#This Row],[CODE]],'[6]Karen sort'!$D:$D,'[6]Karen sort'!$O:$O,"NOT COMPLETE")</f>
        <v>9-12</v>
      </c>
      <c r="AV224" s="21">
        <v>13.4</v>
      </c>
      <c r="AW224" s="21">
        <v>2</v>
      </c>
      <c r="AX224" s="21" t="s">
        <v>92</v>
      </c>
      <c r="AY224" s="27" t="s">
        <v>92</v>
      </c>
      <c r="AZ224" s="21"/>
      <c r="BA224" s="21"/>
      <c r="BB224" s="21"/>
      <c r="BC224" s="21"/>
      <c r="BD224" s="21"/>
      <c r="BE224" s="21"/>
      <c r="BF224" s="24" t="s">
        <v>179</v>
      </c>
      <c r="BG224" s="24">
        <v>332.85745424356446</v>
      </c>
      <c r="BH224" s="29" t="str">
        <f>IF(_xlfn.XLOOKUP(Consolidated[[#This Row],[CODE]],'[4]PRUEBA PVI'!$D:$D,'[4]PRUEBA PVI'!$AF:$AF,"NOT FOUND")=BG224,"",_xlfn.XLOOKUP(Consolidated[[#This Row],[CODE]],'[4]PRUEBA PVI'!$D:$D,'[4]PRUEBA PVI'!$AF:$AF,"NOT FOUND"))</f>
        <v/>
      </c>
      <c r="BI224" s="30">
        <v>318.39260475115327</v>
      </c>
      <c r="BJ224" s="21">
        <v>45</v>
      </c>
      <c r="BK224" s="28" t="str">
        <f>IF(_xlfn.XLOOKUP(Consolidated[[#This Row],[CODE]],'[4]PRUEBA PVI'!$D:$D,'[4]PRUEBA PVI'!$AK:$AK,"NO DATA")=Consolidated[[#This Row],[NO OF CLASSROOMS]],"","DOES NOT MATCH")</f>
        <v/>
      </c>
      <c r="BL224" s="31">
        <f>Consolidated[[#This Row],[ENROLLMENT 2021-22]]/Consolidated[[#This Row],[NO OF CLASSROOMS]]</f>
        <v>7.075391216692295</v>
      </c>
      <c r="BM224" s="21">
        <f>Consolidated[[#This Row],[FLOOR AREA (SF)]]/Consolidated[[#This Row],[ENROLLMENT 2022-23]]</f>
        <v>162.73933273659685</v>
      </c>
      <c r="BN224" s="21" t="s">
        <v>114</v>
      </c>
      <c r="BO224" s="21" t="s">
        <v>132</v>
      </c>
      <c r="BP224" s="21" t="s">
        <v>97</v>
      </c>
      <c r="BQ224" s="21" t="s">
        <v>97</v>
      </c>
      <c r="BR224" s="21" t="s">
        <v>97</v>
      </c>
      <c r="BS224" s="21" t="str">
        <f>_xlfn.XLOOKUP(Consolidated[[#This Row],[CODE]],'[7]page 1'!$A:$A,'[7]page 1'!$C:$C,"")</f>
        <v/>
      </c>
      <c r="BT224" s="21" t="str">
        <f>_xlfn.XLOOKUP(Consolidated[[#This Row],[CODE]],[8]Sheet1!$A:$A,[8]Sheet1!$G:$G,"")</f>
        <v>ESSER ROOF SEALING PROGRAM</v>
      </c>
      <c r="BU224" s="21" t="s">
        <v>92</v>
      </c>
      <c r="BV224" s="21" t="s">
        <v>101</v>
      </c>
      <c r="BW224" s="25" t="s">
        <v>92</v>
      </c>
      <c r="BX224" s="32" t="s">
        <v>782</v>
      </c>
      <c r="BY224" s="21" t="s">
        <v>532</v>
      </c>
      <c r="BZ224" s="21" t="s">
        <v>103</v>
      </c>
      <c r="CA224" s="33" t="s">
        <v>596</v>
      </c>
      <c r="CB224" s="21">
        <v>1</v>
      </c>
      <c r="CC224" s="25" t="s">
        <v>172</v>
      </c>
      <c r="CD224" s="21" t="s">
        <v>97</v>
      </c>
      <c r="CE224" s="21"/>
      <c r="CF224" s="21" t="s">
        <v>143</v>
      </c>
    </row>
    <row r="225" spans="1:84" ht="56.4" x14ac:dyDescent="0.3">
      <c r="A225" s="21">
        <v>26500</v>
      </c>
      <c r="B225" s="22" t="s">
        <v>783</v>
      </c>
      <c r="C225" s="21" t="s">
        <v>532</v>
      </c>
      <c r="D225" s="21" t="s">
        <v>725</v>
      </c>
      <c r="E225" s="21" t="s">
        <v>725</v>
      </c>
      <c r="F225" s="21"/>
      <c r="G225" s="21" t="s">
        <v>119</v>
      </c>
      <c r="H225" s="21" t="s">
        <v>120</v>
      </c>
      <c r="I225" s="21" t="s">
        <v>92</v>
      </c>
      <c r="J225" s="21" t="s">
        <v>92</v>
      </c>
      <c r="K225" s="21" t="s">
        <v>121</v>
      </c>
      <c r="L225" s="24" t="s">
        <v>92</v>
      </c>
      <c r="M225" s="24">
        <v>42.924007579188128</v>
      </c>
      <c r="N225" s="24">
        <v>37.346788175002345</v>
      </c>
      <c r="O225" s="24">
        <v>33.790301253471434</v>
      </c>
      <c r="P225" s="24">
        <v>56.507703738584446</v>
      </c>
      <c r="Q225" s="24">
        <v>41.5405065148001</v>
      </c>
      <c r="R225" s="24">
        <v>40.664098552982608</v>
      </c>
      <c r="S225" s="24" t="s">
        <v>92</v>
      </c>
      <c r="T225" s="24" t="s">
        <v>92</v>
      </c>
      <c r="U225" s="24" t="s">
        <v>92</v>
      </c>
      <c r="V225" s="24" t="s">
        <v>92</v>
      </c>
      <c r="W225" s="24" t="s">
        <v>92</v>
      </c>
      <c r="X225" s="24" t="s">
        <v>92</v>
      </c>
      <c r="Y225" s="24" t="s">
        <v>92</v>
      </c>
      <c r="Z225" s="24" t="s">
        <v>92</v>
      </c>
      <c r="AA225" s="24" t="s">
        <v>92</v>
      </c>
      <c r="AB225" s="23" t="s">
        <v>136</v>
      </c>
      <c r="AC225" s="21">
        <v>17.982500000000002</v>
      </c>
      <c r="AD225" s="21">
        <v>-66.114850000000004</v>
      </c>
      <c r="AE225" s="21" t="str">
        <f>_xlfn.XLOOKUP(Consolidated[[#This Row],[CODE]],[1]updatedschoolpoints!$A:$A,[1]updatedschoolpoints!$O:$O)</f>
        <v>420-052-182-01</v>
      </c>
      <c r="AF225" s="21">
        <f>_xlfn.XLOOKUP(Consolidated[[#This Row],[CODE]],[1]updatedschoolpoints!$A:$A,[1]updatedschoolpoints!$Q:$Q)</f>
        <v>1</v>
      </c>
      <c r="AG225" s="21">
        <f>_xlfn.XLOOKUP(Consolidated[[#This Row],[CODE]],[1]updatedschoolpoints!$A:$A,[1]updatedschoolpoints!$P:$P)</f>
        <v>182</v>
      </c>
      <c r="AH225" s="21">
        <f>_xlfn.XLOOKUP(Consolidated[[#This Row],[CODE]],[1]updatedschoolpoints!$A:$A,[1]updatedschoolpoints!$I:$I)</f>
        <v>0.46143664400000001</v>
      </c>
      <c r="AI225" s="21">
        <f>_xlfn.XLOOKUP(Consolidated[[#This Row],[CODE]],[1]updatedschoolpoints!$A:$A,[1]updatedschoolpoints!$H:$H)</f>
        <v>20100.180219999998</v>
      </c>
      <c r="AJ225" s="21">
        <v>18278</v>
      </c>
      <c r="AK225" s="21" t="s">
        <v>784</v>
      </c>
      <c r="AL225" s="26">
        <f>_xlfn.XLOOKUP(Consolidated[[#This Row],[CODE]],'[2]FCI updated 220517'!$B:$B,'[2]FCI updated 220517'!$GD:$GD)</f>
        <v>1.296</v>
      </c>
      <c r="AM225" s="27">
        <f>IF(AND(Consolidated[[#This Row],[DESIGNATION]]="Historic",Consolidated[[#This Row],[DESIGNATION 3/22/2022]]="Historic"),AL225,AL225/1.6)</f>
        <v>1.296</v>
      </c>
      <c r="AN225" s="21" t="s">
        <v>97</v>
      </c>
      <c r="AO225" s="21" t="s">
        <v>97</v>
      </c>
      <c r="AP225" s="21" t="str">
        <f>_xlfn.XLOOKUP(Consolidated[[#This Row],[CODE]],'[3]PRUEBA PVI'!$D:$D,'[3]PRUEBA PVI'!$I:$I,"NO DATA")</f>
        <v>REGULAR</v>
      </c>
      <c r="AQ225" s="28" t="str">
        <f>IF(_xlfn.XLOOKUP(Consolidated[[#This Row],[CODE]],'[4]PRUEBA PVI'!$D:$D,'[4]PRUEBA PVI'!$I:$I,"NOT FOUND")=Consolidated[[#This Row],[SPECIAL SCHOOL]],"MATCHES","NO")</f>
        <v>MATCHES</v>
      </c>
      <c r="AR225" s="28"/>
      <c r="AS225" s="21">
        <f>_xlfn.XLOOKUP(Consolidated[[#This Row],[CODE]],'[5]WORKING FILE'!$D:$D,'[5]WORKING FILE'!$W:$W,"")</f>
        <v>1</v>
      </c>
      <c r="AT225" s="33" t="str">
        <f>_xlfn.XLOOKUP(Consolidated[[#This Row],[CODE]],'[5]WORKING FILE'!$D:$D,'[5]WORKING FILE'!$V:$V)</f>
        <v>Small, crowded school. Recommend moving students to SIMON MADERA and VICENTE PALES ANES</v>
      </c>
      <c r="AU225" s="21">
        <f>_xlfn.XLOOKUP(Consolidated[[#This Row],[CODE]],'[6]Karen sort'!$D:$D,'[6]Karen sort'!$O:$O,"NOT COMPLETE")</f>
        <v>0</v>
      </c>
      <c r="AV225" s="21">
        <v>5.6</v>
      </c>
      <c r="AW225" s="21">
        <v>4</v>
      </c>
      <c r="AX225" s="21" t="s">
        <v>92</v>
      </c>
      <c r="AY225" s="27" t="s">
        <v>92</v>
      </c>
      <c r="AZ225" s="21"/>
      <c r="BA225" s="21"/>
      <c r="BB225" s="21"/>
      <c r="BC225" s="21"/>
      <c r="BD225" s="21"/>
      <c r="BE225" s="21"/>
      <c r="BF225" s="24" t="s">
        <v>98</v>
      </c>
      <c r="BG225" s="24">
        <v>252.77340581402908</v>
      </c>
      <c r="BH225" s="29" t="str">
        <f>IF(_xlfn.XLOOKUP(Consolidated[[#This Row],[CODE]],'[4]PRUEBA PVI'!$D:$D,'[4]PRUEBA PVI'!$AF:$AF,"NOT FOUND")=BG225,"",_xlfn.XLOOKUP(Consolidated[[#This Row],[CODE]],'[4]PRUEBA PVI'!$D:$D,'[4]PRUEBA PVI'!$AF:$AF,"NOT FOUND"))</f>
        <v/>
      </c>
      <c r="BI225" s="30">
        <v>238.42184698185835</v>
      </c>
      <c r="BJ225" s="21">
        <v>15</v>
      </c>
      <c r="BK225" s="28" t="str">
        <f>IF(_xlfn.XLOOKUP(Consolidated[[#This Row],[CODE]],'[4]PRUEBA PVI'!$D:$D,'[4]PRUEBA PVI'!$AK:$AK,"NO DATA")=Consolidated[[#This Row],[NO OF CLASSROOMS]],"","DOES NOT MATCH")</f>
        <v/>
      </c>
      <c r="BL225" s="31">
        <f>Consolidated[[#This Row],[ENROLLMENT 2021-22]]/Consolidated[[#This Row],[NO OF CLASSROOMS]]</f>
        <v>15.894789798790557</v>
      </c>
      <c r="BM225" s="21">
        <f>Consolidated[[#This Row],[FLOOR AREA (SF)]]/Consolidated[[#This Row],[ENROLLMENT 2022-23]]</f>
        <v>72.309822076170164</v>
      </c>
      <c r="BN225" s="21" t="s">
        <v>99</v>
      </c>
      <c r="BO225" s="21" t="s">
        <v>115</v>
      </c>
      <c r="BP225" s="21" t="s">
        <v>97</v>
      </c>
      <c r="BQ225" s="21" t="s">
        <v>97</v>
      </c>
      <c r="BR225" s="21" t="s">
        <v>97</v>
      </c>
      <c r="BS225" s="21" t="str">
        <f>_xlfn.XLOOKUP(Consolidated[[#This Row],[CODE]],'[7]page 1'!$A:$A,'[7]page 1'!$C:$C,"")</f>
        <v/>
      </c>
      <c r="BT225" s="21" t="str">
        <f>_xlfn.XLOOKUP(Consolidated[[#This Row],[CODE]],[8]Sheet1!$A:$A,[8]Sheet1!$G:$G,"")</f>
        <v/>
      </c>
      <c r="BU225" s="21" t="s">
        <v>92</v>
      </c>
      <c r="BV225" s="21" t="s">
        <v>101</v>
      </c>
      <c r="BW225" s="25" t="s">
        <v>92</v>
      </c>
      <c r="BX225" s="32" t="s">
        <v>785</v>
      </c>
      <c r="BY225" s="21" t="s">
        <v>725</v>
      </c>
      <c r="BZ225" s="21" t="s">
        <v>103</v>
      </c>
      <c r="CA225" s="33" t="s">
        <v>734</v>
      </c>
      <c r="CB225" s="21">
        <v>1</v>
      </c>
      <c r="CC225" s="25" t="s">
        <v>105</v>
      </c>
      <c r="CD225" s="21" t="s">
        <v>105</v>
      </c>
      <c r="CE225" s="21"/>
      <c r="CF225" s="21" t="s">
        <v>139</v>
      </c>
    </row>
    <row r="226" spans="1:84" ht="56.4" x14ac:dyDescent="0.3">
      <c r="A226" s="21">
        <v>26765</v>
      </c>
      <c r="B226" s="22" t="s">
        <v>786</v>
      </c>
      <c r="C226" s="21" t="s">
        <v>532</v>
      </c>
      <c r="D226" s="52" t="s">
        <v>587</v>
      </c>
      <c r="E226" s="52" t="s">
        <v>587</v>
      </c>
      <c r="F226" s="52"/>
      <c r="G226" s="21" t="s">
        <v>119</v>
      </c>
      <c r="H226" s="21" t="s">
        <v>120</v>
      </c>
      <c r="I226" s="21" t="s">
        <v>92</v>
      </c>
      <c r="J226" s="21" t="s">
        <v>93</v>
      </c>
      <c r="K226" s="21" t="s">
        <v>121</v>
      </c>
      <c r="L226" s="24" t="s">
        <v>92</v>
      </c>
      <c r="M226" s="24">
        <v>51.508809095025754</v>
      </c>
      <c r="N226" s="24">
        <v>27.076421426876703</v>
      </c>
      <c r="O226" s="24">
        <v>36.606159691260721</v>
      </c>
      <c r="P226" s="24">
        <v>43.322572866248073</v>
      </c>
      <c r="Q226" s="24">
        <v>44.37281377717283</v>
      </c>
      <c r="R226" s="24">
        <v>44.446805395120521</v>
      </c>
      <c r="S226" s="24" t="s">
        <v>92</v>
      </c>
      <c r="T226" s="24" t="s">
        <v>92</v>
      </c>
      <c r="U226" s="24" t="s">
        <v>92</v>
      </c>
      <c r="V226" s="24" t="s">
        <v>92</v>
      </c>
      <c r="W226" s="24" t="s">
        <v>92</v>
      </c>
      <c r="X226" s="24" t="s">
        <v>92</v>
      </c>
      <c r="Y226" s="24" t="s">
        <v>92</v>
      </c>
      <c r="Z226" s="24" t="s">
        <v>92</v>
      </c>
      <c r="AA226" s="24" t="s">
        <v>92</v>
      </c>
      <c r="AB226" s="23" t="s">
        <v>329</v>
      </c>
      <c r="AC226" s="37">
        <v>18.265501</v>
      </c>
      <c r="AD226" s="37">
        <v>-65.963071999999997</v>
      </c>
      <c r="AE226" s="37" t="str">
        <f>_xlfn.XLOOKUP(Consolidated[[#This Row],[CODE]],[1]updatedschoolpoints!$A:$A,[1]updatedschoolpoints!$O:$O)</f>
        <v>200-046-312-03</v>
      </c>
      <c r="AF226" s="37">
        <f>_xlfn.XLOOKUP(Consolidated[[#This Row],[CODE]],[1]updatedschoolpoints!$A:$A,[1]updatedschoolpoints!$Q:$Q)</f>
        <v>3</v>
      </c>
      <c r="AG226" s="37">
        <f>_xlfn.XLOOKUP(Consolidated[[#This Row],[CODE]],[1]updatedschoolpoints!$A:$A,[1]updatedschoolpoints!$P:$P)</f>
        <v>312</v>
      </c>
      <c r="AH226" s="37">
        <f>_xlfn.XLOOKUP(Consolidated[[#This Row],[CODE]],[1]updatedschoolpoints!$A:$A,[1]updatedschoolpoints!$I:$I)</f>
        <v>5.1345846640000001</v>
      </c>
      <c r="AI226" s="37">
        <f>_xlfn.XLOOKUP(Consolidated[[#This Row],[CODE]],[1]updatedschoolpoints!$A:$A,[1]updatedschoolpoints!$H:$H)</f>
        <v>223662.508</v>
      </c>
      <c r="AJ226" s="21">
        <v>32440</v>
      </c>
      <c r="AK226" s="21" t="s">
        <v>442</v>
      </c>
      <c r="AL226" s="26">
        <f>_xlfn.XLOOKUP(Consolidated[[#This Row],[CODE]],'[2]FCI updated 220517'!$B:$B,'[2]FCI updated 220517'!$GD:$GD)</f>
        <v>0.59499999999999997</v>
      </c>
      <c r="AM226" s="27">
        <f>IF(AND(Consolidated[[#This Row],[DESIGNATION]]="Historic",Consolidated[[#This Row],[DESIGNATION 3/22/2022]]="Historic"),AL226,AL226/1.6)</f>
        <v>0.37187499999999996</v>
      </c>
      <c r="AN226" s="21" t="s">
        <v>45</v>
      </c>
      <c r="AO226" s="21" t="s">
        <v>97</v>
      </c>
      <c r="AP226" s="21" t="str">
        <f>_xlfn.XLOOKUP(Consolidated[[#This Row],[CODE]],'[3]PRUEBA PVI'!$D:$D,'[3]PRUEBA PVI'!$I:$I,"NO DATA")</f>
        <v>REGULAR</v>
      </c>
      <c r="AQ226" s="28" t="str">
        <f>IF(_xlfn.XLOOKUP(Consolidated[[#This Row],[CODE]],'[4]PRUEBA PVI'!$D:$D,'[4]PRUEBA PVI'!$I:$I,"NOT FOUND")=Consolidated[[#This Row],[SPECIAL SCHOOL]],"MATCHES","NO")</f>
        <v>MATCHES</v>
      </c>
      <c r="AR226" s="28"/>
      <c r="AS226" s="21">
        <f>_xlfn.XLOOKUP(Consolidated[[#This Row],[CODE]],'[5]WORKING FILE'!$D:$D,'[5]WORKING FILE'!$W:$W,"")</f>
        <v>4</v>
      </c>
      <c r="AT226" s="33" t="str">
        <f>_xlfn.XLOOKUP(Consolidated[[#This Row],[CODE]],'[5]WORKING FILE'!$D:$D,'[5]WORKING FILE'!$V:$V)</f>
        <v>Partial replacement needed to add square footage if desired</v>
      </c>
      <c r="AU226" s="21" t="str">
        <f>_xlfn.XLOOKUP(Consolidated[[#This Row],[CODE]],'[6]Karen sort'!$D:$D,'[6]Karen sort'!$O:$O,"NOT COMPLETE")</f>
        <v>K-5</v>
      </c>
      <c r="AV226" s="21">
        <v>6.7</v>
      </c>
      <c r="AW226" s="21">
        <v>3</v>
      </c>
      <c r="AX226" s="21" t="s">
        <v>92</v>
      </c>
      <c r="AY226" s="27" t="s">
        <v>92</v>
      </c>
      <c r="AZ226" s="21"/>
      <c r="BA226" s="21"/>
      <c r="BB226" s="21"/>
      <c r="BC226" s="21"/>
      <c r="BD226" s="21"/>
      <c r="BE226" s="21"/>
      <c r="BF226" s="24" t="s">
        <v>179</v>
      </c>
      <c r="BG226" s="24">
        <v>249.24924758475214</v>
      </c>
      <c r="BH226" s="29" t="str">
        <f>IF(_xlfn.XLOOKUP(Consolidated[[#This Row],[CODE]],'[4]PRUEBA PVI'!$D:$D,'[4]PRUEBA PVI'!$AF:$AF,"NOT FOUND")=BG226,"",_xlfn.XLOOKUP(Consolidated[[#This Row],[CODE]],'[4]PRUEBA PVI'!$D:$D,'[4]PRUEBA PVI'!$AF:$AF,"NOT FOUND"))</f>
        <v/>
      </c>
      <c r="BI226" s="30">
        <v>235.33289531754801</v>
      </c>
      <c r="BJ226" s="21">
        <v>41</v>
      </c>
      <c r="BK226" s="28" t="str">
        <f>IF(_xlfn.XLOOKUP(Consolidated[[#This Row],[CODE]],'[4]PRUEBA PVI'!$D:$D,'[4]PRUEBA PVI'!$AK:$AK,"NO DATA")=Consolidated[[#This Row],[NO OF CLASSROOMS]],"","DOES NOT MATCH")</f>
        <v/>
      </c>
      <c r="BL226" s="31">
        <f>Consolidated[[#This Row],[ENROLLMENT 2021-22]]/Consolidated[[#This Row],[NO OF CLASSROOMS]]</f>
        <v>5.7398267150621463</v>
      </c>
      <c r="BM226" s="21">
        <f>Consolidated[[#This Row],[FLOOR AREA (SF)]]/Consolidated[[#This Row],[ENROLLMENT 2022-23]]</f>
        <v>130.15084424264685</v>
      </c>
      <c r="BN226" s="21" t="s">
        <v>114</v>
      </c>
      <c r="BO226" s="21" t="s">
        <v>132</v>
      </c>
      <c r="BP226" s="21" t="s">
        <v>97</v>
      </c>
      <c r="BQ226" s="21" t="s">
        <v>97</v>
      </c>
      <c r="BR226" s="21" t="s">
        <v>97</v>
      </c>
      <c r="BS226" s="21" t="str">
        <f>_xlfn.XLOOKUP(Consolidated[[#This Row],[CODE]],'[7]page 1'!$A:$A,'[7]page 1'!$C:$C,"")</f>
        <v/>
      </c>
      <c r="BT226" s="21" t="str">
        <f>_xlfn.XLOOKUP(Consolidated[[#This Row],[CODE]],[8]Sheet1!$A:$A,[8]Sheet1!$G:$G,"")</f>
        <v/>
      </c>
      <c r="BU226" s="21" t="s">
        <v>92</v>
      </c>
      <c r="BV226" s="21" t="s">
        <v>124</v>
      </c>
      <c r="BW226" s="25" t="s">
        <v>92</v>
      </c>
      <c r="BX226" s="32" t="s">
        <v>787</v>
      </c>
      <c r="BY226" s="21" t="s">
        <v>587</v>
      </c>
      <c r="BZ226" s="21" t="s">
        <v>103</v>
      </c>
      <c r="CA226" s="33" t="s">
        <v>673</v>
      </c>
      <c r="CB226" s="21">
        <v>1</v>
      </c>
      <c r="CC226" s="25" t="s">
        <v>172</v>
      </c>
      <c r="CD226" s="21" t="s">
        <v>97</v>
      </c>
      <c r="CE226" s="21"/>
      <c r="CF226" s="21" t="s">
        <v>143</v>
      </c>
    </row>
    <row r="227" spans="1:84" ht="56.4" x14ac:dyDescent="0.3">
      <c r="A227" s="21">
        <v>26773</v>
      </c>
      <c r="B227" s="22" t="s">
        <v>788</v>
      </c>
      <c r="C227" s="21" t="s">
        <v>532</v>
      </c>
      <c r="D227" s="52" t="s">
        <v>587</v>
      </c>
      <c r="E227" s="52" t="s">
        <v>587</v>
      </c>
      <c r="F227" s="52"/>
      <c r="G227" s="21" t="s">
        <v>160</v>
      </c>
      <c r="H227" s="21" t="s">
        <v>161</v>
      </c>
      <c r="I227" s="21" t="s">
        <v>92</v>
      </c>
      <c r="J227" s="21" t="s">
        <v>93</v>
      </c>
      <c r="K227" s="21" t="s">
        <v>162</v>
      </c>
      <c r="L227" s="24" t="s">
        <v>92</v>
      </c>
      <c r="M227" s="24" t="s">
        <v>92</v>
      </c>
      <c r="N227" s="24" t="s">
        <v>92</v>
      </c>
      <c r="O227" s="24" t="s">
        <v>92</v>
      </c>
      <c r="P227" s="24" t="s">
        <v>92</v>
      </c>
      <c r="Q227" s="24" t="s">
        <v>92</v>
      </c>
      <c r="R227" s="24" t="s">
        <v>92</v>
      </c>
      <c r="S227" s="24" t="s">
        <v>92</v>
      </c>
      <c r="T227" s="24" t="s">
        <v>92</v>
      </c>
      <c r="U227" s="24" t="s">
        <v>92</v>
      </c>
      <c r="V227" s="24">
        <v>109.79723679880898</v>
      </c>
      <c r="W227" s="24">
        <v>105.89249317257662</v>
      </c>
      <c r="X227" s="24">
        <v>95.529447362144893</v>
      </c>
      <c r="Y227" s="24">
        <v>82.960068133333792</v>
      </c>
      <c r="Z227" s="24" t="s">
        <v>92</v>
      </c>
      <c r="AA227" s="24" t="s">
        <v>92</v>
      </c>
      <c r="AB227" s="23" t="s">
        <v>178</v>
      </c>
      <c r="AC227" s="21">
        <v>18.25141</v>
      </c>
      <c r="AD227" s="21">
        <v>-65.974580000000003</v>
      </c>
      <c r="AE227" s="21" t="str">
        <f>_xlfn.XLOOKUP(Consolidated[[#This Row],[CODE]],[1]updatedschoolpoints!$A:$A,[1]updatedschoolpoints!$O:$O)</f>
        <v>200-094-074-10</v>
      </c>
      <c r="AF227" s="21">
        <f>_xlfn.XLOOKUP(Consolidated[[#This Row],[CODE]],[1]updatedschoolpoints!$A:$A,[1]updatedschoolpoints!$Q:$Q)</f>
        <v>10</v>
      </c>
      <c r="AG227" s="21">
        <f>_xlfn.XLOOKUP(Consolidated[[#This Row],[CODE]],[1]updatedschoolpoints!$A:$A,[1]updatedschoolpoints!$P:$P)</f>
        <v>74</v>
      </c>
      <c r="AH227" s="21">
        <f>_xlfn.XLOOKUP(Consolidated[[#This Row],[CODE]],[1]updatedschoolpoints!$A:$A,[1]updatedschoolpoints!$I:$I)</f>
        <v>6.7712190689999998</v>
      </c>
      <c r="AI227" s="21">
        <f>_xlfn.XLOOKUP(Consolidated[[#This Row],[CODE]],[1]updatedschoolpoints!$A:$A,[1]updatedschoolpoints!$H:$H)</f>
        <v>294954.3027</v>
      </c>
      <c r="AJ227" s="21">
        <v>89580</v>
      </c>
      <c r="AK227" s="21" t="s">
        <v>442</v>
      </c>
      <c r="AL227" s="26">
        <f>_xlfn.XLOOKUP(Consolidated[[#This Row],[CODE]],'[2]FCI updated 220517'!$B:$B,'[2]FCI updated 220517'!$GD:$GD)</f>
        <v>0.755</v>
      </c>
      <c r="AM227" s="27">
        <f>IF(AND(Consolidated[[#This Row],[DESIGNATION]]="Historic",Consolidated[[#This Row],[DESIGNATION 3/22/2022]]="Historic"),AL227,AL227/1.6)</f>
        <v>0.47187499999999999</v>
      </c>
      <c r="AN227" s="21" t="s">
        <v>45</v>
      </c>
      <c r="AO227" s="21" t="s">
        <v>97</v>
      </c>
      <c r="AP227" s="21" t="str">
        <f>_xlfn.XLOOKUP(Consolidated[[#This Row],[CODE]],'[3]PRUEBA PVI'!$D:$D,'[3]PRUEBA PVI'!$I:$I,"NO DATA")</f>
        <v>VOCACIONAL</v>
      </c>
      <c r="AQ227" s="28" t="str">
        <f>IF(_xlfn.XLOOKUP(Consolidated[[#This Row],[CODE]],'[4]PRUEBA PVI'!$D:$D,'[4]PRUEBA PVI'!$I:$I,"NOT FOUND")=Consolidated[[#This Row],[SPECIAL SCHOOL]],"MATCHES","NO")</f>
        <v>MATCHES</v>
      </c>
      <c r="AR227" s="28"/>
      <c r="AS227" s="21">
        <f>_xlfn.XLOOKUP(Consolidated[[#This Row],[CODE]],'[5]WORKING FILE'!$D:$D,'[5]WORKING FILE'!$W:$W,"")</f>
        <v>3</v>
      </c>
      <c r="AT227" s="33" t="str">
        <f>_xlfn.XLOOKUP(Consolidated[[#This Row],[CODE]],'[5]WORKING FILE'!$D:$D,'[5]WORKING FILE'!$V:$V)</f>
        <v>Keep</v>
      </c>
      <c r="AU227" s="21" t="str">
        <f>_xlfn.XLOOKUP(Consolidated[[#This Row],[CODE]],'[6]Karen sort'!$D:$D,'[6]Karen sort'!$O:$O,"NOT COMPLETE")</f>
        <v>9-12</v>
      </c>
      <c r="AV227" s="21">
        <v>6.7</v>
      </c>
      <c r="AW227" s="21">
        <v>2</v>
      </c>
      <c r="AX227" s="21" t="s">
        <v>92</v>
      </c>
      <c r="AY227" s="27" t="s">
        <v>92</v>
      </c>
      <c r="AZ227" s="21"/>
      <c r="BA227" s="21"/>
      <c r="BB227" s="21"/>
      <c r="BC227" s="21"/>
      <c r="BD227" s="21"/>
      <c r="BE227" s="21"/>
      <c r="BF227" s="24" t="s">
        <v>179</v>
      </c>
      <c r="BG227" s="24">
        <v>433.57059171912431</v>
      </c>
      <c r="BH227" s="29" t="str">
        <f>IF(_xlfn.XLOOKUP(Consolidated[[#This Row],[CODE]],'[4]PRUEBA PVI'!$D:$D,'[4]PRUEBA PVI'!$AF:$AF,"NOT FOUND")=BG227,"",_xlfn.XLOOKUP(Consolidated[[#This Row],[CODE]],'[4]PRUEBA PVI'!$D:$D,'[4]PRUEBA PVI'!$AF:$AF,"NOT FOUND"))</f>
        <v/>
      </c>
      <c r="BI227" s="30">
        <v>416.84995960650224</v>
      </c>
      <c r="BJ227" s="21">
        <v>44</v>
      </c>
      <c r="BK227" s="28" t="str">
        <f>IF(_xlfn.XLOOKUP(Consolidated[[#This Row],[CODE]],'[4]PRUEBA PVI'!$D:$D,'[4]PRUEBA PVI'!$AK:$AK,"NO DATA")=Consolidated[[#This Row],[NO OF CLASSROOMS]],"","DOES NOT MATCH")</f>
        <v/>
      </c>
      <c r="BL227" s="31">
        <f>Consolidated[[#This Row],[ENROLLMENT 2021-22]]/Consolidated[[#This Row],[NO OF CLASSROOMS]]</f>
        <v>9.4738627183295971</v>
      </c>
      <c r="BM227" s="21">
        <f>Consolidated[[#This Row],[FLOOR AREA (SF)]]/Consolidated[[#This Row],[ENROLLMENT 2022-23]]</f>
        <v>206.60995397499588</v>
      </c>
      <c r="BN227" s="21" t="s">
        <v>99</v>
      </c>
      <c r="BO227" s="21" t="s">
        <v>100</v>
      </c>
      <c r="BP227" s="21" t="s">
        <v>97</v>
      </c>
      <c r="BQ227" s="21" t="s">
        <v>97</v>
      </c>
      <c r="BR227" s="21" t="s">
        <v>97</v>
      </c>
      <c r="BS227" s="21" t="str">
        <f>_xlfn.XLOOKUP(Consolidated[[#This Row],[CODE]],'[7]page 1'!$A:$A,'[7]page 1'!$C:$C,"")</f>
        <v/>
      </c>
      <c r="BT227" s="21" t="str">
        <f>_xlfn.XLOOKUP(Consolidated[[#This Row],[CODE]],[8]Sheet1!$A:$A,[8]Sheet1!$G:$G,"")</f>
        <v/>
      </c>
      <c r="BU227" s="21" t="s">
        <v>92</v>
      </c>
      <c r="BV227" s="21" t="s">
        <v>101</v>
      </c>
      <c r="BW227" s="25" t="s">
        <v>92</v>
      </c>
      <c r="BX227" s="32" t="s">
        <v>789</v>
      </c>
      <c r="BY227" s="21" t="s">
        <v>587</v>
      </c>
      <c r="BZ227" s="21" t="s">
        <v>103</v>
      </c>
      <c r="CA227" s="33" t="s">
        <v>673</v>
      </c>
      <c r="CB227" s="21">
        <v>1</v>
      </c>
      <c r="CC227" s="25" t="s">
        <v>172</v>
      </c>
      <c r="CD227" s="21" t="s">
        <v>97</v>
      </c>
      <c r="CE227" s="21"/>
      <c r="CF227" s="21" t="s">
        <v>462</v>
      </c>
    </row>
    <row r="228" spans="1:84" ht="41.4" x14ac:dyDescent="0.3">
      <c r="A228" s="21">
        <v>27078</v>
      </c>
      <c r="B228" s="22" t="s">
        <v>714</v>
      </c>
      <c r="C228" s="21" t="s">
        <v>532</v>
      </c>
      <c r="D228" s="52" t="s">
        <v>587</v>
      </c>
      <c r="E228" s="52" t="s">
        <v>532</v>
      </c>
      <c r="F228" s="52"/>
      <c r="G228" s="21" t="s">
        <v>119</v>
      </c>
      <c r="H228" s="21" t="s">
        <v>120</v>
      </c>
      <c r="I228" s="21" t="s">
        <v>92</v>
      </c>
      <c r="J228" s="21" t="s">
        <v>93</v>
      </c>
      <c r="K228" s="21" t="s">
        <v>121</v>
      </c>
      <c r="L228" s="24" t="s">
        <v>92</v>
      </c>
      <c r="M228" s="24">
        <v>23.846670877326737</v>
      </c>
      <c r="N228" s="24">
        <v>26.142751722501643</v>
      </c>
      <c r="O228" s="24">
        <v>26.281345419366673</v>
      </c>
      <c r="P228" s="24">
        <v>30.137441993911704</v>
      </c>
      <c r="Q228" s="24">
        <v>16.993843574236404</v>
      </c>
      <c r="R228" s="24">
        <v>29.315978026568857</v>
      </c>
      <c r="S228" s="24" t="s">
        <v>92</v>
      </c>
      <c r="T228" s="24" t="s">
        <v>92</v>
      </c>
      <c r="U228" s="24" t="s">
        <v>92</v>
      </c>
      <c r="V228" s="24" t="s">
        <v>92</v>
      </c>
      <c r="W228" s="24" t="s">
        <v>92</v>
      </c>
      <c r="X228" s="24" t="s">
        <v>92</v>
      </c>
      <c r="Y228" s="24" t="s">
        <v>92</v>
      </c>
      <c r="Z228" s="24" t="s">
        <v>92</v>
      </c>
      <c r="AA228" s="24" t="s">
        <v>92</v>
      </c>
      <c r="AB228" s="23" t="s">
        <v>136</v>
      </c>
      <c r="AC228" s="21">
        <v>18.216280000000001</v>
      </c>
      <c r="AD228" s="21">
        <v>-66.009699999999995</v>
      </c>
      <c r="AE228" s="21" t="str">
        <f>_xlfn.XLOOKUP(Consolidated[[#This Row],[CODE]],[1]updatedschoolpoints!$A:$A,[1]updatedschoolpoints!$O:$O)</f>
        <v>251-009-892-62</v>
      </c>
      <c r="AF228" s="21">
        <f>_xlfn.XLOOKUP(Consolidated[[#This Row],[CODE]],[1]updatedschoolpoints!$A:$A,[1]updatedschoolpoints!$Q:$Q)</f>
        <v>62</v>
      </c>
      <c r="AG228" s="21">
        <f>_xlfn.XLOOKUP(Consolidated[[#This Row],[CODE]],[1]updatedschoolpoints!$A:$A,[1]updatedschoolpoints!$P:$P)</f>
        <v>892</v>
      </c>
      <c r="AH228" s="21">
        <f>_xlfn.XLOOKUP(Consolidated[[#This Row],[CODE]],[1]updatedschoolpoints!$A:$A,[1]updatedschoolpoints!$I:$I)</f>
        <v>2.1665279329999998</v>
      </c>
      <c r="AI228" s="21">
        <f>_xlfn.XLOOKUP(Consolidated[[#This Row],[CODE]],[1]updatedschoolpoints!$A:$A,[1]updatedschoolpoints!$H:$H)</f>
        <v>94373.956779999993</v>
      </c>
      <c r="AJ228" s="21">
        <v>35932</v>
      </c>
      <c r="AK228" s="21" t="s">
        <v>790</v>
      </c>
      <c r="AL228" s="26">
        <f>_xlfn.XLOOKUP(Consolidated[[#This Row],[CODE]],'[2]FCI updated 220517'!$B:$B,'[2]FCI updated 220517'!$GD:$GD)</f>
        <v>0.627</v>
      </c>
      <c r="AM228" s="27">
        <f>IF(AND(Consolidated[[#This Row],[DESIGNATION]]="Historic",Consolidated[[#This Row],[DESIGNATION 3/22/2022]]="Historic"),AL228,AL228/1.6)</f>
        <v>0.39187499999999997</v>
      </c>
      <c r="AN228" s="21" t="s">
        <v>45</v>
      </c>
      <c r="AO228" s="21" t="s">
        <v>97</v>
      </c>
      <c r="AP228" s="21" t="str">
        <f>_xlfn.XLOOKUP(Consolidated[[#This Row],[CODE]],'[3]PRUEBA PVI'!$D:$D,'[3]PRUEBA PVI'!$I:$I,"NO DATA")</f>
        <v>REGULAR</v>
      </c>
      <c r="AQ228" s="28" t="str">
        <f>IF(_xlfn.XLOOKUP(Consolidated[[#This Row],[CODE]],'[4]PRUEBA PVI'!$D:$D,'[4]PRUEBA PVI'!$I:$I,"NOT FOUND")=Consolidated[[#This Row],[SPECIAL SCHOOL]],"MATCHES","NO")</f>
        <v>MATCHES</v>
      </c>
      <c r="AR228" s="28"/>
      <c r="AS228" s="21">
        <f>_xlfn.XLOOKUP(Consolidated[[#This Row],[CODE]],'[5]WORKING FILE'!$D:$D,'[5]WORKING FILE'!$W:$W,"")</f>
        <v>4</v>
      </c>
      <c r="AT228" s="33" t="str">
        <f>_xlfn.XLOOKUP(Consolidated[[#This Row],[CODE]],'[5]WORKING FILE'!$D:$D,'[5]WORKING FILE'!$V:$V)</f>
        <v>Combine with nearby Jose Mercado to make this location K-8. Addition required</v>
      </c>
      <c r="AU228" s="21" t="str">
        <f>_xlfn.XLOOKUP(Consolidated[[#This Row],[CODE]],'[6]Karen sort'!$D:$D,'[6]Karen sort'!$O:$O,"NOT COMPLETE")</f>
        <v>K-8</v>
      </c>
      <c r="AV228" s="21">
        <v>13.4</v>
      </c>
      <c r="AW228" s="21">
        <v>4</v>
      </c>
      <c r="AX228" s="21" t="s">
        <v>92</v>
      </c>
      <c r="AY228" s="27" t="s">
        <v>92</v>
      </c>
      <c r="AZ228" s="21"/>
      <c r="BA228" s="21"/>
      <c r="BB228" s="21"/>
      <c r="BC228" s="21"/>
      <c r="BD228" s="21"/>
      <c r="BE228" s="21"/>
      <c r="BF228" s="24" t="s">
        <v>179</v>
      </c>
      <c r="BG228" s="24">
        <v>153.6758642804358</v>
      </c>
      <c r="BH228" s="29" t="str">
        <f>IF(_xlfn.XLOOKUP(Consolidated[[#This Row],[CODE]],'[4]PRUEBA PVI'!$D:$D,'[4]PRUEBA PVI'!$AF:$AF,"NOT FOUND")=BG228,"",_xlfn.XLOOKUP(Consolidated[[#This Row],[CODE]],'[4]PRUEBA PVI'!$D:$D,'[4]PRUEBA PVI'!$AF:$AF,"NOT FOUND"))</f>
        <v/>
      </c>
      <c r="BI228" s="30">
        <v>144.89153050223754</v>
      </c>
      <c r="BJ228" s="21">
        <v>17</v>
      </c>
      <c r="BK228" s="28" t="str">
        <f>IF(_xlfn.XLOOKUP(Consolidated[[#This Row],[CODE]],'[4]PRUEBA PVI'!$D:$D,'[4]PRUEBA PVI'!$AK:$AK,"NO DATA")=Consolidated[[#This Row],[NO OF CLASSROOMS]],"","DOES NOT MATCH")</f>
        <v/>
      </c>
      <c r="BL228" s="31">
        <f>Consolidated[[#This Row],[ENROLLMENT 2021-22]]/Consolidated[[#This Row],[NO OF CLASSROOMS]]</f>
        <v>8.5230312060139735</v>
      </c>
      <c r="BM228" s="21">
        <f>Consolidated[[#This Row],[FLOOR AREA (SF)]]/Consolidated[[#This Row],[ENROLLMENT 2022-23]]</f>
        <v>233.81680765711781</v>
      </c>
      <c r="BN228" s="21" t="s">
        <v>99</v>
      </c>
      <c r="BO228" s="21" t="s">
        <v>132</v>
      </c>
      <c r="BP228" s="21" t="s">
        <v>97</v>
      </c>
      <c r="BQ228" s="21" t="s">
        <v>123</v>
      </c>
      <c r="BR228" s="21" t="s">
        <v>97</v>
      </c>
      <c r="BS228" s="21" t="str">
        <f>_xlfn.XLOOKUP(Consolidated[[#This Row],[CODE]],'[7]page 1'!$A:$A,'[7]page 1'!$C:$C,"")</f>
        <v/>
      </c>
      <c r="BT228" s="21" t="str">
        <f>_xlfn.XLOOKUP(Consolidated[[#This Row],[CODE]],[8]Sheet1!$A:$A,[8]Sheet1!$G:$G,"")</f>
        <v/>
      </c>
      <c r="BU228" s="21" t="s">
        <v>92</v>
      </c>
      <c r="BV228" s="21" t="s">
        <v>124</v>
      </c>
      <c r="BW228" s="25" t="s">
        <v>125</v>
      </c>
      <c r="BX228" s="32" t="s">
        <v>791</v>
      </c>
      <c r="BY228" s="21" t="s">
        <v>532</v>
      </c>
      <c r="BZ228" s="21" t="s">
        <v>103</v>
      </c>
      <c r="CA228" s="33" t="s">
        <v>596</v>
      </c>
      <c r="CB228" s="21">
        <v>1</v>
      </c>
      <c r="CC228" s="25" t="s">
        <v>172</v>
      </c>
      <c r="CD228" s="21" t="s">
        <v>97</v>
      </c>
      <c r="CE228" s="21"/>
      <c r="CF228" s="21" t="s">
        <v>143</v>
      </c>
    </row>
    <row r="229" spans="1:84" ht="56.4" x14ac:dyDescent="0.3">
      <c r="A229" s="21">
        <v>27318</v>
      </c>
      <c r="B229" s="22" t="s">
        <v>792</v>
      </c>
      <c r="C229" s="21" t="s">
        <v>532</v>
      </c>
      <c r="D229" s="21" t="s">
        <v>725</v>
      </c>
      <c r="E229" s="21" t="s">
        <v>725</v>
      </c>
      <c r="F229" s="21"/>
      <c r="G229" s="21" t="s">
        <v>108</v>
      </c>
      <c r="H229" s="21" t="s">
        <v>109</v>
      </c>
      <c r="I229" s="21" t="s">
        <v>92</v>
      </c>
      <c r="J229" s="21" t="s">
        <v>93</v>
      </c>
      <c r="K229" s="21" t="s">
        <v>111</v>
      </c>
      <c r="L229" s="24" t="s">
        <v>92</v>
      </c>
      <c r="M229" s="24">
        <v>21.938937207140597</v>
      </c>
      <c r="N229" s="24">
        <v>14.005045565625881</v>
      </c>
      <c r="O229" s="24">
        <v>22.526867502314289</v>
      </c>
      <c r="P229" s="24">
        <v>30.137441993911704</v>
      </c>
      <c r="Q229" s="24">
        <v>33.043584727681896</v>
      </c>
      <c r="R229" s="24">
        <v>22.696241052827503</v>
      </c>
      <c r="S229" s="24">
        <v>55.006168155930858</v>
      </c>
      <c r="T229" s="24">
        <v>51.043215118532345</v>
      </c>
      <c r="U229" s="24">
        <v>57.049438762078132</v>
      </c>
      <c r="V229" s="24" t="s">
        <v>92</v>
      </c>
      <c r="W229" s="24" t="s">
        <v>92</v>
      </c>
      <c r="X229" s="24" t="s">
        <v>92</v>
      </c>
      <c r="Y229" s="24" t="s">
        <v>92</v>
      </c>
      <c r="Z229" s="24" t="s">
        <v>92</v>
      </c>
      <c r="AA229" s="24" t="s">
        <v>92</v>
      </c>
      <c r="AB229" s="23" t="s">
        <v>213</v>
      </c>
      <c r="AC229" s="21">
        <v>17.975750000000001</v>
      </c>
      <c r="AD229" s="21">
        <v>-66.098089999999999</v>
      </c>
      <c r="AE229" s="21" t="str">
        <f>_xlfn.XLOOKUP(Consolidated[[#This Row],[CODE]],[1]updatedschoolpoints!$A:$A,[1]updatedschoolpoints!$O:$O)</f>
        <v>420-075-285-57</v>
      </c>
      <c r="AF229" s="21">
        <f>_xlfn.XLOOKUP(Consolidated[[#This Row],[CODE]],[1]updatedschoolpoints!$A:$A,[1]updatedschoolpoints!$Q:$Q)</f>
        <v>57</v>
      </c>
      <c r="AG229" s="21">
        <f>_xlfn.XLOOKUP(Consolidated[[#This Row],[CODE]],[1]updatedschoolpoints!$A:$A,[1]updatedschoolpoints!$P:$P)</f>
        <v>285</v>
      </c>
      <c r="AH229" s="21">
        <f>_xlfn.XLOOKUP(Consolidated[[#This Row],[CODE]],[1]updatedschoolpoints!$A:$A,[1]updatedschoolpoints!$I:$I)</f>
        <v>4.6798342420000001</v>
      </c>
      <c r="AI229" s="21">
        <f>_xlfn.XLOOKUP(Consolidated[[#This Row],[CODE]],[1]updatedschoolpoints!$A:$A,[1]updatedschoolpoints!$H:$H)</f>
        <v>203853.5796</v>
      </c>
      <c r="AJ229" s="21">
        <v>62802</v>
      </c>
      <c r="AK229" s="21" t="s">
        <v>793</v>
      </c>
      <c r="AL229" s="26">
        <f>_xlfn.XLOOKUP(Consolidated[[#This Row],[CODE]],'[2]FCI updated 220517'!$B:$B,'[2]FCI updated 220517'!$GD:$GD)</f>
        <v>0.75</v>
      </c>
      <c r="AM229" s="27">
        <f>IF(AND(Consolidated[[#This Row],[DESIGNATION]]="Historic",Consolidated[[#This Row],[DESIGNATION 3/22/2022]]="Historic"),AL229,AL229/1.6)</f>
        <v>0.46875</v>
      </c>
      <c r="AN229" s="21" t="s">
        <v>45</v>
      </c>
      <c r="AO229" s="21" t="s">
        <v>97</v>
      </c>
      <c r="AP229" s="21" t="str">
        <f>_xlfn.XLOOKUP(Consolidated[[#This Row],[CODE]],'[3]PRUEBA PVI'!$D:$D,'[3]PRUEBA PVI'!$I:$I,"NO DATA")</f>
        <v>REGULAR</v>
      </c>
      <c r="AQ229" s="28" t="str">
        <f>IF(_xlfn.XLOOKUP(Consolidated[[#This Row],[CODE]],'[4]PRUEBA PVI'!$D:$D,'[4]PRUEBA PVI'!$I:$I,"NOT FOUND")=Consolidated[[#This Row],[SPECIAL SCHOOL]],"MATCHES","NO")</f>
        <v>MATCHES</v>
      </c>
      <c r="AR229" s="28"/>
      <c r="AS229" s="21">
        <f>_xlfn.XLOOKUP(Consolidated[[#This Row],[CODE]],'[5]WORKING FILE'!$D:$D,'[5]WORKING FILE'!$W:$W,"")</f>
        <v>3</v>
      </c>
      <c r="AT229" s="33" t="str">
        <f>_xlfn.XLOOKUP(Consolidated[[#This Row],[CODE]],'[5]WORKING FILE'!$D:$D,'[5]WORKING FILE'!$V:$V)</f>
        <v>Make K-5. Send MS students to DR RAFAEL LOPEZ LANDRON</v>
      </c>
      <c r="AU229" s="21" t="str">
        <f>_xlfn.XLOOKUP(Consolidated[[#This Row],[CODE]],'[6]Karen sort'!$D:$D,'[6]Karen sort'!$O:$O,"NOT COMPLETE")</f>
        <v>K-5</v>
      </c>
      <c r="AV229" s="21">
        <v>5.6</v>
      </c>
      <c r="AW229" s="21">
        <v>3</v>
      </c>
      <c r="AX229" s="21" t="s">
        <v>92</v>
      </c>
      <c r="AY229" s="27" t="s">
        <v>92</v>
      </c>
      <c r="AZ229" s="21"/>
      <c r="BA229" s="21"/>
      <c r="BB229" s="21"/>
      <c r="BC229" s="21"/>
      <c r="BD229" s="21"/>
      <c r="BE229" s="21"/>
      <c r="BF229" s="24" t="s">
        <v>179</v>
      </c>
      <c r="BG229" s="24">
        <v>335.722495418709</v>
      </c>
      <c r="BH229" s="29" t="str">
        <f>IF(_xlfn.XLOOKUP(Consolidated[[#This Row],[CODE]],'[4]PRUEBA PVI'!$D:$D,'[4]PRUEBA PVI'!$AF:$AF,"NOT FOUND")=BG229,"",_xlfn.XLOOKUP(Consolidated[[#This Row],[CODE]],'[4]PRUEBA PVI'!$D:$D,'[4]PRUEBA PVI'!$AF:$AF,"NOT FOUND"))</f>
        <v/>
      </c>
      <c r="BI229" s="30">
        <v>317.49960677184896</v>
      </c>
      <c r="BJ229" s="21">
        <v>54</v>
      </c>
      <c r="BK229" s="28" t="str">
        <f>IF(_xlfn.XLOOKUP(Consolidated[[#This Row],[CODE]],'[4]PRUEBA PVI'!$D:$D,'[4]PRUEBA PVI'!$AK:$AK,"NO DATA")=Consolidated[[#This Row],[NO OF CLASSROOMS]],"","DOES NOT MATCH")</f>
        <v/>
      </c>
      <c r="BL229" s="31">
        <f>Consolidated[[#This Row],[ENROLLMENT 2021-22]]/Consolidated[[#This Row],[NO OF CLASSROOMS]]</f>
        <v>5.8796223476268326</v>
      </c>
      <c r="BM229" s="21">
        <f>Consolidated[[#This Row],[FLOOR AREA (SF)]]/Consolidated[[#This Row],[ENROLLMENT 2022-23]]</f>
        <v>187.06521265926523</v>
      </c>
      <c r="BN229" s="21" t="s">
        <v>99</v>
      </c>
      <c r="BO229" s="21" t="s">
        <v>115</v>
      </c>
      <c r="BP229" s="21" t="s">
        <v>97</v>
      </c>
      <c r="BQ229" s="21" t="s">
        <v>123</v>
      </c>
      <c r="BR229" s="21" t="s">
        <v>97</v>
      </c>
      <c r="BS229" s="21" t="str">
        <f>_xlfn.XLOOKUP(Consolidated[[#This Row],[CODE]],'[7]page 1'!$A:$A,'[7]page 1'!$C:$C,"")</f>
        <v/>
      </c>
      <c r="BT229" s="21" t="str">
        <f>_xlfn.XLOOKUP(Consolidated[[#This Row],[CODE]],[8]Sheet1!$A:$A,[8]Sheet1!$G:$G,"")</f>
        <v/>
      </c>
      <c r="BU229" s="21" t="s">
        <v>92</v>
      </c>
      <c r="BV229" s="21" t="s">
        <v>124</v>
      </c>
      <c r="BW229" s="25" t="s">
        <v>125</v>
      </c>
      <c r="BX229" s="32" t="s">
        <v>794</v>
      </c>
      <c r="BY229" s="21" t="s">
        <v>725</v>
      </c>
      <c r="BZ229" s="21" t="s">
        <v>103</v>
      </c>
      <c r="CA229" s="33" t="s">
        <v>734</v>
      </c>
      <c r="CB229" s="21">
        <v>1</v>
      </c>
      <c r="CC229" s="25" t="s">
        <v>172</v>
      </c>
      <c r="CD229" s="21" t="s">
        <v>97</v>
      </c>
      <c r="CE229" s="21"/>
      <c r="CF229" s="21" t="s">
        <v>143</v>
      </c>
    </row>
    <row r="230" spans="1:84" ht="56.4" x14ac:dyDescent="0.3">
      <c r="A230" s="21">
        <v>27383</v>
      </c>
      <c r="B230" s="22" t="s">
        <v>795</v>
      </c>
      <c r="C230" s="21" t="s">
        <v>532</v>
      </c>
      <c r="D230" s="21" t="s">
        <v>533</v>
      </c>
      <c r="E230" s="21" t="s">
        <v>634</v>
      </c>
      <c r="F230" s="21"/>
      <c r="G230" s="21" t="s">
        <v>119</v>
      </c>
      <c r="H230" s="21" t="s">
        <v>120</v>
      </c>
      <c r="I230" s="21" t="s">
        <v>92</v>
      </c>
      <c r="J230" s="21" t="s">
        <v>93</v>
      </c>
      <c r="K230" s="21" t="s">
        <v>121</v>
      </c>
      <c r="L230" s="24" t="s">
        <v>92</v>
      </c>
      <c r="M230" s="24">
        <v>41.016273909001988</v>
      </c>
      <c r="N230" s="24">
        <v>41.081466992502584</v>
      </c>
      <c r="O230" s="24">
        <v>38.483398649786913</v>
      </c>
      <c r="P230" s="24">
        <v>45.206162990867554</v>
      </c>
      <c r="Q230" s="24">
        <v>48.149223460336479</v>
      </c>
      <c r="R230" s="24">
        <v>69.980076579551465</v>
      </c>
      <c r="S230" s="24" t="s">
        <v>92</v>
      </c>
      <c r="T230" s="24" t="s">
        <v>92</v>
      </c>
      <c r="U230" s="24" t="s">
        <v>92</v>
      </c>
      <c r="V230" s="24" t="s">
        <v>92</v>
      </c>
      <c r="W230" s="24" t="s">
        <v>92</v>
      </c>
      <c r="X230" s="24" t="s">
        <v>92</v>
      </c>
      <c r="Y230" s="24" t="s">
        <v>92</v>
      </c>
      <c r="Z230" s="24">
        <v>1.1449794669095976</v>
      </c>
      <c r="AA230" s="24" t="s">
        <v>92</v>
      </c>
      <c r="AB230" s="23" t="s">
        <v>136</v>
      </c>
      <c r="AC230" s="21">
        <v>18.13364</v>
      </c>
      <c r="AD230" s="21">
        <v>-66.146039999999999</v>
      </c>
      <c r="AE230" s="21" t="str">
        <f>_xlfn.XLOOKUP(Consolidated[[#This Row],[CODE]],[1]updatedschoolpoints!$A:$A,[1]updatedschoolpoints!$O:$O)</f>
        <v>299-067-323-47</v>
      </c>
      <c r="AF230" s="21">
        <f>_xlfn.XLOOKUP(Consolidated[[#This Row],[CODE]],[1]updatedschoolpoints!$A:$A,[1]updatedschoolpoints!$Q:$Q)</f>
        <v>47</v>
      </c>
      <c r="AG230" s="21">
        <f>_xlfn.XLOOKUP(Consolidated[[#This Row],[CODE]],[1]updatedschoolpoints!$A:$A,[1]updatedschoolpoints!$P:$P)</f>
        <v>323</v>
      </c>
      <c r="AH230" s="21">
        <f>_xlfn.XLOOKUP(Consolidated[[#This Row],[CODE]],[1]updatedschoolpoints!$A:$A,[1]updatedschoolpoints!$I:$I)</f>
        <v>5.0058000649999999</v>
      </c>
      <c r="AI230" s="21">
        <f>_xlfn.XLOOKUP(Consolidated[[#This Row],[CODE]],[1]updatedschoolpoints!$A:$A,[1]updatedschoolpoints!$H:$H)</f>
        <v>218052.6508</v>
      </c>
      <c r="AJ230" s="21">
        <v>29604</v>
      </c>
      <c r="AK230" s="21" t="s">
        <v>448</v>
      </c>
      <c r="AL230" s="26">
        <f>_xlfn.XLOOKUP(Consolidated[[#This Row],[CODE]],'[2]FCI updated 220517'!$B:$B,'[2]FCI updated 220517'!$GD:$GD)</f>
        <v>0.71250000000000002</v>
      </c>
      <c r="AM230" s="27">
        <f>IF(AND(Consolidated[[#This Row],[DESIGNATION]]="Historic",Consolidated[[#This Row],[DESIGNATION 3/22/2022]]="Historic"),AL230,AL230/1.6)</f>
        <v>0.4453125</v>
      </c>
      <c r="AN230" s="21" t="s">
        <v>97</v>
      </c>
      <c r="AO230" s="21" t="s">
        <v>97</v>
      </c>
      <c r="AP230" s="21" t="str">
        <f>_xlfn.XLOOKUP(Consolidated[[#This Row],[CODE]],'[3]PRUEBA PVI'!$D:$D,'[3]PRUEBA PVI'!$I:$I,"NO DATA")</f>
        <v>REGULAR</v>
      </c>
      <c r="AQ230" s="28" t="str">
        <f>IF(_xlfn.XLOOKUP(Consolidated[[#This Row],[CODE]],'[4]PRUEBA PVI'!$D:$D,'[4]PRUEBA PVI'!$I:$I,"NOT FOUND")=Consolidated[[#This Row],[SPECIAL SCHOOL]],"MATCHES","NO")</f>
        <v>MATCHES</v>
      </c>
      <c r="AR230" s="28"/>
      <c r="AS230" s="21">
        <f>_xlfn.XLOOKUP(Consolidated[[#This Row],[CODE]],'[5]WORKING FILE'!$D:$D,'[5]WORKING FILE'!$W:$W,"")</f>
        <v>4</v>
      </c>
      <c r="AT230" s="33" t="str">
        <f>_xlfn.XLOOKUP(Consolidated[[#This Row],[CODE]],'[5]WORKING FILE'!$D:$D,'[5]WORKING FILE'!$V:$V)</f>
        <v>Needs addition</v>
      </c>
      <c r="AU230" s="21" t="str">
        <f>_xlfn.XLOOKUP(Consolidated[[#This Row],[CODE]],'[6]Karen sort'!$D:$D,'[6]Karen sort'!$O:$O,"NOT COMPLETE")</f>
        <v>K-5</v>
      </c>
      <c r="AV230" s="21">
        <v>7.3</v>
      </c>
      <c r="AW230" s="21">
        <v>4</v>
      </c>
      <c r="AX230" s="21" t="s">
        <v>92</v>
      </c>
      <c r="AY230" s="27" t="s">
        <v>92</v>
      </c>
      <c r="AZ230" s="21"/>
      <c r="BA230" s="21"/>
      <c r="BB230" s="21"/>
      <c r="BC230" s="21"/>
      <c r="BD230" s="21"/>
      <c r="BE230" s="21"/>
      <c r="BF230" s="24" t="s">
        <v>179</v>
      </c>
      <c r="BG230" s="24">
        <v>289.85074538157545</v>
      </c>
      <c r="BH230" s="29" t="str">
        <f>IF(_xlfn.XLOOKUP(Consolidated[[#This Row],[CODE]],'[4]PRUEBA PVI'!$D:$D,'[4]PRUEBA PVI'!$AF:$AF,"NOT FOUND")=BG230,"",_xlfn.XLOOKUP(Consolidated[[#This Row],[CODE]],'[4]PRUEBA PVI'!$D:$D,'[4]PRUEBA PVI'!$AF:$AF,"NOT FOUND"))</f>
        <v/>
      </c>
      <c r="BI230" s="30">
        <v>273.71131533053142</v>
      </c>
      <c r="BJ230" s="21">
        <v>24</v>
      </c>
      <c r="BK230" s="28" t="str">
        <f>IF(_xlfn.XLOOKUP(Consolidated[[#This Row],[CODE]],'[4]PRUEBA PVI'!$D:$D,'[4]PRUEBA PVI'!$AK:$AK,"NO DATA")=Consolidated[[#This Row],[NO OF CLASSROOMS]],"","DOES NOT MATCH")</f>
        <v/>
      </c>
      <c r="BL230" s="31">
        <f>Consolidated[[#This Row],[ENROLLMENT 2021-22]]/Consolidated[[#This Row],[NO OF CLASSROOMS]]</f>
        <v>11.404638138772142</v>
      </c>
      <c r="BM230" s="21">
        <f>Consolidated[[#This Row],[FLOOR AREA (SF)]]/Consolidated[[#This Row],[ENROLLMENT 2022-23]]</f>
        <v>102.1353247204097</v>
      </c>
      <c r="BN230" s="21" t="s">
        <v>114</v>
      </c>
      <c r="BO230" s="21" t="s">
        <v>132</v>
      </c>
      <c r="BP230" s="21" t="s">
        <v>97</v>
      </c>
      <c r="BQ230" s="21" t="s">
        <v>97</v>
      </c>
      <c r="BR230" s="21" t="s">
        <v>97</v>
      </c>
      <c r="BS230" s="21" t="str">
        <f>_xlfn.XLOOKUP(Consolidated[[#This Row],[CODE]],'[7]page 1'!$A:$A,'[7]page 1'!$C:$C,"")</f>
        <v/>
      </c>
      <c r="BT230" s="21" t="str">
        <f>_xlfn.XLOOKUP(Consolidated[[#This Row],[CODE]],[8]Sheet1!$A:$A,[8]Sheet1!$G:$G,"")</f>
        <v/>
      </c>
      <c r="BU230" s="21" t="s">
        <v>92</v>
      </c>
      <c r="BV230" s="21" t="s">
        <v>124</v>
      </c>
      <c r="BW230" s="25" t="s">
        <v>92</v>
      </c>
      <c r="BX230" s="32" t="s">
        <v>796</v>
      </c>
      <c r="BY230" s="21" t="s">
        <v>634</v>
      </c>
      <c r="BZ230" s="21" t="s">
        <v>103</v>
      </c>
      <c r="CA230" s="33" t="s">
        <v>636</v>
      </c>
      <c r="CB230" s="21">
        <v>1</v>
      </c>
      <c r="CC230" s="25" t="s">
        <v>172</v>
      </c>
      <c r="CD230" s="21" t="s">
        <v>97</v>
      </c>
      <c r="CE230" s="21"/>
      <c r="CF230" s="21" t="s">
        <v>143</v>
      </c>
    </row>
    <row r="231" spans="1:84" ht="55.2" x14ac:dyDescent="0.3">
      <c r="A231" s="21">
        <v>27540</v>
      </c>
      <c r="B231" s="22" t="s">
        <v>345</v>
      </c>
      <c r="C231" s="21" t="s">
        <v>532</v>
      </c>
      <c r="D231" s="52" t="s">
        <v>533</v>
      </c>
      <c r="E231" s="52" t="s">
        <v>534</v>
      </c>
      <c r="F231" s="52"/>
      <c r="G231" s="21" t="s">
        <v>189</v>
      </c>
      <c r="H231" s="21" t="s">
        <v>190</v>
      </c>
      <c r="I231" s="21" t="s">
        <v>92</v>
      </c>
      <c r="J231" s="21" t="s">
        <v>93</v>
      </c>
      <c r="K231" s="21" t="s">
        <v>191</v>
      </c>
      <c r="L231" s="24" t="s">
        <v>92</v>
      </c>
      <c r="M231" s="24" t="s">
        <v>92</v>
      </c>
      <c r="N231" s="24" t="s">
        <v>92</v>
      </c>
      <c r="O231" s="24" t="s">
        <v>92</v>
      </c>
      <c r="P231" s="24" t="s">
        <v>92</v>
      </c>
      <c r="Q231" s="24" t="s">
        <v>92</v>
      </c>
      <c r="R231" s="24" t="s">
        <v>92</v>
      </c>
      <c r="S231" s="24">
        <v>60.69646141344095</v>
      </c>
      <c r="T231" s="24">
        <v>54.82419401620141</v>
      </c>
      <c r="U231" s="24">
        <v>58.951086720814075</v>
      </c>
      <c r="V231" s="24" t="s">
        <v>92</v>
      </c>
      <c r="W231" s="24" t="s">
        <v>92</v>
      </c>
      <c r="X231" s="24" t="s">
        <v>92</v>
      </c>
      <c r="Y231" s="24" t="s">
        <v>92</v>
      </c>
      <c r="Z231" s="24" t="s">
        <v>92</v>
      </c>
      <c r="AA231" s="24" t="s">
        <v>92</v>
      </c>
      <c r="AB231" s="23" t="s">
        <v>507</v>
      </c>
      <c r="AC231" s="21">
        <v>18.252659999999999</v>
      </c>
      <c r="AD231" s="21">
        <v>-66.101439999999997</v>
      </c>
      <c r="AE231" s="21" t="str">
        <f>_xlfn.XLOOKUP(Consolidated[[#This Row],[CODE]],[1]updatedschoolpoints!$A:$A,[1]updatedschoolpoints!$O:$O)</f>
        <v>198-084-050-17</v>
      </c>
      <c r="AF231" s="21">
        <f>_xlfn.XLOOKUP(Consolidated[[#This Row],[CODE]],[1]updatedschoolpoints!$A:$A,[1]updatedschoolpoints!$Q:$Q)</f>
        <v>17</v>
      </c>
      <c r="AG231" s="21">
        <f>_xlfn.XLOOKUP(Consolidated[[#This Row],[CODE]],[1]updatedschoolpoints!$A:$A,[1]updatedschoolpoints!$P:$P)</f>
        <v>50</v>
      </c>
      <c r="AH231" s="21">
        <f>_xlfn.XLOOKUP(Consolidated[[#This Row],[CODE]],[1]updatedschoolpoints!$A:$A,[1]updatedschoolpoints!$I:$I)</f>
        <v>5.167199203</v>
      </c>
      <c r="AI231" s="21">
        <f>_xlfn.XLOOKUP(Consolidated[[#This Row],[CODE]],[1]updatedschoolpoints!$A:$A,[1]updatedschoolpoints!$H:$H)</f>
        <v>225083.1973</v>
      </c>
      <c r="AJ231" s="21">
        <v>39434</v>
      </c>
      <c r="AK231" s="21" t="s">
        <v>797</v>
      </c>
      <c r="AL231" s="26">
        <f>_xlfn.XLOOKUP(Consolidated[[#This Row],[CODE]],'[2]FCI updated 220517'!$B:$B,'[2]FCI updated 220517'!$GD:$GD)</f>
        <v>0.54049999999999998</v>
      </c>
      <c r="AM231" s="27">
        <f>IF(AND(Consolidated[[#This Row],[DESIGNATION]]="Historic",Consolidated[[#This Row],[DESIGNATION 3/22/2022]]="Historic"),AL231,AL231/1.6)</f>
        <v>0.33781249999999996</v>
      </c>
      <c r="AN231" s="21" t="s">
        <v>45</v>
      </c>
      <c r="AO231" s="21" t="s">
        <v>46</v>
      </c>
      <c r="AP231" s="21" t="str">
        <f>_xlfn.XLOOKUP(Consolidated[[#This Row],[CODE]],'[3]PRUEBA PVI'!$D:$D,'[3]PRUEBA PVI'!$I:$I,"NO DATA")</f>
        <v>REGULAR</v>
      </c>
      <c r="AQ231" s="28" t="str">
        <f>IF(_xlfn.XLOOKUP(Consolidated[[#This Row],[CODE]],'[4]PRUEBA PVI'!$D:$D,'[4]PRUEBA PVI'!$I:$I,"NOT FOUND")=Consolidated[[#This Row],[SPECIAL SCHOOL]],"MATCHES","NO")</f>
        <v>MATCHES</v>
      </c>
      <c r="AR231" s="28"/>
      <c r="AS231" s="21">
        <f>_xlfn.XLOOKUP(Consolidated[[#This Row],[CODE]],'[5]WORKING FILE'!$D:$D,'[5]WORKING FILE'!$W:$W,"")</f>
        <v>4</v>
      </c>
      <c r="AT231" s="33" t="str">
        <f>_xlfn.XLOOKUP(Consolidated[[#This Row],[CODE]],'[5]WORKING FILE'!$D:$D,'[5]WORKING FILE'!$V:$V)</f>
        <v>Combine with LUIS MUNOZ MARIN to form PK-8. Addition required</v>
      </c>
      <c r="AU231" s="21" t="str">
        <f>_xlfn.XLOOKUP(Consolidated[[#This Row],[CODE]],'[6]Karen sort'!$D:$D,'[6]Karen sort'!$O:$O,"NOT COMPLETE")</f>
        <v>PK-8</v>
      </c>
      <c r="AV231" s="21">
        <v>6.5</v>
      </c>
      <c r="AW231" s="21">
        <v>3</v>
      </c>
      <c r="AX231" s="21" t="s">
        <v>92</v>
      </c>
      <c r="AY231" s="27" t="s">
        <v>92</v>
      </c>
      <c r="AZ231" s="21"/>
      <c r="BA231" s="21"/>
      <c r="BB231" s="21"/>
      <c r="BC231" s="21"/>
      <c r="BD231" s="21"/>
      <c r="BE231" s="21"/>
      <c r="BF231" s="24" t="s">
        <v>179</v>
      </c>
      <c r="BG231" s="24">
        <v>177.29929768372301</v>
      </c>
      <c r="BH231" s="29" t="str">
        <f>IF(_xlfn.XLOOKUP(Consolidated[[#This Row],[CODE]],'[4]PRUEBA PVI'!$D:$D,'[4]PRUEBA PVI'!$AF:$AF,"NOT FOUND")=BG231,"",_xlfn.XLOOKUP(Consolidated[[#This Row],[CODE]],'[4]PRUEBA PVI'!$D:$D,'[4]PRUEBA PVI'!$AF:$AF,"NOT FOUND"))</f>
        <v/>
      </c>
      <c r="BI231" s="30">
        <v>168.10285464869989</v>
      </c>
      <c r="BJ231" s="21">
        <v>31</v>
      </c>
      <c r="BK231" s="28" t="str">
        <f>IF(_xlfn.XLOOKUP(Consolidated[[#This Row],[CODE]],'[4]PRUEBA PVI'!$D:$D,'[4]PRUEBA PVI'!$AK:$AK,"NO DATA")=Consolidated[[#This Row],[NO OF CLASSROOMS]],"","DOES NOT MATCH")</f>
        <v/>
      </c>
      <c r="BL231" s="31">
        <f>Consolidated[[#This Row],[ENROLLMENT 2021-22]]/Consolidated[[#This Row],[NO OF CLASSROOMS]]</f>
        <v>5.4226727306032219</v>
      </c>
      <c r="BM231" s="21">
        <f>Consolidated[[#This Row],[FLOOR AREA (SF)]]/Consolidated[[#This Row],[ENROLLMENT 2022-23]]</f>
        <v>222.4148686158064</v>
      </c>
      <c r="BN231" s="21" t="s">
        <v>99</v>
      </c>
      <c r="BO231" s="21" t="s">
        <v>132</v>
      </c>
      <c r="BP231" s="21" t="s">
        <v>97</v>
      </c>
      <c r="BQ231" s="21" t="s">
        <v>123</v>
      </c>
      <c r="BR231" s="21" t="s">
        <v>97</v>
      </c>
      <c r="BS231" s="21" t="str">
        <f>_xlfn.XLOOKUP(Consolidated[[#This Row],[CODE]],'[7]page 1'!$A:$A,'[7]page 1'!$C:$C,"")</f>
        <v/>
      </c>
      <c r="BT231" s="21" t="str">
        <f>_xlfn.XLOOKUP(Consolidated[[#This Row],[CODE]],[8]Sheet1!$A:$A,[8]Sheet1!$G:$G,"")</f>
        <v/>
      </c>
      <c r="BU231" s="21" t="s">
        <v>92</v>
      </c>
      <c r="BV231" s="21" t="s">
        <v>101</v>
      </c>
      <c r="BW231" s="25" t="s">
        <v>125</v>
      </c>
      <c r="BX231" s="32" t="s">
        <v>798</v>
      </c>
      <c r="BY231" s="21" t="s">
        <v>534</v>
      </c>
      <c r="BZ231" s="21" t="s">
        <v>103</v>
      </c>
      <c r="CA231" s="33" t="s">
        <v>536</v>
      </c>
      <c r="CB231" s="21">
        <v>1</v>
      </c>
      <c r="CC231" s="25" t="s">
        <v>172</v>
      </c>
      <c r="CD231" s="21" t="s">
        <v>97</v>
      </c>
      <c r="CE231" s="21"/>
      <c r="CF231" s="21" t="s">
        <v>143</v>
      </c>
    </row>
    <row r="232" spans="1:84" ht="85.2" x14ac:dyDescent="0.3">
      <c r="A232" s="21">
        <v>27557</v>
      </c>
      <c r="B232" s="22" t="s">
        <v>799</v>
      </c>
      <c r="C232" s="21" t="s">
        <v>532</v>
      </c>
      <c r="D232" s="21" t="s">
        <v>533</v>
      </c>
      <c r="E232" s="21" t="s">
        <v>533</v>
      </c>
      <c r="F232" s="21"/>
      <c r="G232" s="21" t="s">
        <v>160</v>
      </c>
      <c r="H232" s="21" t="s">
        <v>161</v>
      </c>
      <c r="I232" s="21" t="s">
        <v>110</v>
      </c>
      <c r="J232" s="21" t="s">
        <v>92</v>
      </c>
      <c r="K232" s="21" t="s">
        <v>162</v>
      </c>
      <c r="L232" s="24">
        <v>8.6201090382962935</v>
      </c>
      <c r="M232" s="24" t="s">
        <v>92</v>
      </c>
      <c r="N232" s="24" t="s">
        <v>92</v>
      </c>
      <c r="O232" s="24" t="s">
        <v>92</v>
      </c>
      <c r="P232" s="24" t="s">
        <v>92</v>
      </c>
      <c r="Q232" s="24" t="s">
        <v>92</v>
      </c>
      <c r="R232" s="24" t="s">
        <v>92</v>
      </c>
      <c r="S232" s="24" t="s">
        <v>92</v>
      </c>
      <c r="T232" s="24" t="s">
        <v>92</v>
      </c>
      <c r="U232" s="24" t="s">
        <v>92</v>
      </c>
      <c r="V232" s="24">
        <v>153.71613151833256</v>
      </c>
      <c r="W232" s="24">
        <v>173.62552934602652</v>
      </c>
      <c r="X232" s="24">
        <v>163.07552125457059</v>
      </c>
      <c r="Y232" s="24">
        <v>127.33405806511698</v>
      </c>
      <c r="Z232" s="24" t="s">
        <v>92</v>
      </c>
      <c r="AA232" s="24" t="s">
        <v>92</v>
      </c>
      <c r="AB232" s="23" t="s">
        <v>313</v>
      </c>
      <c r="AC232" s="21">
        <v>18.167719999999999</v>
      </c>
      <c r="AD232" s="21">
        <v>-66.162670000000006</v>
      </c>
      <c r="AE232" s="21" t="str">
        <f>_xlfn.XLOOKUP(Consolidated[[#This Row],[CODE]],[1]updatedschoolpoints!$A:$A,[1]updatedschoolpoints!$O:$O)</f>
        <v>275-054-142-13</v>
      </c>
      <c r="AF232" s="21">
        <f>_xlfn.XLOOKUP(Consolidated[[#This Row],[CODE]],[1]updatedschoolpoints!$A:$A,[1]updatedschoolpoints!$Q:$Q)</f>
        <v>13</v>
      </c>
      <c r="AG232" s="21">
        <f>_xlfn.XLOOKUP(Consolidated[[#This Row],[CODE]],[1]updatedschoolpoints!$A:$A,[1]updatedschoolpoints!$P:$P)</f>
        <v>142</v>
      </c>
      <c r="AH232" s="21">
        <f>_xlfn.XLOOKUP(Consolidated[[#This Row],[CODE]],[1]updatedschoolpoints!$A:$A,[1]updatedschoolpoints!$I:$I)</f>
        <v>7.2101269119999998</v>
      </c>
      <c r="AI232" s="21">
        <f>_xlfn.XLOOKUP(Consolidated[[#This Row],[CODE]],[1]updatedschoolpoints!$A:$A,[1]updatedschoolpoints!$H:$H)</f>
        <v>314073.12829999998</v>
      </c>
      <c r="AJ232" s="21">
        <v>113272</v>
      </c>
      <c r="AK232" s="21" t="s">
        <v>402</v>
      </c>
      <c r="AL232" s="26">
        <f>_xlfn.XLOOKUP(Consolidated[[#This Row],[CODE]],'[2]FCI updated 220517'!$B:$B,'[2]FCI updated 220517'!$GD:$GD)</f>
        <v>0.753</v>
      </c>
      <c r="AM232" s="27">
        <f>IF(AND(Consolidated[[#This Row],[DESIGNATION]]="Historic",Consolidated[[#This Row],[DESIGNATION 3/22/2022]]="Historic"),AL232,AL232/1.6)</f>
        <v>0.47062499999999996</v>
      </c>
      <c r="AN232" s="21" t="s">
        <v>45</v>
      </c>
      <c r="AO232" s="21" t="s">
        <v>97</v>
      </c>
      <c r="AP232" s="21" t="str">
        <f>_xlfn.XLOOKUP(Consolidated[[#This Row],[CODE]],'[3]PRUEBA PVI'!$D:$D,'[3]PRUEBA PVI'!$I:$I,"NO DATA")</f>
        <v>VOCACIONAL</v>
      </c>
      <c r="AQ232" s="28" t="str">
        <f>IF(_xlfn.XLOOKUP(Consolidated[[#This Row],[CODE]],'[4]PRUEBA PVI'!$D:$D,'[4]PRUEBA PVI'!$I:$I,"NOT FOUND")=Consolidated[[#This Row],[SPECIAL SCHOOL]],"MATCHES","NO")</f>
        <v>MATCHES</v>
      </c>
      <c r="AR232" s="28"/>
      <c r="AS232" s="21">
        <f>_xlfn.XLOOKUP(Consolidated[[#This Row],[CODE]],'[5]WORKING FILE'!$D:$D,'[5]WORKING FILE'!$W:$W,"")</f>
        <v>4</v>
      </c>
      <c r="AT232" s="33" t="str">
        <f>_xlfn.XLOOKUP(Consolidated[[#This Row],[CODE]],'[5]WORKING FILE'!$D:$D,'[5]WORKING FILE'!$V:$V)</f>
        <v>Combine with students from nearby ANA J CANDELAS into one HS. Needs small addition.</v>
      </c>
      <c r="AU232" s="21" t="str">
        <f>_xlfn.XLOOKUP(Consolidated[[#This Row],[CODE]],'[6]Karen sort'!$D:$D,'[6]Karen sort'!$O:$O,"NOT COMPLETE")</f>
        <v>9-12</v>
      </c>
      <c r="AV232" s="21">
        <v>10.4</v>
      </c>
      <c r="AW232" s="21">
        <v>3</v>
      </c>
      <c r="AX232" s="21" t="s">
        <v>92</v>
      </c>
      <c r="AY232" s="27" t="s">
        <v>92</v>
      </c>
      <c r="AZ232" s="21"/>
      <c r="BA232" s="21"/>
      <c r="BB232" s="21"/>
      <c r="BC232" s="21"/>
      <c r="BD232" s="21"/>
      <c r="BE232" s="21"/>
      <c r="BF232" s="24" t="s">
        <v>179</v>
      </c>
      <c r="BG232" s="24">
        <v>626.37134922234304</v>
      </c>
      <c r="BH232" s="29" t="str">
        <f>IF(_xlfn.XLOOKUP(Consolidated[[#This Row],[CODE]],'[4]PRUEBA PVI'!$D:$D,'[4]PRUEBA PVI'!$AF:$AF,"NOT FOUND")=BG232,"",_xlfn.XLOOKUP(Consolidated[[#This Row],[CODE]],'[4]PRUEBA PVI'!$D:$D,'[4]PRUEBA PVI'!$AF:$AF,"NOT FOUND"))</f>
        <v/>
      </c>
      <c r="BI232" s="30">
        <v>601.87825819687589</v>
      </c>
      <c r="BJ232" s="21">
        <v>47</v>
      </c>
      <c r="BK232" s="28" t="str">
        <f>IF(_xlfn.XLOOKUP(Consolidated[[#This Row],[CODE]],'[4]PRUEBA PVI'!$D:$D,'[4]PRUEBA PVI'!$AK:$AK,"NO DATA")=Consolidated[[#This Row],[NO OF CLASSROOMS]],"","DOES NOT MATCH")</f>
        <v/>
      </c>
      <c r="BL232" s="31">
        <f>Consolidated[[#This Row],[ENROLLMENT 2021-22]]/Consolidated[[#This Row],[NO OF CLASSROOMS]]</f>
        <v>12.805920387167571</v>
      </c>
      <c r="BM232" s="21">
        <f>Consolidated[[#This Row],[FLOOR AREA (SF)]]/Consolidated[[#This Row],[ENROLLMENT 2022-23]]</f>
        <v>180.83841181533964</v>
      </c>
      <c r="BN232" s="21" t="s">
        <v>114</v>
      </c>
      <c r="BO232" s="21" t="s">
        <v>100</v>
      </c>
      <c r="BP232" s="21" t="s">
        <v>97</v>
      </c>
      <c r="BQ232" s="21" t="s">
        <v>97</v>
      </c>
      <c r="BR232" s="21" t="s">
        <v>97</v>
      </c>
      <c r="BS232" s="21" t="str">
        <f>_xlfn.XLOOKUP(Consolidated[[#This Row],[CODE]],'[7]page 1'!$A:$A,'[7]page 1'!$C:$C,"")</f>
        <v/>
      </c>
      <c r="BT232" s="21" t="str">
        <f>_xlfn.XLOOKUP(Consolidated[[#This Row],[CODE]],[8]Sheet1!$A:$A,[8]Sheet1!$G:$G,"")</f>
        <v/>
      </c>
      <c r="BU232" s="21" t="s">
        <v>285</v>
      </c>
      <c r="BV232" s="21" t="s">
        <v>101</v>
      </c>
      <c r="BW232" s="25" t="s">
        <v>279</v>
      </c>
      <c r="BX232" s="32" t="s">
        <v>800</v>
      </c>
      <c r="BY232" s="21" t="s">
        <v>533</v>
      </c>
      <c r="BZ232" s="21" t="s">
        <v>103</v>
      </c>
      <c r="CA232" s="33" t="s">
        <v>650</v>
      </c>
      <c r="CB232" s="21">
        <v>2</v>
      </c>
      <c r="CC232" s="25" t="s">
        <v>172</v>
      </c>
      <c r="CD232" s="21" t="s">
        <v>97</v>
      </c>
      <c r="CE232" s="21"/>
      <c r="CF232" s="21" t="s">
        <v>143</v>
      </c>
    </row>
    <row r="233" spans="1:84" ht="56.4" x14ac:dyDescent="0.3">
      <c r="A233" s="21">
        <v>27565</v>
      </c>
      <c r="B233" s="22" t="s">
        <v>801</v>
      </c>
      <c r="C233" s="21" t="s">
        <v>532</v>
      </c>
      <c r="D233" s="21" t="s">
        <v>545</v>
      </c>
      <c r="E233" s="49" t="s">
        <v>546</v>
      </c>
      <c r="F233" s="49"/>
      <c r="G233" s="21" t="s">
        <v>160</v>
      </c>
      <c r="H233" s="21" t="s">
        <v>161</v>
      </c>
      <c r="I233" s="21" t="s">
        <v>92</v>
      </c>
      <c r="J233" s="21" t="s">
        <v>92</v>
      </c>
      <c r="K233" s="21" t="s">
        <v>162</v>
      </c>
      <c r="L233" s="24" t="s">
        <v>92</v>
      </c>
      <c r="M233" s="24" t="s">
        <v>92</v>
      </c>
      <c r="N233" s="24" t="s">
        <v>92</v>
      </c>
      <c r="O233" s="24" t="s">
        <v>92</v>
      </c>
      <c r="P233" s="24" t="s">
        <v>92</v>
      </c>
      <c r="Q233" s="24" t="s">
        <v>92</v>
      </c>
      <c r="R233" s="24" t="s">
        <v>92</v>
      </c>
      <c r="S233" s="24" t="s">
        <v>92</v>
      </c>
      <c r="T233" s="24" t="s">
        <v>92</v>
      </c>
      <c r="U233" s="24" t="s">
        <v>92</v>
      </c>
      <c r="V233" s="24">
        <v>63.96882491756697</v>
      </c>
      <c r="W233" s="24">
        <v>62.963104048559074</v>
      </c>
      <c r="X233" s="24">
        <v>86.844952147404442</v>
      </c>
      <c r="Y233" s="24">
        <v>58.843769257364663</v>
      </c>
      <c r="Z233" s="24" t="s">
        <v>92</v>
      </c>
      <c r="AA233" s="24" t="s">
        <v>92</v>
      </c>
      <c r="AB233" s="23" t="s">
        <v>313</v>
      </c>
      <c r="AC233" s="21">
        <v>18.139710000000001</v>
      </c>
      <c r="AD233" s="21">
        <v>-66.263220000000004</v>
      </c>
      <c r="AE233" s="21" t="str">
        <f>_xlfn.XLOOKUP(Consolidated[[#This Row],[CODE]],[1]updatedschoolpoints!$A:$A,[1]updatedschoolpoints!$O:$O)</f>
        <v>297-048-103-05</v>
      </c>
      <c r="AF233" s="21">
        <f>_xlfn.XLOOKUP(Consolidated[[#This Row],[CODE]],[1]updatedschoolpoints!$A:$A,[1]updatedschoolpoints!$Q:$Q)</f>
        <v>5</v>
      </c>
      <c r="AG233" s="21">
        <f>_xlfn.XLOOKUP(Consolidated[[#This Row],[CODE]],[1]updatedschoolpoints!$A:$A,[1]updatedschoolpoints!$P:$P)</f>
        <v>103</v>
      </c>
      <c r="AH233" s="21">
        <f>_xlfn.XLOOKUP(Consolidated[[#This Row],[CODE]],[1]updatedschoolpoints!$A:$A,[1]updatedschoolpoints!$I:$I)</f>
        <v>2.986446419</v>
      </c>
      <c r="AI233" s="21">
        <f>_xlfn.XLOOKUP(Consolidated[[#This Row],[CODE]],[1]updatedschoolpoints!$A:$A,[1]updatedschoolpoints!$H:$H)</f>
        <v>130089.606</v>
      </c>
      <c r="AJ233" s="21">
        <v>48634</v>
      </c>
      <c r="AK233" s="21" t="s">
        <v>802</v>
      </c>
      <c r="AL233" s="26">
        <f>_xlfn.XLOOKUP(Consolidated[[#This Row],[CODE]],'[2]FCI updated 220517'!$B:$B,'[2]FCI updated 220517'!$GD:$GD)</f>
        <v>1.1888000000000001</v>
      </c>
      <c r="AM233" s="27">
        <f>IF(AND(Consolidated[[#This Row],[DESIGNATION]]="Historic",Consolidated[[#This Row],[DESIGNATION 3/22/2022]]="Historic"),AL233,AL233/1.6)</f>
        <v>0.74299999999999999</v>
      </c>
      <c r="AN233" s="21" t="s">
        <v>97</v>
      </c>
      <c r="AO233" s="21" t="s">
        <v>97</v>
      </c>
      <c r="AP233" s="21" t="str">
        <f>_xlfn.XLOOKUP(Consolidated[[#This Row],[CODE]],'[3]PRUEBA PVI'!$D:$D,'[3]PRUEBA PVI'!$I:$I,"NO DATA")</f>
        <v>MONTESSORI</v>
      </c>
      <c r="AQ233" s="28" t="str">
        <f>IF(_xlfn.XLOOKUP(Consolidated[[#This Row],[CODE]],'[4]PRUEBA PVI'!$D:$D,'[4]PRUEBA PVI'!$I:$I,"NOT FOUND")=Consolidated[[#This Row],[SPECIAL SCHOOL]],"MATCHES","NO")</f>
        <v>MATCHES</v>
      </c>
      <c r="AR233" s="28"/>
      <c r="AS233" s="21">
        <f>_xlfn.XLOOKUP(Consolidated[[#This Row],[CODE]],'[5]WORKING FILE'!$D:$D,'[5]WORKING FILE'!$W:$W,"")</f>
        <v>1</v>
      </c>
      <c r="AT233" s="33" t="str">
        <f>_xlfn.XLOOKUP(Consolidated[[#This Row],[CODE]],'[5]WORKING FILE'!$D:$D,'[5]WORKING FILE'!$V:$V)</f>
        <v>Small HS. Send students to nearby DR JOSE N GANDARA</v>
      </c>
      <c r="AU233" s="21" t="str">
        <f>_xlfn.XLOOKUP(Consolidated[[#This Row],[CODE]],'[6]Karen sort'!$D:$D,'[6]Karen sort'!$O:$O,"NOT COMPLETE")</f>
        <v>-</v>
      </c>
      <c r="AV233" s="21">
        <v>8.4</v>
      </c>
      <c r="AW233" s="21">
        <v>4</v>
      </c>
      <c r="AX233" s="21" t="s">
        <v>92</v>
      </c>
      <c r="AY233" s="27" t="s">
        <v>92</v>
      </c>
      <c r="AZ233" s="21"/>
      <c r="BA233" s="21"/>
      <c r="BB233" s="21"/>
      <c r="BC233" s="21"/>
      <c r="BD233" s="21"/>
      <c r="BE233" s="21"/>
      <c r="BF233" s="24" t="s">
        <v>98</v>
      </c>
      <c r="BG233" s="24">
        <v>272.62065037089513</v>
      </c>
      <c r="BH233" s="29" t="str">
        <f>IF(_xlfn.XLOOKUP(Consolidated[[#This Row],[CODE]],'[4]PRUEBA PVI'!$D:$D,'[4]PRUEBA PVI'!$AF:$AF,"NOT FOUND")=BG233,"",_xlfn.XLOOKUP(Consolidated[[#This Row],[CODE]],'[4]PRUEBA PVI'!$D:$D,'[4]PRUEBA PVI'!$AF:$AF,"NOT FOUND"))</f>
        <v/>
      </c>
      <c r="BI233" s="30">
        <v>261.70499601791823</v>
      </c>
      <c r="BJ233" s="21">
        <v>27</v>
      </c>
      <c r="BK233" s="28" t="str">
        <f>IF(_xlfn.XLOOKUP(Consolidated[[#This Row],[CODE]],'[4]PRUEBA PVI'!$D:$D,'[4]PRUEBA PVI'!$AK:$AK,"NO DATA")=Consolidated[[#This Row],[NO OF CLASSROOMS]],"","DOES NOT MATCH")</f>
        <v/>
      </c>
      <c r="BL233" s="31">
        <f>Consolidated[[#This Row],[ENROLLMENT 2021-22]]/Consolidated[[#This Row],[NO OF CLASSROOMS]]</f>
        <v>9.6927776302932678</v>
      </c>
      <c r="BM233" s="21">
        <f>Consolidated[[#This Row],[FLOOR AREA (SF)]]/Consolidated[[#This Row],[ENROLLMENT 2022-23]]</f>
        <v>178.39440971853887</v>
      </c>
      <c r="BN233" s="21" t="s">
        <v>99</v>
      </c>
      <c r="BO233" s="21" t="s">
        <v>115</v>
      </c>
      <c r="BP233" s="21" t="s">
        <v>97</v>
      </c>
      <c r="BQ233" s="21" t="s">
        <v>97</v>
      </c>
      <c r="BR233" s="21" t="s">
        <v>97</v>
      </c>
      <c r="BS233" s="21" t="str">
        <f>_xlfn.XLOOKUP(Consolidated[[#This Row],[CODE]],'[7]page 1'!$A:$A,'[7]page 1'!$C:$C,"")</f>
        <v>85KVA</v>
      </c>
      <c r="BT233" s="21" t="str">
        <f>_xlfn.XLOOKUP(Consolidated[[#This Row],[CODE]],[8]Sheet1!$A:$A,[8]Sheet1!$G:$G,"")</f>
        <v/>
      </c>
      <c r="BU233" s="21" t="s">
        <v>92</v>
      </c>
      <c r="BV233" s="21" t="s">
        <v>101</v>
      </c>
      <c r="BW233" s="25" t="s">
        <v>92</v>
      </c>
      <c r="BX233" s="32" t="s">
        <v>803</v>
      </c>
      <c r="BY233" s="21" t="s">
        <v>546</v>
      </c>
      <c r="BZ233" s="21" t="s">
        <v>103</v>
      </c>
      <c r="CA233" s="33" t="s">
        <v>551</v>
      </c>
      <c r="CB233" s="21">
        <v>2</v>
      </c>
      <c r="CC233" s="25" t="s">
        <v>105</v>
      </c>
      <c r="CD233" s="21" t="s">
        <v>97</v>
      </c>
      <c r="CE233" s="21"/>
      <c r="CF233" s="21" t="s">
        <v>106</v>
      </c>
    </row>
    <row r="234" spans="1:84" ht="70.2" x14ac:dyDescent="0.3">
      <c r="A234" s="21">
        <v>27599</v>
      </c>
      <c r="B234" s="22" t="s">
        <v>804</v>
      </c>
      <c r="C234" s="21" t="s">
        <v>532</v>
      </c>
      <c r="D234" s="21" t="s">
        <v>545</v>
      </c>
      <c r="E234" s="49" t="s">
        <v>546</v>
      </c>
      <c r="F234" s="49"/>
      <c r="G234" s="21" t="s">
        <v>119</v>
      </c>
      <c r="H234" s="21" t="s">
        <v>120</v>
      </c>
      <c r="I234" s="21" t="s">
        <v>92</v>
      </c>
      <c r="J234" s="21" t="s">
        <v>93</v>
      </c>
      <c r="K234" s="21" t="s">
        <v>121</v>
      </c>
      <c r="L234" s="24" t="s">
        <v>92</v>
      </c>
      <c r="M234" s="24">
        <v>32.431472393164363</v>
      </c>
      <c r="N234" s="24">
        <v>23.341742609376467</v>
      </c>
      <c r="O234" s="24">
        <v>32.851681774208338</v>
      </c>
      <c r="P234" s="24">
        <v>34.846417305460406</v>
      </c>
      <c r="Q234" s="24">
        <v>41.5405065148001</v>
      </c>
      <c r="R234" s="24">
        <v>33.098684868706769</v>
      </c>
      <c r="S234" s="24" t="s">
        <v>92</v>
      </c>
      <c r="T234" s="24" t="s">
        <v>92</v>
      </c>
      <c r="U234" s="24" t="s">
        <v>92</v>
      </c>
      <c r="V234" s="24" t="s">
        <v>92</v>
      </c>
      <c r="W234" s="24" t="s">
        <v>92</v>
      </c>
      <c r="X234" s="24" t="s">
        <v>92</v>
      </c>
      <c r="Y234" s="24" t="s">
        <v>92</v>
      </c>
      <c r="Z234" s="24" t="s">
        <v>92</v>
      </c>
      <c r="AA234" s="24" t="s">
        <v>92</v>
      </c>
      <c r="AB234" s="23" t="s">
        <v>805</v>
      </c>
      <c r="AC234" s="21">
        <v>18.139520000000001</v>
      </c>
      <c r="AD234" s="21">
        <v>-66.264269999999996</v>
      </c>
      <c r="AE234" s="21" t="str">
        <f>_xlfn.XLOOKUP(Consolidated[[#This Row],[CODE]],[1]updatedschoolpoints!$A:$A,[1]updatedschoolpoints!$O:$O)</f>
        <v>297-048-103-02</v>
      </c>
      <c r="AF234" s="21">
        <f>_xlfn.XLOOKUP(Consolidated[[#This Row],[CODE]],[1]updatedschoolpoints!$A:$A,[1]updatedschoolpoints!$Q:$Q)</f>
        <v>2</v>
      </c>
      <c r="AG234" s="21">
        <f>_xlfn.XLOOKUP(Consolidated[[#This Row],[CODE]],[1]updatedschoolpoints!$A:$A,[1]updatedschoolpoints!$P:$P)</f>
        <v>103</v>
      </c>
      <c r="AH234" s="21">
        <f>_xlfn.XLOOKUP(Consolidated[[#This Row],[CODE]],[1]updatedschoolpoints!$A:$A,[1]updatedschoolpoints!$I:$I)</f>
        <v>2.4850576040000001</v>
      </c>
      <c r="AI234" s="21">
        <f>_xlfn.XLOOKUP(Consolidated[[#This Row],[CODE]],[1]updatedschoolpoints!$A:$A,[1]updatedschoolpoints!$H:$H)</f>
        <v>108249.10920000001</v>
      </c>
      <c r="AJ234" s="21">
        <v>39292</v>
      </c>
      <c r="AK234" s="21" t="s">
        <v>141</v>
      </c>
      <c r="AL234" s="26">
        <f>_xlfn.XLOOKUP(Consolidated[[#This Row],[CODE]],'[2]FCI updated 220517'!$B:$B,'[2]FCI updated 220517'!$GD:$GD)</f>
        <v>1.1375999999999999</v>
      </c>
      <c r="AM234" s="27">
        <f>IF(AND(Consolidated[[#This Row],[DESIGNATION]]="Historic",Consolidated[[#This Row],[DESIGNATION 3/22/2022]]="Historic"),AL234,AL234/1.6)</f>
        <v>0.71099999999999997</v>
      </c>
      <c r="AN234" s="21" t="s">
        <v>45</v>
      </c>
      <c r="AO234" s="21" t="s">
        <v>46</v>
      </c>
      <c r="AP234" s="21" t="str">
        <f>_xlfn.XLOOKUP(Consolidated[[#This Row],[CODE]],'[3]PRUEBA PVI'!$D:$D,'[3]PRUEBA PVI'!$I:$I,"NO DATA")</f>
        <v>REGULAR</v>
      </c>
      <c r="AQ234" s="28" t="str">
        <f>IF(_xlfn.XLOOKUP(Consolidated[[#This Row],[CODE]],'[4]PRUEBA PVI'!$D:$D,'[4]PRUEBA PVI'!$I:$I,"NOT FOUND")=Consolidated[[#This Row],[SPECIAL SCHOOL]],"MATCHES","NO")</f>
        <v>MATCHES</v>
      </c>
      <c r="AR234" s="28"/>
      <c r="AS234" s="21">
        <f>_xlfn.XLOOKUP(Consolidated[[#This Row],[CODE]],'[5]WORKING FILE'!$D:$D,'[5]WORKING FILE'!$W:$W,"")</f>
        <v>3</v>
      </c>
      <c r="AT234" s="33" t="str">
        <f>_xlfn.XLOOKUP(Consolidated[[#This Row],[CODE]],'[5]WORKING FILE'!$D:$D,'[5]WORKING FILE'!$V:$V)</f>
        <v>Keep</v>
      </c>
      <c r="AU234" s="21" t="str">
        <f>_xlfn.XLOOKUP(Consolidated[[#This Row],[CODE]],'[6]Karen sort'!$D:$D,'[6]Karen sort'!$O:$O,"NOT COMPLETE")</f>
        <v>K-5</v>
      </c>
      <c r="AV234" s="21">
        <v>8.4</v>
      </c>
      <c r="AW234" s="21">
        <v>4</v>
      </c>
      <c r="AX234" s="21" t="s">
        <v>92</v>
      </c>
      <c r="AY234" s="27" t="s">
        <v>92</v>
      </c>
      <c r="AZ234" s="21"/>
      <c r="BA234" s="21"/>
      <c r="BB234" s="21"/>
      <c r="BC234" s="21"/>
      <c r="BD234" s="21"/>
      <c r="BE234" s="21"/>
      <c r="BF234" s="24" t="s">
        <v>131</v>
      </c>
      <c r="BG234" s="24">
        <v>236.94751776688685</v>
      </c>
      <c r="BH234" s="29" t="str">
        <f>IF(_xlfn.XLOOKUP(Consolidated[[#This Row],[CODE]],'[4]PRUEBA PVI'!$D:$D,'[4]PRUEBA PVI'!$AF:$AF,"NOT FOUND")=BG234,"",_xlfn.XLOOKUP(Consolidated[[#This Row],[CODE]],'[4]PRUEBA PVI'!$D:$D,'[4]PRUEBA PVI'!$AF:$AF,"NOT FOUND"))</f>
        <v/>
      </c>
      <c r="BI234" s="30">
        <v>224.61708730167589</v>
      </c>
      <c r="BJ234" s="21">
        <v>28</v>
      </c>
      <c r="BK234" s="28" t="str">
        <f>IF(_xlfn.XLOOKUP(Consolidated[[#This Row],[CODE]],'[4]PRUEBA PVI'!$D:$D,'[4]PRUEBA PVI'!$AK:$AK,"NO DATA")=Consolidated[[#This Row],[NO OF CLASSROOMS]],"","DOES NOT MATCH")</f>
        <v/>
      </c>
      <c r="BL234" s="31">
        <f>Consolidated[[#This Row],[ENROLLMENT 2021-22]]/Consolidated[[#This Row],[NO OF CLASSROOMS]]</f>
        <v>8.0220388322027105</v>
      </c>
      <c r="BM234" s="21">
        <f>Consolidated[[#This Row],[FLOOR AREA (SF)]]/Consolidated[[#This Row],[ENROLLMENT 2022-23]]</f>
        <v>165.82575065697105</v>
      </c>
      <c r="BN234" s="21" t="s">
        <v>99</v>
      </c>
      <c r="BO234" s="21" t="s">
        <v>115</v>
      </c>
      <c r="BP234" s="21" t="s">
        <v>97</v>
      </c>
      <c r="BQ234" s="21" t="s">
        <v>123</v>
      </c>
      <c r="BR234" s="21" t="s">
        <v>97</v>
      </c>
      <c r="BS234" s="21" t="str">
        <f>_xlfn.XLOOKUP(Consolidated[[#This Row],[CODE]],'[7]page 1'!$A:$A,'[7]page 1'!$C:$C,"")</f>
        <v>167KVA</v>
      </c>
      <c r="BT234" s="21" t="str">
        <f>_xlfn.XLOOKUP(Consolidated[[#This Row],[CODE]],[8]Sheet1!$A:$A,[8]Sheet1!$G:$G,"")</f>
        <v/>
      </c>
      <c r="BU234" s="21" t="s">
        <v>92</v>
      </c>
      <c r="BV234" s="21" t="s">
        <v>124</v>
      </c>
      <c r="BW234" s="25" t="s">
        <v>125</v>
      </c>
      <c r="BX234" s="32" t="s">
        <v>806</v>
      </c>
      <c r="BY234" s="21" t="s">
        <v>546</v>
      </c>
      <c r="BZ234" s="21" t="s">
        <v>103</v>
      </c>
      <c r="CA234" s="33" t="s">
        <v>551</v>
      </c>
      <c r="CB234" s="21">
        <v>2</v>
      </c>
      <c r="CC234" s="25" t="s">
        <v>105</v>
      </c>
      <c r="CD234" s="21" t="s">
        <v>97</v>
      </c>
      <c r="CE234" s="21"/>
      <c r="CF234" s="21" t="s">
        <v>106</v>
      </c>
    </row>
    <row r="235" spans="1:84" ht="56.4" x14ac:dyDescent="0.3">
      <c r="A235" s="21">
        <v>27607</v>
      </c>
      <c r="B235" s="22" t="s">
        <v>807</v>
      </c>
      <c r="C235" s="21" t="s">
        <v>679</v>
      </c>
      <c r="D235" s="21" t="s">
        <v>680</v>
      </c>
      <c r="E235" s="21" t="s">
        <v>681</v>
      </c>
      <c r="F235" s="21"/>
      <c r="G235" s="21" t="s">
        <v>108</v>
      </c>
      <c r="H235" s="21" t="s">
        <v>109</v>
      </c>
      <c r="I235" s="21" t="s">
        <v>92</v>
      </c>
      <c r="J235" s="21" t="s">
        <v>93</v>
      </c>
      <c r="K235" s="21" t="s">
        <v>111</v>
      </c>
      <c r="L235" s="24" t="s">
        <v>92</v>
      </c>
      <c r="M235" s="24">
        <v>29.569871887885153</v>
      </c>
      <c r="N235" s="24">
        <v>43.882476105627759</v>
      </c>
      <c r="O235" s="24">
        <v>30.974442815682149</v>
      </c>
      <c r="P235" s="24">
        <v>32.962827180840925</v>
      </c>
      <c r="Q235" s="24">
        <v>38.708199252427363</v>
      </c>
      <c r="R235" s="24">
        <v>52.01221907939636</v>
      </c>
      <c r="S235" s="24">
        <v>71.128665718876107</v>
      </c>
      <c r="T235" s="24">
        <v>64.276641260374063</v>
      </c>
      <c r="U235" s="24">
        <v>72.262622431965639</v>
      </c>
      <c r="V235" s="24" t="s">
        <v>92</v>
      </c>
      <c r="W235" s="24" t="s">
        <v>92</v>
      </c>
      <c r="X235" s="24" t="s">
        <v>92</v>
      </c>
      <c r="Y235" s="24" t="s">
        <v>92</v>
      </c>
      <c r="Z235" s="24" t="s">
        <v>92</v>
      </c>
      <c r="AA235" s="24" t="s">
        <v>92</v>
      </c>
      <c r="AB235" s="23" t="s">
        <v>213</v>
      </c>
      <c r="AC235" s="37">
        <v>18.187832</v>
      </c>
      <c r="AD235" s="37">
        <v>-65.957060999999996</v>
      </c>
      <c r="AE235" s="37" t="str">
        <f>_xlfn.XLOOKUP(Consolidated[[#This Row],[CODE]],[1]updatedschoolpoints!$A:$A,[1]updatedschoolpoints!$O:$O)</f>
        <v>252-000-009-08</v>
      </c>
      <c r="AF235" s="37">
        <f>_xlfn.XLOOKUP(Consolidated[[#This Row],[CODE]],[1]updatedschoolpoints!$A:$A,[1]updatedschoolpoints!$Q:$Q)</f>
        <v>8</v>
      </c>
      <c r="AG235" s="37">
        <f>_xlfn.XLOOKUP(Consolidated[[#This Row],[CODE]],[1]updatedschoolpoints!$A:$A,[1]updatedschoolpoints!$P:$P)</f>
        <v>9</v>
      </c>
      <c r="AH235" s="37">
        <f>_xlfn.XLOOKUP(Consolidated[[#This Row],[CODE]],[1]updatedschoolpoints!$A:$A,[1]updatedschoolpoints!$I:$I)</f>
        <v>4.189575746</v>
      </c>
      <c r="AI235" s="37">
        <f>_xlfn.XLOOKUP(Consolidated[[#This Row],[CODE]],[1]updatedschoolpoints!$A:$A,[1]updatedschoolpoints!$H:$H)</f>
        <v>182497.91949999999</v>
      </c>
      <c r="AJ235" s="21">
        <v>62878</v>
      </c>
      <c r="AK235" s="21" t="s">
        <v>305</v>
      </c>
      <c r="AL235" s="26">
        <f>_xlfn.XLOOKUP(Consolidated[[#This Row],[CODE]],'[2]FCI updated 220517'!$B:$B,'[2]FCI updated 220517'!$GD:$GD)</f>
        <v>0.62050000000000005</v>
      </c>
      <c r="AM235" s="27">
        <f>IF(AND(Consolidated[[#This Row],[DESIGNATION]]="Historic",Consolidated[[#This Row],[DESIGNATION 3/22/2022]]="Historic"),AL235,AL235/1.6)</f>
        <v>0.3878125</v>
      </c>
      <c r="AN235" s="21" t="s">
        <v>45</v>
      </c>
      <c r="AO235" s="21" t="s">
        <v>97</v>
      </c>
      <c r="AP235" s="21" t="str">
        <f>_xlfn.XLOOKUP(Consolidated[[#This Row],[CODE]],'[3]PRUEBA PVI'!$D:$D,'[3]PRUEBA PVI'!$I:$I,"NO DATA")</f>
        <v>REGULAR</v>
      </c>
      <c r="AQ235" s="28" t="str">
        <f>IF(_xlfn.XLOOKUP(Consolidated[[#This Row],[CODE]],'[4]PRUEBA PVI'!$D:$D,'[4]PRUEBA PVI'!$I:$I,"NOT FOUND")=Consolidated[[#This Row],[SPECIAL SCHOOL]],"MATCHES","NO")</f>
        <v>MATCHES</v>
      </c>
      <c r="AR235" s="28"/>
      <c r="AS235" s="21">
        <f>_xlfn.XLOOKUP(Consolidated[[#This Row],[CODE]],'[5]WORKING FILE'!$D:$D,'[5]WORKING FILE'!$W:$W,"")</f>
        <v>1</v>
      </c>
      <c r="AT235" s="33" t="str">
        <f>_xlfn.XLOOKUP(Consolidated[[#This Row],[CODE]],'[5]WORKING FILE'!$D:$D,'[5]WORKING FILE'!$V:$V)</f>
        <v>850 meters to LUIS MUÑOZ RIVERA K-5 changed to PK-8, moved these students there since not in a flood zone</v>
      </c>
      <c r="AU235" s="21" t="str">
        <f>_xlfn.XLOOKUP(Consolidated[[#This Row],[CODE]],'[6]Karen sort'!$D:$D,'[6]Karen sort'!$O:$O,"NOT COMPLETE")</f>
        <v>K-8</v>
      </c>
      <c r="AV235" s="21">
        <v>5.8</v>
      </c>
      <c r="AW235" s="21">
        <v>3</v>
      </c>
      <c r="AX235" s="21" t="s">
        <v>92</v>
      </c>
      <c r="AY235" s="27" t="s">
        <v>92</v>
      </c>
      <c r="AZ235" s="21"/>
      <c r="BA235" s="21"/>
      <c r="BB235" s="21"/>
      <c r="BC235" s="21"/>
      <c r="BD235" s="21"/>
      <c r="BE235" s="21"/>
      <c r="BF235" s="24" t="s">
        <v>179</v>
      </c>
      <c r="BG235" s="24">
        <v>437.66300275525316</v>
      </c>
      <c r="BH235" s="29" t="str">
        <f>IF(_xlfn.XLOOKUP(Consolidated[[#This Row],[CODE]],'[4]PRUEBA PVI'!$D:$D,'[4]PRUEBA PVI'!$AF:$AF,"NOT FOUND")=BG235,"",_xlfn.XLOOKUP(Consolidated[[#This Row],[CODE]],'[4]PRUEBA PVI'!$D:$D,'[4]PRUEBA PVI'!$AF:$AF,"NOT FOUND"))</f>
        <v/>
      </c>
      <c r="BI235" s="30">
        <v>413.72618445642104</v>
      </c>
      <c r="BJ235" s="21">
        <v>35</v>
      </c>
      <c r="BK235" s="28" t="str">
        <f>IF(_xlfn.XLOOKUP(Consolidated[[#This Row],[CODE]],'[4]PRUEBA PVI'!$D:$D,'[4]PRUEBA PVI'!$AK:$AK,"NO DATA")=Consolidated[[#This Row],[NO OF CLASSROOMS]],"","DOES NOT MATCH")</f>
        <v/>
      </c>
      <c r="BL235" s="31">
        <f>Consolidated[[#This Row],[ENROLLMENT 2021-22]]/Consolidated[[#This Row],[NO OF CLASSROOMS]]</f>
        <v>11.820748127326315</v>
      </c>
      <c r="BM235" s="21">
        <f>Consolidated[[#This Row],[FLOOR AREA (SF)]]/Consolidated[[#This Row],[ENROLLMENT 2022-23]]</f>
        <v>143.66761550361659</v>
      </c>
      <c r="BN235" s="21" t="s">
        <v>114</v>
      </c>
      <c r="BO235" s="21" t="s">
        <v>132</v>
      </c>
      <c r="BP235" s="21" t="s">
        <v>97</v>
      </c>
      <c r="BQ235" s="21" t="s">
        <v>123</v>
      </c>
      <c r="BR235" s="21" t="s">
        <v>97</v>
      </c>
      <c r="BS235" s="21" t="str">
        <f>_xlfn.XLOOKUP(Consolidated[[#This Row],[CODE]],'[7]page 1'!$A:$A,'[7]page 1'!$C:$C,"")</f>
        <v/>
      </c>
      <c r="BT235" s="21" t="str">
        <f>_xlfn.XLOOKUP(Consolidated[[#This Row],[CODE]],[8]Sheet1!$A:$A,[8]Sheet1!$G:$G,"")</f>
        <v/>
      </c>
      <c r="BU235" s="21" t="s">
        <v>285</v>
      </c>
      <c r="BV235" s="21" t="s">
        <v>101</v>
      </c>
      <c r="BW235" s="25" t="s">
        <v>125</v>
      </c>
      <c r="BX235" s="32" t="s">
        <v>808</v>
      </c>
      <c r="BY235" s="21" t="s">
        <v>681</v>
      </c>
      <c r="BZ235" s="21" t="s">
        <v>103</v>
      </c>
      <c r="CA235" s="33" t="s">
        <v>683</v>
      </c>
      <c r="CB235" s="21">
        <v>2</v>
      </c>
      <c r="CC235" s="25" t="s">
        <v>172</v>
      </c>
      <c r="CD235" s="21" t="s">
        <v>97</v>
      </c>
      <c r="CE235" s="21"/>
      <c r="CF235" s="21" t="s">
        <v>143</v>
      </c>
    </row>
    <row r="236" spans="1:84" ht="56.4" x14ac:dyDescent="0.3">
      <c r="A236" s="21">
        <v>27623</v>
      </c>
      <c r="B236" s="22" t="s">
        <v>809</v>
      </c>
      <c r="C236" s="21" t="s">
        <v>532</v>
      </c>
      <c r="D236" s="21" t="s">
        <v>725</v>
      </c>
      <c r="E236" s="21" t="s">
        <v>725</v>
      </c>
      <c r="F236" s="21"/>
      <c r="G236" s="38" t="s">
        <v>464</v>
      </c>
      <c r="H236" s="38" t="s">
        <v>464</v>
      </c>
      <c r="I236" s="38" t="s">
        <v>92</v>
      </c>
      <c r="J236" s="38" t="s">
        <v>92</v>
      </c>
      <c r="K236" s="38" t="s">
        <v>465</v>
      </c>
      <c r="L236" s="39" t="e">
        <v>#N/A</v>
      </c>
      <c r="M236" s="39" t="e">
        <v>#N/A</v>
      </c>
      <c r="N236" s="39" t="e">
        <v>#N/A</v>
      </c>
      <c r="O236" s="39" t="e">
        <v>#N/A</v>
      </c>
      <c r="P236" s="39" t="e">
        <v>#N/A</v>
      </c>
      <c r="Q236" s="39" t="e">
        <v>#N/A</v>
      </c>
      <c r="R236" s="39" t="e">
        <v>#N/A</v>
      </c>
      <c r="S236" s="39" t="e">
        <v>#N/A</v>
      </c>
      <c r="T236" s="39" t="e">
        <v>#N/A</v>
      </c>
      <c r="U236" s="39" t="e">
        <v>#N/A</v>
      </c>
      <c r="V236" s="39" t="e">
        <v>#N/A</v>
      </c>
      <c r="W236" s="39" t="e">
        <v>#N/A</v>
      </c>
      <c r="X236" s="39" t="e">
        <v>#N/A</v>
      </c>
      <c r="Y236" s="39" t="e">
        <v>#N/A</v>
      </c>
      <c r="Z236" s="39" t="e">
        <v>#N/A</v>
      </c>
      <c r="AA236" s="39" t="e">
        <v>#N/A</v>
      </c>
      <c r="AB236" s="23" t="s">
        <v>464</v>
      </c>
      <c r="AC236" s="21">
        <v>17.978020000000001</v>
      </c>
      <c r="AD236" s="21">
        <v>-66.118369999999999</v>
      </c>
      <c r="AE236" s="21" t="str">
        <f>_xlfn.XLOOKUP(Consolidated[[#This Row],[CODE]],[1]updatedschoolpoints!$A:$A,[1]updatedschoolpoints!$O:$O)</f>
        <v>420-061-194-48</v>
      </c>
      <c r="AF236" s="21">
        <f>_xlfn.XLOOKUP(Consolidated[[#This Row],[CODE]],[1]updatedschoolpoints!$A:$A,[1]updatedschoolpoints!$Q:$Q)</f>
        <v>48</v>
      </c>
      <c r="AG236" s="21">
        <f>_xlfn.XLOOKUP(Consolidated[[#This Row],[CODE]],[1]updatedschoolpoints!$A:$A,[1]updatedschoolpoints!$P:$P)</f>
        <v>194</v>
      </c>
      <c r="AH236" s="21">
        <f>_xlfn.XLOOKUP(Consolidated[[#This Row],[CODE]],[1]updatedschoolpoints!$A:$A,[1]updatedschoolpoints!$I:$I)</f>
        <v>13.96357594</v>
      </c>
      <c r="AI236" s="21">
        <f>_xlfn.XLOOKUP(Consolidated[[#This Row],[CODE]],[1]updatedschoolpoints!$A:$A,[1]updatedschoolpoints!$H:$H)</f>
        <v>608253.36780000001</v>
      </c>
      <c r="AJ236" s="21">
        <v>133401</v>
      </c>
      <c r="AK236" s="21" t="s">
        <v>405</v>
      </c>
      <c r="AL236" s="26">
        <f>_xlfn.XLOOKUP(Consolidated[[#This Row],[CODE]],'[2]FCI updated 220517'!$B:$B,'[2]FCI updated 220517'!$GD:$GD)</f>
        <v>0.82250000000000001</v>
      </c>
      <c r="AM236" s="27">
        <f>IF(AND(Consolidated[[#This Row],[DESIGNATION]]="Historic",Consolidated[[#This Row],[DESIGNATION 3/22/2022]]="Historic"),AL236,AL236/1.6)</f>
        <v>0.51406249999999998</v>
      </c>
      <c r="AN236" s="21" t="s">
        <v>97</v>
      </c>
      <c r="AO236" s="21" t="s">
        <v>97</v>
      </c>
      <c r="AP236" s="21" t="str">
        <f>_xlfn.XLOOKUP(Consolidated[[#This Row],[CODE]],'[3]PRUEBA PVI'!$D:$D,'[3]PRUEBA PVI'!$I:$I,"NO DATA")</f>
        <v>OTRO</v>
      </c>
      <c r="AQ236" s="28" t="str">
        <f>IF(_xlfn.XLOOKUP(Consolidated[[#This Row],[CODE]],'[4]PRUEBA PVI'!$D:$D,'[4]PRUEBA PVI'!$I:$I,"NOT FOUND")=Consolidated[[#This Row],[SPECIAL SCHOOL]],"MATCHES","NO")</f>
        <v>MATCHES</v>
      </c>
      <c r="AR236" s="28"/>
      <c r="AS236" s="21">
        <f>_xlfn.XLOOKUP(Consolidated[[#This Row],[CODE]],'[5]WORKING FILE'!$D:$D,'[5]WORKING FILE'!$W:$W,"")</f>
        <v>3</v>
      </c>
      <c r="AT236" s="33" t="str">
        <f>_xlfn.XLOOKUP(Consolidated[[#This Row],[CODE]],'[5]WORKING FILE'!$D:$D,'[5]WORKING FILE'!$V:$V)</f>
        <v xml:space="preserve">Specialty School. Need evaluation criteria. </v>
      </c>
      <c r="AU236" s="21" t="str">
        <f>_xlfn.XLOOKUP(Consolidated[[#This Row],[CODE]],'[6]Karen sort'!$D:$D,'[6]Karen sort'!$O:$O,"NOT COMPLETE")</f>
        <v>Specialty</v>
      </c>
      <c r="AV236" s="21">
        <v>5.6</v>
      </c>
      <c r="AW236" s="21"/>
      <c r="AX236" s="21" t="s">
        <v>92</v>
      </c>
      <c r="AY236" s="27" t="s">
        <v>92</v>
      </c>
      <c r="AZ236" s="21"/>
      <c r="BA236" s="21"/>
      <c r="BB236" s="21"/>
      <c r="BC236" s="21"/>
      <c r="BD236" s="21"/>
      <c r="BE236" s="21"/>
      <c r="BF236" s="24" t="s">
        <v>98</v>
      </c>
      <c r="BG236" s="24">
        <v>0</v>
      </c>
      <c r="BH236" s="29" t="str">
        <f>IF(_xlfn.XLOOKUP(Consolidated[[#This Row],[CODE]],'[4]PRUEBA PVI'!$D:$D,'[4]PRUEBA PVI'!$AF:$AF,"NOT FOUND")=BG236,"",_xlfn.XLOOKUP(Consolidated[[#This Row],[CODE]],'[4]PRUEBA PVI'!$D:$D,'[4]PRUEBA PVI'!$AF:$AF,"NOT FOUND"))</f>
        <v/>
      </c>
      <c r="BI236" s="30">
        <v>0</v>
      </c>
      <c r="BJ236" s="21">
        <v>36</v>
      </c>
      <c r="BK236" s="28" t="str">
        <f>IF(_xlfn.XLOOKUP(Consolidated[[#This Row],[CODE]],'[4]PRUEBA PVI'!$D:$D,'[4]PRUEBA PVI'!$AK:$AK,"NO DATA")=Consolidated[[#This Row],[NO OF CLASSROOMS]],"","DOES NOT MATCH")</f>
        <v/>
      </c>
      <c r="BL236" s="31">
        <f>Consolidated[[#This Row],[ENROLLMENT 2021-22]]/Consolidated[[#This Row],[NO OF CLASSROOMS]]</f>
        <v>0</v>
      </c>
      <c r="BM236" s="21" t="e">
        <f>Consolidated[[#This Row],[FLOOR AREA (SF)]]/Consolidated[[#This Row],[ENROLLMENT 2022-23]]</f>
        <v>#DIV/0!</v>
      </c>
      <c r="BN236" s="21" t="s">
        <v>99</v>
      </c>
      <c r="BO236" s="21" t="s">
        <v>115</v>
      </c>
      <c r="BP236" s="21" t="s">
        <v>97</v>
      </c>
      <c r="BQ236" s="21" t="s">
        <v>97</v>
      </c>
      <c r="BR236" s="21" t="s">
        <v>97</v>
      </c>
      <c r="BS236" s="21" t="str">
        <f>_xlfn.XLOOKUP(Consolidated[[#This Row],[CODE]],'[7]page 1'!$A:$A,'[7]page 1'!$C:$C,"")</f>
        <v>85KVA</v>
      </c>
      <c r="BT236" s="21" t="str">
        <f>_xlfn.XLOOKUP(Consolidated[[#This Row],[CODE]],[8]Sheet1!$A:$A,[8]Sheet1!$G:$G,"")</f>
        <v/>
      </c>
      <c r="BU236" s="21" t="s">
        <v>92</v>
      </c>
      <c r="BV236" s="21" t="s">
        <v>101</v>
      </c>
      <c r="BW236" s="25" t="s">
        <v>92</v>
      </c>
      <c r="BX236" s="32" t="s">
        <v>810</v>
      </c>
      <c r="BY236" s="21" t="s">
        <v>725</v>
      </c>
      <c r="BZ236" s="21" t="s">
        <v>103</v>
      </c>
      <c r="CA236" s="33" t="s">
        <v>734</v>
      </c>
      <c r="CB236" s="21">
        <v>1</v>
      </c>
      <c r="CC236" s="25" t="s">
        <v>172</v>
      </c>
      <c r="CD236" s="21" t="s">
        <v>97</v>
      </c>
      <c r="CE236" s="21"/>
      <c r="CF236" s="21" t="s">
        <v>139</v>
      </c>
    </row>
    <row r="237" spans="1:84" ht="57" x14ac:dyDescent="0.3">
      <c r="A237" s="21">
        <v>27714</v>
      </c>
      <c r="B237" s="22" t="s">
        <v>811</v>
      </c>
      <c r="C237" s="21" t="s">
        <v>532</v>
      </c>
      <c r="D237" s="21" t="s">
        <v>725</v>
      </c>
      <c r="E237" s="21" t="s">
        <v>726</v>
      </c>
      <c r="F237" s="21"/>
      <c r="G237" s="21" t="s">
        <v>119</v>
      </c>
      <c r="H237" s="21" t="s">
        <v>120</v>
      </c>
      <c r="I237" s="21" t="s">
        <v>110</v>
      </c>
      <c r="J237" s="21" t="s">
        <v>93</v>
      </c>
      <c r="K237" s="21" t="s">
        <v>121</v>
      </c>
      <c r="L237" s="24">
        <v>15.085190817018514</v>
      </c>
      <c r="M237" s="24">
        <v>42.924007579188128</v>
      </c>
      <c r="N237" s="24">
        <v>29.877430540001878</v>
      </c>
      <c r="O237" s="24">
        <v>31.913062294945245</v>
      </c>
      <c r="P237" s="24">
        <v>36.730007430079887</v>
      </c>
      <c r="Q237" s="24">
        <v>39.652301673218275</v>
      </c>
      <c r="R237" s="24">
        <v>52.957895789930838</v>
      </c>
      <c r="S237" s="24" t="s">
        <v>92</v>
      </c>
      <c r="T237" s="24" t="s">
        <v>92</v>
      </c>
      <c r="U237" s="24" t="s">
        <v>92</v>
      </c>
      <c r="V237" s="24" t="s">
        <v>92</v>
      </c>
      <c r="W237" s="24" t="s">
        <v>92</v>
      </c>
      <c r="X237" s="24" t="s">
        <v>92</v>
      </c>
      <c r="Y237" s="24" t="s">
        <v>92</v>
      </c>
      <c r="Z237" s="24" t="s">
        <v>92</v>
      </c>
      <c r="AA237" s="24" t="s">
        <v>92</v>
      </c>
      <c r="AB237" s="23" t="s">
        <v>290</v>
      </c>
      <c r="AC237" s="21">
        <v>17.989629999999998</v>
      </c>
      <c r="AD237" s="21">
        <v>-66.053269999999998</v>
      </c>
      <c r="AE237" s="21" t="str">
        <f>_xlfn.XLOOKUP(Consolidated[[#This Row],[CODE]],[1]updatedschoolpoints!$A:$A,[1]updatedschoolpoints!$O:$O)</f>
        <v>421-000-001-01</v>
      </c>
      <c r="AF237" s="21">
        <f>_xlfn.XLOOKUP(Consolidated[[#This Row],[CODE]],[1]updatedschoolpoints!$A:$A,[1]updatedschoolpoints!$Q:$Q)</f>
        <v>1</v>
      </c>
      <c r="AG237" s="21">
        <f>_xlfn.XLOOKUP(Consolidated[[#This Row],[CODE]],[1]updatedschoolpoints!$A:$A,[1]updatedschoolpoints!$P:$P)</f>
        <v>1</v>
      </c>
      <c r="AH237" s="21">
        <f>_xlfn.XLOOKUP(Consolidated[[#This Row],[CODE]],[1]updatedschoolpoints!$A:$A,[1]updatedschoolpoints!$I:$I)</f>
        <v>4.8710305869999999</v>
      </c>
      <c r="AI237" s="21">
        <f>_xlfn.XLOOKUP(Consolidated[[#This Row],[CODE]],[1]updatedschoolpoints!$A:$A,[1]updatedschoolpoints!$H:$H)</f>
        <v>212182.09239999999</v>
      </c>
      <c r="AJ237" s="21">
        <v>91510</v>
      </c>
      <c r="AK237" s="21" t="s">
        <v>812</v>
      </c>
      <c r="AL237" s="26">
        <f>_xlfn.XLOOKUP(Consolidated[[#This Row],[CODE]],'[2]FCI updated 220517'!$B:$B,'[2]FCI updated 220517'!$GD:$GD)</f>
        <v>0.755</v>
      </c>
      <c r="AM237" s="27">
        <f>IF(AND(Consolidated[[#This Row],[DESIGNATION]]="Historic",Consolidated[[#This Row],[DESIGNATION 3/22/2022]]="Historic"),AL237,AL237/1.6)</f>
        <v>0.47187499999999999</v>
      </c>
      <c r="AN237" s="21" t="s">
        <v>45</v>
      </c>
      <c r="AO237" s="21" t="s">
        <v>97</v>
      </c>
      <c r="AP237" s="21" t="str">
        <f>_xlfn.XLOOKUP(Consolidated[[#This Row],[CODE]],'[3]PRUEBA PVI'!$D:$D,'[3]PRUEBA PVI'!$I:$I,"NO DATA")</f>
        <v>REGULAR</v>
      </c>
      <c r="AQ237" s="28" t="str">
        <f>IF(_xlfn.XLOOKUP(Consolidated[[#This Row],[CODE]],'[4]PRUEBA PVI'!$D:$D,'[4]PRUEBA PVI'!$I:$I,"NOT FOUND")=Consolidated[[#This Row],[SPECIAL SCHOOL]],"MATCHES","NO")</f>
        <v>MATCHES</v>
      </c>
      <c r="AR237" s="28"/>
      <c r="AS237" s="21">
        <f>_xlfn.XLOOKUP(Consolidated[[#This Row],[CODE]],'[5]WORKING FILE'!$D:$D,'[5]WORKING FILE'!$W:$W,"")</f>
        <v>3</v>
      </c>
      <c r="AT237" s="33" t="str">
        <f>_xlfn.XLOOKUP(Consolidated[[#This Row],[CODE]],'[5]WORKING FILE'!$D:$D,'[5]WORKING FILE'!$V:$V)</f>
        <v>Bring students from JOSE HORACIO CORA and make PK-8</v>
      </c>
      <c r="AU237" s="21" t="str">
        <f>_xlfn.XLOOKUP(Consolidated[[#This Row],[CODE]],'[6]Karen sort'!$D:$D,'[6]Karen sort'!$O:$O,"NOT COMPLETE")</f>
        <v>PK-8</v>
      </c>
      <c r="AV237" s="21">
        <v>7.8</v>
      </c>
      <c r="AW237" s="21">
        <v>5</v>
      </c>
      <c r="AX237" s="21" t="s">
        <v>92</v>
      </c>
      <c r="AY237" s="27" t="s">
        <v>92</v>
      </c>
      <c r="AZ237" s="21"/>
      <c r="BA237" s="21"/>
      <c r="BB237" s="21"/>
      <c r="BC237" s="21"/>
      <c r="BD237" s="21"/>
      <c r="BE237" s="21"/>
      <c r="BF237" s="24" t="s">
        <v>179</v>
      </c>
      <c r="BG237" s="24">
        <v>252.01339412395404</v>
      </c>
      <c r="BH237" s="29" t="str">
        <f>IF(_xlfn.XLOOKUP(Consolidated[[#This Row],[CODE]],'[4]PRUEBA PVI'!$D:$D,'[4]PRUEBA PVI'!$AF:$AF,"NOT FOUND")=BG237,"",_xlfn.XLOOKUP(Consolidated[[#This Row],[CODE]],'[4]PRUEBA PVI'!$D:$D,'[4]PRUEBA PVI'!$AF:$AF,"NOT FOUND"))</f>
        <v/>
      </c>
      <c r="BI237" s="30">
        <v>239.90951219958475</v>
      </c>
      <c r="BJ237" s="21">
        <v>24</v>
      </c>
      <c r="BK237" s="28" t="str">
        <f>IF(_xlfn.XLOOKUP(Consolidated[[#This Row],[CODE]],'[4]PRUEBA PVI'!$D:$D,'[4]PRUEBA PVI'!$AK:$AK,"NO DATA")=Consolidated[[#This Row],[NO OF CLASSROOMS]],"","DOES NOT MATCH")</f>
        <v/>
      </c>
      <c r="BL237" s="31">
        <f>Consolidated[[#This Row],[ENROLLMENT 2021-22]]/Consolidated[[#This Row],[NO OF CLASSROOMS]]</f>
        <v>9.9962296749826987</v>
      </c>
      <c r="BM237" s="21">
        <f>Consolidated[[#This Row],[FLOOR AREA (SF)]]/Consolidated[[#This Row],[ENROLLMENT 2022-23]]</f>
        <v>363.11562057289046</v>
      </c>
      <c r="BN237" s="21" t="s">
        <v>114</v>
      </c>
      <c r="BO237" s="21" t="s">
        <v>115</v>
      </c>
      <c r="BP237" s="21" t="s">
        <v>97</v>
      </c>
      <c r="BQ237" s="21" t="s">
        <v>97</v>
      </c>
      <c r="BR237" s="21" t="s">
        <v>97</v>
      </c>
      <c r="BS237" s="21" t="str">
        <f>_xlfn.XLOOKUP(Consolidated[[#This Row],[CODE]],'[7]page 1'!$A:$A,'[7]page 1'!$C:$C,"")</f>
        <v/>
      </c>
      <c r="BT237" s="21" t="str">
        <f>_xlfn.XLOOKUP(Consolidated[[#This Row],[CODE]],[8]Sheet1!$A:$A,[8]Sheet1!$G:$G,"")</f>
        <v/>
      </c>
      <c r="BU237" s="21" t="s">
        <v>92</v>
      </c>
      <c r="BV237" s="21" t="s">
        <v>101</v>
      </c>
      <c r="BW237" s="25" t="s">
        <v>92</v>
      </c>
      <c r="BX237" s="32" t="s">
        <v>813</v>
      </c>
      <c r="BY237" s="21" t="s">
        <v>726</v>
      </c>
      <c r="BZ237" s="21" t="s">
        <v>103</v>
      </c>
      <c r="CA237" s="33" t="s">
        <v>728</v>
      </c>
      <c r="CB237" s="21">
        <v>1</v>
      </c>
      <c r="CC237" s="25" t="s">
        <v>172</v>
      </c>
      <c r="CD237" s="21" t="s">
        <v>97</v>
      </c>
      <c r="CE237" s="21"/>
      <c r="CF237" s="21" t="s">
        <v>143</v>
      </c>
    </row>
    <row r="238" spans="1:84" ht="70.2" x14ac:dyDescent="0.3">
      <c r="A238" s="21">
        <v>28076</v>
      </c>
      <c r="B238" s="22" t="s">
        <v>814</v>
      </c>
      <c r="C238" s="21" t="s">
        <v>532</v>
      </c>
      <c r="D238" s="21" t="s">
        <v>545</v>
      </c>
      <c r="E238" s="49" t="s">
        <v>546</v>
      </c>
      <c r="F238" s="49"/>
      <c r="G238" s="21" t="s">
        <v>108</v>
      </c>
      <c r="H238" s="21" t="s">
        <v>109</v>
      </c>
      <c r="I238" s="21" t="s">
        <v>92</v>
      </c>
      <c r="J238" s="21" t="s">
        <v>93</v>
      </c>
      <c r="K238" s="21" t="s">
        <v>111</v>
      </c>
      <c r="L238" s="24" t="s">
        <v>92</v>
      </c>
      <c r="M238" s="24">
        <v>26.708271382605943</v>
      </c>
      <c r="N238" s="24">
        <v>19.607063791876232</v>
      </c>
      <c r="O238" s="24">
        <v>21.588248023051193</v>
      </c>
      <c r="P238" s="24">
        <v>32.962827180840925</v>
      </c>
      <c r="Q238" s="24">
        <v>33.987687148472808</v>
      </c>
      <c r="R238" s="24">
        <v>27.424624605499897</v>
      </c>
      <c r="S238" s="24">
        <v>34.141759545060538</v>
      </c>
      <c r="T238" s="24">
        <v>38.755033701107891</v>
      </c>
      <c r="U238" s="24">
        <v>54.196966823974229</v>
      </c>
      <c r="V238" s="24" t="s">
        <v>92</v>
      </c>
      <c r="W238" s="24" t="s">
        <v>92</v>
      </c>
      <c r="X238" s="24" t="s">
        <v>92</v>
      </c>
      <c r="Y238" s="24" t="s">
        <v>92</v>
      </c>
      <c r="Z238" s="24">
        <v>11.449794669095976</v>
      </c>
      <c r="AA238" s="24" t="s">
        <v>92</v>
      </c>
      <c r="AB238" s="23" t="s">
        <v>129</v>
      </c>
      <c r="AC238" s="37">
        <v>18.159389999999998</v>
      </c>
      <c r="AD238" s="37">
        <v>-66.292010000000005</v>
      </c>
      <c r="AE238" s="37" t="str">
        <f>_xlfn.XLOOKUP(Consolidated[[#This Row],[CODE]],[1]updatedschoolpoints!$A:$A,[1]updatedschoolpoints!$O:$O)</f>
        <v>273-084-363-20</v>
      </c>
      <c r="AF238" s="37">
        <f>_xlfn.XLOOKUP(Consolidated[[#This Row],[CODE]],[1]updatedschoolpoints!$A:$A,[1]updatedschoolpoints!$Q:$Q)</f>
        <v>20</v>
      </c>
      <c r="AG238" s="37">
        <f>_xlfn.XLOOKUP(Consolidated[[#This Row],[CODE]],[1]updatedschoolpoints!$A:$A,[1]updatedschoolpoints!$P:$P)</f>
        <v>363</v>
      </c>
      <c r="AH238" s="37">
        <f>_xlfn.XLOOKUP(Consolidated[[#This Row],[CODE]],[1]updatedschoolpoints!$A:$A,[1]updatedschoolpoints!$I:$I)</f>
        <v>9.4695502909999991</v>
      </c>
      <c r="AI238" s="37">
        <f>_xlfn.XLOOKUP(Consolidated[[#This Row],[CODE]],[1]updatedschoolpoints!$A:$A,[1]updatedschoolpoints!$H:$H)</f>
        <v>412493.61070000002</v>
      </c>
      <c r="AJ238" s="21">
        <v>77300</v>
      </c>
      <c r="AK238" s="21" t="s">
        <v>305</v>
      </c>
      <c r="AL238" s="26">
        <f>_xlfn.XLOOKUP(Consolidated[[#This Row],[CODE]],'[2]FCI updated 220517'!$B:$B,'[2]FCI updated 220517'!$GD:$GD)</f>
        <v>0.70799999999999996</v>
      </c>
      <c r="AM238" s="27">
        <f>IF(AND(Consolidated[[#This Row],[DESIGNATION]]="Historic",Consolidated[[#This Row],[DESIGNATION 3/22/2022]]="Historic"),AL238,AL238/1.6)</f>
        <v>0.44249999999999995</v>
      </c>
      <c r="AN238" s="21" t="s">
        <v>45</v>
      </c>
      <c r="AO238" s="21" t="s">
        <v>97</v>
      </c>
      <c r="AP238" s="21" t="str">
        <f>_xlfn.XLOOKUP(Consolidated[[#This Row],[CODE]],'[3]PRUEBA PVI'!$D:$D,'[3]PRUEBA PVI'!$I:$I,"NO DATA")</f>
        <v>REGULAR</v>
      </c>
      <c r="AQ238" s="28" t="str">
        <f>IF(_xlfn.XLOOKUP(Consolidated[[#This Row],[CODE]],'[4]PRUEBA PVI'!$D:$D,'[4]PRUEBA PVI'!$I:$I,"NOT FOUND")=Consolidated[[#This Row],[SPECIAL SCHOOL]],"MATCHES","NO")</f>
        <v>MATCHES</v>
      </c>
      <c r="AR238" s="28"/>
      <c r="AS238" s="21">
        <f>_xlfn.XLOOKUP(Consolidated[[#This Row],[CODE]],'[5]WORKING FILE'!$D:$D,'[5]WORKING FILE'!$W:$W,"")</f>
        <v>3</v>
      </c>
      <c r="AT238" s="33" t="str">
        <f>_xlfn.XLOOKUP(Consolidated[[#This Row],[CODE]],'[5]WORKING FILE'!$D:$D,'[5]WORKING FILE'!$V:$V)</f>
        <v>Keep. Lots of area</v>
      </c>
      <c r="AU238" s="21" t="str">
        <f>_xlfn.XLOOKUP(Consolidated[[#This Row],[CODE]],'[6]Karen sort'!$D:$D,'[6]Karen sort'!$O:$O,"NOT COMPLETE")</f>
        <v>K-8</v>
      </c>
      <c r="AV238" s="21">
        <v>8.4</v>
      </c>
      <c r="AW238" s="21">
        <v>3</v>
      </c>
      <c r="AX238" s="21" t="s">
        <v>92</v>
      </c>
      <c r="AY238" s="27" t="s">
        <v>92</v>
      </c>
      <c r="AZ238" s="21"/>
      <c r="BA238" s="21"/>
      <c r="BB238" s="21"/>
      <c r="BC238" s="21"/>
      <c r="BD238" s="21"/>
      <c r="BE238" s="21"/>
      <c r="BF238" s="24" t="s">
        <v>179</v>
      </c>
      <c r="BG238" s="24">
        <v>313.2741015363946</v>
      </c>
      <c r="BH238" s="29" t="str">
        <f>IF(_xlfn.XLOOKUP(Consolidated[[#This Row],[CODE]],'[4]PRUEBA PVI'!$D:$D,'[4]PRUEBA PVI'!$AF:$AF,"NOT FOUND")=BG238,"",_xlfn.XLOOKUP(Consolidated[[#This Row],[CODE]],'[4]PRUEBA PVI'!$D:$D,'[4]PRUEBA PVI'!$AF:$AF,"NOT FOUND"))</f>
        <v/>
      </c>
      <c r="BI238" s="30">
        <v>298.69346863409226</v>
      </c>
      <c r="BJ238" s="21">
        <v>44</v>
      </c>
      <c r="BK238" s="28" t="str">
        <f>IF(_xlfn.XLOOKUP(Consolidated[[#This Row],[CODE]],'[4]PRUEBA PVI'!$D:$D,'[4]PRUEBA PVI'!$AK:$AK,"NO DATA")=Consolidated[[#This Row],[NO OF CLASSROOMS]],"","DOES NOT MATCH")</f>
        <v/>
      </c>
      <c r="BL238" s="31">
        <f>Consolidated[[#This Row],[ENROLLMENT 2021-22]]/Consolidated[[#This Row],[NO OF CLASSROOMS]]</f>
        <v>6.788487923502097</v>
      </c>
      <c r="BM238" s="21">
        <f>Consolidated[[#This Row],[FLOOR AREA (SF)]]/Consolidated[[#This Row],[ENROLLMENT 2022-23]]</f>
        <v>246.74877246761389</v>
      </c>
      <c r="BN238" s="21" t="s">
        <v>114</v>
      </c>
      <c r="BO238" s="21" t="s">
        <v>115</v>
      </c>
      <c r="BP238" s="21" t="s">
        <v>97</v>
      </c>
      <c r="BQ238" s="21" t="s">
        <v>123</v>
      </c>
      <c r="BR238" s="21" t="s">
        <v>97</v>
      </c>
      <c r="BS238" s="21" t="str">
        <f>_xlfn.XLOOKUP(Consolidated[[#This Row],[CODE]],'[7]page 1'!$A:$A,'[7]page 1'!$C:$C,"")</f>
        <v/>
      </c>
      <c r="BT238" s="21" t="str">
        <f>_xlfn.XLOOKUP(Consolidated[[#This Row],[CODE]],[8]Sheet1!$A:$A,[8]Sheet1!$G:$G,"")</f>
        <v/>
      </c>
      <c r="BU238" s="21" t="s">
        <v>92</v>
      </c>
      <c r="BV238" s="21" t="s">
        <v>124</v>
      </c>
      <c r="BW238" s="25" t="s">
        <v>92</v>
      </c>
      <c r="BX238" s="32" t="s">
        <v>815</v>
      </c>
      <c r="BY238" s="21" t="s">
        <v>546</v>
      </c>
      <c r="BZ238" s="21" t="s">
        <v>103</v>
      </c>
      <c r="CA238" s="33" t="s">
        <v>551</v>
      </c>
      <c r="CB238" s="21">
        <v>2</v>
      </c>
      <c r="CC238" s="25" t="s">
        <v>172</v>
      </c>
      <c r="CD238" s="21" t="s">
        <v>97</v>
      </c>
      <c r="CE238" s="21"/>
      <c r="CF238" s="21" t="s">
        <v>143</v>
      </c>
    </row>
    <row r="239" spans="1:84" ht="56.4" x14ac:dyDescent="0.3">
      <c r="A239" s="21">
        <v>28084</v>
      </c>
      <c r="B239" s="22" t="s">
        <v>816</v>
      </c>
      <c r="C239" s="21" t="s">
        <v>532</v>
      </c>
      <c r="D239" s="21" t="s">
        <v>533</v>
      </c>
      <c r="E239" s="21" t="s">
        <v>634</v>
      </c>
      <c r="F239" s="21"/>
      <c r="G239" s="21" t="s">
        <v>119</v>
      </c>
      <c r="H239" s="21" t="s">
        <v>120</v>
      </c>
      <c r="I239" s="21" t="s">
        <v>92</v>
      </c>
      <c r="J239" s="21" t="s">
        <v>93</v>
      </c>
      <c r="K239" s="21" t="s">
        <v>121</v>
      </c>
      <c r="L239" s="24" t="s">
        <v>92</v>
      </c>
      <c r="M239" s="24">
        <v>38.154673403722782</v>
      </c>
      <c r="N239" s="24">
        <v>25.209082018126583</v>
      </c>
      <c r="O239" s="24">
        <v>24.404106460840481</v>
      </c>
      <c r="P239" s="24">
        <v>29.195646931601964</v>
      </c>
      <c r="Q239" s="24">
        <v>39.652301673218275</v>
      </c>
      <c r="R239" s="24">
        <v>46.338158816189484</v>
      </c>
      <c r="S239" s="24" t="s">
        <v>92</v>
      </c>
      <c r="T239" s="24" t="s">
        <v>92</v>
      </c>
      <c r="U239" s="24" t="s">
        <v>92</v>
      </c>
      <c r="V239" s="24" t="s">
        <v>92</v>
      </c>
      <c r="W239" s="24" t="s">
        <v>92</v>
      </c>
      <c r="X239" s="24" t="s">
        <v>92</v>
      </c>
      <c r="Y239" s="24" t="s">
        <v>92</v>
      </c>
      <c r="Z239" s="24" t="s">
        <v>92</v>
      </c>
      <c r="AA239" s="24" t="s">
        <v>92</v>
      </c>
      <c r="AB239" s="23" t="s">
        <v>198</v>
      </c>
      <c r="AC239" s="21">
        <v>18.113710000000001</v>
      </c>
      <c r="AD239" s="21">
        <v>-66.156509999999997</v>
      </c>
      <c r="AE239" s="21" t="str">
        <f>_xlfn.XLOOKUP(Consolidated[[#This Row],[CODE]],[1]updatedschoolpoints!$A:$A,[1]updatedschoolpoints!$O:$O)</f>
        <v>324-000-003-49</v>
      </c>
      <c r="AF239" s="21">
        <f>_xlfn.XLOOKUP(Consolidated[[#This Row],[CODE]],[1]updatedschoolpoints!$A:$A,[1]updatedschoolpoints!$Q:$Q)</f>
        <v>49</v>
      </c>
      <c r="AG239" s="21">
        <f>_xlfn.XLOOKUP(Consolidated[[#This Row],[CODE]],[1]updatedschoolpoints!$A:$A,[1]updatedschoolpoints!$P:$P)</f>
        <v>3</v>
      </c>
      <c r="AH239" s="21">
        <f>_xlfn.XLOOKUP(Consolidated[[#This Row],[CODE]],[1]updatedschoolpoints!$A:$A,[1]updatedschoolpoints!$I:$I)</f>
        <v>7.4537589909999999</v>
      </c>
      <c r="AI239" s="21">
        <f>_xlfn.XLOOKUP(Consolidated[[#This Row],[CODE]],[1]updatedschoolpoints!$A:$A,[1]updatedschoolpoints!$H:$H)</f>
        <v>324685.74160000001</v>
      </c>
      <c r="AJ239" s="21">
        <v>62644</v>
      </c>
      <c r="AK239" s="21" t="s">
        <v>491</v>
      </c>
      <c r="AL239" s="26">
        <f>_xlfn.XLOOKUP(Consolidated[[#This Row],[CODE]],'[2]FCI updated 220517'!$B:$B,'[2]FCI updated 220517'!$GD:$GD)</f>
        <v>0.64549999999999996</v>
      </c>
      <c r="AM239" s="27">
        <f>IF(AND(Consolidated[[#This Row],[DESIGNATION]]="Historic",Consolidated[[#This Row],[DESIGNATION 3/22/2022]]="Historic"),AL239,AL239/1.6)</f>
        <v>0.40343749999999995</v>
      </c>
      <c r="AN239" s="21" t="s">
        <v>45</v>
      </c>
      <c r="AO239" s="21" t="s">
        <v>97</v>
      </c>
      <c r="AP239" s="21" t="str">
        <f>_xlfn.XLOOKUP(Consolidated[[#This Row],[CODE]],'[3]PRUEBA PVI'!$D:$D,'[3]PRUEBA PVI'!$I:$I,"NO DATA")</f>
        <v>REGULAR</v>
      </c>
      <c r="AQ239" s="28" t="str">
        <f>IF(_xlfn.XLOOKUP(Consolidated[[#This Row],[CODE]],'[4]PRUEBA PVI'!$D:$D,'[4]PRUEBA PVI'!$I:$I,"NOT FOUND")=Consolidated[[#This Row],[SPECIAL SCHOOL]],"MATCHES","NO")</f>
        <v>MATCHES</v>
      </c>
      <c r="AR239" s="28"/>
      <c r="AS239" s="21">
        <f>_xlfn.XLOOKUP(Consolidated[[#This Row],[CODE]],'[5]WORKING FILE'!$D:$D,'[5]WORKING FILE'!$W:$W,"")</f>
        <v>3</v>
      </c>
      <c r="AT239" s="33" t="str">
        <f>_xlfn.XLOOKUP(Consolidated[[#This Row],[CODE]],'[5]WORKING FILE'!$D:$D,'[5]WORKING FILE'!$V:$V)</f>
        <v>Keep</v>
      </c>
      <c r="AU239" s="21" t="str">
        <f>_xlfn.XLOOKUP(Consolidated[[#This Row],[CODE]],'[6]Karen sort'!$D:$D,'[6]Karen sort'!$O:$O,"NOT COMPLETE")</f>
        <v>PK-5</v>
      </c>
      <c r="AV239" s="21">
        <v>7.3</v>
      </c>
      <c r="AW239" s="21">
        <v>3</v>
      </c>
      <c r="AX239" s="21" t="s">
        <v>92</v>
      </c>
      <c r="AY239" s="27" t="s">
        <v>92</v>
      </c>
      <c r="AZ239" s="21"/>
      <c r="BA239" s="21"/>
      <c r="BB239" s="21"/>
      <c r="BC239" s="21"/>
      <c r="BD239" s="21"/>
      <c r="BE239" s="21"/>
      <c r="BF239" s="24" t="s">
        <v>179</v>
      </c>
      <c r="BG239" s="24">
        <v>209.65879796936593</v>
      </c>
      <c r="BH239" s="29" t="str">
        <f>IF(_xlfn.XLOOKUP(Consolidated[[#This Row],[CODE]],'[4]PRUEBA PVI'!$D:$D,'[4]PRUEBA PVI'!$AF:$AF,"NOT FOUND")=BG239,"",_xlfn.XLOOKUP(Consolidated[[#This Row],[CODE]],'[4]PRUEBA PVI'!$D:$D,'[4]PRUEBA PVI'!$AF:$AF,"NOT FOUND"))</f>
        <v/>
      </c>
      <c r="BI239" s="30">
        <v>198.01277505888154</v>
      </c>
      <c r="BJ239" s="21">
        <v>19</v>
      </c>
      <c r="BK239" s="28" t="str">
        <f>IF(_xlfn.XLOOKUP(Consolidated[[#This Row],[CODE]],'[4]PRUEBA PVI'!$D:$D,'[4]PRUEBA PVI'!$AK:$AK,"NO DATA")=Consolidated[[#This Row],[NO OF CLASSROOMS]],"","DOES NOT MATCH")</f>
        <v/>
      </c>
      <c r="BL239" s="31">
        <f>Consolidated[[#This Row],[ENROLLMENT 2021-22]]/Consolidated[[#This Row],[NO OF CLASSROOMS]]</f>
        <v>10.421725003099029</v>
      </c>
      <c r="BM239" s="21">
        <f>Consolidated[[#This Row],[FLOOR AREA (SF)]]/Consolidated[[#This Row],[ENROLLMENT 2022-23]]</f>
        <v>298.79022777357125</v>
      </c>
      <c r="BN239" s="21" t="s">
        <v>99</v>
      </c>
      <c r="BO239" s="21" t="s">
        <v>132</v>
      </c>
      <c r="BP239" s="21" t="s">
        <v>97</v>
      </c>
      <c r="BQ239" s="21" t="s">
        <v>123</v>
      </c>
      <c r="BR239" s="21" t="s">
        <v>97</v>
      </c>
      <c r="BS239" s="21" t="str">
        <f>_xlfn.XLOOKUP(Consolidated[[#This Row],[CODE]],'[7]page 1'!$A:$A,'[7]page 1'!$C:$C,"")</f>
        <v/>
      </c>
      <c r="BT239" s="21" t="str">
        <f>_xlfn.XLOOKUP(Consolidated[[#This Row],[CODE]],[8]Sheet1!$A:$A,[8]Sheet1!$G:$G,"")</f>
        <v>ESSER ROOF SEALING PROGRAM</v>
      </c>
      <c r="BU239" s="21" t="s">
        <v>92</v>
      </c>
      <c r="BV239" s="21" t="s">
        <v>124</v>
      </c>
      <c r="BW239" s="25" t="s">
        <v>125</v>
      </c>
      <c r="BX239" s="32" t="s">
        <v>817</v>
      </c>
      <c r="BY239" s="21" t="s">
        <v>634</v>
      </c>
      <c r="BZ239" s="21" t="s">
        <v>103</v>
      </c>
      <c r="CA239" s="33" t="s">
        <v>636</v>
      </c>
      <c r="CB239" s="21">
        <v>1</v>
      </c>
      <c r="CC239" s="25" t="s">
        <v>253</v>
      </c>
      <c r="CD239" s="21" t="s">
        <v>97</v>
      </c>
      <c r="CE239" s="21"/>
      <c r="CF239" s="21" t="s">
        <v>143</v>
      </c>
    </row>
    <row r="240" spans="1:84" ht="84" x14ac:dyDescent="0.3">
      <c r="A240" s="21">
        <v>28100</v>
      </c>
      <c r="B240" s="22" t="s">
        <v>818</v>
      </c>
      <c r="C240" s="21" t="s">
        <v>532</v>
      </c>
      <c r="D240" s="21" t="s">
        <v>545</v>
      </c>
      <c r="E240" s="49" t="s">
        <v>660</v>
      </c>
      <c r="F240" s="49"/>
      <c r="G240" s="21" t="s">
        <v>119</v>
      </c>
      <c r="H240" s="21" t="s">
        <v>120</v>
      </c>
      <c r="I240" s="21" t="s">
        <v>92</v>
      </c>
      <c r="J240" s="21" t="s">
        <v>93</v>
      </c>
      <c r="K240" s="21" t="s">
        <v>121</v>
      </c>
      <c r="L240" s="24" t="s">
        <v>92</v>
      </c>
      <c r="M240" s="24">
        <v>18.123469866768321</v>
      </c>
      <c r="N240" s="24">
        <v>9.3366970437505863</v>
      </c>
      <c r="O240" s="24">
        <v>15.956531147472623</v>
      </c>
      <c r="P240" s="24">
        <v>16.952311121575335</v>
      </c>
      <c r="Q240" s="24">
        <v>23.602560519772783</v>
      </c>
      <c r="R240" s="24">
        <v>23.641917763361981</v>
      </c>
      <c r="S240" s="24" t="s">
        <v>92</v>
      </c>
      <c r="T240" s="24" t="s">
        <v>92</v>
      </c>
      <c r="U240" s="24" t="s">
        <v>92</v>
      </c>
      <c r="V240" s="24" t="s">
        <v>92</v>
      </c>
      <c r="W240" s="24" t="s">
        <v>92</v>
      </c>
      <c r="X240" s="24" t="s">
        <v>92</v>
      </c>
      <c r="Y240" s="24" t="s">
        <v>92</v>
      </c>
      <c r="Z240" s="24">
        <v>8.0148562683671827</v>
      </c>
      <c r="AA240" s="24" t="s">
        <v>92</v>
      </c>
      <c r="AB240" s="23" t="s">
        <v>136</v>
      </c>
      <c r="AC240" s="21">
        <v>18.21106</v>
      </c>
      <c r="AD240" s="21">
        <v>-66.23603</v>
      </c>
      <c r="AE240" s="21" t="str">
        <f>_xlfn.XLOOKUP(Consolidated[[#This Row],[CODE]],[1]updatedschoolpoints!$A:$A,[1]updatedschoolpoints!$O:$O)</f>
        <v>248-000-002-50</v>
      </c>
      <c r="AF240" s="21">
        <f>_xlfn.XLOOKUP(Consolidated[[#This Row],[CODE]],[1]updatedschoolpoints!$A:$A,[1]updatedschoolpoints!$Q:$Q)</f>
        <v>50</v>
      </c>
      <c r="AG240" s="21">
        <f>_xlfn.XLOOKUP(Consolidated[[#This Row],[CODE]],[1]updatedschoolpoints!$A:$A,[1]updatedschoolpoints!$P:$P)</f>
        <v>2</v>
      </c>
      <c r="AH240" s="21">
        <f>_xlfn.XLOOKUP(Consolidated[[#This Row],[CODE]],[1]updatedschoolpoints!$A:$A,[1]updatedschoolpoints!$I:$I)</f>
        <v>7.0043906539999998</v>
      </c>
      <c r="AI240" s="21">
        <f>_xlfn.XLOOKUP(Consolidated[[#This Row],[CODE]],[1]updatedschoolpoints!$A:$A,[1]updatedschoolpoints!$H:$H)</f>
        <v>305111.25689999998</v>
      </c>
      <c r="AJ240" s="21">
        <v>101689</v>
      </c>
      <c r="AK240" s="21" t="s">
        <v>491</v>
      </c>
      <c r="AL240" s="26">
        <f>_xlfn.XLOOKUP(Consolidated[[#This Row],[CODE]],'[2]FCI updated 220517'!$B:$B,'[2]FCI updated 220517'!$GD:$GD)</f>
        <v>0.40100000000000002</v>
      </c>
      <c r="AM240" s="27">
        <f>IF(AND(Consolidated[[#This Row],[DESIGNATION]]="Historic",Consolidated[[#This Row],[DESIGNATION 3/22/2022]]="Historic"),AL240,AL240/1.6)</f>
        <v>0.25062499999999999</v>
      </c>
      <c r="AN240" s="21" t="s">
        <v>45</v>
      </c>
      <c r="AO240" s="21" t="s">
        <v>97</v>
      </c>
      <c r="AP240" s="21" t="str">
        <f>_xlfn.XLOOKUP(Consolidated[[#This Row],[CODE]],'[3]PRUEBA PVI'!$D:$D,'[3]PRUEBA PVI'!$I:$I,"NO DATA")</f>
        <v>REGULAR</v>
      </c>
      <c r="AQ240" s="28" t="str">
        <f>IF(_xlfn.XLOOKUP(Consolidated[[#This Row],[CODE]],'[4]PRUEBA PVI'!$D:$D,'[4]PRUEBA PVI'!$I:$I,"NOT FOUND")=Consolidated[[#This Row],[SPECIAL SCHOOL]],"MATCHES","NO")</f>
        <v>MATCHES</v>
      </c>
      <c r="AR240" s="28"/>
      <c r="AS240" s="21">
        <f>_xlfn.XLOOKUP(Consolidated[[#This Row],[CODE]],'[5]WORKING FILE'!$D:$D,'[5]WORKING FILE'!$W:$W,"")</f>
        <v>3</v>
      </c>
      <c r="AT240" s="33" t="str">
        <f>_xlfn.XLOOKUP(Consolidated[[#This Row],[CODE]],'[5]WORKING FILE'!$D:$D,'[5]WORKING FILE'!$V:$V)</f>
        <v>Bring ES students from SU OSCAR PORRATA DORIA</v>
      </c>
      <c r="AU240" s="21">
        <f>_xlfn.XLOOKUP(Consolidated[[#This Row],[CODE]],'[6]Karen sort'!$D:$D,'[6]Karen sort'!$O:$O,"NOT COMPLETE")</f>
        <v>0</v>
      </c>
      <c r="AV240" s="21">
        <v>7</v>
      </c>
      <c r="AW240" s="21">
        <v>5</v>
      </c>
      <c r="AX240" s="21" t="s">
        <v>92</v>
      </c>
      <c r="AY240" s="27" t="s">
        <v>92</v>
      </c>
      <c r="AZ240" s="21"/>
      <c r="BA240" s="21"/>
      <c r="BB240" s="21"/>
      <c r="BC240" s="21"/>
      <c r="BD240" s="21"/>
      <c r="BE240" s="21"/>
      <c r="BF240" s="24" t="s">
        <v>179</v>
      </c>
      <c r="BG240" s="24">
        <v>128.08016839587776</v>
      </c>
      <c r="BH240" s="29" t="str">
        <f>IF(_xlfn.XLOOKUP(Consolidated[[#This Row],[CODE]],'[4]PRUEBA PVI'!$D:$D,'[4]PRUEBA PVI'!$AF:$AF,"NOT FOUND")=BG240,"",_xlfn.XLOOKUP(Consolidated[[#This Row],[CODE]],'[4]PRUEBA PVI'!$D:$D,'[4]PRUEBA PVI'!$AF:$AF,"NOT FOUND"))</f>
        <v/>
      </c>
      <c r="BI240" s="30">
        <v>122.69193770097804</v>
      </c>
      <c r="BJ240" s="21">
        <v>39</v>
      </c>
      <c r="BK240" s="28" t="str">
        <f>IF(_xlfn.XLOOKUP(Consolidated[[#This Row],[CODE]],'[4]PRUEBA PVI'!$D:$D,'[4]PRUEBA PVI'!$AK:$AK,"NO DATA")=Consolidated[[#This Row],[NO OF CLASSROOMS]],"","DOES NOT MATCH")</f>
        <v/>
      </c>
      <c r="BL240" s="31">
        <f>Consolidated[[#This Row],[ENROLLMENT 2021-22]]/Consolidated[[#This Row],[NO OF CLASSROOMS]]</f>
        <v>3.1459471205378984</v>
      </c>
      <c r="BM240" s="21">
        <f>Consolidated[[#This Row],[FLOOR AREA (SF)]]/Consolidated[[#This Row],[ENROLLMENT 2022-23]]</f>
        <v>793.94805045613009</v>
      </c>
      <c r="BN240" s="21" t="s">
        <v>99</v>
      </c>
      <c r="BO240" s="21" t="s">
        <v>115</v>
      </c>
      <c r="BP240" s="21" t="s">
        <v>97</v>
      </c>
      <c r="BQ240" s="21" t="s">
        <v>123</v>
      </c>
      <c r="BR240" s="21" t="s">
        <v>97</v>
      </c>
      <c r="BS240" s="21" t="str">
        <f>_xlfn.XLOOKUP(Consolidated[[#This Row],[CODE]],'[7]page 1'!$A:$A,'[7]page 1'!$C:$C,"")</f>
        <v/>
      </c>
      <c r="BT240" s="21" t="str">
        <f>_xlfn.XLOOKUP(Consolidated[[#This Row],[CODE]],[8]Sheet1!$A:$A,[8]Sheet1!$G:$G,"")</f>
        <v>ESSER ROOF SEALING PROGRAM</v>
      </c>
      <c r="BU240" s="21" t="s">
        <v>92</v>
      </c>
      <c r="BV240" s="21" t="s">
        <v>124</v>
      </c>
      <c r="BW240" s="25" t="s">
        <v>279</v>
      </c>
      <c r="BX240" s="32" t="s">
        <v>819</v>
      </c>
      <c r="BY240" s="21" t="s">
        <v>660</v>
      </c>
      <c r="BZ240" s="21" t="s">
        <v>103</v>
      </c>
      <c r="CA240" s="33">
        <v>7824817</v>
      </c>
      <c r="CB240" s="21">
        <v>2</v>
      </c>
      <c r="CC240" s="25" t="s">
        <v>253</v>
      </c>
      <c r="CD240" s="21" t="s">
        <v>97</v>
      </c>
      <c r="CE240" s="21"/>
      <c r="CF240" s="21" t="s">
        <v>143</v>
      </c>
    </row>
    <row r="241" spans="1:84" ht="56.4" x14ac:dyDescent="0.3">
      <c r="A241" s="21">
        <v>28365</v>
      </c>
      <c r="B241" s="22" t="s">
        <v>820</v>
      </c>
      <c r="C241" s="21" t="s">
        <v>532</v>
      </c>
      <c r="D241" s="21" t="s">
        <v>533</v>
      </c>
      <c r="E241" s="21" t="s">
        <v>533</v>
      </c>
      <c r="F241" s="21"/>
      <c r="G241" s="21" t="s">
        <v>119</v>
      </c>
      <c r="H241" s="21" t="s">
        <v>120</v>
      </c>
      <c r="I241" s="21" t="s">
        <v>110</v>
      </c>
      <c r="J241" s="21" t="s">
        <v>93</v>
      </c>
      <c r="K241" s="21" t="s">
        <v>121</v>
      </c>
      <c r="L241" s="24">
        <v>11.852649927657403</v>
      </c>
      <c r="M241" s="24">
        <v>43.877874414281195</v>
      </c>
      <c r="N241" s="24">
        <v>36.413118470627289</v>
      </c>
      <c r="O241" s="24">
        <v>24.404106460840481</v>
      </c>
      <c r="P241" s="24">
        <v>38.613597554699368</v>
      </c>
      <c r="Q241" s="24">
        <v>49.093325881127392</v>
      </c>
      <c r="R241" s="24">
        <v>39.71842184244813</v>
      </c>
      <c r="S241" s="24" t="s">
        <v>92</v>
      </c>
      <c r="T241" s="24" t="s">
        <v>92</v>
      </c>
      <c r="U241" s="24" t="s">
        <v>92</v>
      </c>
      <c r="V241" s="24" t="s">
        <v>92</v>
      </c>
      <c r="W241" s="24" t="s">
        <v>92</v>
      </c>
      <c r="X241" s="24" t="s">
        <v>92</v>
      </c>
      <c r="Y241" s="24" t="s">
        <v>92</v>
      </c>
      <c r="Z241" s="24">
        <v>4.5799178676383905</v>
      </c>
      <c r="AA241" s="24" t="s">
        <v>92</v>
      </c>
      <c r="AB241" s="23" t="s">
        <v>257</v>
      </c>
      <c r="AC241" s="21">
        <v>18.165780000000002</v>
      </c>
      <c r="AD241" s="21">
        <v>-66.147840000000002</v>
      </c>
      <c r="AE241" s="21" t="str">
        <f>_xlfn.XLOOKUP(Consolidated[[#This Row],[CODE]],[1]updatedschoolpoints!$A:$A,[1]updatedschoolpoints!$O:$O)</f>
        <v>275-067-259-38</v>
      </c>
      <c r="AF241" s="21">
        <f>_xlfn.XLOOKUP(Consolidated[[#This Row],[CODE]],[1]updatedschoolpoints!$A:$A,[1]updatedschoolpoints!$Q:$Q)</f>
        <v>38</v>
      </c>
      <c r="AG241" s="21">
        <f>_xlfn.XLOOKUP(Consolidated[[#This Row],[CODE]],[1]updatedschoolpoints!$A:$A,[1]updatedschoolpoints!$P:$P)</f>
        <v>259</v>
      </c>
      <c r="AH241" s="21">
        <f>_xlfn.XLOOKUP(Consolidated[[#This Row],[CODE]],[1]updatedschoolpoints!$A:$A,[1]updatedschoolpoints!$I:$I)</f>
        <v>3.0020605699999998</v>
      </c>
      <c r="AI241" s="21">
        <f>_xlfn.XLOOKUP(Consolidated[[#This Row],[CODE]],[1]updatedschoolpoints!$A:$A,[1]updatedschoolpoints!$H:$H)</f>
        <v>130769.75840000001</v>
      </c>
      <c r="AJ241" s="21">
        <v>51200</v>
      </c>
      <c r="AK241" s="21" t="s">
        <v>797</v>
      </c>
      <c r="AL241" s="26">
        <f>_xlfn.XLOOKUP(Consolidated[[#This Row],[CODE]],'[2]FCI updated 220517'!$B:$B,'[2]FCI updated 220517'!$GD:$GD)</f>
        <v>0.81</v>
      </c>
      <c r="AM241" s="27">
        <f>IF(AND(Consolidated[[#This Row],[DESIGNATION]]="Historic",Consolidated[[#This Row],[DESIGNATION 3/22/2022]]="Historic"),AL241,AL241/1.6)</f>
        <v>0.50624999999999998</v>
      </c>
      <c r="AN241" s="21" t="s">
        <v>45</v>
      </c>
      <c r="AO241" s="21" t="s">
        <v>97</v>
      </c>
      <c r="AP241" s="21" t="str">
        <f>_xlfn.XLOOKUP(Consolidated[[#This Row],[CODE]],'[3]PRUEBA PVI'!$D:$D,'[3]PRUEBA PVI'!$I:$I,"NO DATA")</f>
        <v>REGULAR</v>
      </c>
      <c r="AQ241" s="28" t="str">
        <f>IF(_xlfn.XLOOKUP(Consolidated[[#This Row],[CODE]],'[4]PRUEBA PVI'!$D:$D,'[4]PRUEBA PVI'!$I:$I,"NOT FOUND")=Consolidated[[#This Row],[SPECIAL SCHOOL]],"MATCHES","NO")</f>
        <v>MATCHES</v>
      </c>
      <c r="AR241" s="28"/>
      <c r="AS241" s="21">
        <f>_xlfn.XLOOKUP(Consolidated[[#This Row],[CODE]],'[5]WORKING FILE'!$D:$D,'[5]WORKING FILE'!$W:$W,"")</f>
        <v>3</v>
      </c>
      <c r="AT241" s="33" t="str">
        <f>_xlfn.XLOOKUP(Consolidated[[#This Row],[CODE]],'[5]WORKING FILE'!$D:$D,'[5]WORKING FILE'!$V:$V)</f>
        <v>Keep</v>
      </c>
      <c r="AU241" s="21" t="str">
        <f>_xlfn.XLOOKUP(Consolidated[[#This Row],[CODE]],'[6]Karen sort'!$D:$D,'[6]Karen sort'!$O:$O,"NOT COMPLETE")</f>
        <v>PK-5</v>
      </c>
      <c r="AV241" s="21">
        <v>10.4</v>
      </c>
      <c r="AW241" s="21">
        <v>4</v>
      </c>
      <c r="AX241" s="21" t="s">
        <v>92</v>
      </c>
      <c r="AY241" s="27" t="s">
        <v>92</v>
      </c>
      <c r="AZ241" s="21"/>
      <c r="BA241" s="21"/>
      <c r="BB241" s="21"/>
      <c r="BC241" s="21"/>
      <c r="BD241" s="21"/>
      <c r="BE241" s="21"/>
      <c r="BF241" s="24" t="s">
        <v>179</v>
      </c>
      <c r="BG241" s="24">
        <v>249.51084508584339</v>
      </c>
      <c r="BH241" s="29" t="str">
        <f>IF(_xlfn.XLOOKUP(Consolidated[[#This Row],[CODE]],'[4]PRUEBA PVI'!$D:$D,'[4]PRUEBA PVI'!$AF:$AF,"NOT FOUND")=BG241,"",_xlfn.XLOOKUP(Consolidated[[#This Row],[CODE]],'[4]PRUEBA PVI'!$D:$D,'[4]PRUEBA PVI'!$AF:$AF,"NOT FOUND"))</f>
        <v/>
      </c>
      <c r="BI241" s="30">
        <v>237.96640147561288</v>
      </c>
      <c r="BJ241" s="21">
        <v>27</v>
      </c>
      <c r="BK241" s="28" t="str">
        <f>IF(_xlfn.XLOOKUP(Consolidated[[#This Row],[CODE]],'[4]PRUEBA PVI'!$D:$D,'[4]PRUEBA PVI'!$AK:$AK,"NO DATA")=Consolidated[[#This Row],[NO OF CLASSROOMS]],"","DOES NOT MATCH")</f>
        <v/>
      </c>
      <c r="BL241" s="31">
        <f>Consolidated[[#This Row],[ENROLLMENT 2021-22]]/Consolidated[[#This Row],[NO OF CLASSROOMS]]</f>
        <v>8.8135704250227001</v>
      </c>
      <c r="BM241" s="21">
        <f>Consolidated[[#This Row],[FLOOR AREA (SF)]]/Consolidated[[#This Row],[ENROLLMENT 2022-23]]</f>
        <v>205.20150129099522</v>
      </c>
      <c r="BN241" s="21" t="s">
        <v>114</v>
      </c>
      <c r="BO241" s="21" t="s">
        <v>132</v>
      </c>
      <c r="BP241" s="21" t="s">
        <v>97</v>
      </c>
      <c r="BQ241" s="21" t="s">
        <v>97</v>
      </c>
      <c r="BR241" s="21" t="s">
        <v>97</v>
      </c>
      <c r="BS241" s="21" t="str">
        <f>_xlfn.XLOOKUP(Consolidated[[#This Row],[CODE]],'[7]page 1'!$A:$A,'[7]page 1'!$C:$C,"")</f>
        <v/>
      </c>
      <c r="BT241" s="21" t="str">
        <f>_xlfn.XLOOKUP(Consolidated[[#This Row],[CODE]],[8]Sheet1!$A:$A,[8]Sheet1!$G:$G,"")</f>
        <v/>
      </c>
      <c r="BU241" s="21" t="s">
        <v>92</v>
      </c>
      <c r="BV241" s="21" t="s">
        <v>124</v>
      </c>
      <c r="BW241" s="25" t="s">
        <v>279</v>
      </c>
      <c r="BX241" s="32" t="s">
        <v>821</v>
      </c>
      <c r="BY241" s="21" t="s">
        <v>533</v>
      </c>
      <c r="BZ241" s="21" t="s">
        <v>103</v>
      </c>
      <c r="CA241" s="33" t="s">
        <v>650</v>
      </c>
      <c r="CB241" s="21">
        <v>2</v>
      </c>
      <c r="CC241" s="25" t="s">
        <v>172</v>
      </c>
      <c r="CD241" s="21" t="s">
        <v>97</v>
      </c>
      <c r="CE241" s="21"/>
      <c r="CF241" s="21" t="s">
        <v>143</v>
      </c>
    </row>
    <row r="242" spans="1:84" ht="56.4" x14ac:dyDescent="0.3">
      <c r="A242" s="21">
        <v>28373</v>
      </c>
      <c r="B242" s="22" t="s">
        <v>822</v>
      </c>
      <c r="C242" s="21" t="s">
        <v>532</v>
      </c>
      <c r="D242" s="21" t="s">
        <v>725</v>
      </c>
      <c r="E242" s="21" t="s">
        <v>823</v>
      </c>
      <c r="F242" s="21"/>
      <c r="G242" s="21" t="s">
        <v>160</v>
      </c>
      <c r="H242" s="21" t="s">
        <v>161</v>
      </c>
      <c r="I242" s="21" t="s">
        <v>92</v>
      </c>
      <c r="J242" s="21" t="s">
        <v>93</v>
      </c>
      <c r="K242" s="21" t="s">
        <v>162</v>
      </c>
      <c r="L242" s="24" t="s">
        <v>92</v>
      </c>
      <c r="M242" s="24" t="s">
        <v>92</v>
      </c>
      <c r="N242" s="24" t="s">
        <v>92</v>
      </c>
      <c r="O242" s="24" t="s">
        <v>92</v>
      </c>
      <c r="P242" s="24" t="s">
        <v>92</v>
      </c>
      <c r="Q242" s="24" t="s">
        <v>92</v>
      </c>
      <c r="R242" s="24" t="s">
        <v>92</v>
      </c>
      <c r="S242" s="24" t="s">
        <v>92</v>
      </c>
      <c r="T242" s="24" t="s">
        <v>92</v>
      </c>
      <c r="U242" s="24" t="s">
        <v>92</v>
      </c>
      <c r="V242" s="24">
        <v>56.3307562706933</v>
      </c>
      <c r="W242" s="24">
        <v>67.733036173449918</v>
      </c>
      <c r="X242" s="24">
        <v>55.001803026689487</v>
      </c>
      <c r="Y242" s="24">
        <v>59.808421212403431</v>
      </c>
      <c r="Z242" s="24" t="s">
        <v>92</v>
      </c>
      <c r="AA242" s="24" t="s">
        <v>92</v>
      </c>
      <c r="AB242" s="23" t="s">
        <v>178</v>
      </c>
      <c r="AC242" s="21">
        <v>17.973230000000001</v>
      </c>
      <c r="AD242" s="21">
        <v>-66.281679999999994</v>
      </c>
      <c r="AE242" s="21" t="str">
        <f>_xlfn.XLOOKUP(Consolidated[[#This Row],[CODE]],[1]updatedschoolpoints!$A:$A,[1]updatedschoolpoints!$O:$O)</f>
        <v>417-000-008-34</v>
      </c>
      <c r="AF242" s="21">
        <f>_xlfn.XLOOKUP(Consolidated[[#This Row],[CODE]],[1]updatedschoolpoints!$A:$A,[1]updatedschoolpoints!$Q:$Q)</f>
        <v>34</v>
      </c>
      <c r="AG242" s="21">
        <f>_xlfn.XLOOKUP(Consolidated[[#This Row],[CODE]],[1]updatedschoolpoints!$A:$A,[1]updatedschoolpoints!$P:$P)</f>
        <v>8</v>
      </c>
      <c r="AH242" s="21">
        <f>_xlfn.XLOOKUP(Consolidated[[#This Row],[CODE]],[1]updatedschoolpoints!$A:$A,[1]updatedschoolpoints!$I:$I)</f>
        <v>7.8470077509999996</v>
      </c>
      <c r="AI242" s="21">
        <f>_xlfn.XLOOKUP(Consolidated[[#This Row],[CODE]],[1]updatedschoolpoints!$A:$A,[1]updatedschoolpoints!$H:$H)</f>
        <v>341815.65759999998</v>
      </c>
      <c r="AJ242" s="21">
        <v>98671</v>
      </c>
      <c r="AK242" s="21" t="s">
        <v>824</v>
      </c>
      <c r="AL242" s="26">
        <f>_xlfn.XLOOKUP(Consolidated[[#This Row],[CODE]],'[2]FCI updated 220517'!$B:$B,'[2]FCI updated 220517'!$GD:$GD)</f>
        <v>0.498</v>
      </c>
      <c r="AM242" s="27">
        <f>IF(AND(Consolidated[[#This Row],[DESIGNATION]]="Historic",Consolidated[[#This Row],[DESIGNATION 3/22/2022]]="Historic"),AL242,AL242/1.6)</f>
        <v>0.31124999999999997</v>
      </c>
      <c r="AN242" s="21" t="s">
        <v>45</v>
      </c>
      <c r="AO242" s="21" t="s">
        <v>97</v>
      </c>
      <c r="AP242" s="21" t="str">
        <f>_xlfn.XLOOKUP(Consolidated[[#This Row],[CODE]],'[3]PRUEBA PVI'!$D:$D,'[3]PRUEBA PVI'!$I:$I,"NO DATA")</f>
        <v>REGULAR</v>
      </c>
      <c r="AQ242" s="28" t="str">
        <f>IF(_xlfn.XLOOKUP(Consolidated[[#This Row],[CODE]],'[4]PRUEBA PVI'!$D:$D,'[4]PRUEBA PVI'!$I:$I,"NOT FOUND")=Consolidated[[#This Row],[SPECIAL SCHOOL]],"MATCHES","NO")</f>
        <v>MATCHES</v>
      </c>
      <c r="AR242" s="28"/>
      <c r="AS242" s="21">
        <f>_xlfn.XLOOKUP(Consolidated[[#This Row],[CODE]],'[5]WORKING FILE'!$D:$D,'[5]WORKING FILE'!$W:$W,"")</f>
        <v>3</v>
      </c>
      <c r="AT242" s="33" t="str">
        <f>_xlfn.XLOOKUP(Consolidated[[#This Row],[CODE]],'[5]WORKING FILE'!$D:$D,'[5]WORKING FILE'!$V:$V)</f>
        <v>Bring HS students from STELLA MARQUEZ</v>
      </c>
      <c r="AU242" s="21" t="str">
        <f>_xlfn.XLOOKUP(Consolidated[[#This Row],[CODE]],'[6]Karen sort'!$D:$D,'[6]Karen sort'!$O:$O,"NOT COMPLETE")</f>
        <v>9-12</v>
      </c>
      <c r="AV242" s="21">
        <v>3.2</v>
      </c>
      <c r="AW242" s="21">
        <v>2</v>
      </c>
      <c r="AX242" s="21" t="s">
        <v>92</v>
      </c>
      <c r="AY242" s="27" t="s">
        <v>92</v>
      </c>
      <c r="AZ242" s="21"/>
      <c r="BA242" s="21"/>
      <c r="BB242" s="21"/>
      <c r="BC242" s="21"/>
      <c r="BD242" s="21"/>
      <c r="BE242" s="21"/>
      <c r="BF242" s="24" t="s">
        <v>179</v>
      </c>
      <c r="BG242" s="24">
        <v>269.4023100287377</v>
      </c>
      <c r="BH242" s="29" t="str">
        <f>IF(_xlfn.XLOOKUP(Consolidated[[#This Row],[CODE]],'[4]PRUEBA PVI'!$D:$D,'[4]PRUEBA PVI'!$AF:$AF,"NOT FOUND")=BG242,"",_xlfn.XLOOKUP(Consolidated[[#This Row],[CODE]],'[4]PRUEBA PVI'!$D:$D,'[4]PRUEBA PVI'!$AF:$AF,"NOT FOUND"))</f>
        <v/>
      </c>
      <c r="BI242" s="30">
        <v>259.23039976048699</v>
      </c>
      <c r="BJ242" s="21">
        <v>24</v>
      </c>
      <c r="BK242" s="28" t="str">
        <f>IF(_xlfn.XLOOKUP(Consolidated[[#This Row],[CODE]],'[4]PRUEBA PVI'!$D:$D,'[4]PRUEBA PVI'!$AK:$AK,"NO DATA")=Consolidated[[#This Row],[NO OF CLASSROOMS]],"","DOES NOT MATCH")</f>
        <v/>
      </c>
      <c r="BL242" s="31">
        <f>Consolidated[[#This Row],[ENROLLMENT 2021-22]]/Consolidated[[#This Row],[NO OF CLASSROOMS]]</f>
        <v>10.801266656686957</v>
      </c>
      <c r="BM242" s="21">
        <f>Consolidated[[#This Row],[FLOOR AREA (SF)]]/Consolidated[[#This Row],[ENROLLMENT 2022-23]]</f>
        <v>366.25892327899697</v>
      </c>
      <c r="BN242" s="21" t="s">
        <v>99</v>
      </c>
      <c r="BO242" s="21" t="s">
        <v>115</v>
      </c>
      <c r="BP242" s="21" t="s">
        <v>97</v>
      </c>
      <c r="BQ242" s="21" t="s">
        <v>97</v>
      </c>
      <c r="BR242" s="21" t="s">
        <v>97</v>
      </c>
      <c r="BS242" s="21" t="str">
        <f>_xlfn.XLOOKUP(Consolidated[[#This Row],[CODE]],'[7]page 1'!$A:$A,'[7]page 1'!$C:$C,"")</f>
        <v/>
      </c>
      <c r="BT242" s="21" t="str">
        <f>_xlfn.XLOOKUP(Consolidated[[#This Row],[CODE]],[8]Sheet1!$A:$A,[8]Sheet1!$G:$G,"")</f>
        <v/>
      </c>
      <c r="BU242" s="21" t="s">
        <v>92</v>
      </c>
      <c r="BV242" s="21" t="s">
        <v>101</v>
      </c>
      <c r="BW242" s="25" t="s">
        <v>92</v>
      </c>
      <c r="BX242" s="32" t="s">
        <v>825</v>
      </c>
      <c r="BY242" s="21" t="s">
        <v>823</v>
      </c>
      <c r="BZ242" s="21" t="s">
        <v>826</v>
      </c>
      <c r="CA242" s="33" t="s">
        <v>827</v>
      </c>
      <c r="CB242" s="21">
        <v>1</v>
      </c>
      <c r="CC242" s="25" t="s">
        <v>253</v>
      </c>
      <c r="CD242" s="21" t="s">
        <v>97</v>
      </c>
      <c r="CE242" s="21"/>
      <c r="CF242" s="21" t="s">
        <v>117</v>
      </c>
    </row>
    <row r="243" spans="1:84" ht="84.6" x14ac:dyDescent="0.3">
      <c r="A243" s="21">
        <v>28456</v>
      </c>
      <c r="B243" s="22" t="s">
        <v>828</v>
      </c>
      <c r="C243" s="21" t="s">
        <v>532</v>
      </c>
      <c r="D243" s="21" t="s">
        <v>545</v>
      </c>
      <c r="E243" s="49" t="s">
        <v>545</v>
      </c>
      <c r="F243" s="49"/>
      <c r="G243" s="21" t="s">
        <v>108</v>
      </c>
      <c r="H243" s="21" t="s">
        <v>109</v>
      </c>
      <c r="I243" s="21" t="s">
        <v>92</v>
      </c>
      <c r="J243" s="21" t="s">
        <v>93</v>
      </c>
      <c r="K243" s="21" t="s">
        <v>111</v>
      </c>
      <c r="L243" s="24" t="s">
        <v>92</v>
      </c>
      <c r="M243" s="24">
        <v>21.938937207140597</v>
      </c>
      <c r="N243" s="24">
        <v>25.209082018126583</v>
      </c>
      <c r="O243" s="24">
        <v>36.606159691260721</v>
      </c>
      <c r="P243" s="24">
        <v>34.846417305460406</v>
      </c>
      <c r="Q243" s="24">
        <v>32.099482306890984</v>
      </c>
      <c r="R243" s="24">
        <v>42.555451974051564</v>
      </c>
      <c r="S243" s="24">
        <v>62.593225832610983</v>
      </c>
      <c r="T243" s="24">
        <v>83.181535748719384</v>
      </c>
      <c r="U243" s="24">
        <v>101.73816579237267</v>
      </c>
      <c r="V243" s="24" t="s">
        <v>92</v>
      </c>
      <c r="W243" s="24" t="s">
        <v>92</v>
      </c>
      <c r="X243" s="24" t="s">
        <v>92</v>
      </c>
      <c r="Y243" s="24" t="s">
        <v>92</v>
      </c>
      <c r="Z243" s="24" t="s">
        <v>92</v>
      </c>
      <c r="AA243" s="24" t="s">
        <v>92</v>
      </c>
      <c r="AB243" s="23" t="s">
        <v>192</v>
      </c>
      <c r="AC243" s="21">
        <v>18.234231999999999</v>
      </c>
      <c r="AD243" s="21">
        <v>-66.285279000000003</v>
      </c>
      <c r="AE243" s="21" t="str">
        <f>_xlfn.XLOOKUP(Consolidated[[#This Row],[CODE]],[1]updatedschoolpoints!$A:$A,[1]updatedschoolpoints!$O:$O)</f>
        <v>221-000-003-32</v>
      </c>
      <c r="AF243" s="21">
        <f>_xlfn.XLOOKUP(Consolidated[[#This Row],[CODE]],[1]updatedschoolpoints!$A:$A,[1]updatedschoolpoints!$Q:$Q)</f>
        <v>32</v>
      </c>
      <c r="AG243" s="21">
        <f>_xlfn.XLOOKUP(Consolidated[[#This Row],[CODE]],[1]updatedschoolpoints!$A:$A,[1]updatedschoolpoints!$P:$P)</f>
        <v>3</v>
      </c>
      <c r="AH243" s="21">
        <f>_xlfn.XLOOKUP(Consolidated[[#This Row],[CODE]],[1]updatedschoolpoints!$A:$A,[1]updatedschoolpoints!$I:$I)</f>
        <v>25.897762140000001</v>
      </c>
      <c r="AI243" s="21">
        <f>_xlfn.XLOOKUP(Consolidated[[#This Row],[CODE]],[1]updatedschoolpoints!$A:$A,[1]updatedschoolpoints!$H:$H)</f>
        <v>1128106.5190000001</v>
      </c>
      <c r="AJ243" s="21">
        <v>102116</v>
      </c>
      <c r="AK243" s="21" t="s">
        <v>522</v>
      </c>
      <c r="AL243" s="26">
        <f>_xlfn.XLOOKUP(Consolidated[[#This Row],[CODE]],'[2]FCI updated 220517'!$B:$B,'[2]FCI updated 220517'!$GD:$GD)</f>
        <v>0.4415</v>
      </c>
      <c r="AM243" s="27">
        <f>IF(AND(Consolidated[[#This Row],[DESIGNATION]]="Historic",Consolidated[[#This Row],[DESIGNATION 3/22/2022]]="Historic"),AL243,AL243/1.6)</f>
        <v>0.2759375</v>
      </c>
      <c r="AN243" s="21" t="s">
        <v>45</v>
      </c>
      <c r="AO243" s="21" t="s">
        <v>46</v>
      </c>
      <c r="AP243" s="21" t="str">
        <f>_xlfn.XLOOKUP(Consolidated[[#This Row],[CODE]],'[3]PRUEBA PVI'!$D:$D,'[3]PRUEBA PVI'!$I:$I,"NO DATA")</f>
        <v>REGULAR</v>
      </c>
      <c r="AQ243" s="28" t="str">
        <f>IF(_xlfn.XLOOKUP(Consolidated[[#This Row],[CODE]],'[4]PRUEBA PVI'!$D:$D,'[4]PRUEBA PVI'!$I:$I,"NOT FOUND")=Consolidated[[#This Row],[SPECIAL SCHOOL]],"MATCHES","NO")</f>
        <v>MATCHES</v>
      </c>
      <c r="AR243" s="28"/>
      <c r="AS243" s="21">
        <f>_xlfn.XLOOKUP(Consolidated[[#This Row],[CODE]],'[5]WORKING FILE'!$D:$D,'[5]WORKING FILE'!$W:$W,"")</f>
        <v>3</v>
      </c>
      <c r="AT243" s="33" t="str">
        <f>_xlfn.XLOOKUP(Consolidated[[#This Row],[CODE]],'[5]WORKING FILE'!$D:$D,'[5]WORKING FILE'!$V:$V)</f>
        <v>Bring students from EL FARALLON here. No expansion needed. Make K-8</v>
      </c>
      <c r="AU243" s="21" t="str">
        <f>_xlfn.XLOOKUP(Consolidated[[#This Row],[CODE]],'[6]Karen sort'!$D:$D,'[6]Karen sort'!$O:$O,"NOT COMPLETE")</f>
        <v>PK-8</v>
      </c>
      <c r="AV243" s="21">
        <v>9.5</v>
      </c>
      <c r="AW243" s="21">
        <v>4</v>
      </c>
      <c r="AX243" s="21" t="s">
        <v>92</v>
      </c>
      <c r="AY243" s="27" t="s">
        <v>92</v>
      </c>
      <c r="AZ243" s="21"/>
      <c r="BA243" s="21"/>
      <c r="BB243" s="21"/>
      <c r="BC243" s="21"/>
      <c r="BD243" s="21"/>
      <c r="BE243" s="21"/>
      <c r="BF243" s="24" t="s">
        <v>179</v>
      </c>
      <c r="BG243" s="24">
        <v>444.53853192098939</v>
      </c>
      <c r="BH243" s="29" t="str">
        <f>IF(_xlfn.XLOOKUP(Consolidated[[#This Row],[CODE]],'[4]PRUEBA PVI'!$D:$D,'[4]PRUEBA PVI'!$AF:$AF,"NOT FOUND")=BG243,"",_xlfn.XLOOKUP(Consolidated[[#This Row],[CODE]],'[4]PRUEBA PVI'!$D:$D,'[4]PRUEBA PVI'!$AF:$AF,"NOT FOUND"))</f>
        <v/>
      </c>
      <c r="BI243" s="30">
        <v>420.46777973228291</v>
      </c>
      <c r="BJ243" s="21">
        <v>24</v>
      </c>
      <c r="BK243" s="28" t="str">
        <f>IF(_xlfn.XLOOKUP(Consolidated[[#This Row],[CODE]],'[4]PRUEBA PVI'!$D:$D,'[4]PRUEBA PVI'!$AK:$AK,"NO DATA")=Consolidated[[#This Row],[NO OF CLASSROOMS]],"","DOES NOT MATCH")</f>
        <v/>
      </c>
      <c r="BL243" s="31">
        <f>Consolidated[[#This Row],[ENROLLMENT 2021-22]]/Consolidated[[#This Row],[NO OF CLASSROOMS]]</f>
        <v>17.519490822178454</v>
      </c>
      <c r="BM243" s="21">
        <f>Consolidated[[#This Row],[FLOOR AREA (SF)]]/Consolidated[[#This Row],[ENROLLMENT 2022-23]]</f>
        <v>229.71237062111348</v>
      </c>
      <c r="BN243" s="21" t="s">
        <v>114</v>
      </c>
      <c r="BO243" s="21" t="s">
        <v>115</v>
      </c>
      <c r="BP243" s="21" t="s">
        <v>97</v>
      </c>
      <c r="BQ243" s="21" t="s">
        <v>97</v>
      </c>
      <c r="BR243" s="21" t="s">
        <v>97</v>
      </c>
      <c r="BS243" s="21" t="str">
        <f>_xlfn.XLOOKUP(Consolidated[[#This Row],[CODE]],'[7]page 1'!$A:$A,'[7]page 1'!$C:$C,"")</f>
        <v/>
      </c>
      <c r="BT243" s="21" t="str">
        <f>_xlfn.XLOOKUP(Consolidated[[#This Row],[CODE]],[8]Sheet1!$A:$A,[8]Sheet1!$G:$G,"")</f>
        <v/>
      </c>
      <c r="BU243" s="21" t="s">
        <v>92</v>
      </c>
      <c r="BV243" s="21" t="s">
        <v>101</v>
      </c>
      <c r="BW243" s="25" t="s">
        <v>92</v>
      </c>
      <c r="BX243" s="32" t="s">
        <v>829</v>
      </c>
      <c r="BY243" s="21" t="s">
        <v>545</v>
      </c>
      <c r="BZ243" s="21" t="s">
        <v>103</v>
      </c>
      <c r="CA243" s="33">
        <v>7940000</v>
      </c>
      <c r="CB243" s="21">
        <v>2</v>
      </c>
      <c r="CC243" s="25" t="s">
        <v>253</v>
      </c>
      <c r="CD243" s="21" t="s">
        <v>97</v>
      </c>
      <c r="CE243" s="21"/>
      <c r="CF243" s="21" t="s">
        <v>117</v>
      </c>
    </row>
    <row r="244" spans="1:84" ht="56.4" x14ac:dyDescent="0.3">
      <c r="A244" s="21">
        <v>28522</v>
      </c>
      <c r="B244" s="22" t="s">
        <v>830</v>
      </c>
      <c r="C244" s="21" t="s">
        <v>679</v>
      </c>
      <c r="D244" s="21" t="s">
        <v>680</v>
      </c>
      <c r="E244" s="21" t="s">
        <v>681</v>
      </c>
      <c r="F244" s="21"/>
      <c r="G244" s="21" t="s">
        <v>160</v>
      </c>
      <c r="H244" s="21" t="s">
        <v>161</v>
      </c>
      <c r="I244" s="21" t="s">
        <v>92</v>
      </c>
      <c r="J244" s="21" t="s">
        <v>92</v>
      </c>
      <c r="K244" s="21" t="s">
        <v>162</v>
      </c>
      <c r="L244" s="24" t="s">
        <v>92</v>
      </c>
      <c r="M244" s="24" t="s">
        <v>92</v>
      </c>
      <c r="N244" s="24" t="s">
        <v>92</v>
      </c>
      <c r="O244" s="24" t="s">
        <v>92</v>
      </c>
      <c r="P244" s="24" t="s">
        <v>92</v>
      </c>
      <c r="Q244" s="24" t="s">
        <v>92</v>
      </c>
      <c r="R244" s="24" t="s">
        <v>92</v>
      </c>
      <c r="S244" s="24" t="s">
        <v>92</v>
      </c>
      <c r="T244" s="24" t="s">
        <v>92</v>
      </c>
      <c r="U244" s="24" t="s">
        <v>92</v>
      </c>
      <c r="V244" s="24">
        <v>106.93296105623135</v>
      </c>
      <c r="W244" s="24">
        <v>164.08566509624487</v>
      </c>
      <c r="X244" s="24">
        <v>210.35777297926856</v>
      </c>
      <c r="Y244" s="24">
        <v>191.96573905271424</v>
      </c>
      <c r="Z244" s="24" t="s">
        <v>92</v>
      </c>
      <c r="AA244" s="24" t="s">
        <v>92</v>
      </c>
      <c r="AB244" s="23" t="s">
        <v>313</v>
      </c>
      <c r="AC244" s="21">
        <v>18.198920000000001</v>
      </c>
      <c r="AD244" s="21">
        <v>-65.962280000000007</v>
      </c>
      <c r="AE244" s="21" t="str">
        <f>_xlfn.XLOOKUP(Consolidated[[#This Row],[CODE]],[1]updatedschoolpoints!$A:$A,[1]updatedschoolpoints!$O:$O)</f>
        <v>252-000-008-55</v>
      </c>
      <c r="AF244" s="21">
        <f>_xlfn.XLOOKUP(Consolidated[[#This Row],[CODE]],[1]updatedschoolpoints!$A:$A,[1]updatedschoolpoints!$Q:$Q)</f>
        <v>55</v>
      </c>
      <c r="AG244" s="21">
        <f>_xlfn.XLOOKUP(Consolidated[[#This Row],[CODE]],[1]updatedschoolpoints!$A:$A,[1]updatedschoolpoints!$P:$P)</f>
        <v>8</v>
      </c>
      <c r="AH244" s="21">
        <f>_xlfn.XLOOKUP(Consolidated[[#This Row],[CODE]],[1]updatedschoolpoints!$A:$A,[1]updatedschoolpoints!$I:$I)</f>
        <v>11.411852980000001</v>
      </c>
      <c r="AI244" s="21">
        <f>_xlfn.XLOOKUP(Consolidated[[#This Row],[CODE]],[1]updatedschoolpoints!$A:$A,[1]updatedschoolpoints!$H:$H)</f>
        <v>497100.31599999999</v>
      </c>
      <c r="AJ244" s="21">
        <v>299422</v>
      </c>
      <c r="AK244" s="21" t="s">
        <v>824</v>
      </c>
      <c r="AL244" s="26">
        <f>_xlfn.XLOOKUP(Consolidated[[#This Row],[CODE]],'[2]FCI updated 220517'!$B:$B,'[2]FCI updated 220517'!$GD:$GD)</f>
        <v>0.4425</v>
      </c>
      <c r="AM244" s="27">
        <f>IF(AND(Consolidated[[#This Row],[DESIGNATION]]="Historic",Consolidated[[#This Row],[DESIGNATION 3/22/2022]]="Historic"),AL244,AL244/1.6)</f>
        <v>0.27656249999999999</v>
      </c>
      <c r="AN244" s="21" t="s">
        <v>45</v>
      </c>
      <c r="AO244" s="21" t="s">
        <v>97</v>
      </c>
      <c r="AP244" s="21" t="str">
        <f>_xlfn.XLOOKUP(Consolidated[[#This Row],[CODE]],'[3]PRUEBA PVI'!$D:$D,'[3]PRUEBA PVI'!$I:$I,"NO DATA")</f>
        <v>VOCACIONAL</v>
      </c>
      <c r="AQ244" s="28" t="str">
        <f>IF(_xlfn.XLOOKUP(Consolidated[[#This Row],[CODE]],'[4]PRUEBA PVI'!$D:$D,'[4]PRUEBA PVI'!$I:$I,"NOT FOUND")=Consolidated[[#This Row],[SPECIAL SCHOOL]],"MATCHES","NO")</f>
        <v>MATCHES</v>
      </c>
      <c r="AR244" s="28"/>
      <c r="AS244" s="21">
        <f>_xlfn.XLOOKUP(Consolidated[[#This Row],[CODE]],'[5]WORKING FILE'!$D:$D,'[5]WORKING FILE'!$W:$W,"")</f>
        <v>3</v>
      </c>
      <c r="AT244" s="33" t="str">
        <f>_xlfn.XLOOKUP(Consolidated[[#This Row],[CODE]],'[5]WORKING FILE'!$D:$D,'[5]WORKING FILE'!$V:$V)</f>
        <v>900 meters to  JOSE CAMPECHE 9-12, moved those students here since slightly further from flood zone, newer, has space and larger campus</v>
      </c>
      <c r="AU244" s="21" t="str">
        <f>_xlfn.XLOOKUP(Consolidated[[#This Row],[CODE]],'[6]Karen sort'!$D:$D,'[6]Karen sort'!$O:$O,"NOT COMPLETE")</f>
        <v>9-12</v>
      </c>
      <c r="AV244" s="21">
        <v>5.8</v>
      </c>
      <c r="AW244" s="21">
        <v>4</v>
      </c>
      <c r="AX244" s="21" t="s">
        <v>92</v>
      </c>
      <c r="AY244" s="27" t="s">
        <v>92</v>
      </c>
      <c r="AZ244" s="21"/>
      <c r="BA244" s="21"/>
      <c r="BB244" s="21"/>
      <c r="BC244" s="21"/>
      <c r="BD244" s="21"/>
      <c r="BE244" s="21"/>
      <c r="BF244" s="24" t="s">
        <v>179</v>
      </c>
      <c r="BG244" s="24">
        <v>673.34213818445892</v>
      </c>
      <c r="BH244" s="29" t="str">
        <f>IF(_xlfn.XLOOKUP(Consolidated[[#This Row],[CODE]],'[4]PRUEBA PVI'!$D:$D,'[4]PRUEBA PVI'!$AF:$AF,"NOT FOUND")=BG244,"",_xlfn.XLOOKUP(Consolidated[[#This Row],[CODE]],'[4]PRUEBA PVI'!$D:$D,'[4]PRUEBA PVI'!$AF:$AF,"NOT FOUND"))</f>
        <v/>
      </c>
      <c r="BI244" s="30">
        <v>646.79423719388251</v>
      </c>
      <c r="BJ244" s="21">
        <v>59</v>
      </c>
      <c r="BK244" s="28" t="str">
        <f>IF(_xlfn.XLOOKUP(Consolidated[[#This Row],[CODE]],'[4]PRUEBA PVI'!$D:$D,'[4]PRUEBA PVI'!$AK:$AK,"NO DATA")=Consolidated[[#This Row],[NO OF CLASSROOMS]],"","DOES NOT MATCH")</f>
        <v/>
      </c>
      <c r="BL244" s="31">
        <f>Consolidated[[#This Row],[ENROLLMENT 2021-22]]/Consolidated[[#This Row],[NO OF CLASSROOMS]]</f>
        <v>10.962614189726823</v>
      </c>
      <c r="BM244" s="21">
        <f>Consolidated[[#This Row],[FLOOR AREA (SF)]]/Consolidated[[#This Row],[ENROLLMENT 2022-23]]</f>
        <v>444.6803237464618</v>
      </c>
      <c r="BN244" s="21" t="s">
        <v>114</v>
      </c>
      <c r="BO244" s="21" t="s">
        <v>132</v>
      </c>
      <c r="BP244" s="21" t="s">
        <v>97</v>
      </c>
      <c r="BQ244" s="21" t="s">
        <v>97</v>
      </c>
      <c r="BR244" s="21" t="s">
        <v>97</v>
      </c>
      <c r="BS244" s="21" t="str">
        <f>_xlfn.XLOOKUP(Consolidated[[#This Row],[CODE]],'[7]page 1'!$A:$A,'[7]page 1'!$C:$C,"")</f>
        <v/>
      </c>
      <c r="BT244" s="21" t="str">
        <f>_xlfn.XLOOKUP(Consolidated[[#This Row],[CODE]],[8]Sheet1!$A:$A,[8]Sheet1!$G:$G,"")</f>
        <v/>
      </c>
      <c r="BU244" s="21" t="s">
        <v>92</v>
      </c>
      <c r="BV244" s="21" t="s">
        <v>101</v>
      </c>
      <c r="BW244" s="25" t="s">
        <v>92</v>
      </c>
      <c r="BX244" s="32" t="s">
        <v>831</v>
      </c>
      <c r="BY244" s="21" t="s">
        <v>681</v>
      </c>
      <c r="BZ244" s="21" t="s">
        <v>103</v>
      </c>
      <c r="CA244" s="33" t="s">
        <v>683</v>
      </c>
      <c r="CB244" s="21">
        <v>2</v>
      </c>
      <c r="CC244" s="25" t="s">
        <v>253</v>
      </c>
      <c r="CD244" s="21" t="s">
        <v>97</v>
      </c>
      <c r="CE244" s="21"/>
      <c r="CF244" s="21" t="s">
        <v>139</v>
      </c>
    </row>
    <row r="245" spans="1:84" ht="70.2" x14ac:dyDescent="0.3">
      <c r="A245" s="21">
        <v>28530</v>
      </c>
      <c r="B245" s="22" t="s">
        <v>832</v>
      </c>
      <c r="C245" s="21" t="s">
        <v>532</v>
      </c>
      <c r="D245" s="21" t="s">
        <v>545</v>
      </c>
      <c r="E245" s="49" t="s">
        <v>660</v>
      </c>
      <c r="F245" s="49"/>
      <c r="G245" s="21" t="s">
        <v>160</v>
      </c>
      <c r="H245" s="21" t="s">
        <v>161</v>
      </c>
      <c r="I245" s="21" t="s">
        <v>92</v>
      </c>
      <c r="J245" s="21" t="s">
        <v>93</v>
      </c>
      <c r="K245" s="21" t="s">
        <v>162</v>
      </c>
      <c r="L245" s="24" t="s">
        <v>92</v>
      </c>
      <c r="M245" s="24" t="s">
        <v>92</v>
      </c>
      <c r="N245" s="24" t="s">
        <v>92</v>
      </c>
      <c r="O245" s="24" t="s">
        <v>92</v>
      </c>
      <c r="P245" s="24" t="s">
        <v>92</v>
      </c>
      <c r="Q245" s="24" t="s">
        <v>92</v>
      </c>
      <c r="R245" s="24" t="s">
        <v>92</v>
      </c>
      <c r="S245" s="24" t="s">
        <v>92</v>
      </c>
      <c r="T245" s="24" t="s">
        <v>92</v>
      </c>
      <c r="U245" s="24" t="s">
        <v>92</v>
      </c>
      <c r="V245" s="24">
        <v>101.2044095710761</v>
      </c>
      <c r="W245" s="24">
        <v>91.582696797904106</v>
      </c>
      <c r="X245" s="24">
        <v>93.599559536647021</v>
      </c>
      <c r="Y245" s="24">
        <v>53.055857527132076</v>
      </c>
      <c r="Z245" s="24" t="s">
        <v>92</v>
      </c>
      <c r="AA245" s="24" t="s">
        <v>92</v>
      </c>
      <c r="AB245" s="23" t="s">
        <v>178</v>
      </c>
      <c r="AC245" s="21">
        <v>18.220780000000001</v>
      </c>
      <c r="AD245" s="21">
        <v>-66.226219999999998</v>
      </c>
      <c r="AE245" s="21" t="str">
        <f>_xlfn.XLOOKUP(Consolidated[[#This Row],[CODE]],[1]updatedschoolpoints!$A:$A,[1]updatedschoolpoints!$O:$O)</f>
        <v>222-084-004-22</v>
      </c>
      <c r="AF245" s="21">
        <f>_xlfn.XLOOKUP(Consolidated[[#This Row],[CODE]],[1]updatedschoolpoints!$A:$A,[1]updatedschoolpoints!$Q:$Q)</f>
        <v>22</v>
      </c>
      <c r="AG245" s="21">
        <f>_xlfn.XLOOKUP(Consolidated[[#This Row],[CODE]],[1]updatedschoolpoints!$A:$A,[1]updatedschoolpoints!$P:$P)</f>
        <v>4</v>
      </c>
      <c r="AH245" s="21">
        <f>_xlfn.XLOOKUP(Consolidated[[#This Row],[CODE]],[1]updatedschoolpoints!$A:$A,[1]updatedschoolpoints!$I:$I)</f>
        <v>2.4973555200000002</v>
      </c>
      <c r="AI245" s="21">
        <f>_xlfn.XLOOKUP(Consolidated[[#This Row],[CODE]],[1]updatedschoolpoints!$A:$A,[1]updatedschoolpoints!$H:$H)</f>
        <v>108784.80650000001</v>
      </c>
      <c r="AJ245" s="21">
        <v>49014</v>
      </c>
      <c r="AK245" s="21" t="s">
        <v>510</v>
      </c>
      <c r="AL245" s="26">
        <f>_xlfn.XLOOKUP(Consolidated[[#This Row],[CODE]],'[2]FCI updated 220517'!$B:$B,'[2]FCI updated 220517'!$GD:$GD)</f>
        <v>0.51900000000000002</v>
      </c>
      <c r="AM245" s="27">
        <f>IF(AND(Consolidated[[#This Row],[DESIGNATION]]="Historic",Consolidated[[#This Row],[DESIGNATION 3/22/2022]]="Historic"),AL245,AL245/1.6)</f>
        <v>0.32437499999999997</v>
      </c>
      <c r="AN245" s="21" t="s">
        <v>45</v>
      </c>
      <c r="AO245" s="21" t="s">
        <v>97</v>
      </c>
      <c r="AP245" s="21" t="str">
        <f>_xlfn.XLOOKUP(Consolidated[[#This Row],[CODE]],'[3]PRUEBA PVI'!$D:$D,'[3]PRUEBA PVI'!$I:$I,"NO DATA")</f>
        <v>VOCACIONAL</v>
      </c>
      <c r="AQ245" s="28" t="str">
        <f>IF(_xlfn.XLOOKUP(Consolidated[[#This Row],[CODE]],'[4]PRUEBA PVI'!$D:$D,'[4]PRUEBA PVI'!$I:$I,"NOT FOUND")=Consolidated[[#This Row],[SPECIAL SCHOOL]],"MATCHES","NO")</f>
        <v>MATCHES</v>
      </c>
      <c r="AR245" s="28"/>
      <c r="AS245" s="21">
        <f>_xlfn.XLOOKUP(Consolidated[[#This Row],[CODE]],'[5]WORKING FILE'!$D:$D,'[5]WORKING FILE'!$W:$W,"")</f>
        <v>3</v>
      </c>
      <c r="AT245" s="33" t="str">
        <f>_xlfn.XLOOKUP(Consolidated[[#This Row],[CODE]],'[5]WORKING FILE'!$D:$D,'[5]WORKING FILE'!$V:$V)</f>
        <v>Keep</v>
      </c>
      <c r="AU245" s="21" t="str">
        <f>_xlfn.XLOOKUP(Consolidated[[#This Row],[CODE]],'[6]Karen sort'!$D:$D,'[6]Karen sort'!$O:$O,"NOT COMPLETE")</f>
        <v>9-12</v>
      </c>
      <c r="AV245" s="21">
        <v>7</v>
      </c>
      <c r="AW245" s="21">
        <v>3</v>
      </c>
      <c r="AX245" s="21" t="s">
        <v>92</v>
      </c>
      <c r="AY245" s="27" t="s">
        <v>92</v>
      </c>
      <c r="AZ245" s="21"/>
      <c r="BA245" s="21"/>
      <c r="BB245" s="21"/>
      <c r="BC245" s="21"/>
      <c r="BD245" s="21"/>
      <c r="BE245" s="21"/>
      <c r="BF245" s="24" t="s">
        <v>179</v>
      </c>
      <c r="BG245" s="24">
        <v>344.36644171429185</v>
      </c>
      <c r="BH245" s="29" t="str">
        <f>IF(_xlfn.XLOOKUP(Consolidated[[#This Row],[CODE]],'[4]PRUEBA PVI'!$D:$D,'[4]PRUEBA PVI'!$AF:$AF,"NOT FOUND")=BG245,"",_xlfn.XLOOKUP(Consolidated[[#This Row],[CODE]],'[4]PRUEBA PVI'!$D:$D,'[4]PRUEBA PVI'!$AF:$AF,"NOT FOUND"))</f>
        <v/>
      </c>
      <c r="BI245" s="30">
        <v>330.34218411618423</v>
      </c>
      <c r="BJ245" s="21">
        <v>21</v>
      </c>
      <c r="BK245" s="28" t="str">
        <f>IF(_xlfn.XLOOKUP(Consolidated[[#This Row],[CODE]],'[4]PRUEBA PVI'!$D:$D,'[4]PRUEBA PVI'!$AK:$AK,"NO DATA")=Consolidated[[#This Row],[NO OF CLASSROOMS]],"","DOES NOT MATCH")</f>
        <v/>
      </c>
      <c r="BL245" s="31">
        <f>Consolidated[[#This Row],[ENROLLMENT 2021-22]]/Consolidated[[#This Row],[NO OF CLASSROOMS]]</f>
        <v>15.730580196008773</v>
      </c>
      <c r="BM245" s="21">
        <f>Consolidated[[#This Row],[FLOOR AREA (SF)]]/Consolidated[[#This Row],[ENROLLMENT 2022-23]]</f>
        <v>142.33094187692396</v>
      </c>
      <c r="BN245" s="21" t="s">
        <v>114</v>
      </c>
      <c r="BO245" s="21" t="s">
        <v>115</v>
      </c>
      <c r="BP245" s="21" t="s">
        <v>97</v>
      </c>
      <c r="BQ245" s="21" t="s">
        <v>97</v>
      </c>
      <c r="BR245" s="21" t="s">
        <v>97</v>
      </c>
      <c r="BS245" s="21" t="str">
        <f>_xlfn.XLOOKUP(Consolidated[[#This Row],[CODE]],'[7]page 1'!$A:$A,'[7]page 1'!$C:$C,"")</f>
        <v/>
      </c>
      <c r="BT245" s="21" t="str">
        <f>_xlfn.XLOOKUP(Consolidated[[#This Row],[CODE]],[8]Sheet1!$A:$A,[8]Sheet1!$G:$G,"")</f>
        <v/>
      </c>
      <c r="BU245" s="21" t="s">
        <v>92</v>
      </c>
      <c r="BV245" s="21" t="s">
        <v>101</v>
      </c>
      <c r="BW245" s="25" t="s">
        <v>279</v>
      </c>
      <c r="BX245" s="32" t="s">
        <v>833</v>
      </c>
      <c r="BY245" s="21" t="s">
        <v>660</v>
      </c>
      <c r="BZ245" s="21" t="s">
        <v>103</v>
      </c>
      <c r="CA245" s="33" t="s">
        <v>662</v>
      </c>
      <c r="CB245" s="21">
        <v>2</v>
      </c>
      <c r="CC245" s="25" t="s">
        <v>253</v>
      </c>
      <c r="CD245" s="21" t="s">
        <v>97</v>
      </c>
      <c r="CE245" s="21"/>
      <c r="CF245" s="21" t="s">
        <v>176</v>
      </c>
    </row>
    <row r="246" spans="1:84" ht="56.4" x14ac:dyDescent="0.3">
      <c r="A246" s="21">
        <v>28548</v>
      </c>
      <c r="B246" s="22" t="s">
        <v>834</v>
      </c>
      <c r="C246" s="21" t="s">
        <v>532</v>
      </c>
      <c r="D246" s="21" t="s">
        <v>533</v>
      </c>
      <c r="E246" s="21" t="s">
        <v>533</v>
      </c>
      <c r="F246" s="21"/>
      <c r="G246" s="21" t="s">
        <v>108</v>
      </c>
      <c r="H246" s="21" t="s">
        <v>109</v>
      </c>
      <c r="I246" s="21" t="s">
        <v>110</v>
      </c>
      <c r="J246" s="21" t="s">
        <v>93</v>
      </c>
      <c r="K246" s="21" t="s">
        <v>111</v>
      </c>
      <c r="L246" s="24">
        <v>17.240218076592587</v>
      </c>
      <c r="M246" s="24">
        <v>41.970140744095055</v>
      </c>
      <c r="N246" s="24">
        <v>44.816145810002816</v>
      </c>
      <c r="O246" s="24">
        <v>39.422018129050009</v>
      </c>
      <c r="P246" s="24">
        <v>49.91513830241626</v>
      </c>
      <c r="Q246" s="24">
        <v>56.646145247454683</v>
      </c>
      <c r="R246" s="24">
        <v>61.468986184741148</v>
      </c>
      <c r="S246" s="24">
        <v>55.006168155930858</v>
      </c>
      <c r="T246" s="24">
        <v>57.659928189453211</v>
      </c>
      <c r="U246" s="24">
        <v>53.246142844606261</v>
      </c>
      <c r="V246" s="24" t="s">
        <v>92</v>
      </c>
      <c r="W246" s="24" t="s">
        <v>92</v>
      </c>
      <c r="X246" s="24" t="s">
        <v>92</v>
      </c>
      <c r="Y246" s="24" t="s">
        <v>92</v>
      </c>
      <c r="Z246" s="24" t="s">
        <v>92</v>
      </c>
      <c r="AA246" s="24" t="s">
        <v>92</v>
      </c>
      <c r="AB246" s="23" t="s">
        <v>261</v>
      </c>
      <c r="AC246" s="21">
        <v>18.175132470000001</v>
      </c>
      <c r="AD246" s="21">
        <v>-66.171107070000005</v>
      </c>
      <c r="AE246" s="21" t="str">
        <f>_xlfn.XLOOKUP(Consolidated[[#This Row],[CODE]],[1]updatedschoolpoints!$A:$A,[1]updatedschoolpoints!$O:$O)</f>
        <v>275-033-323-20</v>
      </c>
      <c r="AF246" s="21">
        <f>_xlfn.XLOOKUP(Consolidated[[#This Row],[CODE]],[1]updatedschoolpoints!$A:$A,[1]updatedschoolpoints!$Q:$Q)</f>
        <v>20</v>
      </c>
      <c r="AG246" s="21">
        <f>_xlfn.XLOOKUP(Consolidated[[#This Row],[CODE]],[1]updatedschoolpoints!$A:$A,[1]updatedschoolpoints!$P:$P)</f>
        <v>323</v>
      </c>
      <c r="AH246" s="21">
        <f>_xlfn.XLOOKUP(Consolidated[[#This Row],[CODE]],[1]updatedschoolpoints!$A:$A,[1]updatedschoolpoints!$I:$I)</f>
        <v>6.0870485829999996</v>
      </c>
      <c r="AI246" s="21">
        <f>_xlfn.XLOOKUP(Consolidated[[#This Row],[CODE]],[1]updatedschoolpoints!$A:$A,[1]updatedschoolpoints!$H:$H)</f>
        <v>265151.83630000002</v>
      </c>
      <c r="AJ246" s="21">
        <v>130746</v>
      </c>
      <c r="AK246" s="21" t="s">
        <v>504</v>
      </c>
      <c r="AL246" s="26">
        <f>_xlfn.XLOOKUP(Consolidated[[#This Row],[CODE]],'[2]FCI updated 220517'!$B:$B,'[2]FCI updated 220517'!$GD:$GD)</f>
        <v>0.51049999999999995</v>
      </c>
      <c r="AM246" s="27">
        <f>IF(AND(Consolidated[[#This Row],[DESIGNATION]]="Historic",Consolidated[[#This Row],[DESIGNATION 3/22/2022]]="Historic"),AL246,AL246/1.6)</f>
        <v>0.31906249999999997</v>
      </c>
      <c r="AN246" s="21" t="s">
        <v>45</v>
      </c>
      <c r="AO246" s="21" t="s">
        <v>97</v>
      </c>
      <c r="AP246" s="21" t="str">
        <f>_xlfn.XLOOKUP(Consolidated[[#This Row],[CODE]],'[3]PRUEBA PVI'!$D:$D,'[3]PRUEBA PVI'!$I:$I,"NO DATA")</f>
        <v>REGULAR</v>
      </c>
      <c r="AQ246" s="28" t="str">
        <f>IF(_xlfn.XLOOKUP(Consolidated[[#This Row],[CODE]],'[4]PRUEBA PVI'!$D:$D,'[4]PRUEBA PVI'!$I:$I,"NOT FOUND")=Consolidated[[#This Row],[SPECIAL SCHOOL]],"MATCHES","NO")</f>
        <v>MATCHES</v>
      </c>
      <c r="AR246" s="28"/>
      <c r="AS246" s="21">
        <f>_xlfn.XLOOKUP(Consolidated[[#This Row],[CODE]],'[5]WORKING FILE'!$D:$D,'[5]WORKING FILE'!$W:$W,"")</f>
        <v>3</v>
      </c>
      <c r="AT246" s="33" t="str">
        <f>_xlfn.XLOOKUP(Consolidated[[#This Row],[CODE]],'[5]WORKING FILE'!$D:$D,'[5]WORKING FILE'!$V:$V)</f>
        <v>Keep</v>
      </c>
      <c r="AU246" s="21" t="str">
        <f>_xlfn.XLOOKUP(Consolidated[[#This Row],[CODE]],'[6]Karen sort'!$D:$D,'[6]Karen sort'!$O:$O,"NOT COMPLETE")</f>
        <v>PK-8</v>
      </c>
      <c r="AV246" s="21">
        <v>10.4</v>
      </c>
      <c r="AW246" s="21">
        <v>3</v>
      </c>
      <c r="AX246" s="21" t="s">
        <v>92</v>
      </c>
      <c r="AY246" s="27" t="s">
        <v>92</v>
      </c>
      <c r="AZ246" s="21"/>
      <c r="BA246" s="21"/>
      <c r="BB246" s="21"/>
      <c r="BC246" s="21"/>
      <c r="BD246" s="21"/>
      <c r="BE246" s="21"/>
      <c r="BF246" s="24" t="s">
        <v>179</v>
      </c>
      <c r="BG246" s="24">
        <v>508.99950967962712</v>
      </c>
      <c r="BH246" s="29" t="str">
        <f>IF(_xlfn.XLOOKUP(Consolidated[[#This Row],[CODE]],'[4]PRUEBA PVI'!$D:$D,'[4]PRUEBA PVI'!$AF:$AF,"NOT FOUND")=BG246,"",_xlfn.XLOOKUP(Consolidated[[#This Row],[CODE]],'[4]PRUEBA PVI'!$D:$D,'[4]PRUEBA PVI'!$AF:$AF,"NOT FOUND"))</f>
        <v/>
      </c>
      <c r="BI246" s="30">
        <v>483.64858573121876</v>
      </c>
      <c r="BJ246" s="21">
        <v>46</v>
      </c>
      <c r="BK246" s="28" t="str">
        <f>IF(_xlfn.XLOOKUP(Consolidated[[#This Row],[CODE]],'[4]PRUEBA PVI'!$D:$D,'[4]PRUEBA PVI'!$AK:$AK,"NO DATA")=Consolidated[[#This Row],[NO OF CLASSROOMS]],"","DOES NOT MATCH")</f>
        <v/>
      </c>
      <c r="BL246" s="31">
        <f>Consolidated[[#This Row],[ENROLLMENT 2021-22]]/Consolidated[[#This Row],[NO OF CLASSROOMS]]</f>
        <v>10.514099689809104</v>
      </c>
      <c r="BM246" s="21">
        <f>Consolidated[[#This Row],[FLOOR AREA (SF)]]/Consolidated[[#This Row],[ENROLLMENT 2022-23]]</f>
        <v>256.86861679354809</v>
      </c>
      <c r="BN246" s="21" t="s">
        <v>99</v>
      </c>
      <c r="BO246" s="21" t="s">
        <v>132</v>
      </c>
      <c r="BP246" s="21" t="s">
        <v>97</v>
      </c>
      <c r="BQ246" s="21" t="s">
        <v>123</v>
      </c>
      <c r="BR246" s="21" t="s">
        <v>97</v>
      </c>
      <c r="BS246" s="21" t="str">
        <f>_xlfn.XLOOKUP(Consolidated[[#This Row],[CODE]],'[7]page 1'!$A:$A,'[7]page 1'!$C:$C,"")</f>
        <v/>
      </c>
      <c r="BT246" s="21" t="str">
        <f>_xlfn.XLOOKUP(Consolidated[[#This Row],[CODE]],[8]Sheet1!$A:$A,[8]Sheet1!$G:$G,"")</f>
        <v/>
      </c>
      <c r="BU246" s="21" t="s">
        <v>92</v>
      </c>
      <c r="BV246" s="21" t="s">
        <v>124</v>
      </c>
      <c r="BW246" s="25" t="s">
        <v>279</v>
      </c>
      <c r="BX246" s="32" t="s">
        <v>835</v>
      </c>
      <c r="BY246" s="21" t="s">
        <v>533</v>
      </c>
      <c r="BZ246" s="21" t="s">
        <v>103</v>
      </c>
      <c r="CA246" s="33">
        <v>7390000</v>
      </c>
      <c r="CB246" s="21">
        <v>2</v>
      </c>
      <c r="CC246" s="25" t="s">
        <v>253</v>
      </c>
      <c r="CD246" s="21" t="s">
        <v>97</v>
      </c>
      <c r="CE246" s="21"/>
      <c r="CF246" s="21" t="s">
        <v>139</v>
      </c>
    </row>
    <row r="247" spans="1:84" ht="56.4" x14ac:dyDescent="0.3">
      <c r="A247" s="21">
        <v>28555</v>
      </c>
      <c r="B247" s="22" t="s">
        <v>836</v>
      </c>
      <c r="C247" s="21" t="s">
        <v>532</v>
      </c>
      <c r="D247" s="21" t="s">
        <v>533</v>
      </c>
      <c r="E247" s="21" t="s">
        <v>533</v>
      </c>
      <c r="F247" s="21"/>
      <c r="G247" s="21" t="s">
        <v>255</v>
      </c>
      <c r="H247" s="21" t="s">
        <v>256</v>
      </c>
      <c r="I247" s="21" t="s">
        <v>92</v>
      </c>
      <c r="J247" s="21" t="s">
        <v>92</v>
      </c>
      <c r="K247" s="21" t="s">
        <v>111</v>
      </c>
      <c r="L247" s="24" t="s">
        <v>92</v>
      </c>
      <c r="M247" s="24">
        <v>20.985070372047527</v>
      </c>
      <c r="N247" s="24">
        <v>19.607063791876232</v>
      </c>
      <c r="O247" s="24">
        <v>27.219964898629765</v>
      </c>
      <c r="P247" s="24">
        <v>26.370261744672742</v>
      </c>
      <c r="Q247" s="24">
        <v>18.882048415818225</v>
      </c>
      <c r="R247" s="24">
        <v>21.750564342293021</v>
      </c>
      <c r="S247" s="24">
        <v>22.761173030040357</v>
      </c>
      <c r="T247" s="24" t="s">
        <v>92</v>
      </c>
      <c r="U247" s="24" t="s">
        <v>92</v>
      </c>
      <c r="V247" s="24" t="s">
        <v>92</v>
      </c>
      <c r="W247" s="24" t="s">
        <v>92</v>
      </c>
      <c r="X247" s="24" t="s">
        <v>92</v>
      </c>
      <c r="Y247" s="24" t="s">
        <v>92</v>
      </c>
      <c r="Z247" s="24" t="s">
        <v>92</v>
      </c>
      <c r="AA247" s="24" t="s">
        <v>92</v>
      </c>
      <c r="AB247" s="23" t="s">
        <v>202</v>
      </c>
      <c r="AC247" s="21">
        <v>18.213333330000001</v>
      </c>
      <c r="AD247" s="21">
        <v>-66.164722220000002</v>
      </c>
      <c r="AE247" s="21" t="str">
        <f>_xlfn.XLOOKUP(Consolidated[[#This Row],[CODE]],[1]updatedschoolpoints!$A:$A,[1]updatedschoolpoints!$O:$O)</f>
        <v>249-000-002-90</v>
      </c>
      <c r="AF247" s="21">
        <f>_xlfn.XLOOKUP(Consolidated[[#This Row],[CODE]],[1]updatedschoolpoints!$A:$A,[1]updatedschoolpoints!$Q:$Q)</f>
        <v>90</v>
      </c>
      <c r="AG247" s="21">
        <f>_xlfn.XLOOKUP(Consolidated[[#This Row],[CODE]],[1]updatedschoolpoints!$A:$A,[1]updatedschoolpoints!$P:$P)</f>
        <v>2</v>
      </c>
      <c r="AH247" s="21">
        <f>_xlfn.XLOOKUP(Consolidated[[#This Row],[CODE]],[1]updatedschoolpoints!$A:$A,[1]updatedschoolpoints!$I:$I)</f>
        <v>6.9053864540000003</v>
      </c>
      <c r="AI247" s="21">
        <f>_xlfn.XLOOKUP(Consolidated[[#This Row],[CODE]],[1]updatedschoolpoints!$A:$A,[1]updatedschoolpoints!$H:$H)</f>
        <v>300798.63390000002</v>
      </c>
      <c r="AJ247" s="21">
        <v>55402</v>
      </c>
      <c r="AK247" s="21" t="s">
        <v>351</v>
      </c>
      <c r="AL247" s="26">
        <f>_xlfn.XLOOKUP(Consolidated[[#This Row],[CODE]],'[2]FCI updated 220517'!$B:$B,'[2]FCI updated 220517'!$GD:$GD)</f>
        <v>0.625</v>
      </c>
      <c r="AM247" s="27">
        <f>IF(AND(Consolidated[[#This Row],[DESIGNATION]]="Historic",Consolidated[[#This Row],[DESIGNATION 3/22/2022]]="Historic"),AL247,AL247/1.6)</f>
        <v>0.390625</v>
      </c>
      <c r="AN247" s="21" t="s">
        <v>45</v>
      </c>
      <c r="AO247" s="21" t="s">
        <v>97</v>
      </c>
      <c r="AP247" s="21" t="str">
        <f>_xlfn.XLOOKUP(Consolidated[[#This Row],[CODE]],'[3]PRUEBA PVI'!$D:$D,'[3]PRUEBA PVI'!$I:$I,"NO DATA")</f>
        <v>REGULAR</v>
      </c>
      <c r="AQ247" s="28" t="str">
        <f>IF(_xlfn.XLOOKUP(Consolidated[[#This Row],[CODE]],'[4]PRUEBA PVI'!$D:$D,'[4]PRUEBA PVI'!$I:$I,"NOT FOUND")=Consolidated[[#This Row],[SPECIAL SCHOOL]],"MATCHES","NO")</f>
        <v>MATCHES</v>
      </c>
      <c r="AR247" s="28"/>
      <c r="AS247" s="21">
        <f>_xlfn.XLOOKUP(Consolidated[[#This Row],[CODE]],'[5]WORKING FILE'!$D:$D,'[5]WORKING FILE'!$W:$W,"")</f>
        <v>3</v>
      </c>
      <c r="AT247" s="33" t="str">
        <f>_xlfn.XLOOKUP(Consolidated[[#This Row],[CODE]],'[5]WORKING FILE'!$D:$D,'[5]WORKING FILE'!$V:$V)</f>
        <v>Underutilized but very isolated. Make PK-8</v>
      </c>
      <c r="AU247" s="21" t="str">
        <f>_xlfn.XLOOKUP(Consolidated[[#This Row],[CODE]],'[6]Karen sort'!$D:$D,'[6]Karen sort'!$O:$O,"NOT COMPLETE")</f>
        <v>PK-8</v>
      </c>
      <c r="AV247" s="21">
        <v>10.4</v>
      </c>
      <c r="AW247" s="21">
        <v>4</v>
      </c>
      <c r="AX247" s="21" t="s">
        <v>92</v>
      </c>
      <c r="AY247" s="27" t="s">
        <v>92</v>
      </c>
      <c r="AZ247" s="21"/>
      <c r="BA247" s="21"/>
      <c r="BB247" s="21"/>
      <c r="BC247" s="21"/>
      <c r="BD247" s="21"/>
      <c r="BE247" s="21"/>
      <c r="BF247" s="24" t="s">
        <v>179</v>
      </c>
      <c r="BG247" s="24">
        <v>157.57614659537788</v>
      </c>
      <c r="BH247" s="29" t="str">
        <f>IF(_xlfn.XLOOKUP(Consolidated[[#This Row],[CODE]],'[4]PRUEBA PVI'!$D:$D,'[4]PRUEBA PVI'!$AF:$AF,"NOT FOUND")=BG247,"",_xlfn.XLOOKUP(Consolidated[[#This Row],[CODE]],'[4]PRUEBA PVI'!$D:$D,'[4]PRUEBA PVI'!$AF:$AF,"NOT FOUND"))</f>
        <v/>
      </c>
      <c r="BI247" s="30">
        <v>148.68993702520405</v>
      </c>
      <c r="BJ247" s="21">
        <v>21</v>
      </c>
      <c r="BK247" s="28" t="str">
        <f>IF(_xlfn.XLOOKUP(Consolidated[[#This Row],[CODE]],'[4]PRUEBA PVI'!$D:$D,'[4]PRUEBA PVI'!$AK:$AK,"NO DATA")=Consolidated[[#This Row],[NO OF CLASSROOMS]],"","DOES NOT MATCH")</f>
        <v/>
      </c>
      <c r="BL247" s="31">
        <f>Consolidated[[#This Row],[ENROLLMENT 2021-22]]/Consolidated[[#This Row],[NO OF CLASSROOMS]]</f>
        <v>7.0804731916763828</v>
      </c>
      <c r="BM247" s="21">
        <f>Consolidated[[#This Row],[FLOOR AREA (SF)]]/Consolidated[[#This Row],[ENROLLMENT 2022-23]]</f>
        <v>351.58874738992432</v>
      </c>
      <c r="BN247" s="21" t="s">
        <v>114</v>
      </c>
      <c r="BO247" s="21" t="s">
        <v>132</v>
      </c>
      <c r="BP247" s="21" t="s">
        <v>97</v>
      </c>
      <c r="BQ247" s="21" t="s">
        <v>123</v>
      </c>
      <c r="BR247" s="21" t="s">
        <v>97</v>
      </c>
      <c r="BS247" s="21" t="str">
        <f>_xlfn.XLOOKUP(Consolidated[[#This Row],[CODE]],'[7]page 1'!$A:$A,'[7]page 1'!$C:$C,"")</f>
        <v/>
      </c>
      <c r="BT247" s="21" t="str">
        <f>_xlfn.XLOOKUP(Consolidated[[#This Row],[CODE]],[8]Sheet1!$A:$A,[8]Sheet1!$G:$G,"")</f>
        <v/>
      </c>
      <c r="BU247" s="21" t="s">
        <v>92</v>
      </c>
      <c r="BV247" s="21" t="s">
        <v>124</v>
      </c>
      <c r="BW247" s="25" t="s">
        <v>125</v>
      </c>
      <c r="BX247" s="32" t="s">
        <v>837</v>
      </c>
      <c r="BY247" s="21" t="s">
        <v>533</v>
      </c>
      <c r="BZ247" s="21" t="s">
        <v>103</v>
      </c>
      <c r="CA247" s="33" t="s">
        <v>650</v>
      </c>
      <c r="CB247" s="21">
        <v>2</v>
      </c>
      <c r="CC247" s="25" t="s">
        <v>253</v>
      </c>
      <c r="CD247" s="21" t="s">
        <v>97</v>
      </c>
      <c r="CE247" s="21"/>
      <c r="CF247" s="21" t="s">
        <v>139</v>
      </c>
    </row>
    <row r="248" spans="1:84" ht="27.6" x14ac:dyDescent="0.3">
      <c r="A248" s="21">
        <v>28563</v>
      </c>
      <c r="B248" s="22" t="s">
        <v>838</v>
      </c>
      <c r="C248" s="21" t="s">
        <v>532</v>
      </c>
      <c r="D248" s="21" t="s">
        <v>725</v>
      </c>
      <c r="E248" s="21" t="s">
        <v>725</v>
      </c>
      <c r="F248" s="21"/>
      <c r="G248" s="21" t="s">
        <v>160</v>
      </c>
      <c r="H248" s="21" t="s">
        <v>161</v>
      </c>
      <c r="I248" s="21" t="s">
        <v>92</v>
      </c>
      <c r="J248" s="21" t="s">
        <v>93</v>
      </c>
      <c r="K248" s="21" t="s">
        <v>162</v>
      </c>
      <c r="L248" s="24" t="s">
        <v>92</v>
      </c>
      <c r="M248" s="24" t="s">
        <v>92</v>
      </c>
      <c r="N248" s="24" t="s">
        <v>92</v>
      </c>
      <c r="O248" s="24" t="s">
        <v>92</v>
      </c>
      <c r="P248" s="24" t="s">
        <v>92</v>
      </c>
      <c r="Q248" s="24" t="s">
        <v>92</v>
      </c>
      <c r="R248" s="24" t="s">
        <v>92</v>
      </c>
      <c r="S248" s="24" t="s">
        <v>92</v>
      </c>
      <c r="T248" s="24" t="s">
        <v>92</v>
      </c>
      <c r="U248" s="24" t="s">
        <v>92</v>
      </c>
      <c r="V248" s="24">
        <v>240.59916237652055</v>
      </c>
      <c r="W248" s="24">
        <v>239.45059266952012</v>
      </c>
      <c r="X248" s="24">
        <v>229.65665123424731</v>
      </c>
      <c r="Y248" s="24">
        <v>245.98624853488508</v>
      </c>
      <c r="Z248" s="24" t="s">
        <v>92</v>
      </c>
      <c r="AA248" s="24" t="s">
        <v>92</v>
      </c>
      <c r="AB248" s="23" t="s">
        <v>178</v>
      </c>
      <c r="AC248" s="37">
        <v>17.971567</v>
      </c>
      <c r="AD248" s="37">
        <v>-66.095922000000002</v>
      </c>
      <c r="AE248" s="37" t="str">
        <f>_xlfn.XLOOKUP(Consolidated[[#This Row],[CODE]],[1]updatedschoolpoints!$A:$A,[1]updatedschoolpoints!$O:$O)</f>
        <v>442-000-003-01</v>
      </c>
      <c r="AF248" s="37">
        <f>_xlfn.XLOOKUP(Consolidated[[#This Row],[CODE]],[1]updatedschoolpoints!$A:$A,[1]updatedschoolpoints!$Q:$Q)</f>
        <v>1</v>
      </c>
      <c r="AG248" s="37">
        <f>_xlfn.XLOOKUP(Consolidated[[#This Row],[CODE]],[1]updatedschoolpoints!$A:$A,[1]updatedschoolpoints!$P:$P)</f>
        <v>3</v>
      </c>
      <c r="AH248" s="37">
        <f>_xlfn.XLOOKUP(Consolidated[[#This Row],[CODE]],[1]updatedschoolpoints!$A:$A,[1]updatedschoolpoints!$I:$I)</f>
        <v>21.79715534</v>
      </c>
      <c r="AI248" s="37">
        <f>_xlfn.XLOOKUP(Consolidated[[#This Row],[CODE]],[1]updatedschoolpoints!$A:$A,[1]updatedschoolpoints!$H:$H)</f>
        <v>949484.08640000003</v>
      </c>
      <c r="AJ248" s="21">
        <v>308925</v>
      </c>
      <c r="AK248" s="21" t="s">
        <v>504</v>
      </c>
      <c r="AL248" s="26">
        <f>_xlfn.XLOOKUP(Consolidated[[#This Row],[CODE]],'[2]FCI updated 220517'!$B:$B,'[2]FCI updated 220517'!$GD:$GD)</f>
        <v>0.35799999999999998</v>
      </c>
      <c r="AM248" s="27">
        <f>IF(AND(Consolidated[[#This Row],[DESIGNATION]]="Historic",Consolidated[[#This Row],[DESIGNATION 3/22/2022]]="Historic"),AL248,AL248/1.6)</f>
        <v>0.22374999999999998</v>
      </c>
      <c r="AN248" s="21" t="s">
        <v>45</v>
      </c>
      <c r="AO248" s="21" t="s">
        <v>97</v>
      </c>
      <c r="AP248" s="21" t="str">
        <f>_xlfn.XLOOKUP(Consolidated[[#This Row],[CODE]],'[3]PRUEBA PVI'!$D:$D,'[3]PRUEBA PVI'!$I:$I,"NO DATA")</f>
        <v>VOCACIONAL</v>
      </c>
      <c r="AQ248" s="28" t="str">
        <f>IF(_xlfn.XLOOKUP(Consolidated[[#This Row],[CODE]],'[4]PRUEBA PVI'!$D:$D,'[4]PRUEBA PVI'!$I:$I,"NOT FOUND")=Consolidated[[#This Row],[SPECIAL SCHOOL]],"MATCHES","NO")</f>
        <v>MATCHES</v>
      </c>
      <c r="AR248" s="28"/>
      <c r="AS248" s="21">
        <f>_xlfn.XLOOKUP(Consolidated[[#This Row],[CODE]],'[5]WORKING FILE'!$D:$D,'[5]WORKING FILE'!$W:$W,"")</f>
        <v>3</v>
      </c>
      <c r="AT248" s="33" t="str">
        <f>_xlfn.XLOOKUP(Consolidated[[#This Row],[CODE]],'[5]WORKING FILE'!$D:$D,'[5]WORKING FILE'!$V:$V)</f>
        <v>Bring HS students from ADELA BRENES TETBDIDOR, GENARO CAUTINO, and DR RAFAEL LOPEZ LANDRON</v>
      </c>
      <c r="AU248" s="21">
        <f>_xlfn.XLOOKUP(Consolidated[[#This Row],[CODE]],'[6]Karen sort'!$D:$D,'[6]Karen sort'!$O:$O,"NOT COMPLETE")</f>
        <v>0</v>
      </c>
      <c r="AV248" s="21">
        <v>5.6</v>
      </c>
      <c r="AW248" s="21">
        <v>4</v>
      </c>
      <c r="AX248" s="21" t="s">
        <v>92</v>
      </c>
      <c r="AY248" s="27" t="s">
        <v>92</v>
      </c>
      <c r="AZ248" s="21"/>
      <c r="BA248" s="21"/>
      <c r="BB248" s="21"/>
      <c r="BC248" s="21"/>
      <c r="BD248" s="21"/>
      <c r="BE248" s="21"/>
      <c r="BF248" s="24" t="s">
        <v>179</v>
      </c>
      <c r="BG248" s="24">
        <v>990.1600827859005</v>
      </c>
      <c r="BH248" s="29" t="str">
        <f>IF(_xlfn.XLOOKUP(Consolidated[[#This Row],[CODE]],'[4]PRUEBA PVI'!$D:$D,'[4]PRUEBA PVI'!$AF:$AF,"NOT FOUND")=BG248,"",_xlfn.XLOOKUP(Consolidated[[#This Row],[CODE]],'[4]PRUEBA PVI'!$D:$D,'[4]PRUEBA PVI'!$AF:$AF,"NOT FOUND"))</f>
        <v/>
      </c>
      <c r="BI248" s="30">
        <v>950.9865926193354</v>
      </c>
      <c r="BJ248" s="21">
        <v>87</v>
      </c>
      <c r="BK248" s="28" t="str">
        <f>IF(_xlfn.XLOOKUP(Consolidated[[#This Row],[CODE]],'[4]PRUEBA PVI'!$D:$D,'[4]PRUEBA PVI'!$AK:$AK,"NO DATA")=Consolidated[[#This Row],[NO OF CLASSROOMS]],"","DOES NOT MATCH")</f>
        <v/>
      </c>
      <c r="BL248" s="31">
        <f>Consolidated[[#This Row],[ENROLLMENT 2021-22]]/Consolidated[[#This Row],[NO OF CLASSROOMS]]</f>
        <v>10.93088037493489</v>
      </c>
      <c r="BM248" s="21">
        <f>Consolidated[[#This Row],[FLOOR AREA (SF)]]/Consolidated[[#This Row],[ENROLLMENT 2022-23]]</f>
        <v>311.99500502061539</v>
      </c>
      <c r="BN248" s="21" t="s">
        <v>99</v>
      </c>
      <c r="BO248" s="21" t="s">
        <v>115</v>
      </c>
      <c r="BP248" s="21" t="s">
        <v>97</v>
      </c>
      <c r="BQ248" s="21" t="s">
        <v>97</v>
      </c>
      <c r="BR248" s="21" t="s">
        <v>97</v>
      </c>
      <c r="BS248" s="21" t="str">
        <f>_xlfn.XLOOKUP(Consolidated[[#This Row],[CODE]],'[7]page 1'!$A:$A,'[7]page 1'!$C:$C,"")</f>
        <v/>
      </c>
      <c r="BT248" s="21" t="str">
        <f>_xlfn.XLOOKUP(Consolidated[[#This Row],[CODE]],[8]Sheet1!$A:$A,[8]Sheet1!$G:$G,"")</f>
        <v>ESSER ROOF SEALING PROGRAM</v>
      </c>
      <c r="BU248" s="21" t="s">
        <v>92</v>
      </c>
      <c r="BV248" s="21" t="s">
        <v>101</v>
      </c>
      <c r="BW248" s="25" t="s">
        <v>92</v>
      </c>
      <c r="BX248" s="32" t="s">
        <v>839</v>
      </c>
      <c r="BY248" s="21" t="s">
        <v>725</v>
      </c>
      <c r="BZ248" s="21" t="s">
        <v>103</v>
      </c>
      <c r="CA248" s="33">
        <v>7840000</v>
      </c>
      <c r="CB248" s="21">
        <v>1</v>
      </c>
      <c r="CC248" s="25" t="s">
        <v>253</v>
      </c>
      <c r="CD248" s="21" t="s">
        <v>97</v>
      </c>
      <c r="CE248" s="21"/>
      <c r="CF248" s="21" t="s">
        <v>139</v>
      </c>
    </row>
    <row r="249" spans="1:84" ht="56.4" x14ac:dyDescent="0.3">
      <c r="A249" s="21">
        <v>28571</v>
      </c>
      <c r="B249" s="22" t="s">
        <v>840</v>
      </c>
      <c r="C249" s="21" t="s">
        <v>532</v>
      </c>
      <c r="D249" s="52" t="s">
        <v>533</v>
      </c>
      <c r="E249" s="52" t="s">
        <v>534</v>
      </c>
      <c r="F249" s="52"/>
      <c r="G249" s="21" t="s">
        <v>160</v>
      </c>
      <c r="H249" s="21" t="s">
        <v>161</v>
      </c>
      <c r="I249" s="21" t="s">
        <v>92</v>
      </c>
      <c r="J249" s="21" t="s">
        <v>92</v>
      </c>
      <c r="K249" s="21" t="s">
        <v>162</v>
      </c>
      <c r="L249" s="24" t="s">
        <v>92</v>
      </c>
      <c r="M249" s="24" t="s">
        <v>92</v>
      </c>
      <c r="N249" s="24" t="s">
        <v>92</v>
      </c>
      <c r="O249" s="24" t="s">
        <v>92</v>
      </c>
      <c r="P249" s="24" t="s">
        <v>92</v>
      </c>
      <c r="Q249" s="24" t="s">
        <v>92</v>
      </c>
      <c r="R249" s="24" t="s">
        <v>92</v>
      </c>
      <c r="S249" s="24" t="s">
        <v>92</v>
      </c>
      <c r="T249" s="24" t="s">
        <v>92</v>
      </c>
      <c r="U249" s="24" t="s">
        <v>92</v>
      </c>
      <c r="V249" s="24">
        <v>190.9517161718417</v>
      </c>
      <c r="W249" s="24">
        <v>195.56721712052439</v>
      </c>
      <c r="X249" s="24">
        <v>208.42788515377069</v>
      </c>
      <c r="Y249" s="24">
        <v>178.46061168217153</v>
      </c>
      <c r="Z249" s="24" t="s">
        <v>92</v>
      </c>
      <c r="AA249" s="24" t="s">
        <v>92</v>
      </c>
      <c r="AB249" s="23" t="s">
        <v>178</v>
      </c>
      <c r="AC249" s="21">
        <v>18.257231000000001</v>
      </c>
      <c r="AD249" s="21">
        <v>-66.091892000000001</v>
      </c>
      <c r="AE249" s="21" t="str">
        <f>_xlfn.XLOOKUP(Consolidated[[#This Row],[CODE]],[1]updatedschoolpoints!$A:$A,[1]updatedschoolpoints!$O:$O)</f>
        <v>198-076-035-68</v>
      </c>
      <c r="AF249" s="21">
        <f>_xlfn.XLOOKUP(Consolidated[[#This Row],[CODE]],[1]updatedschoolpoints!$A:$A,[1]updatedschoolpoints!$Q:$Q)</f>
        <v>68</v>
      </c>
      <c r="AG249" s="21">
        <f>_xlfn.XLOOKUP(Consolidated[[#This Row],[CODE]],[1]updatedschoolpoints!$A:$A,[1]updatedschoolpoints!$P:$P)</f>
        <v>35</v>
      </c>
      <c r="AH249" s="21">
        <f>_xlfn.XLOOKUP(Consolidated[[#This Row],[CODE]],[1]updatedschoolpoints!$A:$A,[1]updatedschoolpoints!$I:$I)</f>
        <v>6.7307324340000001</v>
      </c>
      <c r="AI249" s="21">
        <f>_xlfn.XLOOKUP(Consolidated[[#This Row],[CODE]],[1]updatedschoolpoints!$A:$A,[1]updatedschoolpoints!$H:$H)</f>
        <v>293190.70480000001</v>
      </c>
      <c r="AJ249" s="21">
        <v>143676</v>
      </c>
      <c r="AK249" s="21" t="s">
        <v>351</v>
      </c>
      <c r="AL249" s="26">
        <f>_xlfn.XLOOKUP(Consolidated[[#This Row],[CODE]],'[2]FCI updated 220517'!$B:$B,'[2]FCI updated 220517'!$GD:$GD)</f>
        <v>0.73250000000000004</v>
      </c>
      <c r="AM249" s="27">
        <f>IF(AND(Consolidated[[#This Row],[DESIGNATION]]="Historic",Consolidated[[#This Row],[DESIGNATION 3/22/2022]]="Historic"),AL249,AL249/1.6)</f>
        <v>0.45781250000000001</v>
      </c>
      <c r="AN249" s="21" t="s">
        <v>45</v>
      </c>
      <c r="AO249" s="21" t="s">
        <v>97</v>
      </c>
      <c r="AP249" s="21" t="str">
        <f>_xlfn.XLOOKUP(Consolidated[[#This Row],[CODE]],'[3]PRUEBA PVI'!$D:$D,'[3]PRUEBA PVI'!$I:$I,"NO DATA")</f>
        <v>VOCACIONAL</v>
      </c>
      <c r="AQ249" s="28" t="str">
        <f>IF(_xlfn.XLOOKUP(Consolidated[[#This Row],[CODE]],'[4]PRUEBA PVI'!$D:$D,'[4]PRUEBA PVI'!$I:$I,"NOT FOUND")=Consolidated[[#This Row],[SPECIAL SCHOOL]],"MATCHES","NO")</f>
        <v>MATCHES</v>
      </c>
      <c r="AR249" s="28"/>
      <c r="AS249" s="21">
        <f>_xlfn.XLOOKUP(Consolidated[[#This Row],[CODE]],'[5]WORKING FILE'!$D:$D,'[5]WORKING FILE'!$W:$W,"")</f>
        <v>3</v>
      </c>
      <c r="AT249" s="33" t="str">
        <f>_xlfn.XLOOKUP(Consolidated[[#This Row],[CODE]],'[5]WORKING FILE'!$D:$D,'[5]WORKING FILE'!$V:$V)</f>
        <v>Keep</v>
      </c>
      <c r="AU249" s="21" t="str">
        <f>_xlfn.XLOOKUP(Consolidated[[#This Row],[CODE]],'[6]Karen sort'!$D:$D,'[6]Karen sort'!$O:$O,"NOT COMPLETE")</f>
        <v>9-12</v>
      </c>
      <c r="AV249" s="21">
        <v>6.5</v>
      </c>
      <c r="AW249" s="21">
        <v>3</v>
      </c>
      <c r="AX249" s="21" t="s">
        <v>92</v>
      </c>
      <c r="AY249" s="27" t="s">
        <v>92</v>
      </c>
      <c r="AZ249" s="21"/>
      <c r="BA249" s="21"/>
      <c r="BB249" s="21"/>
      <c r="BC249" s="21"/>
      <c r="BD249" s="21"/>
      <c r="BE249" s="21"/>
      <c r="BF249" s="24" t="s">
        <v>179</v>
      </c>
      <c r="BG249" s="24">
        <v>773.40743012830831</v>
      </c>
      <c r="BH249" s="29" t="str">
        <f>IF(_xlfn.XLOOKUP(Consolidated[[#This Row],[CODE]],'[4]PRUEBA PVI'!$D:$D,'[4]PRUEBA PVI'!$AF:$AF,"NOT FOUND")=BG249,"",_xlfn.XLOOKUP(Consolidated[[#This Row],[CODE]],'[4]PRUEBA PVI'!$D:$D,'[4]PRUEBA PVI'!$AF:$AF,"NOT FOUND"))</f>
        <v/>
      </c>
      <c r="BI249" s="30">
        <v>742.15485683148268</v>
      </c>
      <c r="BJ249" s="21">
        <v>77</v>
      </c>
      <c r="BK249" s="28" t="str">
        <f>IF(_xlfn.XLOOKUP(Consolidated[[#This Row],[CODE]],'[4]PRUEBA PVI'!$D:$D,'[4]PRUEBA PVI'!$AK:$AK,"NO DATA")=Consolidated[[#This Row],[NO OF CLASSROOMS]],"","DOES NOT MATCH")</f>
        <v/>
      </c>
      <c r="BL249" s="31">
        <f>Consolidated[[#This Row],[ENROLLMENT 2021-22]]/Consolidated[[#This Row],[NO OF CLASSROOMS]]</f>
        <v>9.6383747640452295</v>
      </c>
      <c r="BM249" s="21">
        <f>Consolidated[[#This Row],[FLOOR AREA (SF)]]/Consolidated[[#This Row],[ENROLLMENT 2022-23]]</f>
        <v>185.77013150256928</v>
      </c>
      <c r="BN249" s="21" t="s">
        <v>114</v>
      </c>
      <c r="BO249" s="21" t="s">
        <v>100</v>
      </c>
      <c r="BP249" s="21" t="s">
        <v>97</v>
      </c>
      <c r="BQ249" s="21" t="s">
        <v>123</v>
      </c>
      <c r="BR249" s="21" t="s">
        <v>97</v>
      </c>
      <c r="BS249" s="21" t="str">
        <f>_xlfn.XLOOKUP(Consolidated[[#This Row],[CODE]],'[7]page 1'!$A:$A,'[7]page 1'!$C:$C,"")</f>
        <v/>
      </c>
      <c r="BT249" s="21" t="str">
        <f>_xlfn.XLOOKUP(Consolidated[[#This Row],[CODE]],[8]Sheet1!$A:$A,[8]Sheet1!$G:$G,"")</f>
        <v>ESSER ROOF SEALING PROGRAM</v>
      </c>
      <c r="BU249" s="21" t="s">
        <v>92</v>
      </c>
      <c r="BV249" s="21" t="s">
        <v>101</v>
      </c>
      <c r="BW249" s="25" t="s">
        <v>279</v>
      </c>
      <c r="BX249" s="32" t="s">
        <v>841</v>
      </c>
      <c r="BY249" s="21" t="s">
        <v>534</v>
      </c>
      <c r="BZ249" s="21" t="s">
        <v>103</v>
      </c>
      <c r="CA249" s="33" t="s">
        <v>842</v>
      </c>
      <c r="CB249" s="21">
        <v>1</v>
      </c>
      <c r="CC249" s="25" t="s">
        <v>253</v>
      </c>
      <c r="CD249" s="21" t="s">
        <v>97</v>
      </c>
      <c r="CE249" s="21"/>
      <c r="CF249" s="21" t="s">
        <v>139</v>
      </c>
    </row>
    <row r="250" spans="1:84" ht="84" x14ac:dyDescent="0.3">
      <c r="A250" s="21">
        <v>30098</v>
      </c>
      <c r="B250" s="22" t="s">
        <v>843</v>
      </c>
      <c r="C250" s="21" t="s">
        <v>679</v>
      </c>
      <c r="D250" s="21" t="s">
        <v>844</v>
      </c>
      <c r="E250" s="21" t="s">
        <v>845</v>
      </c>
      <c r="F250" s="21"/>
      <c r="G250" s="21" t="s">
        <v>160</v>
      </c>
      <c r="H250" s="21" t="s">
        <v>161</v>
      </c>
      <c r="I250" s="21" t="s">
        <v>92</v>
      </c>
      <c r="J250" s="21" t="s">
        <v>93</v>
      </c>
      <c r="K250" s="21" t="s">
        <v>162</v>
      </c>
      <c r="L250" s="24" t="s">
        <v>92</v>
      </c>
      <c r="M250" s="24" t="s">
        <v>92</v>
      </c>
      <c r="N250" s="24" t="s">
        <v>92</v>
      </c>
      <c r="O250" s="24" t="s">
        <v>92</v>
      </c>
      <c r="P250" s="24" t="s">
        <v>92</v>
      </c>
      <c r="Q250" s="24" t="s">
        <v>92</v>
      </c>
      <c r="R250" s="24" t="s">
        <v>92</v>
      </c>
      <c r="S250" s="24" t="s">
        <v>92</v>
      </c>
      <c r="T250" s="24" t="s">
        <v>92</v>
      </c>
      <c r="U250" s="24" t="s">
        <v>92</v>
      </c>
      <c r="V250" s="24">
        <v>73.516410726159052</v>
      </c>
      <c r="W250" s="24">
        <v>74.410941148297084</v>
      </c>
      <c r="X250" s="24">
        <v>83.950120409157634</v>
      </c>
      <c r="Y250" s="24">
        <v>63.667029032558489</v>
      </c>
      <c r="Z250" s="24" t="s">
        <v>92</v>
      </c>
      <c r="AA250" s="24" t="s">
        <v>92</v>
      </c>
      <c r="AB250" s="23" t="s">
        <v>178</v>
      </c>
      <c r="AC250" s="21">
        <v>18.264890000000001</v>
      </c>
      <c r="AD250" s="21">
        <v>-65.646169999999998</v>
      </c>
      <c r="AE250" s="21" t="str">
        <f>_xlfn.XLOOKUP(Consolidated[[#This Row],[CODE]],[1]updatedschoolpoints!$A:$A,[1]updatedschoolpoints!$O:$O)</f>
        <v>205-047-028-07</v>
      </c>
      <c r="AF250" s="21">
        <f>_xlfn.XLOOKUP(Consolidated[[#This Row],[CODE]],[1]updatedschoolpoints!$A:$A,[1]updatedschoolpoints!$Q:$Q)</f>
        <v>7</v>
      </c>
      <c r="AG250" s="21">
        <f>_xlfn.XLOOKUP(Consolidated[[#This Row],[CODE]],[1]updatedschoolpoints!$A:$A,[1]updatedschoolpoints!$P:$P)</f>
        <v>28</v>
      </c>
      <c r="AH250" s="21">
        <f>_xlfn.XLOOKUP(Consolidated[[#This Row],[CODE]],[1]updatedschoolpoints!$A:$A,[1]updatedschoolpoints!$I:$I)</f>
        <v>5.5742398419999999</v>
      </c>
      <c r="AI250" s="21">
        <f>_xlfn.XLOOKUP(Consolidated[[#This Row],[CODE]],[1]updatedschoolpoints!$A:$A,[1]updatedschoolpoints!$H:$H)</f>
        <v>242813.88750000001</v>
      </c>
      <c r="AJ250" s="21">
        <v>75686</v>
      </c>
      <c r="AK250" s="21" t="s">
        <v>314</v>
      </c>
      <c r="AL250" s="26">
        <f>_xlfn.XLOOKUP(Consolidated[[#This Row],[CODE]],'[2]FCI updated 220517'!$B:$B,'[2]FCI updated 220517'!$GD:$GD)</f>
        <v>0.76049999999999995</v>
      </c>
      <c r="AM250" s="27">
        <f>IF(AND(Consolidated[[#This Row],[DESIGNATION]]="Historic",Consolidated[[#This Row],[DESIGNATION 3/22/2022]]="Historic"),AL250,AL250/1.6)</f>
        <v>0.47531249999999997</v>
      </c>
      <c r="AN250" s="21" t="s">
        <v>45</v>
      </c>
      <c r="AO250" s="21" t="s">
        <v>46</v>
      </c>
      <c r="AP250" s="21" t="str">
        <f>_xlfn.XLOOKUP(Consolidated[[#This Row],[CODE]],'[3]PRUEBA PVI'!$D:$D,'[3]PRUEBA PVI'!$I:$I,"NO DATA")</f>
        <v>VOCACIONAL</v>
      </c>
      <c r="AQ250" s="28" t="str">
        <f>IF(_xlfn.XLOOKUP(Consolidated[[#This Row],[CODE]],'[4]PRUEBA PVI'!$D:$D,'[4]PRUEBA PVI'!$I:$I,"NOT FOUND")=Consolidated[[#This Row],[SPECIAL SCHOOL]],"MATCHES","NO")</f>
        <v>MATCHES</v>
      </c>
      <c r="AR250" s="28"/>
      <c r="AS250" s="21">
        <f>_xlfn.XLOOKUP(Consolidated[[#This Row],[CODE]],'[5]WORKING FILE'!$D:$D,'[5]WORKING FILE'!$W:$W,"")</f>
        <v>3</v>
      </c>
      <c r="AT250" s="33" t="str">
        <f>_xlfn.XLOOKUP(Consolidated[[#This Row],[CODE]],'[5]WORKING FILE'!$D:$D,'[5]WORKING FILE'!$V:$V)</f>
        <v>Have capacity to accomadate more students.</v>
      </c>
      <c r="AU250" s="21" t="str">
        <f>_xlfn.XLOOKUP(Consolidated[[#This Row],[CODE]],'[6]Karen sort'!$D:$D,'[6]Karen sort'!$O:$O,"NOT COMPLETE")</f>
        <v>9-12</v>
      </c>
      <c r="AV250" s="21">
        <v>3.8</v>
      </c>
      <c r="AW250" s="21">
        <v>2</v>
      </c>
      <c r="AX250" s="21" t="s">
        <v>92</v>
      </c>
      <c r="AY250" s="27" t="s">
        <v>92</v>
      </c>
      <c r="AZ250" s="21"/>
      <c r="BA250" s="21"/>
      <c r="BB250" s="21"/>
      <c r="BC250" s="21"/>
      <c r="BD250" s="21"/>
      <c r="BE250" s="21"/>
      <c r="BF250" s="24" t="s">
        <v>179</v>
      </c>
      <c r="BG250" s="24">
        <v>338.87498219365835</v>
      </c>
      <c r="BH250" s="29" t="str">
        <f>IF(_xlfn.XLOOKUP(Consolidated[[#This Row],[CODE]],'[4]PRUEBA PVI'!$D:$D,'[4]PRUEBA PVI'!$AF:$AF,"NOT FOUND")=BG250,"",_xlfn.XLOOKUP(Consolidated[[#This Row],[CODE]],'[4]PRUEBA PVI'!$D:$D,'[4]PRUEBA PVI'!$AF:$AF,"NOT FOUND"))</f>
        <v/>
      </c>
      <c r="BI250" s="30">
        <v>326.27228277926923</v>
      </c>
      <c r="BJ250" s="21">
        <v>26</v>
      </c>
      <c r="BK250" s="28" t="str">
        <f>IF(_xlfn.XLOOKUP(Consolidated[[#This Row],[CODE]],'[4]PRUEBA PVI'!$D:$D,'[4]PRUEBA PVI'!$AK:$AK,"NO DATA")=Consolidated[[#This Row],[NO OF CLASSROOMS]],"","DOES NOT MATCH")</f>
        <v/>
      </c>
      <c r="BL250" s="31">
        <f>Consolidated[[#This Row],[ENROLLMENT 2021-22]]/Consolidated[[#This Row],[NO OF CLASSROOMS]]</f>
        <v>12.548933953048817</v>
      </c>
      <c r="BM250" s="21">
        <f>Consolidated[[#This Row],[FLOOR AREA (SF)]]/Consolidated[[#This Row],[ENROLLMENT 2022-23]]</f>
        <v>223.34490291982485</v>
      </c>
      <c r="BN250" s="21" t="s">
        <v>99</v>
      </c>
      <c r="BO250" s="21" t="s">
        <v>100</v>
      </c>
      <c r="BP250" s="21" t="s">
        <v>97</v>
      </c>
      <c r="BQ250" s="21" t="s">
        <v>97</v>
      </c>
      <c r="BR250" s="21" t="s">
        <v>97</v>
      </c>
      <c r="BS250" s="21" t="str">
        <f>_xlfn.XLOOKUP(Consolidated[[#This Row],[CODE]],'[7]page 1'!$A:$A,'[7]page 1'!$C:$C,"")</f>
        <v/>
      </c>
      <c r="BT250" s="21" t="str">
        <f>_xlfn.XLOOKUP(Consolidated[[#This Row],[CODE]],[8]Sheet1!$A:$A,[8]Sheet1!$G:$G,"")</f>
        <v/>
      </c>
      <c r="BU250" s="21" t="s">
        <v>92</v>
      </c>
      <c r="BV250" s="21" t="s">
        <v>101</v>
      </c>
      <c r="BW250" s="25" t="s">
        <v>92</v>
      </c>
      <c r="BX250" s="32" t="s">
        <v>846</v>
      </c>
      <c r="BY250" s="21" t="s">
        <v>845</v>
      </c>
      <c r="BZ250" s="21" t="s">
        <v>103</v>
      </c>
      <c r="CA250" s="33" t="s">
        <v>847</v>
      </c>
      <c r="CB250" s="21">
        <v>1</v>
      </c>
      <c r="CC250" s="25" t="s">
        <v>172</v>
      </c>
      <c r="CD250" s="21" t="s">
        <v>97</v>
      </c>
      <c r="CE250" s="21"/>
      <c r="CF250" s="21" t="s">
        <v>387</v>
      </c>
    </row>
    <row r="251" spans="1:84" ht="56.4" x14ac:dyDescent="0.3">
      <c r="A251" s="21">
        <v>30148</v>
      </c>
      <c r="B251" s="22" t="s">
        <v>848</v>
      </c>
      <c r="C251" s="21" t="s">
        <v>679</v>
      </c>
      <c r="D251" s="21" t="s">
        <v>844</v>
      </c>
      <c r="E251" s="21" t="s">
        <v>844</v>
      </c>
      <c r="F251" s="21"/>
      <c r="G251" s="21" t="s">
        <v>189</v>
      </c>
      <c r="H251" s="21" t="s">
        <v>190</v>
      </c>
      <c r="I251" s="21" t="s">
        <v>92</v>
      </c>
      <c r="J251" s="21" t="s">
        <v>93</v>
      </c>
      <c r="K251" s="21" t="s">
        <v>191</v>
      </c>
      <c r="L251" s="24" t="s">
        <v>92</v>
      </c>
      <c r="M251" s="24" t="s">
        <v>92</v>
      </c>
      <c r="N251" s="24" t="s">
        <v>92</v>
      </c>
      <c r="O251" s="24" t="s">
        <v>92</v>
      </c>
      <c r="P251" s="24" t="s">
        <v>92</v>
      </c>
      <c r="Q251" s="24" t="s">
        <v>92</v>
      </c>
      <c r="R251" s="24" t="s">
        <v>92</v>
      </c>
      <c r="S251" s="24">
        <v>59.748079203855937</v>
      </c>
      <c r="T251" s="24">
        <v>49.152725669697816</v>
      </c>
      <c r="U251" s="24">
        <v>86.52498212248517</v>
      </c>
      <c r="V251" s="24" t="s">
        <v>92</v>
      </c>
      <c r="W251" s="24" t="s">
        <v>92</v>
      </c>
      <c r="X251" s="24" t="s">
        <v>92</v>
      </c>
      <c r="Y251" s="24" t="s">
        <v>92</v>
      </c>
      <c r="Z251" s="24" t="s">
        <v>92</v>
      </c>
      <c r="AA251" s="24" t="s">
        <v>92</v>
      </c>
      <c r="AB251" s="23" t="s">
        <v>192</v>
      </c>
      <c r="AC251" s="37">
        <v>18.332433940000001</v>
      </c>
      <c r="AD251" s="37">
        <v>-65.652475629999998</v>
      </c>
      <c r="AE251" s="37" t="str">
        <f>_xlfn.XLOOKUP(Consolidated[[#This Row],[CODE]],[1]updatedschoolpoints!$A:$A,[1]updatedschoolpoints!$O:$O)</f>
        <v>150-036-033-01</v>
      </c>
      <c r="AF251" s="37">
        <f>_xlfn.XLOOKUP(Consolidated[[#This Row],[CODE]],[1]updatedschoolpoints!$A:$A,[1]updatedschoolpoints!$Q:$Q)</f>
        <v>1</v>
      </c>
      <c r="AG251" s="37">
        <f>_xlfn.XLOOKUP(Consolidated[[#This Row],[CODE]],[1]updatedschoolpoints!$A:$A,[1]updatedschoolpoints!$P:$P)</f>
        <v>33</v>
      </c>
      <c r="AH251" s="37">
        <f>_xlfn.XLOOKUP(Consolidated[[#This Row],[CODE]],[1]updatedschoolpoints!$A:$A,[1]updatedschoolpoints!$I:$I)</f>
        <v>5.2864265489999998</v>
      </c>
      <c r="AI251" s="37">
        <f>_xlfn.XLOOKUP(Consolidated[[#This Row],[CODE]],[1]updatedschoolpoints!$A:$A,[1]updatedschoolpoints!$H:$H)</f>
        <v>230276.74050000001</v>
      </c>
      <c r="AJ251" s="21">
        <v>65522</v>
      </c>
      <c r="AK251" s="21" t="s">
        <v>849</v>
      </c>
      <c r="AL251" s="26">
        <f>_xlfn.XLOOKUP(Consolidated[[#This Row],[CODE]],'[2]FCI updated 220517'!$B:$B,'[2]FCI updated 220517'!$GD:$GD)</f>
        <v>1.6</v>
      </c>
      <c r="AM251" s="27">
        <f>IF(AND(Consolidated[[#This Row],[DESIGNATION]]="Historic",Consolidated[[#This Row],[DESIGNATION 3/22/2022]]="Historic"),AL251,AL251/1.6)</f>
        <v>1</v>
      </c>
      <c r="AN251" s="21" t="s">
        <v>97</v>
      </c>
      <c r="AO251" s="21" t="s">
        <v>97</v>
      </c>
      <c r="AP251" s="21" t="str">
        <f>_xlfn.XLOOKUP(Consolidated[[#This Row],[CODE]],'[3]PRUEBA PVI'!$D:$D,'[3]PRUEBA PVI'!$I:$I,"NO DATA")</f>
        <v>REGULAR</v>
      </c>
      <c r="AQ251" s="28" t="str">
        <f>IF(_xlfn.XLOOKUP(Consolidated[[#This Row],[CODE]],'[4]PRUEBA PVI'!$D:$D,'[4]PRUEBA PVI'!$I:$I,"NOT FOUND")=Consolidated[[#This Row],[SPECIAL SCHOOL]],"MATCHES","NO")</f>
        <v>MATCHES</v>
      </c>
      <c r="AR251" s="28"/>
      <c r="AS251" s="21">
        <f>_xlfn.XLOOKUP(Consolidated[[#This Row],[CODE]],'[5]WORKING FILE'!$D:$D,'[5]WORKING FILE'!$W:$W,"")</f>
        <v>3</v>
      </c>
      <c r="AT251" s="33" t="str">
        <f>_xlfn.XLOOKUP(Consolidated[[#This Row],[CODE]],'[5]WORKING FILE'!$D:$D,'[5]WORKING FILE'!$V:$V)</f>
        <v>Urban &lt;1m to similar school,potential to add PK-5 grades to help relieve SF shortage of nearby elem 30197 Gabino Soto, Add (1) classes PK-5</v>
      </c>
      <c r="AU251" s="21" t="str">
        <f>_xlfn.XLOOKUP(Consolidated[[#This Row],[CODE]],'[6]Karen sort'!$D:$D,'[6]Karen sort'!$O:$O,"NOT COMPLETE")</f>
        <v>PK-8</v>
      </c>
      <c r="AV251" s="21">
        <v>8.6</v>
      </c>
      <c r="AW251" s="21">
        <v>1</v>
      </c>
      <c r="AX251" s="21" t="s">
        <v>92</v>
      </c>
      <c r="AY251" s="27" t="s">
        <v>92</v>
      </c>
      <c r="AZ251" s="21"/>
      <c r="BA251" s="21"/>
      <c r="BB251" s="21"/>
      <c r="BC251" s="21"/>
      <c r="BD251" s="21"/>
      <c r="BE251" s="21"/>
      <c r="BF251" s="24" t="s">
        <v>131</v>
      </c>
      <c r="BG251" s="24">
        <v>210.50608317346069</v>
      </c>
      <c r="BH251" s="29" t="str">
        <f>IF(_xlfn.XLOOKUP(Consolidated[[#This Row],[CODE]],'[4]PRUEBA PVI'!$D:$D,'[4]PRUEBA PVI'!$AF:$AF,"NOT FOUND")=BG251,"",_xlfn.XLOOKUP(Consolidated[[#This Row],[CODE]],'[4]PRUEBA PVI'!$D:$D,'[4]PRUEBA PVI'!$AF:$AF,"NOT FOUND"))</f>
        <v/>
      </c>
      <c r="BI251" s="30">
        <v>199.60885612019064</v>
      </c>
      <c r="BJ251" s="21">
        <v>35</v>
      </c>
      <c r="BK251" s="28" t="str">
        <f>IF(_xlfn.XLOOKUP(Consolidated[[#This Row],[CODE]],'[4]PRUEBA PVI'!$D:$D,'[4]PRUEBA PVI'!$AK:$AK,"NO DATA")=Consolidated[[#This Row],[NO OF CLASSROOMS]],"","DOES NOT MATCH")</f>
        <v/>
      </c>
      <c r="BL251" s="31">
        <f>Consolidated[[#This Row],[ENROLLMENT 2021-22]]/Consolidated[[#This Row],[NO OF CLASSROOMS]]</f>
        <v>5.7031101748625899</v>
      </c>
      <c r="BM251" s="21">
        <f>Consolidated[[#This Row],[FLOOR AREA (SF)]]/Consolidated[[#This Row],[ENROLLMENT 2022-23]]</f>
        <v>311.25941356292645</v>
      </c>
      <c r="BN251" s="21" t="s">
        <v>99</v>
      </c>
      <c r="BO251" s="21" t="s">
        <v>100</v>
      </c>
      <c r="BP251" s="21" t="s">
        <v>97</v>
      </c>
      <c r="BQ251" s="21" t="s">
        <v>97</v>
      </c>
      <c r="BR251" s="21" t="s">
        <v>97</v>
      </c>
      <c r="BS251" s="21" t="str">
        <f>_xlfn.XLOOKUP(Consolidated[[#This Row],[CODE]],'[7]page 1'!$A:$A,'[7]page 1'!$C:$C,"")</f>
        <v>85KVA</v>
      </c>
      <c r="BT251" s="21" t="str">
        <f>_xlfn.XLOOKUP(Consolidated[[#This Row],[CODE]],[8]Sheet1!$A:$A,[8]Sheet1!$G:$G,"")</f>
        <v/>
      </c>
      <c r="BU251" s="21" t="s">
        <v>92</v>
      </c>
      <c r="BV251" s="21" t="s">
        <v>101</v>
      </c>
      <c r="BW251" s="25" t="s">
        <v>92</v>
      </c>
      <c r="BX251" s="32" t="s">
        <v>850</v>
      </c>
      <c r="BY251" s="21" t="s">
        <v>844</v>
      </c>
      <c r="BZ251" s="21" t="s">
        <v>103</v>
      </c>
      <c r="CA251" s="33" t="s">
        <v>851</v>
      </c>
      <c r="CB251" s="21">
        <v>1</v>
      </c>
      <c r="CC251" s="25" t="s">
        <v>105</v>
      </c>
      <c r="CD251" s="21" t="s">
        <v>97</v>
      </c>
      <c r="CE251" s="21"/>
      <c r="CF251" s="21" t="s">
        <v>134</v>
      </c>
    </row>
    <row r="252" spans="1:84" ht="55.2" x14ac:dyDescent="0.3">
      <c r="A252" s="21">
        <v>30167</v>
      </c>
      <c r="B252" s="22" t="s">
        <v>852</v>
      </c>
      <c r="C252" s="21" t="s">
        <v>679</v>
      </c>
      <c r="D252" s="21" t="s">
        <v>844</v>
      </c>
      <c r="E252" s="21" t="s">
        <v>845</v>
      </c>
      <c r="F252" s="21"/>
      <c r="G252" s="21" t="s">
        <v>160</v>
      </c>
      <c r="H252" s="21" t="s">
        <v>161</v>
      </c>
      <c r="I252" s="21" t="s">
        <v>92</v>
      </c>
      <c r="J252" s="21" t="s">
        <v>92</v>
      </c>
      <c r="K252" s="21" t="s">
        <v>162</v>
      </c>
      <c r="L252" s="24" t="s">
        <v>92</v>
      </c>
      <c r="M252" s="24" t="s">
        <v>92</v>
      </c>
      <c r="N252" s="24" t="s">
        <v>92</v>
      </c>
      <c r="O252" s="24" t="s">
        <v>92</v>
      </c>
      <c r="P252" s="24" t="s">
        <v>92</v>
      </c>
      <c r="Q252" s="24" t="s">
        <v>92</v>
      </c>
      <c r="R252" s="24" t="s">
        <v>92</v>
      </c>
      <c r="S252" s="24" t="s">
        <v>92</v>
      </c>
      <c r="T252" s="24" t="s">
        <v>92</v>
      </c>
      <c r="U252" s="24" t="s">
        <v>92</v>
      </c>
      <c r="V252" s="24">
        <v>30.552274587494672</v>
      </c>
      <c r="W252" s="24">
        <v>36.251484149170373</v>
      </c>
      <c r="X252" s="24">
        <v>37.632812597208591</v>
      </c>
      <c r="Y252" s="24">
        <v>47.267945796899483</v>
      </c>
      <c r="Z252" s="24" t="s">
        <v>92</v>
      </c>
      <c r="AA252" s="24" t="s">
        <v>92</v>
      </c>
      <c r="AB252" s="23" t="s">
        <v>313</v>
      </c>
      <c r="AC252" s="37">
        <v>18.21763</v>
      </c>
      <c r="AD252" s="37">
        <v>-65.649536999999995</v>
      </c>
      <c r="AE252" s="37" t="str">
        <f>_xlfn.XLOOKUP(Consolidated[[#This Row],[CODE]],[1]updatedschoolpoints!$A:$A,[1]updatedschoolpoints!$O:$O)</f>
        <v>231-000-009-01</v>
      </c>
      <c r="AF252" s="37">
        <f>_xlfn.XLOOKUP(Consolidated[[#This Row],[CODE]],[1]updatedschoolpoints!$A:$A,[1]updatedschoolpoints!$Q:$Q)</f>
        <v>1</v>
      </c>
      <c r="AG252" s="37">
        <f>_xlfn.XLOOKUP(Consolidated[[#This Row],[CODE]],[1]updatedschoolpoints!$A:$A,[1]updatedschoolpoints!$P:$P)</f>
        <v>9</v>
      </c>
      <c r="AH252" s="37">
        <f>_xlfn.XLOOKUP(Consolidated[[#This Row],[CODE]],[1]updatedschoolpoints!$A:$A,[1]updatedschoolpoints!$I:$I)</f>
        <v>8.8848297990000002</v>
      </c>
      <c r="AI252" s="37">
        <f>_xlfn.XLOOKUP(Consolidated[[#This Row],[CODE]],[1]updatedschoolpoints!$A:$A,[1]updatedschoolpoints!$H:$H)</f>
        <v>387023.18599999999</v>
      </c>
      <c r="AJ252" s="21">
        <v>85591</v>
      </c>
      <c r="AK252" s="21" t="s">
        <v>402</v>
      </c>
      <c r="AL252" s="26">
        <f>_xlfn.XLOOKUP(Consolidated[[#This Row],[CODE]],'[2]FCI updated 220517'!$B:$B,'[2]FCI updated 220517'!$GD:$GD)</f>
        <v>0.44800000000000001</v>
      </c>
      <c r="AM252" s="27">
        <f>IF(AND(Consolidated[[#This Row],[DESIGNATION]]="Historic",Consolidated[[#This Row],[DESIGNATION 3/22/2022]]="Historic"),AL252,AL252/1.6)</f>
        <v>0.27999999999999997</v>
      </c>
      <c r="AN252" s="21" t="s">
        <v>45</v>
      </c>
      <c r="AO252" s="21" t="s">
        <v>46</v>
      </c>
      <c r="AP252" s="21" t="str">
        <f>_xlfn.XLOOKUP(Consolidated[[#This Row],[CODE]],'[3]PRUEBA PVI'!$D:$D,'[3]PRUEBA PVI'!$I:$I,"NO DATA")</f>
        <v>STEM (CS/MT)</v>
      </c>
      <c r="AQ252" s="28" t="str">
        <f>IF(_xlfn.XLOOKUP(Consolidated[[#This Row],[CODE]],'[4]PRUEBA PVI'!$D:$D,'[4]PRUEBA PVI'!$I:$I,"NOT FOUND")=Consolidated[[#This Row],[SPECIAL SCHOOL]],"MATCHES","NO")</f>
        <v>MATCHES</v>
      </c>
      <c r="AR252" s="28"/>
      <c r="AS252" s="21">
        <f>_xlfn.XLOOKUP(Consolidated[[#This Row],[CODE]],'[5]WORKING FILE'!$D:$D,'[5]WORKING FILE'!$W:$W,"")</f>
        <v>1</v>
      </c>
      <c r="AT252" s="33" t="str">
        <f>_xlfn.XLOOKUP(Consolidated[[#This Row],[CODE]],'[5]WORKING FILE'!$D:$D,'[5]WORKING FILE'!$V:$V)</f>
        <v>Low enrollment. Accommadate students at nearby HS 30098</v>
      </c>
      <c r="AU252" s="21" t="str">
        <f>_xlfn.XLOOKUP(Consolidated[[#This Row],[CODE]],'[6]Karen sort'!$D:$D,'[6]Karen sort'!$O:$O,"NOT COMPLETE")</f>
        <v>9-12</v>
      </c>
      <c r="AV252" s="21">
        <v>3.8</v>
      </c>
      <c r="AW252" s="21">
        <v>5</v>
      </c>
      <c r="AX252" s="21" t="s">
        <v>92</v>
      </c>
      <c r="AY252" s="27" t="s">
        <v>92</v>
      </c>
      <c r="AZ252" s="21"/>
      <c r="BA252" s="21"/>
      <c r="BB252" s="21"/>
      <c r="BC252" s="21"/>
      <c r="BD252" s="21"/>
      <c r="BE252" s="21"/>
      <c r="BF252" s="24" t="s">
        <v>179</v>
      </c>
      <c r="BG252" s="24">
        <v>151.70451713077313</v>
      </c>
      <c r="BH252" s="29" t="str">
        <f>IF(_xlfn.XLOOKUP(Consolidated[[#This Row],[CODE]],'[4]PRUEBA PVI'!$D:$D,'[4]PRUEBA PVI'!$AF:$AF,"NOT FOUND")=BG252,"",_xlfn.XLOOKUP(Consolidated[[#This Row],[CODE]],'[4]PRUEBA PVI'!$D:$D,'[4]PRUEBA PVI'!$AF:$AF,"NOT FOUND"))</f>
        <v/>
      </c>
      <c r="BI252" s="30">
        <v>145.66413984974048</v>
      </c>
      <c r="BJ252" s="21">
        <v>19</v>
      </c>
      <c r="BK252" s="28" t="str">
        <f>IF(_xlfn.XLOOKUP(Consolidated[[#This Row],[CODE]],'[4]PRUEBA PVI'!$D:$D,'[4]PRUEBA PVI'!$AK:$AK,"NO DATA")=Consolidated[[#This Row],[NO OF CLASSROOMS]],"","DOES NOT MATCH")</f>
        <v/>
      </c>
      <c r="BL252" s="31">
        <f>Consolidated[[#This Row],[ENROLLMENT 2021-22]]/Consolidated[[#This Row],[NO OF CLASSROOMS]]</f>
        <v>7.6665336763021301</v>
      </c>
      <c r="BM252" s="21">
        <f>Consolidated[[#This Row],[FLOOR AREA (SF)]]/Consolidated[[#This Row],[ENROLLMENT 2022-23]]</f>
        <v>564.19546114252091</v>
      </c>
      <c r="BN252" s="21" t="s">
        <v>99</v>
      </c>
      <c r="BO252" s="21" t="s">
        <v>132</v>
      </c>
      <c r="BP252" s="21" t="s">
        <v>97</v>
      </c>
      <c r="BQ252" s="21" t="s">
        <v>97</v>
      </c>
      <c r="BR252" s="21" t="s">
        <v>97</v>
      </c>
      <c r="BS252" s="21" t="str">
        <f>_xlfn.XLOOKUP(Consolidated[[#This Row],[CODE]],'[7]page 1'!$A:$A,'[7]page 1'!$C:$C,"")</f>
        <v/>
      </c>
      <c r="BT252" s="21" t="str">
        <f>_xlfn.XLOOKUP(Consolidated[[#This Row],[CODE]],[8]Sheet1!$A:$A,[8]Sheet1!$G:$G,"")</f>
        <v/>
      </c>
      <c r="BU252" s="21" t="s">
        <v>92</v>
      </c>
      <c r="BV252" s="21" t="s">
        <v>124</v>
      </c>
      <c r="BW252" s="25" t="s">
        <v>92</v>
      </c>
      <c r="BX252" s="32" t="s">
        <v>853</v>
      </c>
      <c r="BY252" s="21" t="s">
        <v>845</v>
      </c>
      <c r="BZ252" s="21" t="s">
        <v>103</v>
      </c>
      <c r="CA252" s="33" t="s">
        <v>847</v>
      </c>
      <c r="CB252" s="21">
        <v>1</v>
      </c>
      <c r="CC252" s="25" t="s">
        <v>172</v>
      </c>
      <c r="CD252" s="21" t="s">
        <v>97</v>
      </c>
      <c r="CE252" s="21"/>
      <c r="CF252" s="21" t="s">
        <v>139</v>
      </c>
    </row>
    <row r="253" spans="1:84" ht="56.4" x14ac:dyDescent="0.3">
      <c r="A253" s="21">
        <v>30189</v>
      </c>
      <c r="B253" s="22" t="s">
        <v>854</v>
      </c>
      <c r="C253" s="21" t="s">
        <v>679</v>
      </c>
      <c r="D253" s="21" t="s">
        <v>844</v>
      </c>
      <c r="E253" s="21" t="s">
        <v>844</v>
      </c>
      <c r="F253" s="21"/>
      <c r="G253" s="21" t="s">
        <v>119</v>
      </c>
      <c r="H253" s="21" t="s">
        <v>120</v>
      </c>
      <c r="I253" s="21" t="s">
        <v>92</v>
      </c>
      <c r="J253" s="21" t="s">
        <v>93</v>
      </c>
      <c r="K253" s="21" t="s">
        <v>121</v>
      </c>
      <c r="L253" s="24" t="s">
        <v>92</v>
      </c>
      <c r="M253" s="24">
        <v>30.523738722978223</v>
      </c>
      <c r="N253" s="24">
        <v>14.938715270000939</v>
      </c>
      <c r="O253" s="24">
        <v>24.404106460840481</v>
      </c>
      <c r="P253" s="24">
        <v>25.428466682363002</v>
      </c>
      <c r="Q253" s="24">
        <v>19.826150836609138</v>
      </c>
      <c r="R253" s="24">
        <v>24.587594473896459</v>
      </c>
      <c r="S253" s="24" t="s">
        <v>92</v>
      </c>
      <c r="T253" s="24" t="s">
        <v>92</v>
      </c>
      <c r="U253" s="24" t="s">
        <v>92</v>
      </c>
      <c r="V253" s="24" t="s">
        <v>92</v>
      </c>
      <c r="W253" s="24" t="s">
        <v>92</v>
      </c>
      <c r="X253" s="24" t="s">
        <v>92</v>
      </c>
      <c r="Y253" s="24" t="s">
        <v>92</v>
      </c>
      <c r="Z253" s="24">
        <v>9.159835735276781</v>
      </c>
      <c r="AA253" s="24" t="s">
        <v>92</v>
      </c>
      <c r="AB253" s="23" t="s">
        <v>136</v>
      </c>
      <c r="AC253" s="21">
        <v>18.318770000000001</v>
      </c>
      <c r="AD253" s="21">
        <v>-65.668310000000005</v>
      </c>
      <c r="AE253" s="21" t="str">
        <f>_xlfn.XLOOKUP(Consolidated[[#This Row],[CODE]],[1]updatedschoolpoints!$A:$A,[1]updatedschoolpoints!$O:$O)</f>
        <v>150-074-214-11</v>
      </c>
      <c r="AF253" s="21">
        <f>_xlfn.XLOOKUP(Consolidated[[#This Row],[CODE]],[1]updatedschoolpoints!$A:$A,[1]updatedschoolpoints!$Q:$Q)</f>
        <v>11</v>
      </c>
      <c r="AG253" s="21">
        <f>_xlfn.XLOOKUP(Consolidated[[#This Row],[CODE]],[1]updatedschoolpoints!$A:$A,[1]updatedschoolpoints!$P:$P)</f>
        <v>214</v>
      </c>
      <c r="AH253" s="21">
        <f>_xlfn.XLOOKUP(Consolidated[[#This Row],[CODE]],[1]updatedschoolpoints!$A:$A,[1]updatedschoolpoints!$I:$I)</f>
        <v>1.7880060259999999</v>
      </c>
      <c r="AI253" s="21">
        <f>_xlfn.XLOOKUP(Consolidated[[#This Row],[CODE]],[1]updatedschoolpoints!$A:$A,[1]updatedschoolpoints!$H:$H)</f>
        <v>77885.542499999996</v>
      </c>
      <c r="AJ253" s="21">
        <v>20990</v>
      </c>
      <c r="AK253" s="21" t="s">
        <v>258</v>
      </c>
      <c r="AL253" s="26">
        <f>_xlfn.XLOOKUP(Consolidated[[#This Row],[CODE]],'[9]Added completed QCQA items 2206'!$J:$J,'[9]Added completed QCQA items 2206'!$GB:$GB,"MISSING")</f>
        <v>1.1599999999999999</v>
      </c>
      <c r="AM253" s="27">
        <f>IF(AND(Consolidated[[#This Row],[DESIGNATION]]="Historic",Consolidated[[#This Row],[DESIGNATION 3/22/2022]]="Historic"),AL253,AL253/1.6)</f>
        <v>0.72499999999999987</v>
      </c>
      <c r="AN253" s="21" t="s">
        <v>97</v>
      </c>
      <c r="AO253" s="21" t="s">
        <v>97</v>
      </c>
      <c r="AP253" s="21" t="str">
        <f>_xlfn.XLOOKUP(Consolidated[[#This Row],[CODE]],'[3]PRUEBA PVI'!$D:$D,'[3]PRUEBA PVI'!$I:$I,"NO DATA")</f>
        <v>REGULAR</v>
      </c>
      <c r="AQ253" s="28" t="str">
        <f>IF(_xlfn.XLOOKUP(Consolidated[[#This Row],[CODE]],'[4]PRUEBA PVI'!$D:$D,'[4]PRUEBA PVI'!$I:$I,"NOT FOUND")=Consolidated[[#This Row],[SPECIAL SCHOOL]],"MATCHES","NO")</f>
        <v>MATCHES</v>
      </c>
      <c r="AR253" s="28"/>
      <c r="AS253" s="21">
        <f>_xlfn.XLOOKUP(Consolidated[[#This Row],[CODE]],'[5]WORKING FILE'!$D:$D,'[5]WORKING FILE'!$W:$W,"")</f>
        <v>1</v>
      </c>
      <c r="AT253" s="33" t="str">
        <f>_xlfn.XLOOKUP(Consolidated[[#This Row],[CODE]],'[5]WORKING FILE'!$D:$D,'[5]WORKING FILE'!$V:$V)</f>
        <v>Low enrollment and under area. 0.85m to similar school in flood zone. accommadate students at 30148 or 30239</v>
      </c>
      <c r="AU253" s="21" t="str">
        <f>_xlfn.XLOOKUP(Consolidated[[#This Row],[CODE]],'[6]Karen sort'!$D:$D,'[6]Karen sort'!$O:$O,"NOT COMPLETE")</f>
        <v>K-5</v>
      </c>
      <c r="AV253" s="21">
        <v>8.6</v>
      </c>
      <c r="AW253" s="21">
        <v>4</v>
      </c>
      <c r="AX253" s="21" t="s">
        <v>92</v>
      </c>
      <c r="AY253" s="27" t="s">
        <v>92</v>
      </c>
      <c r="AZ253" s="21"/>
      <c r="BA253" s="21"/>
      <c r="BB253" s="21"/>
      <c r="BC253" s="21"/>
      <c r="BD253" s="21"/>
      <c r="BE253" s="21"/>
      <c r="BF253" s="24" t="s">
        <v>98</v>
      </c>
      <c r="BG253" s="24">
        <v>164.1939308463453</v>
      </c>
      <c r="BH253" s="29" t="str">
        <f>IF(_xlfn.XLOOKUP(Consolidated[[#This Row],[CODE]],'[4]PRUEBA PVI'!$D:$D,'[4]PRUEBA PVI'!$AF:$AF,"NOT FOUND")=BG253,"",_xlfn.XLOOKUP(Consolidated[[#This Row],[CODE]],'[4]PRUEBA PVI'!$D:$D,'[4]PRUEBA PVI'!$AF:$AF,"NOT FOUND"))</f>
        <v/>
      </c>
      <c r="BI253" s="30">
        <v>157.05473295444813</v>
      </c>
      <c r="BJ253" s="21">
        <v>15</v>
      </c>
      <c r="BK253" s="28" t="str">
        <f>IF(_xlfn.XLOOKUP(Consolidated[[#This Row],[CODE]],'[4]PRUEBA PVI'!$D:$D,'[4]PRUEBA PVI'!$AK:$AK,"NO DATA")=Consolidated[[#This Row],[NO OF CLASSROOMS]],"","DOES NOT MATCH")</f>
        <v/>
      </c>
      <c r="BL253" s="31">
        <f>Consolidated[[#This Row],[ENROLLMENT 2021-22]]/Consolidated[[#This Row],[NO OF CLASSROOMS]]</f>
        <v>10.470315530296542</v>
      </c>
      <c r="BM253" s="21">
        <f>Consolidated[[#This Row],[FLOOR AREA (SF)]]/Consolidated[[#This Row],[ENROLLMENT 2022-23]]</f>
        <v>127.83663739461053</v>
      </c>
      <c r="BN253" s="21" t="s">
        <v>114</v>
      </c>
      <c r="BO253" s="21" t="s">
        <v>115</v>
      </c>
      <c r="BP253" s="21" t="s">
        <v>97</v>
      </c>
      <c r="BQ253" s="21" t="s">
        <v>97</v>
      </c>
      <c r="BR253" s="21" t="s">
        <v>97</v>
      </c>
      <c r="BS253" s="21" t="str">
        <f>_xlfn.XLOOKUP(Consolidated[[#This Row],[CODE]],'[7]page 1'!$A:$A,'[7]page 1'!$C:$C,"")</f>
        <v/>
      </c>
      <c r="BT253" s="21" t="str">
        <f>_xlfn.XLOOKUP(Consolidated[[#This Row],[CODE]],[8]Sheet1!$A:$A,[8]Sheet1!$G:$G,"")</f>
        <v/>
      </c>
      <c r="BU253" s="21" t="s">
        <v>92</v>
      </c>
      <c r="BV253" s="21" t="s">
        <v>124</v>
      </c>
      <c r="BW253" s="25" t="s">
        <v>92</v>
      </c>
      <c r="BX253" s="32" t="s">
        <v>855</v>
      </c>
      <c r="BY253" s="21" t="s">
        <v>844</v>
      </c>
      <c r="BZ253" s="21" t="s">
        <v>103</v>
      </c>
      <c r="CA253" s="33" t="s">
        <v>851</v>
      </c>
      <c r="CB253" s="21">
        <v>1</v>
      </c>
      <c r="CC253" s="25" t="s">
        <v>105</v>
      </c>
      <c r="CD253" s="21" t="s">
        <v>97</v>
      </c>
      <c r="CE253" s="21"/>
      <c r="CF253" s="21" t="s">
        <v>127</v>
      </c>
    </row>
    <row r="254" spans="1:84" ht="56.4" x14ac:dyDescent="0.3">
      <c r="A254" s="21">
        <v>30197</v>
      </c>
      <c r="B254" s="22" t="s">
        <v>856</v>
      </c>
      <c r="C254" s="21" t="s">
        <v>679</v>
      </c>
      <c r="D254" s="21" t="s">
        <v>844</v>
      </c>
      <c r="E254" s="21" t="s">
        <v>844</v>
      </c>
      <c r="F254" s="21"/>
      <c r="G254" s="21" t="s">
        <v>119</v>
      </c>
      <c r="H254" s="21" t="s">
        <v>120</v>
      </c>
      <c r="I254" s="21" t="s">
        <v>92</v>
      </c>
      <c r="J254" s="21" t="s">
        <v>93</v>
      </c>
      <c r="K254" s="21" t="s">
        <v>121</v>
      </c>
      <c r="L254" s="24" t="s">
        <v>92</v>
      </c>
      <c r="M254" s="24">
        <v>24.800537712419807</v>
      </c>
      <c r="N254" s="24">
        <v>17.739724383126116</v>
      </c>
      <c r="O254" s="24">
        <v>21.588248023051193</v>
      </c>
      <c r="P254" s="24">
        <v>24.486671620053258</v>
      </c>
      <c r="Q254" s="24">
        <v>31.155379886100075</v>
      </c>
      <c r="R254" s="24">
        <v>30.261654737103335</v>
      </c>
      <c r="S254" s="24" t="s">
        <v>92</v>
      </c>
      <c r="T254" s="24" t="s">
        <v>92</v>
      </c>
      <c r="U254" s="24" t="s">
        <v>92</v>
      </c>
      <c r="V254" s="24" t="s">
        <v>92</v>
      </c>
      <c r="W254" s="24" t="s">
        <v>92</v>
      </c>
      <c r="X254" s="24" t="s">
        <v>92</v>
      </c>
      <c r="Y254" s="24" t="s">
        <v>92</v>
      </c>
      <c r="Z254" s="24" t="s">
        <v>92</v>
      </c>
      <c r="AA254" s="24" t="s">
        <v>92</v>
      </c>
      <c r="AB254" s="23" t="s">
        <v>136</v>
      </c>
      <c r="AC254" s="21">
        <v>18.323810000000002</v>
      </c>
      <c r="AD254" s="21">
        <v>-65.656450000000007</v>
      </c>
      <c r="AE254" s="21" t="str">
        <f>_xlfn.XLOOKUP(Consolidated[[#This Row],[CODE]],[1]updatedschoolpoints!$A:$A,[1]updatedschoolpoints!$O:$O)</f>
        <v>150-055-093-13</v>
      </c>
      <c r="AF254" s="21">
        <f>_xlfn.XLOOKUP(Consolidated[[#This Row],[CODE]],[1]updatedschoolpoints!$A:$A,[1]updatedschoolpoints!$Q:$Q)</f>
        <v>13</v>
      </c>
      <c r="AG254" s="21">
        <f>_xlfn.XLOOKUP(Consolidated[[#This Row],[CODE]],[1]updatedschoolpoints!$A:$A,[1]updatedschoolpoints!$P:$P)</f>
        <v>93</v>
      </c>
      <c r="AH254" s="21">
        <f>_xlfn.XLOOKUP(Consolidated[[#This Row],[CODE]],[1]updatedschoolpoints!$A:$A,[1]updatedschoolpoints!$I:$I)</f>
        <v>1.114252434</v>
      </c>
      <c r="AI254" s="21">
        <f>_xlfn.XLOOKUP(Consolidated[[#This Row],[CODE]],[1]updatedschoolpoints!$A:$A,[1]updatedschoolpoints!$H:$H)</f>
        <v>48536.836009999999</v>
      </c>
      <c r="AJ254" s="21">
        <v>22957</v>
      </c>
      <c r="AK254" s="21" t="s">
        <v>113</v>
      </c>
      <c r="AL254" s="26">
        <f>_xlfn.XLOOKUP(Consolidated[[#This Row],[CODE]],'[2]FCI updated 220517'!$B:$B,'[2]FCI updated 220517'!$GD:$GD)</f>
        <v>0.8256</v>
      </c>
      <c r="AM254" s="27">
        <f>IF(AND(Consolidated[[#This Row],[DESIGNATION]]="Historic",Consolidated[[#This Row],[DESIGNATION 3/22/2022]]="Historic"),AL254,AL254/1.6)</f>
        <v>0.51600000000000001</v>
      </c>
      <c r="AN254" s="21" t="s">
        <v>45</v>
      </c>
      <c r="AO254" s="21" t="s">
        <v>46</v>
      </c>
      <c r="AP254" s="21" t="str">
        <f>_xlfn.XLOOKUP(Consolidated[[#This Row],[CODE]],'[3]PRUEBA PVI'!$D:$D,'[3]PRUEBA PVI'!$I:$I,"NO DATA")</f>
        <v>REGULAR</v>
      </c>
      <c r="AQ254" s="28" t="str">
        <f>IF(_xlfn.XLOOKUP(Consolidated[[#This Row],[CODE]],'[4]PRUEBA PVI'!$D:$D,'[4]PRUEBA PVI'!$I:$I,"NOT FOUND")=Consolidated[[#This Row],[SPECIAL SCHOOL]],"MATCHES","NO")</f>
        <v>MATCHES</v>
      </c>
      <c r="AR254" s="28"/>
      <c r="AS254" s="21">
        <f>_xlfn.XLOOKUP(Consolidated[[#This Row],[CODE]],'[5]WORKING FILE'!$D:$D,'[5]WORKING FILE'!$W:$W,"")</f>
        <v>1</v>
      </c>
      <c r="AT254" s="33" t="str">
        <f>_xlfn.XLOOKUP(Consolidated[[#This Row],[CODE]],'[5]WORKING FILE'!$D:$D,'[5]WORKING FILE'!$V:$V)</f>
        <v>Low enrollment. In flood plain. 0.5m to similar school, accommadate students at 30148</v>
      </c>
      <c r="AU254" s="21" t="str">
        <f>_xlfn.XLOOKUP(Consolidated[[#This Row],[CODE]],'[6]Karen sort'!$D:$D,'[6]Karen sort'!$O:$O,"NOT COMPLETE")</f>
        <v>K-5</v>
      </c>
      <c r="AV254" s="21">
        <v>8.6</v>
      </c>
      <c r="AW254" s="21">
        <v>4</v>
      </c>
      <c r="AX254" s="21" t="s">
        <v>92</v>
      </c>
      <c r="AY254" s="27" t="s">
        <v>92</v>
      </c>
      <c r="AZ254" s="21"/>
      <c r="BA254" s="21"/>
      <c r="BB254" s="21"/>
      <c r="BC254" s="21"/>
      <c r="BD254" s="21"/>
      <c r="BE254" s="21"/>
      <c r="BF254" s="24" t="s">
        <v>98</v>
      </c>
      <c r="BG254" s="24">
        <v>155.77921236099638</v>
      </c>
      <c r="BH254" s="29" t="str">
        <f>IF(_xlfn.XLOOKUP(Consolidated[[#This Row],[CODE]],'[4]PRUEBA PVI'!$D:$D,'[4]PRUEBA PVI'!$AF:$AF,"NOT FOUND")=BG254,"",_xlfn.XLOOKUP(Consolidated[[#This Row],[CODE]],'[4]PRUEBA PVI'!$D:$D,'[4]PRUEBA PVI'!$AF:$AF,"NOT FOUND"))</f>
        <v/>
      </c>
      <c r="BI254" s="30">
        <v>147.08030235920739</v>
      </c>
      <c r="BJ254" s="21">
        <v>37</v>
      </c>
      <c r="BK254" s="28" t="str">
        <f>IF(_xlfn.XLOOKUP(Consolidated[[#This Row],[CODE]],'[4]PRUEBA PVI'!$D:$D,'[4]PRUEBA PVI'!$AK:$AK,"NO DATA")=Consolidated[[#This Row],[NO OF CLASSROOMS]],"","DOES NOT MATCH")</f>
        <v/>
      </c>
      <c r="BL254" s="31">
        <f>Consolidated[[#This Row],[ENROLLMENT 2021-22]]/Consolidated[[#This Row],[NO OF CLASSROOMS]]</f>
        <v>3.975143307005605</v>
      </c>
      <c r="BM254" s="21">
        <f>Consolidated[[#This Row],[FLOOR AREA (SF)]]/Consolidated[[#This Row],[ENROLLMENT 2022-23]]</f>
        <v>147.36882830554046</v>
      </c>
      <c r="BN254" s="21" t="s">
        <v>99</v>
      </c>
      <c r="BO254" s="21" t="s">
        <v>100</v>
      </c>
      <c r="BP254" s="21" t="s">
        <v>97</v>
      </c>
      <c r="BQ254" s="21" t="s">
        <v>97</v>
      </c>
      <c r="BR254" s="21" t="s">
        <v>97</v>
      </c>
      <c r="BS254" s="21" t="str">
        <f>_xlfn.XLOOKUP(Consolidated[[#This Row],[CODE]],'[7]page 1'!$A:$A,'[7]page 1'!$C:$C,"")</f>
        <v>150KVA</v>
      </c>
      <c r="BT254" s="21" t="str">
        <f>_xlfn.XLOOKUP(Consolidated[[#This Row],[CODE]],[8]Sheet1!$A:$A,[8]Sheet1!$G:$G,"")</f>
        <v/>
      </c>
      <c r="BU254" s="21" t="s">
        <v>92</v>
      </c>
      <c r="BV254" s="21" t="s">
        <v>101</v>
      </c>
      <c r="BW254" s="25" t="s">
        <v>92</v>
      </c>
      <c r="BX254" s="32" t="s">
        <v>857</v>
      </c>
      <c r="BY254" s="21" t="s">
        <v>844</v>
      </c>
      <c r="BZ254" s="21" t="s">
        <v>103</v>
      </c>
      <c r="CA254" s="33" t="s">
        <v>851</v>
      </c>
      <c r="CB254" s="21">
        <v>1</v>
      </c>
      <c r="CC254" s="25" t="s">
        <v>105</v>
      </c>
      <c r="CD254" s="21" t="s">
        <v>97</v>
      </c>
      <c r="CE254" s="21"/>
      <c r="CF254" s="21" t="s">
        <v>143</v>
      </c>
    </row>
    <row r="255" spans="1:84" ht="84.6" x14ac:dyDescent="0.3">
      <c r="A255" s="21">
        <v>30221</v>
      </c>
      <c r="B255" s="22" t="s">
        <v>858</v>
      </c>
      <c r="C255" s="21" t="s">
        <v>679</v>
      </c>
      <c r="D255" s="21" t="s">
        <v>844</v>
      </c>
      <c r="E255" s="21" t="s">
        <v>844</v>
      </c>
      <c r="F255" s="21"/>
      <c r="G255" s="21" t="s">
        <v>119</v>
      </c>
      <c r="H255" s="21" t="s">
        <v>120</v>
      </c>
      <c r="I255" s="21" t="s">
        <v>92</v>
      </c>
      <c r="J255" s="21" t="s">
        <v>93</v>
      </c>
      <c r="K255" s="21" t="s">
        <v>121</v>
      </c>
      <c r="L255" s="24" t="s">
        <v>92</v>
      </c>
      <c r="M255" s="24">
        <v>19.077336701861391</v>
      </c>
      <c r="N255" s="24">
        <v>14.005045565625881</v>
      </c>
      <c r="O255" s="24">
        <v>17.833770105998813</v>
      </c>
      <c r="P255" s="24">
        <v>10.359745685407148</v>
      </c>
      <c r="Q255" s="24">
        <v>15.105638732654581</v>
      </c>
      <c r="R255" s="24">
        <v>15.130827368551667</v>
      </c>
      <c r="S255" s="24" t="s">
        <v>92</v>
      </c>
      <c r="T255" s="24" t="s">
        <v>92</v>
      </c>
      <c r="U255" s="24" t="s">
        <v>92</v>
      </c>
      <c r="V255" s="24" t="s">
        <v>92</v>
      </c>
      <c r="W255" s="24" t="s">
        <v>92</v>
      </c>
      <c r="X255" s="24" t="s">
        <v>92</v>
      </c>
      <c r="Y255" s="24" t="s">
        <v>92</v>
      </c>
      <c r="Z255" s="24" t="s">
        <v>92</v>
      </c>
      <c r="AA255" s="24" t="s">
        <v>92</v>
      </c>
      <c r="AB255" s="23" t="s">
        <v>198</v>
      </c>
      <c r="AC255" s="21">
        <v>18.300889999999999</v>
      </c>
      <c r="AD255" s="21">
        <v>-65.644130000000004</v>
      </c>
      <c r="AE255" s="21" t="str">
        <f>_xlfn.XLOOKUP(Consolidated[[#This Row],[CODE]],[1]updatedschoolpoints!$A:$A,[1]updatedschoolpoints!$O:$O)</f>
        <v>178-037-006-02</v>
      </c>
      <c r="AF255" s="21">
        <f>_xlfn.XLOOKUP(Consolidated[[#This Row],[CODE]],[1]updatedschoolpoints!$A:$A,[1]updatedschoolpoints!$Q:$Q)</f>
        <v>2</v>
      </c>
      <c r="AG255" s="21">
        <f>_xlfn.XLOOKUP(Consolidated[[#This Row],[CODE]],[1]updatedschoolpoints!$A:$A,[1]updatedschoolpoints!$P:$P)</f>
        <v>6</v>
      </c>
      <c r="AH255" s="21">
        <f>_xlfn.XLOOKUP(Consolidated[[#This Row],[CODE]],[1]updatedschoolpoints!$A:$A,[1]updatedschoolpoints!$I:$I)</f>
        <v>1.4476786260000001</v>
      </c>
      <c r="AI255" s="21">
        <f>_xlfn.XLOOKUP(Consolidated[[#This Row],[CODE]],[1]updatedschoolpoints!$A:$A,[1]updatedschoolpoints!$H:$H)</f>
        <v>63060.880940000003</v>
      </c>
      <c r="AJ255" s="21">
        <v>13680</v>
      </c>
      <c r="AK255" s="21" t="s">
        <v>258</v>
      </c>
      <c r="AL255" s="26">
        <f>_xlfn.XLOOKUP(Consolidated[[#This Row],[CODE]],'[2]FCI updated 220517'!$B:$B,'[2]FCI updated 220517'!$GD:$GD)</f>
        <v>1.244</v>
      </c>
      <c r="AM255" s="27">
        <f>IF(AND(Consolidated[[#This Row],[DESIGNATION]]="Historic",Consolidated[[#This Row],[DESIGNATION 3/22/2022]]="Historic"),AL255,AL255/1.6)</f>
        <v>0.77749999999999997</v>
      </c>
      <c r="AN255" s="21" t="s">
        <v>97</v>
      </c>
      <c r="AO255" s="21" t="s">
        <v>97</v>
      </c>
      <c r="AP255" s="21" t="str">
        <f>_xlfn.XLOOKUP(Consolidated[[#This Row],[CODE]],'[3]PRUEBA PVI'!$D:$D,'[3]PRUEBA PVI'!$I:$I,"NO DATA")</f>
        <v>REGULAR</v>
      </c>
      <c r="AQ255" s="28" t="str">
        <f>IF(_xlfn.XLOOKUP(Consolidated[[#This Row],[CODE]],'[4]PRUEBA PVI'!$D:$D,'[4]PRUEBA PVI'!$I:$I,"NOT FOUND")=Consolidated[[#This Row],[SPECIAL SCHOOL]],"MATCHES","NO")</f>
        <v>MATCHES</v>
      </c>
      <c r="AR255" s="28"/>
      <c r="AS255" s="21">
        <f>_xlfn.XLOOKUP(Consolidated[[#This Row],[CODE]],'[5]WORKING FILE'!$D:$D,'[5]WORKING FILE'!$W:$W,"")</f>
        <v>1</v>
      </c>
      <c r="AT255" s="33" t="str">
        <f>_xlfn.XLOOKUP(Consolidated[[#This Row],[CODE]],'[5]WORKING FILE'!$D:$D,'[5]WORKING FILE'!$V:$V)</f>
        <v>Rural. Low enrollment. 1.8m to similar school, accommadate students at 30239</v>
      </c>
      <c r="AU255" s="21" t="str">
        <f>_xlfn.XLOOKUP(Consolidated[[#This Row],[CODE]],'[6]Karen sort'!$D:$D,'[6]Karen sort'!$O:$O,"NOT COMPLETE")</f>
        <v>K-5</v>
      </c>
      <c r="AV255" s="21">
        <v>8.6</v>
      </c>
      <c r="AW255" s="21">
        <v>4</v>
      </c>
      <c r="AX255" s="21" t="s">
        <v>92</v>
      </c>
      <c r="AY255" s="27" t="s">
        <v>92</v>
      </c>
      <c r="AZ255" s="21"/>
      <c r="BA255" s="21"/>
      <c r="BB255" s="21"/>
      <c r="BC255" s="21"/>
      <c r="BD255" s="21"/>
      <c r="BE255" s="21"/>
      <c r="BF255" s="24" t="s">
        <v>98</v>
      </c>
      <c r="BG255" s="24">
        <v>92.470196826623251</v>
      </c>
      <c r="BH255" s="29" t="str">
        <f>IF(_xlfn.XLOOKUP(Consolidated[[#This Row],[CODE]],'[4]PRUEBA PVI'!$D:$D,'[4]PRUEBA PVI'!$AF:$AF,"NOT FOUND")=BG255,"",_xlfn.XLOOKUP(Consolidated[[#This Row],[CODE]],'[4]PRUEBA PVI'!$D:$D,'[4]PRUEBA PVI'!$AF:$AF,"NOT FOUND"))</f>
        <v/>
      </c>
      <c r="BI255" s="30">
        <v>87.256791444027172</v>
      </c>
      <c r="BJ255" s="21">
        <v>10</v>
      </c>
      <c r="BK255" s="28" t="str">
        <f>IF(_xlfn.XLOOKUP(Consolidated[[#This Row],[CODE]],'[4]PRUEBA PVI'!$D:$D,'[4]PRUEBA PVI'!$AK:$AK,"NO DATA")=Consolidated[[#This Row],[NO OF CLASSROOMS]],"","DOES NOT MATCH")</f>
        <v/>
      </c>
      <c r="BL255" s="31">
        <f>Consolidated[[#This Row],[ENROLLMENT 2021-22]]/Consolidated[[#This Row],[NO OF CLASSROOMS]]</f>
        <v>8.7256791444027169</v>
      </c>
      <c r="BM255" s="21">
        <f>Consolidated[[#This Row],[FLOOR AREA (SF)]]/Consolidated[[#This Row],[ENROLLMENT 2022-23]]</f>
        <v>147.93955749493298</v>
      </c>
      <c r="BN255" s="21" t="s">
        <v>114</v>
      </c>
      <c r="BO255" s="21" t="s">
        <v>132</v>
      </c>
      <c r="BP255" s="21" t="s">
        <v>97</v>
      </c>
      <c r="BQ255" s="21" t="s">
        <v>123</v>
      </c>
      <c r="BR255" s="21" t="s">
        <v>97</v>
      </c>
      <c r="BS255" s="21" t="str">
        <f>_xlfn.XLOOKUP(Consolidated[[#This Row],[CODE]],'[7]page 1'!$A:$A,'[7]page 1'!$C:$C,"")</f>
        <v>85KVA</v>
      </c>
      <c r="BT255" s="21" t="str">
        <f>_xlfn.XLOOKUP(Consolidated[[#This Row],[CODE]],[8]Sheet1!$A:$A,[8]Sheet1!$G:$G,"")</f>
        <v/>
      </c>
      <c r="BU255" s="21" t="s">
        <v>92</v>
      </c>
      <c r="BV255" s="21" t="s">
        <v>124</v>
      </c>
      <c r="BW255" s="25" t="s">
        <v>92</v>
      </c>
      <c r="BX255" s="32" t="s">
        <v>859</v>
      </c>
      <c r="BY255" s="21" t="s">
        <v>844</v>
      </c>
      <c r="BZ255" s="21" t="s">
        <v>103</v>
      </c>
      <c r="CA255" s="33" t="s">
        <v>860</v>
      </c>
      <c r="CB255" s="21">
        <v>1</v>
      </c>
      <c r="CC255" s="25" t="s">
        <v>105</v>
      </c>
      <c r="CD255" s="21" t="s">
        <v>97</v>
      </c>
      <c r="CE255" s="21"/>
      <c r="CF255" s="21" t="s">
        <v>176</v>
      </c>
    </row>
    <row r="256" spans="1:84" ht="56.4" x14ac:dyDescent="0.3">
      <c r="A256" s="21">
        <v>30239</v>
      </c>
      <c r="B256" s="22" t="s">
        <v>861</v>
      </c>
      <c r="C256" s="21" t="s">
        <v>679</v>
      </c>
      <c r="D256" s="21" t="s">
        <v>844</v>
      </c>
      <c r="E256" s="21" t="s">
        <v>844</v>
      </c>
      <c r="F256" s="21"/>
      <c r="G256" s="21" t="s">
        <v>119</v>
      </c>
      <c r="H256" s="21" t="s">
        <v>120</v>
      </c>
      <c r="I256" s="21" t="s">
        <v>92</v>
      </c>
      <c r="J256" s="21" t="s">
        <v>92</v>
      </c>
      <c r="K256" s="21" t="s">
        <v>121</v>
      </c>
      <c r="L256" s="24" t="s">
        <v>92</v>
      </c>
      <c r="M256" s="24">
        <v>37.200806568629709</v>
      </c>
      <c r="N256" s="24">
        <v>40.147797288127521</v>
      </c>
      <c r="O256" s="24">
        <v>33.790301253471434</v>
      </c>
      <c r="P256" s="24">
        <v>39.555392617009112</v>
      </c>
      <c r="Q256" s="24">
        <v>44.37281377717283</v>
      </c>
      <c r="R256" s="24">
        <v>38.772745131913645</v>
      </c>
      <c r="S256" s="24" t="s">
        <v>92</v>
      </c>
      <c r="T256" s="24" t="s">
        <v>92</v>
      </c>
      <c r="U256" s="24" t="s">
        <v>92</v>
      </c>
      <c r="V256" s="24" t="s">
        <v>92</v>
      </c>
      <c r="W256" s="24" t="s">
        <v>92</v>
      </c>
      <c r="X256" s="24" t="s">
        <v>92</v>
      </c>
      <c r="Y256" s="24" t="s">
        <v>92</v>
      </c>
      <c r="Z256" s="24" t="s">
        <v>92</v>
      </c>
      <c r="AA256" s="24" t="s">
        <v>92</v>
      </c>
      <c r="AB256" s="23" t="s">
        <v>136</v>
      </c>
      <c r="AC256" s="37">
        <v>18.326982999999998</v>
      </c>
      <c r="AD256" s="37">
        <v>-65.650672</v>
      </c>
      <c r="AE256" s="37" t="str">
        <f>_xlfn.XLOOKUP(Consolidated[[#This Row],[CODE]],[1]updatedschoolpoints!$A:$A,[1]updatedschoolpoints!$O:$O)</f>
        <v>150-046-063-01</v>
      </c>
      <c r="AF256" s="37">
        <f>_xlfn.XLOOKUP(Consolidated[[#This Row],[CODE]],[1]updatedschoolpoints!$A:$A,[1]updatedschoolpoints!$Q:$Q)</f>
        <v>1</v>
      </c>
      <c r="AG256" s="37">
        <f>_xlfn.XLOOKUP(Consolidated[[#This Row],[CODE]],[1]updatedschoolpoints!$A:$A,[1]updatedschoolpoints!$P:$P)</f>
        <v>63</v>
      </c>
      <c r="AH256" s="37">
        <f>_xlfn.XLOOKUP(Consolidated[[#This Row],[CODE]],[1]updatedschoolpoints!$A:$A,[1]updatedschoolpoints!$I:$I)</f>
        <v>2.1707484109999999</v>
      </c>
      <c r="AI256" s="37">
        <f>_xlfn.XLOOKUP(Consolidated[[#This Row],[CODE]],[1]updatedschoolpoints!$A:$A,[1]updatedschoolpoints!$H:$H)</f>
        <v>94557.800799999997</v>
      </c>
      <c r="AJ256" s="21">
        <v>13248</v>
      </c>
      <c r="AK256" s="21" t="s">
        <v>849</v>
      </c>
      <c r="AL256" s="26">
        <f>_xlfn.XLOOKUP(Consolidated[[#This Row],[CODE]],'[2]FCI updated 220517'!$B:$B,'[2]FCI updated 220517'!$GD:$GD)</f>
        <v>1.2887999999999999</v>
      </c>
      <c r="AM256" s="27">
        <f>IF(AND(Consolidated[[#This Row],[DESIGNATION]]="Historic",Consolidated[[#This Row],[DESIGNATION 3/22/2022]]="Historic"),AL256,AL256/1.6)</f>
        <v>0.80549999999999988</v>
      </c>
      <c r="AN256" s="21" t="s">
        <v>97</v>
      </c>
      <c r="AO256" s="21" t="s">
        <v>97</v>
      </c>
      <c r="AP256" s="21" t="str">
        <f>_xlfn.XLOOKUP(Consolidated[[#This Row],[CODE]],'[3]PRUEBA PVI'!$D:$D,'[3]PRUEBA PVI'!$I:$I,"NO DATA")</f>
        <v>REGULAR</v>
      </c>
      <c r="AQ256" s="28" t="str">
        <f>IF(_xlfn.XLOOKUP(Consolidated[[#This Row],[CODE]],'[4]PRUEBA PVI'!$D:$D,'[4]PRUEBA PVI'!$I:$I,"NOT FOUND")=Consolidated[[#This Row],[SPECIAL SCHOOL]],"MATCHES","NO")</f>
        <v>MATCHES</v>
      </c>
      <c r="AR256" s="28"/>
      <c r="AS256" s="21">
        <f>_xlfn.XLOOKUP(Consolidated[[#This Row],[CODE]],'[5]WORKING FILE'!$D:$D,'[5]WORKING FILE'!$W:$W,"")</f>
        <v>5</v>
      </c>
      <c r="AT256" s="33" t="str">
        <f>_xlfn.XLOOKUP(Consolidated[[#This Row],[CODE]],'[5]WORKING FILE'!$D:$D,'[5]WORKING FILE'!$V:$V)</f>
        <v>&lt;1m to similar school, siginificantly under area. Need replacement to accomadate existing population and students from 30189 &amp; 30221</v>
      </c>
      <c r="AU256" s="21" t="str">
        <f>_xlfn.XLOOKUP(Consolidated[[#This Row],[CODE]],'[6]Karen sort'!$D:$D,'[6]Karen sort'!$O:$O,"NOT COMPLETE")</f>
        <v>K-5</v>
      </c>
      <c r="AV256" s="21">
        <v>8.6</v>
      </c>
      <c r="AW256" s="21">
        <v>5</v>
      </c>
      <c r="AX256" s="21" t="s">
        <v>92</v>
      </c>
      <c r="AY256" s="27" t="s">
        <v>92</v>
      </c>
      <c r="AZ256" s="21"/>
      <c r="BA256" s="21"/>
      <c r="BB256" s="21"/>
      <c r="BC256" s="21"/>
      <c r="BD256" s="21"/>
      <c r="BE256" s="21"/>
      <c r="BF256" s="24" t="s">
        <v>98</v>
      </c>
      <c r="BG256" s="24">
        <v>233.83985663632424</v>
      </c>
      <c r="BH256" s="29" t="str">
        <f>IF(_xlfn.XLOOKUP(Consolidated[[#This Row],[CODE]],'[4]PRUEBA PVI'!$D:$D,'[4]PRUEBA PVI'!$AF:$AF,"NOT FOUND")=BG256,"",_xlfn.XLOOKUP(Consolidated[[#This Row],[CODE]],'[4]PRUEBA PVI'!$D:$D,'[4]PRUEBA PVI'!$AF:$AF,"NOT FOUND"))</f>
        <v/>
      </c>
      <c r="BI256" s="30">
        <v>220.49766905001596</v>
      </c>
      <c r="BJ256" s="21">
        <v>24</v>
      </c>
      <c r="BK256" s="28" t="str">
        <f>IF(_xlfn.XLOOKUP(Consolidated[[#This Row],[CODE]],'[4]PRUEBA PVI'!$D:$D,'[4]PRUEBA PVI'!$AK:$AK,"NO DATA")=Consolidated[[#This Row],[NO OF CLASSROOMS]],"","DOES NOT MATCH")</f>
        <v/>
      </c>
      <c r="BL256" s="31">
        <f>Consolidated[[#This Row],[ENROLLMENT 2021-22]]/Consolidated[[#This Row],[NO OF CLASSROOMS]]</f>
        <v>9.1874028770839988</v>
      </c>
      <c r="BM256" s="21">
        <f>Consolidated[[#This Row],[FLOOR AREA (SF)]]/Consolidated[[#This Row],[ENROLLMENT 2022-23]]</f>
        <v>56.654157210692034</v>
      </c>
      <c r="BN256" s="21" t="s">
        <v>99</v>
      </c>
      <c r="BO256" s="21" t="s">
        <v>132</v>
      </c>
      <c r="BP256" s="21" t="s">
        <v>97</v>
      </c>
      <c r="BQ256" s="21" t="s">
        <v>97</v>
      </c>
      <c r="BR256" s="21" t="s">
        <v>97</v>
      </c>
      <c r="BS256" s="21" t="str">
        <f>_xlfn.XLOOKUP(Consolidated[[#This Row],[CODE]],'[7]page 1'!$A:$A,'[7]page 1'!$C:$C,"")</f>
        <v/>
      </c>
      <c r="BT256" s="21" t="str">
        <f>_xlfn.XLOOKUP(Consolidated[[#This Row],[CODE]],[8]Sheet1!$A:$A,[8]Sheet1!$G:$G,"")</f>
        <v/>
      </c>
      <c r="BU256" s="21" t="s">
        <v>92</v>
      </c>
      <c r="BV256" s="21" t="s">
        <v>101</v>
      </c>
      <c r="BW256" s="25" t="s">
        <v>92</v>
      </c>
      <c r="BX256" s="32" t="s">
        <v>862</v>
      </c>
      <c r="BY256" s="21" t="s">
        <v>844</v>
      </c>
      <c r="BZ256" s="21" t="s">
        <v>103</v>
      </c>
      <c r="CA256" s="33" t="s">
        <v>851</v>
      </c>
      <c r="CB256" s="21">
        <v>1</v>
      </c>
      <c r="CC256" s="25" t="s">
        <v>105</v>
      </c>
      <c r="CD256" s="21" t="s">
        <v>97</v>
      </c>
      <c r="CE256" s="21"/>
      <c r="CF256" s="21" t="s">
        <v>387</v>
      </c>
    </row>
    <row r="257" spans="1:84" ht="56.4" x14ac:dyDescent="0.3">
      <c r="A257" s="21">
        <v>30247</v>
      </c>
      <c r="B257" s="22" t="s">
        <v>863</v>
      </c>
      <c r="C257" s="21" t="s">
        <v>679</v>
      </c>
      <c r="D257" s="21" t="s">
        <v>844</v>
      </c>
      <c r="E257" s="21" t="s">
        <v>844</v>
      </c>
      <c r="F257" s="21"/>
      <c r="G257" s="21" t="s">
        <v>160</v>
      </c>
      <c r="H257" s="21" t="s">
        <v>161</v>
      </c>
      <c r="I257" s="21" t="s">
        <v>92</v>
      </c>
      <c r="J257" s="21" t="s">
        <v>93</v>
      </c>
      <c r="K257" s="21" t="s">
        <v>162</v>
      </c>
      <c r="L257" s="24" t="s">
        <v>92</v>
      </c>
      <c r="M257" s="24" t="s">
        <v>92</v>
      </c>
      <c r="N257" s="24" t="s">
        <v>92</v>
      </c>
      <c r="O257" s="24" t="s">
        <v>92</v>
      </c>
      <c r="P257" s="24" t="s">
        <v>92</v>
      </c>
      <c r="Q257" s="24" t="s">
        <v>92</v>
      </c>
      <c r="R257" s="24" t="s">
        <v>92</v>
      </c>
      <c r="S257" s="24" t="s">
        <v>92</v>
      </c>
      <c r="T257" s="24" t="s">
        <v>92</v>
      </c>
      <c r="U257" s="24" t="s">
        <v>92</v>
      </c>
      <c r="V257" s="24">
        <v>68.742617821863007</v>
      </c>
      <c r="W257" s="24">
        <v>66.779049748471749</v>
      </c>
      <c r="X257" s="24">
        <v>54.036859113940544</v>
      </c>
      <c r="Y257" s="24">
        <v>40.515382111628128</v>
      </c>
      <c r="Z257" s="24" t="s">
        <v>92</v>
      </c>
      <c r="AA257" s="24" t="s">
        <v>92</v>
      </c>
      <c r="AB257" s="23" t="s">
        <v>178</v>
      </c>
      <c r="AC257" s="21">
        <v>18.333220000000001</v>
      </c>
      <c r="AD257" s="21">
        <v>-65.649990000000003</v>
      </c>
      <c r="AE257" s="21" t="str">
        <f>_xlfn.XLOOKUP(Consolidated[[#This Row],[CODE]],[1]updatedschoolpoints!$A:$A,[1]updatedschoolpoints!$O:$O)</f>
        <v>150-037-016-05</v>
      </c>
      <c r="AF257" s="21">
        <f>_xlfn.XLOOKUP(Consolidated[[#This Row],[CODE]],[1]updatedschoolpoints!$A:$A,[1]updatedschoolpoints!$Q:$Q)</f>
        <v>5</v>
      </c>
      <c r="AG257" s="21">
        <f>_xlfn.XLOOKUP(Consolidated[[#This Row],[CODE]],[1]updatedschoolpoints!$A:$A,[1]updatedschoolpoints!$P:$P)</f>
        <v>16</v>
      </c>
      <c r="AH257" s="21">
        <f>_xlfn.XLOOKUP(Consolidated[[#This Row],[CODE]],[1]updatedschoolpoints!$A:$A,[1]updatedschoolpoints!$I:$I)</f>
        <v>7.9533766540000004</v>
      </c>
      <c r="AI257" s="21">
        <f>_xlfn.XLOOKUP(Consolidated[[#This Row],[CODE]],[1]updatedschoolpoints!$A:$A,[1]updatedschoolpoints!$H:$H)</f>
        <v>346449.0871</v>
      </c>
      <c r="AJ257" s="21">
        <v>66545</v>
      </c>
      <c r="AK257" s="21" t="s">
        <v>864</v>
      </c>
      <c r="AL257" s="26">
        <f>_xlfn.XLOOKUP(Consolidated[[#This Row],[CODE]],'[2]FCI updated 220517'!$B:$B,'[2]FCI updated 220517'!$GD:$GD)</f>
        <v>0.77759999999999996</v>
      </c>
      <c r="AM257" s="27">
        <f>IF(AND(Consolidated[[#This Row],[DESIGNATION]]="Historic",Consolidated[[#This Row],[DESIGNATION 3/22/2022]]="Historic"),AL257,AL257/1.6)</f>
        <v>0.48599999999999993</v>
      </c>
      <c r="AN257" s="21" t="s">
        <v>45</v>
      </c>
      <c r="AO257" s="21" t="s">
        <v>97</v>
      </c>
      <c r="AP257" s="21" t="str">
        <f>_xlfn.XLOOKUP(Consolidated[[#This Row],[CODE]],'[3]PRUEBA PVI'!$D:$D,'[3]PRUEBA PVI'!$I:$I,"NO DATA")</f>
        <v>REGULAR</v>
      </c>
      <c r="AQ257" s="28" t="str">
        <f>IF(_xlfn.XLOOKUP(Consolidated[[#This Row],[CODE]],'[4]PRUEBA PVI'!$D:$D,'[4]PRUEBA PVI'!$I:$I,"NOT FOUND")=Consolidated[[#This Row],[SPECIAL SCHOOL]],"MATCHES","NO")</f>
        <v>MATCHES</v>
      </c>
      <c r="AR257" s="28"/>
      <c r="AS257" s="21">
        <f>_xlfn.XLOOKUP(Consolidated[[#This Row],[CODE]],'[5]WORKING FILE'!$D:$D,'[5]WORKING FILE'!$W:$W,"")</f>
        <v>3</v>
      </c>
      <c r="AT257" s="33" t="str">
        <f>_xlfn.XLOOKUP(Consolidated[[#This Row],[CODE]],'[5]WORKING FILE'!$D:$D,'[5]WORKING FILE'!$V:$V)</f>
        <v>Have capacity to accomadate more students</v>
      </c>
      <c r="AU257" s="21" t="str">
        <f>_xlfn.XLOOKUP(Consolidated[[#This Row],[CODE]],'[6]Karen sort'!$D:$D,'[6]Karen sort'!$O:$O,"NOT COMPLETE")</f>
        <v>9-12</v>
      </c>
      <c r="AV257" s="21">
        <v>8.6</v>
      </c>
      <c r="AW257" s="21">
        <v>2</v>
      </c>
      <c r="AX257" s="21" t="s">
        <v>92</v>
      </c>
      <c r="AY257" s="27" t="s">
        <v>92</v>
      </c>
      <c r="AZ257" s="21"/>
      <c r="BA257" s="21"/>
      <c r="BB257" s="21"/>
      <c r="BC257" s="21"/>
      <c r="BD257" s="21"/>
      <c r="BE257" s="21"/>
      <c r="BF257" s="24" t="s">
        <v>98</v>
      </c>
      <c r="BG257" s="24">
        <v>247.80001460942046</v>
      </c>
      <c r="BH257" s="29" t="str">
        <f>IF(_xlfn.XLOOKUP(Consolidated[[#This Row],[CODE]],'[4]PRUEBA PVI'!$D:$D,'[4]PRUEBA PVI'!$AF:$AF,"NOT FOUND")=BG257,"",_xlfn.XLOOKUP(Consolidated[[#This Row],[CODE]],'[4]PRUEBA PVI'!$D:$D,'[4]PRUEBA PVI'!$AF:$AF,"NOT FOUND"))</f>
        <v/>
      </c>
      <c r="BI257" s="30">
        <v>238.02107129343747</v>
      </c>
      <c r="BJ257" s="21">
        <v>33</v>
      </c>
      <c r="BK257" s="28" t="str">
        <f>IF(_xlfn.XLOOKUP(Consolidated[[#This Row],[CODE]],'[4]PRUEBA PVI'!$D:$D,'[4]PRUEBA PVI'!$AK:$AK,"NO DATA")=Consolidated[[#This Row],[NO OF CLASSROOMS]],"","DOES NOT MATCH")</f>
        <v/>
      </c>
      <c r="BL257" s="31">
        <f>Consolidated[[#This Row],[ENROLLMENT 2021-22]]/Consolidated[[#This Row],[NO OF CLASSROOMS]]</f>
        <v>7.212759736164772</v>
      </c>
      <c r="BM257" s="21">
        <f>Consolidated[[#This Row],[FLOOR AREA (SF)]]/Consolidated[[#This Row],[ENROLLMENT 2022-23]]</f>
        <v>268.54316415149316</v>
      </c>
      <c r="BN257" s="21" t="s">
        <v>99</v>
      </c>
      <c r="BO257" s="21" t="s">
        <v>132</v>
      </c>
      <c r="BP257" s="21" t="s">
        <v>97</v>
      </c>
      <c r="BQ257" s="21" t="s">
        <v>123</v>
      </c>
      <c r="BR257" s="21" t="s">
        <v>97</v>
      </c>
      <c r="BS257" s="21" t="str">
        <f>_xlfn.XLOOKUP(Consolidated[[#This Row],[CODE]],'[7]page 1'!$A:$A,'[7]page 1'!$C:$C,"")</f>
        <v/>
      </c>
      <c r="BT257" s="21" t="str">
        <f>_xlfn.XLOOKUP(Consolidated[[#This Row],[CODE]],[8]Sheet1!$A:$A,[8]Sheet1!$G:$G,"")</f>
        <v/>
      </c>
      <c r="BU257" s="21" t="s">
        <v>92</v>
      </c>
      <c r="BV257" s="21" t="s">
        <v>101</v>
      </c>
      <c r="BW257" s="25" t="s">
        <v>125</v>
      </c>
      <c r="BX257" s="32" t="s">
        <v>865</v>
      </c>
      <c r="BY257" s="21" t="s">
        <v>844</v>
      </c>
      <c r="BZ257" s="21" t="s">
        <v>103</v>
      </c>
      <c r="CA257" s="33" t="s">
        <v>851</v>
      </c>
      <c r="CB257" s="21">
        <v>1</v>
      </c>
      <c r="CC257" s="25" t="s">
        <v>105</v>
      </c>
      <c r="CD257" s="21" t="s">
        <v>97</v>
      </c>
      <c r="CE257" s="21"/>
      <c r="CF257" s="21" t="s">
        <v>106</v>
      </c>
    </row>
    <row r="258" spans="1:84" ht="55.2" x14ac:dyDescent="0.3">
      <c r="A258" s="21">
        <v>30270</v>
      </c>
      <c r="B258" s="22" t="s">
        <v>866</v>
      </c>
      <c r="C258" s="21" t="s">
        <v>679</v>
      </c>
      <c r="D258" s="21" t="s">
        <v>867</v>
      </c>
      <c r="E258" s="21" t="s">
        <v>679</v>
      </c>
      <c r="F258" s="21"/>
      <c r="G258" s="21" t="s">
        <v>160</v>
      </c>
      <c r="H258" s="21" t="s">
        <v>161</v>
      </c>
      <c r="I258" s="21" t="s">
        <v>92</v>
      </c>
      <c r="J258" s="21" t="s">
        <v>92</v>
      </c>
      <c r="K258" s="21" t="s">
        <v>162</v>
      </c>
      <c r="L258" s="24" t="s">
        <v>92</v>
      </c>
      <c r="M258" s="24" t="s">
        <v>92</v>
      </c>
      <c r="N258" s="24" t="s">
        <v>92</v>
      </c>
      <c r="O258" s="24" t="s">
        <v>92</v>
      </c>
      <c r="P258" s="24" t="s">
        <v>92</v>
      </c>
      <c r="Q258" s="24" t="s">
        <v>92</v>
      </c>
      <c r="R258" s="24" t="s">
        <v>92</v>
      </c>
      <c r="S258" s="24" t="s">
        <v>92</v>
      </c>
      <c r="T258" s="24" t="s">
        <v>92</v>
      </c>
      <c r="U258" s="24" t="s">
        <v>92</v>
      </c>
      <c r="V258" s="24">
        <v>117.43530544568264</v>
      </c>
      <c r="W258" s="24">
        <v>109.7084388724893</v>
      </c>
      <c r="X258" s="24">
        <v>132.19731604660456</v>
      </c>
      <c r="Y258" s="24">
        <v>115.7582346046518</v>
      </c>
      <c r="Z258" s="24" t="s">
        <v>92</v>
      </c>
      <c r="AA258" s="24" t="s">
        <v>92</v>
      </c>
      <c r="AB258" s="23" t="s">
        <v>313</v>
      </c>
      <c r="AC258" s="21">
        <v>18.149170000000002</v>
      </c>
      <c r="AD258" s="21">
        <v>-65.820539999999994</v>
      </c>
      <c r="AE258" s="21" t="str">
        <f>_xlfn.XLOOKUP(Consolidated[[#This Row],[CODE]],[1]updatedschoolpoints!$A:$A,[1]updatedschoolpoints!$O:$O)</f>
        <v>304-019-180-01</v>
      </c>
      <c r="AF258" s="21">
        <f>_xlfn.XLOOKUP(Consolidated[[#This Row],[CODE]],[1]updatedschoolpoints!$A:$A,[1]updatedschoolpoints!$Q:$Q)</f>
        <v>1</v>
      </c>
      <c r="AG258" s="21">
        <f>_xlfn.XLOOKUP(Consolidated[[#This Row],[CODE]],[1]updatedschoolpoints!$A:$A,[1]updatedschoolpoints!$P:$P)</f>
        <v>180</v>
      </c>
      <c r="AH258" s="21">
        <f>_xlfn.XLOOKUP(Consolidated[[#This Row],[CODE]],[1]updatedschoolpoints!$A:$A,[1]updatedschoolpoints!$I:$I)</f>
        <v>5.713405893</v>
      </c>
      <c r="AI258" s="21">
        <f>_xlfn.XLOOKUP(Consolidated[[#This Row],[CODE]],[1]updatedschoolpoints!$A:$A,[1]updatedschoolpoints!$H:$H)</f>
        <v>248875.9607</v>
      </c>
      <c r="AJ258" s="21">
        <v>69088</v>
      </c>
      <c r="AK258" s="21" t="s">
        <v>591</v>
      </c>
      <c r="AL258" s="26">
        <f>_xlfn.XLOOKUP(Consolidated[[#This Row],[CODE]],'[2]FCI updated 220517'!$B:$B,'[2]FCI updated 220517'!$GD:$GD)</f>
        <v>0.79199999999999904</v>
      </c>
      <c r="AM258" s="27">
        <f>IF(AND(Consolidated[[#This Row],[DESIGNATION]]="Historic",Consolidated[[#This Row],[DESIGNATION 3/22/2022]]="Historic"),AL258,AL258/1.6)</f>
        <v>0.49499999999999938</v>
      </c>
      <c r="AN258" s="21" t="s">
        <v>45</v>
      </c>
      <c r="AO258" s="21" t="s">
        <v>46</v>
      </c>
      <c r="AP258" s="21" t="str">
        <f>_xlfn.XLOOKUP(Consolidated[[#This Row],[CODE]],'[3]PRUEBA PVI'!$D:$D,'[3]PRUEBA PVI'!$I:$I,"NO DATA")</f>
        <v>REGULAR</v>
      </c>
      <c r="AQ258" s="28" t="str">
        <f>IF(_xlfn.XLOOKUP(Consolidated[[#This Row],[CODE]],'[4]PRUEBA PVI'!$D:$D,'[4]PRUEBA PVI'!$I:$I,"NOT FOUND")=Consolidated[[#This Row],[SPECIAL SCHOOL]],"MATCHES","NO")</f>
        <v>MATCHES</v>
      </c>
      <c r="AR258" s="28"/>
      <c r="AS258" s="21">
        <f>_xlfn.XLOOKUP(Consolidated[[#This Row],[CODE]],'[5]WORKING FILE'!$D:$D,'[5]WORKING FILE'!$W:$W,"")</f>
        <v>3</v>
      </c>
      <c r="AT258" s="33" t="str">
        <f>_xlfn.XLOOKUP(Consolidated[[#This Row],[CODE]],'[5]WORKING FILE'!$D:$D,'[5]WORKING FILE'!$V:$V)</f>
        <v xml:space="preserve">Urban. In flood plain. Accommadate students at nearby 33704 (0.15m) &amp; 34884 (1.8m)? or keep as is? 1 or 3? Need review. </v>
      </c>
      <c r="AU258" s="21" t="str">
        <f>_xlfn.XLOOKUP(Consolidated[[#This Row],[CODE]],'[6]Karen sort'!$D:$D,'[6]Karen sort'!$O:$O,"NOT COMPLETE")</f>
        <v>9-12</v>
      </c>
      <c r="AV258" s="21">
        <v>9.6</v>
      </c>
      <c r="AW258" s="21">
        <v>3</v>
      </c>
      <c r="AX258" s="21" t="s">
        <v>92</v>
      </c>
      <c r="AY258" s="27" t="s">
        <v>92</v>
      </c>
      <c r="AZ258" s="21"/>
      <c r="BA258" s="21"/>
      <c r="BB258" s="21"/>
      <c r="BC258" s="21"/>
      <c r="BD258" s="21"/>
      <c r="BE258" s="21"/>
      <c r="BF258" s="24" t="s">
        <v>98</v>
      </c>
      <c r="BG258" s="24">
        <v>475.09929496942829</v>
      </c>
      <c r="BH258" s="29" t="str">
        <f>IF(_xlfn.XLOOKUP(Consolidated[[#This Row],[CODE]],'[4]PRUEBA PVI'!$D:$D,'[4]PRUEBA PVI'!$AF:$AF,"NOT FOUND")=BG258,"",_xlfn.XLOOKUP(Consolidated[[#This Row],[CODE]],'[4]PRUEBA PVI'!$D:$D,'[4]PRUEBA PVI'!$AF:$AF,"NOT FOUND"))</f>
        <v/>
      </c>
      <c r="BI258" s="30">
        <v>456.01212968412153</v>
      </c>
      <c r="BJ258" s="21">
        <v>25</v>
      </c>
      <c r="BK258" s="28" t="str">
        <f>IF(_xlfn.XLOOKUP(Consolidated[[#This Row],[CODE]],'[4]PRUEBA PVI'!$D:$D,'[4]PRUEBA PVI'!$AK:$AK,"NO DATA")=Consolidated[[#This Row],[NO OF CLASSROOMS]],"","DOES NOT MATCH")</f>
        <v/>
      </c>
      <c r="BL258" s="31">
        <f>Consolidated[[#This Row],[ENROLLMENT 2021-22]]/Consolidated[[#This Row],[NO OF CLASSROOMS]]</f>
        <v>18.240485187364861</v>
      </c>
      <c r="BM258" s="21">
        <f>Consolidated[[#This Row],[FLOOR AREA (SF)]]/Consolidated[[#This Row],[ENROLLMENT 2022-23]]</f>
        <v>145.41802257240917</v>
      </c>
      <c r="BN258" s="21" t="s">
        <v>99</v>
      </c>
      <c r="BO258" s="21" t="s">
        <v>100</v>
      </c>
      <c r="BP258" s="21" t="s">
        <v>97</v>
      </c>
      <c r="BQ258" s="21" t="s">
        <v>123</v>
      </c>
      <c r="BR258" s="21" t="s">
        <v>97</v>
      </c>
      <c r="BS258" s="21" t="str">
        <f>_xlfn.XLOOKUP(Consolidated[[#This Row],[CODE]],'[7]page 1'!$A:$A,'[7]page 1'!$C:$C,"")</f>
        <v/>
      </c>
      <c r="BT258" s="21" t="str">
        <f>_xlfn.XLOOKUP(Consolidated[[#This Row],[CODE]],[8]Sheet1!$A:$A,[8]Sheet1!$G:$G,"")</f>
        <v/>
      </c>
      <c r="BU258" s="21" t="s">
        <v>92</v>
      </c>
      <c r="BV258" s="21" t="s">
        <v>101</v>
      </c>
      <c r="BW258" s="25" t="s">
        <v>125</v>
      </c>
      <c r="BX258" s="32" t="s">
        <v>868</v>
      </c>
      <c r="BY258" s="21" t="s">
        <v>679</v>
      </c>
      <c r="BZ258" s="21" t="s">
        <v>103</v>
      </c>
      <c r="CA258" s="33" t="s">
        <v>869</v>
      </c>
      <c r="CB258" s="21">
        <v>1</v>
      </c>
      <c r="CC258" s="25" t="s">
        <v>105</v>
      </c>
      <c r="CD258" s="21" t="s">
        <v>97</v>
      </c>
      <c r="CE258" s="21"/>
      <c r="CF258" s="21" t="s">
        <v>143</v>
      </c>
    </row>
    <row r="259" spans="1:84" ht="98.4" x14ac:dyDescent="0.3">
      <c r="A259" s="21">
        <v>30304</v>
      </c>
      <c r="B259" s="22" t="s">
        <v>870</v>
      </c>
      <c r="C259" s="21" t="s">
        <v>679</v>
      </c>
      <c r="D259" s="21" t="s">
        <v>867</v>
      </c>
      <c r="E259" s="21" t="s">
        <v>679</v>
      </c>
      <c r="F259" s="21"/>
      <c r="G259" s="21" t="s">
        <v>119</v>
      </c>
      <c r="H259" s="21" t="s">
        <v>120</v>
      </c>
      <c r="I259" s="21" t="s">
        <v>92</v>
      </c>
      <c r="J259" s="21" t="s">
        <v>92</v>
      </c>
      <c r="K259" s="21" t="s">
        <v>121</v>
      </c>
      <c r="L259" s="24" t="s">
        <v>92</v>
      </c>
      <c r="M259" s="24">
        <v>41.970140744095055</v>
      </c>
      <c r="N259" s="24">
        <v>28.943760835626819</v>
      </c>
      <c r="O259" s="24">
        <v>40.360637608313105</v>
      </c>
      <c r="P259" s="24">
        <v>35.78821236777015</v>
      </c>
      <c r="Q259" s="24">
        <v>29.26717504451825</v>
      </c>
      <c r="R259" s="24">
        <v>46.338158816189484</v>
      </c>
      <c r="S259" s="24" t="s">
        <v>92</v>
      </c>
      <c r="T259" s="24" t="s">
        <v>92</v>
      </c>
      <c r="U259" s="24" t="s">
        <v>92</v>
      </c>
      <c r="V259" s="24" t="s">
        <v>92</v>
      </c>
      <c r="W259" s="24" t="s">
        <v>92</v>
      </c>
      <c r="X259" s="24" t="s">
        <v>92</v>
      </c>
      <c r="Y259" s="24" t="s">
        <v>92</v>
      </c>
      <c r="Z259" s="24" t="s">
        <v>92</v>
      </c>
      <c r="AA259" s="24" t="s">
        <v>92</v>
      </c>
      <c r="AB259" s="23" t="s">
        <v>112</v>
      </c>
      <c r="AC259" s="21">
        <v>18.100090000000002</v>
      </c>
      <c r="AD259" s="21">
        <v>-65.830079999999995</v>
      </c>
      <c r="AE259" s="21" t="str">
        <f>_xlfn.XLOOKUP(Consolidated[[#This Row],[CODE]],[1]updatedschoolpoints!$A:$A,[1]updatedschoolpoints!$O:$O)</f>
        <v>329-078-007-15</v>
      </c>
      <c r="AF259" s="21">
        <f>_xlfn.XLOOKUP(Consolidated[[#This Row],[CODE]],[1]updatedschoolpoints!$A:$A,[1]updatedschoolpoints!$Q:$Q)</f>
        <v>15</v>
      </c>
      <c r="AG259" s="21">
        <f>_xlfn.XLOOKUP(Consolidated[[#This Row],[CODE]],[1]updatedschoolpoints!$A:$A,[1]updatedschoolpoints!$P:$P)</f>
        <v>7</v>
      </c>
      <c r="AH259" s="21">
        <f>_xlfn.XLOOKUP(Consolidated[[#This Row],[CODE]],[1]updatedschoolpoints!$A:$A,[1]updatedschoolpoints!$I:$I)</f>
        <v>3.510625825</v>
      </c>
      <c r="AI259" s="21">
        <f>_xlfn.XLOOKUP(Consolidated[[#This Row],[CODE]],[1]updatedschoolpoints!$A:$A,[1]updatedschoolpoints!$H:$H)</f>
        <v>152922.8609</v>
      </c>
      <c r="AJ259" s="21">
        <v>31478</v>
      </c>
      <c r="AK259" s="21" t="s">
        <v>332</v>
      </c>
      <c r="AL259" s="26">
        <f>_xlfn.XLOOKUP(Consolidated[[#This Row],[CODE]],'[2]FCI updated 220517'!$B:$B,'[2]FCI updated 220517'!$GD:$GD)</f>
        <v>1.268</v>
      </c>
      <c r="AM259" s="27">
        <f>IF(AND(Consolidated[[#This Row],[DESIGNATION]]="Historic",Consolidated[[#This Row],[DESIGNATION 3/22/2022]]="Historic"),AL259,AL259/1.6)</f>
        <v>0.79249999999999998</v>
      </c>
      <c r="AN259" s="21" t="s">
        <v>97</v>
      </c>
      <c r="AO259" s="21" t="s">
        <v>97</v>
      </c>
      <c r="AP259" s="21" t="str">
        <f>_xlfn.XLOOKUP(Consolidated[[#This Row],[CODE]],'[3]PRUEBA PVI'!$D:$D,'[3]PRUEBA PVI'!$I:$I,"NO DATA")</f>
        <v>REGULAR</v>
      </c>
      <c r="AQ259" s="28" t="str">
        <f>IF(_xlfn.XLOOKUP(Consolidated[[#This Row],[CODE]],'[4]PRUEBA PVI'!$D:$D,'[4]PRUEBA PVI'!$I:$I,"NOT FOUND")=Consolidated[[#This Row],[SPECIAL SCHOOL]],"MATCHES","NO")</f>
        <v>MATCHES</v>
      </c>
      <c r="AR259" s="28"/>
      <c r="AS259" s="21">
        <f>_xlfn.XLOOKUP(Consolidated[[#This Row],[CODE]],'[5]WORKING FILE'!$D:$D,'[5]WORKING FILE'!$W:$W,"")</f>
        <v>4</v>
      </c>
      <c r="AT259" s="33" t="str">
        <f>_xlfn.XLOOKUP(Consolidated[[#This Row],[CODE]],'[5]WORKING FILE'!$D:$D,'[5]WORKING FILE'!$V:$V)</f>
        <v>Rural. &gt;3.2m to SS. Add (1) class for PK, 6-8; need site evaluation to determine addition or replacement</v>
      </c>
      <c r="AU259" s="21" t="str">
        <f>_xlfn.XLOOKUP(Consolidated[[#This Row],[CODE]],'[6]Karen sort'!$D:$D,'[6]Karen sort'!$O:$O,"NOT COMPLETE")</f>
        <v>PK-8</v>
      </c>
      <c r="AV259" s="21">
        <v>9.6</v>
      </c>
      <c r="AW259" s="21">
        <v>4</v>
      </c>
      <c r="AX259" s="21" t="s">
        <v>92</v>
      </c>
      <c r="AY259" s="27" t="s">
        <v>92</v>
      </c>
      <c r="AZ259" s="21"/>
      <c r="BA259" s="21"/>
      <c r="BB259" s="21"/>
      <c r="BC259" s="21"/>
      <c r="BD259" s="21"/>
      <c r="BE259" s="21"/>
      <c r="BF259" s="24" t="s">
        <v>98</v>
      </c>
      <c r="BG259" s="24">
        <v>222.66808541651287</v>
      </c>
      <c r="BH259" s="29" t="str">
        <f>IF(_xlfn.XLOOKUP(Consolidated[[#This Row],[CODE]],'[4]PRUEBA PVI'!$D:$D,'[4]PRUEBA PVI'!$AF:$AF,"NOT FOUND")=BG259,"",_xlfn.XLOOKUP(Consolidated[[#This Row],[CODE]],'[4]PRUEBA PVI'!$D:$D,'[4]PRUEBA PVI'!$AF:$AF,"NOT FOUND"))</f>
        <v/>
      </c>
      <c r="BI259" s="30">
        <v>210.09840870514176</v>
      </c>
      <c r="BJ259" s="21">
        <v>22</v>
      </c>
      <c r="BK259" s="28" t="str">
        <f>IF(_xlfn.XLOOKUP(Consolidated[[#This Row],[CODE]],'[4]PRUEBA PVI'!$D:$D,'[4]PRUEBA PVI'!$AK:$AK,"NO DATA")=Consolidated[[#This Row],[NO OF CLASSROOMS]],"","DOES NOT MATCH")</f>
        <v/>
      </c>
      <c r="BL259" s="31">
        <f>Consolidated[[#This Row],[ENROLLMENT 2021-22]]/Consolidated[[#This Row],[NO OF CLASSROOMS]]</f>
        <v>9.5499276684155348</v>
      </c>
      <c r="BM259" s="21">
        <f>Consolidated[[#This Row],[FLOOR AREA (SF)]]/Consolidated[[#This Row],[ENROLLMENT 2022-23]]</f>
        <v>141.36736273237665</v>
      </c>
      <c r="BN259" s="21" t="s">
        <v>114</v>
      </c>
      <c r="BO259" s="21" t="s">
        <v>132</v>
      </c>
      <c r="BP259" s="21" t="s">
        <v>97</v>
      </c>
      <c r="BQ259" s="21" t="s">
        <v>97</v>
      </c>
      <c r="BR259" s="21" t="s">
        <v>97</v>
      </c>
      <c r="BS259" s="21" t="str">
        <f>_xlfn.XLOOKUP(Consolidated[[#This Row],[CODE]],'[7]page 1'!$A:$A,'[7]page 1'!$C:$C,"")</f>
        <v>85KVA</v>
      </c>
      <c r="BT259" s="21" t="str">
        <f>_xlfn.XLOOKUP(Consolidated[[#This Row],[CODE]],[8]Sheet1!$A:$A,[8]Sheet1!$G:$G,"")</f>
        <v>ESSER ROOF SEALING PROGRAM</v>
      </c>
      <c r="BU259" s="21" t="s">
        <v>92</v>
      </c>
      <c r="BV259" s="21" t="s">
        <v>124</v>
      </c>
      <c r="BW259" s="25" t="s">
        <v>92</v>
      </c>
      <c r="BX259" s="32" t="s">
        <v>871</v>
      </c>
      <c r="BY259" s="21" t="s">
        <v>679</v>
      </c>
      <c r="BZ259" s="21" t="s">
        <v>103</v>
      </c>
      <c r="CA259" s="33" t="s">
        <v>869</v>
      </c>
      <c r="CB259" s="21">
        <v>1</v>
      </c>
      <c r="CC259" s="25" t="s">
        <v>105</v>
      </c>
      <c r="CD259" s="21" t="s">
        <v>97</v>
      </c>
      <c r="CE259" s="21"/>
      <c r="CF259" s="21" t="s">
        <v>139</v>
      </c>
    </row>
    <row r="260" spans="1:84" ht="70.2" x14ac:dyDescent="0.3">
      <c r="A260" s="21">
        <v>30429</v>
      </c>
      <c r="B260" s="22" t="s">
        <v>872</v>
      </c>
      <c r="C260" s="21" t="s">
        <v>679</v>
      </c>
      <c r="D260" s="21" t="s">
        <v>867</v>
      </c>
      <c r="E260" s="21" t="s">
        <v>679</v>
      </c>
      <c r="F260" s="21"/>
      <c r="G260" s="21" t="s">
        <v>119</v>
      </c>
      <c r="H260" s="21" t="s">
        <v>120</v>
      </c>
      <c r="I260" s="21" t="s">
        <v>92</v>
      </c>
      <c r="J260" s="21" t="s">
        <v>92</v>
      </c>
      <c r="K260" s="21" t="s">
        <v>121</v>
      </c>
      <c r="L260" s="24" t="s">
        <v>92</v>
      </c>
      <c r="M260" s="24">
        <v>21.938937207140597</v>
      </c>
      <c r="N260" s="24">
        <v>15.872384974375997</v>
      </c>
      <c r="O260" s="24">
        <v>17.833770105998813</v>
      </c>
      <c r="P260" s="24">
        <v>18.835901246194815</v>
      </c>
      <c r="Q260" s="24">
        <v>18.882048415818225</v>
      </c>
      <c r="R260" s="24">
        <v>17.967857500155105</v>
      </c>
      <c r="S260" s="24" t="s">
        <v>92</v>
      </c>
      <c r="T260" s="24" t="s">
        <v>92</v>
      </c>
      <c r="U260" s="24" t="s">
        <v>92</v>
      </c>
      <c r="V260" s="24" t="s">
        <v>92</v>
      </c>
      <c r="W260" s="24" t="s">
        <v>92</v>
      </c>
      <c r="X260" s="24" t="s">
        <v>92</v>
      </c>
      <c r="Y260" s="24" t="s">
        <v>92</v>
      </c>
      <c r="Z260" s="24" t="s">
        <v>92</v>
      </c>
      <c r="AA260" s="24" t="s">
        <v>92</v>
      </c>
      <c r="AB260" s="23" t="s">
        <v>198</v>
      </c>
      <c r="AC260" s="21">
        <v>18.198440000000002</v>
      </c>
      <c r="AD260" s="21">
        <v>-65.812110000000004</v>
      </c>
      <c r="AE260" s="21" t="str">
        <f>_xlfn.XLOOKUP(Consolidated[[#This Row],[CODE]],[1]updatedschoolpoints!$A:$A,[1]updatedschoolpoints!$O:$O)</f>
        <v>254-060-562-33</v>
      </c>
      <c r="AF260" s="21">
        <f>_xlfn.XLOOKUP(Consolidated[[#This Row],[CODE]],[1]updatedschoolpoints!$A:$A,[1]updatedschoolpoints!$Q:$Q)</f>
        <v>33</v>
      </c>
      <c r="AG260" s="21">
        <f>_xlfn.XLOOKUP(Consolidated[[#This Row],[CODE]],[1]updatedschoolpoints!$A:$A,[1]updatedschoolpoints!$P:$P)</f>
        <v>562</v>
      </c>
      <c r="AH260" s="21">
        <f>_xlfn.XLOOKUP(Consolidated[[#This Row],[CODE]],[1]updatedschoolpoints!$A:$A,[1]updatedschoolpoints!$I:$I)</f>
        <v>0.667001493</v>
      </c>
      <c r="AI260" s="21">
        <f>_xlfn.XLOOKUP(Consolidated[[#This Row],[CODE]],[1]updatedschoolpoints!$A:$A,[1]updatedschoolpoints!$H:$H)</f>
        <v>29054.585040000002</v>
      </c>
      <c r="AJ260" s="21">
        <v>9621</v>
      </c>
      <c r="AK260" s="21" t="s">
        <v>873</v>
      </c>
      <c r="AL260" s="26">
        <f>_xlfn.XLOOKUP(Consolidated[[#This Row],[CODE]],'[2]FCI updated 220517'!$B:$B,'[2]FCI updated 220517'!$GD:$GD)</f>
        <v>1.1255999999999999</v>
      </c>
      <c r="AM260" s="27">
        <f>IF(AND(Consolidated[[#This Row],[DESIGNATION]]="Historic",Consolidated[[#This Row],[DESIGNATION 3/22/2022]]="Historic"),AL260,AL260/1.6)</f>
        <v>0.7034999999999999</v>
      </c>
      <c r="AN260" s="21" t="s">
        <v>97</v>
      </c>
      <c r="AO260" s="21" t="s">
        <v>97</v>
      </c>
      <c r="AP260" s="21" t="str">
        <f>_xlfn.XLOOKUP(Consolidated[[#This Row],[CODE]],'[3]PRUEBA PVI'!$D:$D,'[3]PRUEBA PVI'!$I:$I,"NO DATA")</f>
        <v>REGULAR</v>
      </c>
      <c r="AQ260" s="28" t="str">
        <f>IF(_xlfn.XLOOKUP(Consolidated[[#This Row],[CODE]],'[4]PRUEBA PVI'!$D:$D,'[4]PRUEBA PVI'!$I:$I,"NOT FOUND")=Consolidated[[#This Row],[SPECIAL SCHOOL]],"MATCHES","NO")</f>
        <v>MATCHES</v>
      </c>
      <c r="AR260" s="28"/>
      <c r="AS260" s="21">
        <f>_xlfn.XLOOKUP(Consolidated[[#This Row],[CODE]],'[5]WORKING FILE'!$D:$D,'[5]WORKING FILE'!$W:$W,"")</f>
        <v>5</v>
      </c>
      <c r="AT260" s="33" t="str">
        <f>_xlfn.XLOOKUP(Consolidated[[#This Row],[CODE]],'[5]WORKING FILE'!$D:$D,'[5]WORKING FILE'!$V:$V)</f>
        <v>Rural. &gt;3m; Add (1) class for PK, 6-8</v>
      </c>
      <c r="AU260" s="21" t="str">
        <f>_xlfn.XLOOKUP(Consolidated[[#This Row],[CODE]],'[6]Karen sort'!$D:$D,'[6]Karen sort'!$O:$O,"NOT COMPLETE")</f>
        <v>PK-8</v>
      </c>
      <c r="AV260" s="21">
        <v>9.6</v>
      </c>
      <c r="AW260" s="21">
        <v>5</v>
      </c>
      <c r="AX260" s="21" t="s">
        <v>92</v>
      </c>
      <c r="AY260" s="27" t="s">
        <v>92</v>
      </c>
      <c r="AZ260" s="21"/>
      <c r="BA260" s="21"/>
      <c r="BB260" s="21"/>
      <c r="BC260" s="21"/>
      <c r="BD260" s="21"/>
      <c r="BE260" s="21"/>
      <c r="BF260" s="24" t="s">
        <v>98</v>
      </c>
      <c r="BG260" s="24">
        <v>111.33089944968356</v>
      </c>
      <c r="BH260" s="29" t="str">
        <f>IF(_xlfn.XLOOKUP(Consolidated[[#This Row],[CODE]],'[4]PRUEBA PVI'!$D:$D,'[4]PRUEBA PVI'!$AF:$AF,"NOT FOUND")=BG260,"",_xlfn.XLOOKUP(Consolidated[[#This Row],[CODE]],'[4]PRUEBA PVI'!$D:$D,'[4]PRUEBA PVI'!$AF:$AF,"NOT FOUND"))</f>
        <v/>
      </c>
      <c r="BI260" s="30">
        <v>105.0434443788082</v>
      </c>
      <c r="BJ260" s="21">
        <v>8</v>
      </c>
      <c r="BK260" s="28" t="str">
        <f>IF(_xlfn.XLOOKUP(Consolidated[[#This Row],[CODE]],'[4]PRUEBA PVI'!$D:$D,'[4]PRUEBA PVI'!$AK:$AK,"NO DATA")=Consolidated[[#This Row],[NO OF CLASSROOMS]],"","DOES NOT MATCH")</f>
        <v/>
      </c>
      <c r="BL260" s="31">
        <f>Consolidated[[#This Row],[ENROLLMENT 2021-22]]/Consolidated[[#This Row],[NO OF CLASSROOMS]]</f>
        <v>13.130430547351025</v>
      </c>
      <c r="BM260" s="21">
        <f>Consolidated[[#This Row],[FLOOR AREA (SF)]]/Consolidated[[#This Row],[ENROLLMENT 2022-23]]</f>
        <v>86.418056869721497</v>
      </c>
      <c r="BN260" s="21" t="s">
        <v>114</v>
      </c>
      <c r="BO260" s="21" t="s">
        <v>132</v>
      </c>
      <c r="BP260" s="21" t="s">
        <v>97</v>
      </c>
      <c r="BQ260" s="21" t="s">
        <v>97</v>
      </c>
      <c r="BR260" s="21" t="s">
        <v>97</v>
      </c>
      <c r="BS260" s="21" t="str">
        <f>_xlfn.XLOOKUP(Consolidated[[#This Row],[CODE]],'[7]page 1'!$A:$A,'[7]page 1'!$C:$C,"")</f>
        <v/>
      </c>
      <c r="BT260" s="21" t="str">
        <f>_xlfn.XLOOKUP(Consolidated[[#This Row],[CODE]],[8]Sheet1!$A:$A,[8]Sheet1!$G:$G,"")</f>
        <v/>
      </c>
      <c r="BU260" s="21" t="s">
        <v>92</v>
      </c>
      <c r="BV260" s="21" t="s">
        <v>124</v>
      </c>
      <c r="BW260" s="25" t="s">
        <v>92</v>
      </c>
      <c r="BX260" s="32" t="s">
        <v>874</v>
      </c>
      <c r="BY260" s="21" t="s">
        <v>679</v>
      </c>
      <c r="BZ260" s="21" t="s">
        <v>103</v>
      </c>
      <c r="CA260" s="33" t="s">
        <v>869</v>
      </c>
      <c r="CB260" s="21">
        <v>1</v>
      </c>
      <c r="CC260" s="25" t="s">
        <v>105</v>
      </c>
      <c r="CD260" s="21" t="s">
        <v>97</v>
      </c>
      <c r="CE260" s="21"/>
      <c r="CF260" s="21" t="s">
        <v>106</v>
      </c>
    </row>
    <row r="261" spans="1:84" ht="70.2" x14ac:dyDescent="0.3">
      <c r="A261" s="21">
        <v>30502</v>
      </c>
      <c r="B261" s="22" t="s">
        <v>875</v>
      </c>
      <c r="C261" s="21" t="s">
        <v>679</v>
      </c>
      <c r="D261" s="21" t="s">
        <v>867</v>
      </c>
      <c r="E261" s="21" t="s">
        <v>679</v>
      </c>
      <c r="F261" s="21"/>
      <c r="G261" s="21" t="s">
        <v>255</v>
      </c>
      <c r="H261" s="21" t="s">
        <v>256</v>
      </c>
      <c r="I261" s="21" t="s">
        <v>110</v>
      </c>
      <c r="J261" s="21" t="s">
        <v>92</v>
      </c>
      <c r="K261" s="21" t="s">
        <v>111</v>
      </c>
      <c r="L261" s="24">
        <v>31.064119395582001</v>
      </c>
      <c r="M261" s="24">
        <v>19.077336701861391</v>
      </c>
      <c r="N261" s="24">
        <v>12.137706156875764</v>
      </c>
      <c r="O261" s="24">
        <v>10.32481427189405</v>
      </c>
      <c r="P261" s="24">
        <v>22.603081495433777</v>
      </c>
      <c r="Q261" s="24">
        <v>21.714355678190962</v>
      </c>
      <c r="R261" s="24">
        <v>9.4567671053447917</v>
      </c>
      <c r="S261" s="24">
        <v>39.832052802570622</v>
      </c>
      <c r="T261" s="24" t="s">
        <v>92</v>
      </c>
      <c r="U261" s="24" t="s">
        <v>92</v>
      </c>
      <c r="V261" s="24" t="s">
        <v>92</v>
      </c>
      <c r="W261" s="24" t="s">
        <v>92</v>
      </c>
      <c r="X261" s="24" t="s">
        <v>92</v>
      </c>
      <c r="Y261" s="24" t="s">
        <v>92</v>
      </c>
      <c r="Z261" s="24" t="s">
        <v>92</v>
      </c>
      <c r="AA261" s="24">
        <v>7.2598082403754924</v>
      </c>
      <c r="AB261" s="23" t="s">
        <v>122</v>
      </c>
      <c r="AC261" s="21">
        <v>18.145710000000001</v>
      </c>
      <c r="AD261" s="21">
        <v>-65.830969999999994</v>
      </c>
      <c r="AE261" s="21" t="str">
        <f>_xlfn.XLOOKUP(Consolidated[[#This Row],[CODE]],[1]updatedschoolpoints!$A:$A,[1]updatedschoolpoints!$O:$O)</f>
        <v>304-027-210-01</v>
      </c>
      <c r="AF261" s="21">
        <f>_xlfn.XLOOKUP(Consolidated[[#This Row],[CODE]],[1]updatedschoolpoints!$A:$A,[1]updatedschoolpoints!$Q:$Q)</f>
        <v>1</v>
      </c>
      <c r="AG261" s="21">
        <f>_xlfn.XLOOKUP(Consolidated[[#This Row],[CODE]],[1]updatedschoolpoints!$A:$A,[1]updatedschoolpoints!$P:$P)</f>
        <v>210</v>
      </c>
      <c r="AH261" s="21">
        <f>_xlfn.XLOOKUP(Consolidated[[#This Row],[CODE]],[1]updatedschoolpoints!$A:$A,[1]updatedschoolpoints!$I:$I)</f>
        <v>2.192652544</v>
      </c>
      <c r="AI261" s="21">
        <f>_xlfn.XLOOKUP(Consolidated[[#This Row],[CODE]],[1]updatedschoolpoints!$A:$A,[1]updatedschoolpoints!$H:$H)</f>
        <v>95511.944810000001</v>
      </c>
      <c r="AJ261" s="21">
        <v>12753</v>
      </c>
      <c r="AK261" s="21" t="s">
        <v>324</v>
      </c>
      <c r="AL261" s="26">
        <f>_xlfn.XLOOKUP(Consolidated[[#This Row],[CODE]],'[2]FCI updated 220517'!$B:$B,'[2]FCI updated 220517'!$GD:$GD)</f>
        <v>1.268</v>
      </c>
      <c r="AM261" s="27">
        <f>IF(AND(Consolidated[[#This Row],[DESIGNATION]]="Historic",Consolidated[[#This Row],[DESIGNATION 3/22/2022]]="Historic"),AL261,AL261/1.6)</f>
        <v>0.79249999999999998</v>
      </c>
      <c r="AN261" s="21" t="s">
        <v>97</v>
      </c>
      <c r="AO261" s="21" t="s">
        <v>97</v>
      </c>
      <c r="AP261" s="21" t="str">
        <f>_xlfn.XLOOKUP(Consolidated[[#This Row],[CODE]],'[3]PRUEBA PVI'!$D:$D,'[3]PRUEBA PVI'!$I:$I,"NO DATA")</f>
        <v>MONTESSORI</v>
      </c>
      <c r="AQ261" s="28" t="str">
        <f>IF(_xlfn.XLOOKUP(Consolidated[[#This Row],[CODE]],'[4]PRUEBA PVI'!$D:$D,'[4]PRUEBA PVI'!$I:$I,"NOT FOUND")=Consolidated[[#This Row],[SPECIAL SCHOOL]],"MATCHES","NO")</f>
        <v>MATCHES</v>
      </c>
      <c r="AR261" s="28"/>
      <c r="AS261" s="21">
        <f>_xlfn.XLOOKUP(Consolidated[[#This Row],[CODE]],'[5]WORKING FILE'!$D:$D,'[5]WORKING FILE'!$W:$W,"")</f>
        <v>1</v>
      </c>
      <c r="AT261" s="33" t="str">
        <f>_xlfn.XLOOKUP(Consolidated[[#This Row],[CODE]],'[5]WORKING FILE'!$D:$D,'[5]WORKING FILE'!$V:$V)</f>
        <v>Urban.Low enrollment, under area &amp; in a flood zone, 0.6m to nearby school.  Accommadate students at 35071 &amp; 33662</v>
      </c>
      <c r="AU261" s="21" t="str">
        <f>_xlfn.XLOOKUP(Consolidated[[#This Row],[CODE]],'[6]Karen sort'!$D:$D,'[6]Karen sort'!$O:$O,"NOT COMPLETE")</f>
        <v>PK-6</v>
      </c>
      <c r="AV261" s="21">
        <v>9.6</v>
      </c>
      <c r="AW261" s="21">
        <v>3</v>
      </c>
      <c r="AX261" s="21" t="s">
        <v>92</v>
      </c>
      <c r="AY261" s="27" t="s">
        <v>92</v>
      </c>
      <c r="AZ261" s="21"/>
      <c r="BA261" s="21"/>
      <c r="BB261" s="21"/>
      <c r="BC261" s="21"/>
      <c r="BD261" s="21"/>
      <c r="BE261" s="21"/>
      <c r="BF261" s="24" t="s">
        <v>98</v>
      </c>
      <c r="BG261" s="24">
        <v>166.21023360775337</v>
      </c>
      <c r="BH261" s="29" t="str">
        <f>IF(_xlfn.XLOOKUP(Consolidated[[#This Row],[CODE]],'[4]PRUEBA PVI'!$D:$D,'[4]PRUEBA PVI'!$AF:$AF,"NOT FOUND")=BG261,"",_xlfn.XLOOKUP(Consolidated[[#This Row],[CODE]],'[4]PRUEBA PVI'!$D:$D,'[4]PRUEBA PVI'!$AF:$AF,"NOT FOUND"))</f>
        <v/>
      </c>
      <c r="BI261" s="30">
        <v>161.14890512097099</v>
      </c>
      <c r="BJ261" s="21">
        <v>13</v>
      </c>
      <c r="BK261" s="28" t="str">
        <f>IF(_xlfn.XLOOKUP(Consolidated[[#This Row],[CODE]],'[4]PRUEBA PVI'!$D:$D,'[4]PRUEBA PVI'!$AK:$AK,"NO DATA")=Consolidated[[#This Row],[NO OF CLASSROOMS]],"","DOES NOT MATCH")</f>
        <v/>
      </c>
      <c r="BL261" s="31">
        <f>Consolidated[[#This Row],[ENROLLMENT 2021-22]]/Consolidated[[#This Row],[NO OF CLASSROOMS]]</f>
        <v>12.396069624690076</v>
      </c>
      <c r="BM261" s="21">
        <f>Consolidated[[#This Row],[FLOOR AREA (SF)]]/Consolidated[[#This Row],[ENROLLMENT 2022-23]]</f>
        <v>76.728127523702</v>
      </c>
      <c r="BN261" s="21" t="s">
        <v>99</v>
      </c>
      <c r="BO261" s="21" t="s">
        <v>100</v>
      </c>
      <c r="BP261" s="21" t="s">
        <v>97</v>
      </c>
      <c r="BQ261" s="21" t="s">
        <v>97</v>
      </c>
      <c r="BR261" s="21" t="s">
        <v>97</v>
      </c>
      <c r="BS261" s="21" t="str">
        <f>_xlfn.XLOOKUP(Consolidated[[#This Row],[CODE]],'[7]page 1'!$A:$A,'[7]page 1'!$C:$C,"")</f>
        <v>85KVA</v>
      </c>
      <c r="BT261" s="21" t="str">
        <f>_xlfn.XLOOKUP(Consolidated[[#This Row],[CODE]],[8]Sheet1!$A:$A,[8]Sheet1!$G:$G,"")</f>
        <v/>
      </c>
      <c r="BU261" s="21" t="s">
        <v>92</v>
      </c>
      <c r="BV261" s="21" t="s">
        <v>101</v>
      </c>
      <c r="BW261" s="25" t="s">
        <v>92</v>
      </c>
      <c r="BX261" s="32" t="s">
        <v>876</v>
      </c>
      <c r="BY261" s="21" t="s">
        <v>679</v>
      </c>
      <c r="BZ261" s="21" t="s">
        <v>103</v>
      </c>
      <c r="CA261" s="33" t="s">
        <v>869</v>
      </c>
      <c r="CB261" s="21">
        <v>1</v>
      </c>
      <c r="CC261" s="25" t="s">
        <v>105</v>
      </c>
      <c r="CD261" s="21" t="s">
        <v>97</v>
      </c>
      <c r="CE261" s="21"/>
      <c r="CF261" s="21" t="s">
        <v>106</v>
      </c>
    </row>
    <row r="262" spans="1:84" ht="56.4" x14ac:dyDescent="0.3">
      <c r="A262" s="21">
        <v>30643</v>
      </c>
      <c r="B262" s="22" t="s">
        <v>877</v>
      </c>
      <c r="C262" s="21" t="s">
        <v>679</v>
      </c>
      <c r="D262" s="21" t="s">
        <v>867</v>
      </c>
      <c r="E262" s="21" t="s">
        <v>878</v>
      </c>
      <c r="F262" s="21"/>
      <c r="G262" s="21" t="s">
        <v>108</v>
      </c>
      <c r="H262" s="21" t="s">
        <v>109</v>
      </c>
      <c r="I262" s="21" t="s">
        <v>92</v>
      </c>
      <c r="J262" s="21" t="s">
        <v>92</v>
      </c>
      <c r="K262" s="21" t="s">
        <v>111</v>
      </c>
      <c r="L262" s="24" t="s">
        <v>92</v>
      </c>
      <c r="M262" s="24">
        <v>22.892804042233667</v>
      </c>
      <c r="N262" s="24">
        <v>22.408072905001408</v>
      </c>
      <c r="O262" s="24">
        <v>26.281345419366673</v>
      </c>
      <c r="P262" s="24">
        <v>18.835901246194815</v>
      </c>
      <c r="Q262" s="24">
        <v>28.323072623727342</v>
      </c>
      <c r="R262" s="24">
        <v>45.392482105655006</v>
      </c>
      <c r="S262" s="24">
        <v>41.728817221740655</v>
      </c>
      <c r="T262" s="24">
        <v>40.645523149942427</v>
      </c>
      <c r="U262" s="24">
        <v>60.852734679550011</v>
      </c>
      <c r="V262" s="24" t="s">
        <v>92</v>
      </c>
      <c r="W262" s="24" t="s">
        <v>92</v>
      </c>
      <c r="X262" s="24" t="s">
        <v>92</v>
      </c>
      <c r="Y262" s="24" t="s">
        <v>92</v>
      </c>
      <c r="Z262" s="24" t="s">
        <v>92</v>
      </c>
      <c r="AA262" s="24" t="s">
        <v>92</v>
      </c>
      <c r="AB262" s="23" t="s">
        <v>112</v>
      </c>
      <c r="AC262" s="21">
        <v>18.21698</v>
      </c>
      <c r="AD262" s="21">
        <v>-65.89179</v>
      </c>
      <c r="AE262" s="21" t="str">
        <f>_xlfn.XLOOKUP(Consolidated[[#This Row],[CODE]],[1]updatedschoolpoints!$A:$A,[1]updatedschoolpoints!$O:$O)</f>
        <v>253-008-407-01</v>
      </c>
      <c r="AF262" s="21">
        <f>_xlfn.XLOOKUP(Consolidated[[#This Row],[CODE]],[1]updatedschoolpoints!$A:$A,[1]updatedschoolpoints!$Q:$Q)</f>
        <v>1</v>
      </c>
      <c r="AG262" s="21">
        <f>_xlfn.XLOOKUP(Consolidated[[#This Row],[CODE]],[1]updatedschoolpoints!$A:$A,[1]updatedschoolpoints!$P:$P)</f>
        <v>407</v>
      </c>
      <c r="AH262" s="21">
        <f>_xlfn.XLOOKUP(Consolidated[[#This Row],[CODE]],[1]updatedschoolpoints!$A:$A,[1]updatedschoolpoints!$I:$I)</f>
        <v>1.5793753930000001</v>
      </c>
      <c r="AI262" s="21">
        <f>_xlfn.XLOOKUP(Consolidated[[#This Row],[CODE]],[1]updatedschoolpoints!$A:$A,[1]updatedschoolpoints!$H:$H)</f>
        <v>68797.592120000001</v>
      </c>
      <c r="AJ262" s="21">
        <v>23263</v>
      </c>
      <c r="AK262" s="21" t="s">
        <v>141</v>
      </c>
      <c r="AL262" s="26">
        <f>_xlfn.XLOOKUP(Consolidated[[#This Row],[CODE]],'[2]FCI updated 220517'!$B:$B,'[2]FCI updated 220517'!$GD:$GD)</f>
        <v>0.9456</v>
      </c>
      <c r="AM262" s="27">
        <f>IF(AND(Consolidated[[#This Row],[DESIGNATION]]="Historic",Consolidated[[#This Row],[DESIGNATION 3/22/2022]]="Historic"),AL262,AL262/1.6)</f>
        <v>0.59099999999999997</v>
      </c>
      <c r="AN262" s="21" t="s">
        <v>97</v>
      </c>
      <c r="AO262" s="21" t="s">
        <v>97</v>
      </c>
      <c r="AP262" s="21" t="str">
        <f>_xlfn.XLOOKUP(Consolidated[[#This Row],[CODE]],'[3]PRUEBA PVI'!$D:$D,'[3]PRUEBA PVI'!$I:$I,"NO DATA")</f>
        <v>REGULAR</v>
      </c>
      <c r="AQ262" s="28" t="str">
        <f>IF(_xlfn.XLOOKUP(Consolidated[[#This Row],[CODE]],'[4]PRUEBA PVI'!$D:$D,'[4]PRUEBA PVI'!$I:$I,"NOT FOUND")=Consolidated[[#This Row],[SPECIAL SCHOOL]],"MATCHES","NO")</f>
        <v>MATCHES</v>
      </c>
      <c r="AR262" s="28"/>
      <c r="AS262" s="21">
        <f>_xlfn.XLOOKUP(Consolidated[[#This Row],[CODE]],'[5]WORKING FILE'!$D:$D,'[5]WORKING FILE'!$W:$W,"")</f>
        <v>5</v>
      </c>
      <c r="AT262" s="33" t="str">
        <f>_xlfn.XLOOKUP(Consolidated[[#This Row],[CODE]],'[5]WORKING FILE'!$D:$D,'[5]WORKING FILE'!$V:$V)</f>
        <v>Add (1) PK. Need site/bldg evaluation for addition or replacement.</v>
      </c>
      <c r="AU262" s="21" t="str">
        <f>_xlfn.XLOOKUP(Consolidated[[#This Row],[CODE]],'[6]Karen sort'!$D:$D,'[6]Karen sort'!$O:$O,"NOT COMPLETE")</f>
        <v>PK-8</v>
      </c>
      <c r="AV262" s="21">
        <v>12.2</v>
      </c>
      <c r="AW262" s="21">
        <v>2</v>
      </c>
      <c r="AX262" s="21" t="s">
        <v>92</v>
      </c>
      <c r="AY262" s="27" t="s">
        <v>92</v>
      </c>
      <c r="AZ262" s="21"/>
      <c r="BA262" s="21"/>
      <c r="BB262" s="21"/>
      <c r="BC262" s="21"/>
      <c r="BD262" s="21"/>
      <c r="BE262" s="21"/>
      <c r="BF262" s="24" t="s">
        <v>98</v>
      </c>
      <c r="BG262" s="24">
        <v>307.36075339341198</v>
      </c>
      <c r="BH262" s="29" t="str">
        <f>IF(_xlfn.XLOOKUP(Consolidated[[#This Row],[CODE]],'[4]PRUEBA PVI'!$D:$D,'[4]PRUEBA PVI'!$AF:$AF,"NOT FOUND")=BG262,"",_xlfn.XLOOKUP(Consolidated[[#This Row],[CODE]],'[4]PRUEBA PVI'!$D:$D,'[4]PRUEBA PVI'!$AF:$AF,"NOT FOUND"))</f>
        <v/>
      </c>
      <c r="BI262" s="30">
        <v>290.68773502386665</v>
      </c>
      <c r="BJ262" s="21">
        <v>19</v>
      </c>
      <c r="BK262" s="28" t="str">
        <f>IF(_xlfn.XLOOKUP(Consolidated[[#This Row],[CODE]],'[4]PRUEBA PVI'!$D:$D,'[4]PRUEBA PVI'!$AK:$AK,"NO DATA")=Consolidated[[#This Row],[NO OF CLASSROOMS]],"","DOES NOT MATCH")</f>
        <v/>
      </c>
      <c r="BL262" s="31">
        <f>Consolidated[[#This Row],[ENROLLMENT 2021-22]]/Consolidated[[#This Row],[NO OF CLASSROOMS]]</f>
        <v>15.299354474940349</v>
      </c>
      <c r="BM262" s="21">
        <f>Consolidated[[#This Row],[FLOOR AREA (SF)]]/Consolidated[[#This Row],[ENROLLMENT 2022-23]]</f>
        <v>75.686305890277737</v>
      </c>
      <c r="BN262" s="21" t="s">
        <v>114</v>
      </c>
      <c r="BO262" s="21" t="s">
        <v>132</v>
      </c>
      <c r="BP262" s="21" t="s">
        <v>97</v>
      </c>
      <c r="BQ262" s="21" t="s">
        <v>123</v>
      </c>
      <c r="BR262" s="21" t="s">
        <v>97</v>
      </c>
      <c r="BS262" s="21" t="str">
        <f>_xlfn.XLOOKUP(Consolidated[[#This Row],[CODE]],'[7]page 1'!$A:$A,'[7]page 1'!$C:$C,"")</f>
        <v>85KVA</v>
      </c>
      <c r="BT262" s="21" t="str">
        <f>_xlfn.XLOOKUP(Consolidated[[#This Row],[CODE]],[8]Sheet1!$A:$A,[8]Sheet1!$G:$G,"")</f>
        <v/>
      </c>
      <c r="BU262" s="21" t="s">
        <v>92</v>
      </c>
      <c r="BV262" s="21" t="s">
        <v>124</v>
      </c>
      <c r="BW262" s="25" t="s">
        <v>279</v>
      </c>
      <c r="BX262" s="32" t="s">
        <v>879</v>
      </c>
      <c r="BY262" s="21" t="s">
        <v>878</v>
      </c>
      <c r="BZ262" s="21" t="s">
        <v>103</v>
      </c>
      <c r="CA262" s="33" t="s">
        <v>880</v>
      </c>
      <c r="CB262" s="21">
        <v>1</v>
      </c>
      <c r="CC262" s="25" t="s">
        <v>105</v>
      </c>
      <c r="CD262" s="21" t="s">
        <v>97</v>
      </c>
      <c r="CE262" s="21"/>
      <c r="CF262" s="21" t="s">
        <v>127</v>
      </c>
    </row>
    <row r="263" spans="1:84" ht="56.4" x14ac:dyDescent="0.3">
      <c r="A263" s="21">
        <v>30734</v>
      </c>
      <c r="B263" s="22" t="s">
        <v>881</v>
      </c>
      <c r="C263" s="21" t="s">
        <v>679</v>
      </c>
      <c r="D263" s="21" t="s">
        <v>867</v>
      </c>
      <c r="E263" s="21" t="s">
        <v>878</v>
      </c>
      <c r="F263" s="21"/>
      <c r="G263" s="21" t="s">
        <v>547</v>
      </c>
      <c r="H263" s="21" t="s">
        <v>548</v>
      </c>
      <c r="I263" s="21" t="s">
        <v>110</v>
      </c>
      <c r="J263" s="21" t="s">
        <v>93</v>
      </c>
      <c r="K263" s="21" t="s">
        <v>111</v>
      </c>
      <c r="L263" s="24">
        <v>23.804311155206509</v>
      </c>
      <c r="M263" s="24">
        <v>29.569871887885153</v>
      </c>
      <c r="N263" s="24">
        <v>27.076421426876703</v>
      </c>
      <c r="O263" s="24">
        <v>29.097203857155957</v>
      </c>
      <c r="P263" s="24">
        <v>32.021032118531188</v>
      </c>
      <c r="Q263" s="24">
        <v>31.155379886100075</v>
      </c>
      <c r="R263" s="24">
        <v>35.935715000310211</v>
      </c>
      <c r="S263" s="24">
        <v>22.761173030040357</v>
      </c>
      <c r="T263" s="24">
        <v>26.466852283683441</v>
      </c>
      <c r="U263" s="24">
        <v>28.524719381039066</v>
      </c>
      <c r="V263" s="24">
        <v>8.5928272277328759</v>
      </c>
      <c r="W263" s="24" t="s">
        <v>92</v>
      </c>
      <c r="X263" s="24" t="s">
        <v>92</v>
      </c>
      <c r="Y263" s="24" t="s">
        <v>92</v>
      </c>
      <c r="Z263" s="24" t="s">
        <v>92</v>
      </c>
      <c r="AA263" s="24" t="s">
        <v>92</v>
      </c>
      <c r="AB263" s="23" t="s">
        <v>257</v>
      </c>
      <c r="AC263" s="21">
        <v>18.243539999999999</v>
      </c>
      <c r="AD263" s="21">
        <v>-65.899910000000006</v>
      </c>
      <c r="AE263" s="21" t="str">
        <f>_xlfn.XLOOKUP(Consolidated[[#This Row],[CODE]],[1]updatedschoolpoints!$A:$A,[1]updatedschoolpoints!$O:$O)</f>
        <v>227-016-360-10</v>
      </c>
      <c r="AF263" s="21">
        <f>_xlfn.XLOOKUP(Consolidated[[#This Row],[CODE]],[1]updatedschoolpoints!$A:$A,[1]updatedschoolpoints!$Q:$Q)</f>
        <v>10</v>
      </c>
      <c r="AG263" s="21">
        <f>_xlfn.XLOOKUP(Consolidated[[#This Row],[CODE]],[1]updatedschoolpoints!$A:$A,[1]updatedschoolpoints!$P:$P)</f>
        <v>360</v>
      </c>
      <c r="AH263" s="21">
        <f>_xlfn.XLOOKUP(Consolidated[[#This Row],[CODE]],[1]updatedschoolpoints!$A:$A,[1]updatedschoolpoints!$I:$I)</f>
        <v>1.434619767</v>
      </c>
      <c r="AI263" s="21">
        <f>_xlfn.XLOOKUP(Consolidated[[#This Row],[CODE]],[1]updatedschoolpoints!$A:$A,[1]updatedschoolpoints!$H:$H)</f>
        <v>62492.037060000002</v>
      </c>
      <c r="AJ263" s="21">
        <v>8956</v>
      </c>
      <c r="AK263" s="21" t="s">
        <v>882</v>
      </c>
      <c r="AL263" s="26">
        <f>_xlfn.XLOOKUP(Consolidated[[#This Row],[CODE]],'[2]FCI updated 220517'!$B:$B,'[2]FCI updated 220517'!$GD:$GD)</f>
        <v>0.98399999999999999</v>
      </c>
      <c r="AM263" s="27">
        <f>IF(AND(Consolidated[[#This Row],[DESIGNATION]]="Historic",Consolidated[[#This Row],[DESIGNATION 3/22/2022]]="Historic"),AL263,AL263/1.6)</f>
        <v>0.61499999999999999</v>
      </c>
      <c r="AN263" s="21" t="s">
        <v>97</v>
      </c>
      <c r="AO263" s="21" t="s">
        <v>97</v>
      </c>
      <c r="AP263" s="21" t="str">
        <f>_xlfn.XLOOKUP(Consolidated[[#This Row],[CODE]],'[3]PRUEBA PVI'!$D:$D,'[3]PRUEBA PVI'!$I:$I,"NO DATA")</f>
        <v>MONTESSORI</v>
      </c>
      <c r="AQ263" s="28" t="str">
        <f>IF(_xlfn.XLOOKUP(Consolidated[[#This Row],[CODE]],'[4]PRUEBA PVI'!$D:$D,'[4]PRUEBA PVI'!$I:$I,"NOT FOUND")=Consolidated[[#This Row],[SPECIAL SCHOOL]],"MATCHES","NO")</f>
        <v>MATCHES</v>
      </c>
      <c r="AR263" s="28"/>
      <c r="AS263" s="21">
        <f>_xlfn.XLOOKUP(Consolidated[[#This Row],[CODE]],'[5]WORKING FILE'!$D:$D,'[5]WORKING FILE'!$W:$W,"")</f>
        <v>5</v>
      </c>
      <c r="AT263" s="33" t="str">
        <f>_xlfn.XLOOKUP(Consolidated[[#This Row],[CODE]],'[5]WORKING FILE'!$D:$D,'[5]WORKING FILE'!$V:$V)</f>
        <v xml:space="preserve">Significantly under area. SF add needed is 400% of existing area. </v>
      </c>
      <c r="AU263" s="21" t="str">
        <f>_xlfn.XLOOKUP(Consolidated[[#This Row],[CODE]],'[6]Karen sort'!$D:$D,'[6]Karen sort'!$O:$O,"NOT COMPLETE")</f>
        <v>PK-8</v>
      </c>
      <c r="AV263" s="21">
        <v>12.2</v>
      </c>
      <c r="AW263" s="21">
        <v>4</v>
      </c>
      <c r="AX263" s="21" t="s">
        <v>92</v>
      </c>
      <c r="AY263" s="27" t="s">
        <v>92</v>
      </c>
      <c r="AZ263" s="21"/>
      <c r="BA263" s="21"/>
      <c r="BB263" s="21"/>
      <c r="BC263" s="21"/>
      <c r="BD263" s="21"/>
      <c r="BE263" s="21"/>
      <c r="BF263" s="24" t="s">
        <v>98</v>
      </c>
      <c r="BG263" s="24">
        <v>298.83683792065665</v>
      </c>
      <c r="BH263" s="29" t="str">
        <f>IF(_xlfn.XLOOKUP(Consolidated[[#This Row],[CODE]],'[4]PRUEBA PVI'!$D:$D,'[4]PRUEBA PVI'!$AF:$AF,"NOT FOUND")=BG263,"",_xlfn.XLOOKUP(Consolidated[[#This Row],[CODE]],'[4]PRUEBA PVI'!$D:$D,'[4]PRUEBA PVI'!$AF:$AF,"NOT FOUND"))</f>
        <v/>
      </c>
      <c r="BI263" s="30">
        <v>284.58857466196707</v>
      </c>
      <c r="BJ263" s="21">
        <v>13</v>
      </c>
      <c r="BK263" s="28" t="str">
        <f>IF(_xlfn.XLOOKUP(Consolidated[[#This Row],[CODE]],'[4]PRUEBA PVI'!$D:$D,'[4]PRUEBA PVI'!$AK:$AK,"NO DATA")=Consolidated[[#This Row],[NO OF CLASSROOMS]],"","DOES NOT MATCH")</f>
        <v/>
      </c>
      <c r="BL263" s="31">
        <f>Consolidated[[#This Row],[ENROLLMENT 2021-22]]/Consolidated[[#This Row],[NO OF CLASSROOMS]]</f>
        <v>21.891428820151312</v>
      </c>
      <c r="BM263" s="21">
        <f>Consolidated[[#This Row],[FLOOR AREA (SF)]]/Consolidated[[#This Row],[ENROLLMENT 2022-23]]</f>
        <v>29.969531408232484</v>
      </c>
      <c r="BN263" s="21" t="s">
        <v>114</v>
      </c>
      <c r="BO263" s="21" t="s">
        <v>132</v>
      </c>
      <c r="BP263" s="21" t="s">
        <v>97</v>
      </c>
      <c r="BQ263" s="21" t="s">
        <v>97</v>
      </c>
      <c r="BR263" s="21" t="s">
        <v>97</v>
      </c>
      <c r="BS263" s="21" t="str">
        <f>_xlfn.XLOOKUP(Consolidated[[#This Row],[CODE]],'[7]page 1'!$A:$A,'[7]page 1'!$C:$C,"")</f>
        <v>85KVA</v>
      </c>
      <c r="BT263" s="21" t="str">
        <f>_xlfn.XLOOKUP(Consolidated[[#This Row],[CODE]],[8]Sheet1!$A:$A,[8]Sheet1!$G:$G,"")</f>
        <v/>
      </c>
      <c r="BU263" s="21" t="s">
        <v>92</v>
      </c>
      <c r="BV263" s="21" t="s">
        <v>124</v>
      </c>
      <c r="BW263" s="25" t="s">
        <v>92</v>
      </c>
      <c r="BX263" s="32" t="s">
        <v>883</v>
      </c>
      <c r="BY263" s="21" t="s">
        <v>878</v>
      </c>
      <c r="BZ263" s="21" t="s">
        <v>103</v>
      </c>
      <c r="CA263" s="33" t="s">
        <v>880</v>
      </c>
      <c r="CB263" s="21">
        <v>1</v>
      </c>
      <c r="CC263" s="25" t="s">
        <v>105</v>
      </c>
      <c r="CD263" s="21" t="s">
        <v>97</v>
      </c>
      <c r="CE263" s="21"/>
      <c r="CF263" s="21" t="s">
        <v>462</v>
      </c>
    </row>
    <row r="264" spans="1:84" ht="57" x14ac:dyDescent="0.3">
      <c r="A264" s="21">
        <v>30742</v>
      </c>
      <c r="B264" s="22" t="s">
        <v>884</v>
      </c>
      <c r="C264" s="21" t="s">
        <v>679</v>
      </c>
      <c r="D264" s="21" t="s">
        <v>867</v>
      </c>
      <c r="E264" s="21" t="s">
        <v>878</v>
      </c>
      <c r="F264" s="21"/>
      <c r="G264" s="21" t="s">
        <v>108</v>
      </c>
      <c r="H264" s="21" t="s">
        <v>109</v>
      </c>
      <c r="I264" s="21" t="s">
        <v>92</v>
      </c>
      <c r="J264" s="21" t="s">
        <v>93</v>
      </c>
      <c r="K264" s="21" t="s">
        <v>111</v>
      </c>
      <c r="L264" s="24" t="s">
        <v>92</v>
      </c>
      <c r="M264" s="24">
        <v>32.431472393164363</v>
      </c>
      <c r="N264" s="24">
        <v>26.142751722501643</v>
      </c>
      <c r="O264" s="24">
        <v>30.035823336419053</v>
      </c>
      <c r="P264" s="24">
        <v>25.428466682363002</v>
      </c>
      <c r="Q264" s="24">
        <v>43.428711356381925</v>
      </c>
      <c r="R264" s="24">
        <v>36.881391710844689</v>
      </c>
      <c r="S264" s="24">
        <v>55.954550365515878</v>
      </c>
      <c r="T264" s="24">
        <v>57.659928189453211</v>
      </c>
      <c r="U264" s="24">
        <v>38.983783154086723</v>
      </c>
      <c r="V264" s="24" t="s">
        <v>92</v>
      </c>
      <c r="W264" s="24" t="s">
        <v>92</v>
      </c>
      <c r="X264" s="24" t="s">
        <v>92</v>
      </c>
      <c r="Y264" s="24" t="s">
        <v>92</v>
      </c>
      <c r="Z264" s="24">
        <v>4.5799178676383905</v>
      </c>
      <c r="AA264" s="24" t="s">
        <v>92</v>
      </c>
      <c r="AB264" s="23" t="s">
        <v>329</v>
      </c>
      <c r="AC264" s="21">
        <v>18.23526</v>
      </c>
      <c r="AD264" s="21">
        <v>-65.880129999999994</v>
      </c>
      <c r="AE264" s="21" t="str">
        <f>_xlfn.XLOOKUP(Consolidated[[#This Row],[CODE]],[1]updatedschoolpoints!$A:$A,[1]updatedschoolpoints!$O:$O)</f>
        <v>227-050-001-29</v>
      </c>
      <c r="AF264" s="21">
        <f>_xlfn.XLOOKUP(Consolidated[[#This Row],[CODE]],[1]updatedschoolpoints!$A:$A,[1]updatedschoolpoints!$Q:$Q)</f>
        <v>29</v>
      </c>
      <c r="AG264" s="21">
        <f>_xlfn.XLOOKUP(Consolidated[[#This Row],[CODE]],[1]updatedschoolpoints!$A:$A,[1]updatedschoolpoints!$P:$P)</f>
        <v>1</v>
      </c>
      <c r="AH264" s="21">
        <f>_xlfn.XLOOKUP(Consolidated[[#This Row],[CODE]],[1]updatedschoolpoints!$A:$A,[1]updatedschoolpoints!$I:$I)</f>
        <v>5.4086912309999997</v>
      </c>
      <c r="AI264" s="21">
        <f>_xlfn.XLOOKUP(Consolidated[[#This Row],[CODE]],[1]updatedschoolpoints!$A:$A,[1]updatedschoolpoints!$H:$H)</f>
        <v>235602.59</v>
      </c>
      <c r="AJ264" s="21">
        <v>78846</v>
      </c>
      <c r="AK264" s="21" t="s">
        <v>314</v>
      </c>
      <c r="AL264" s="26">
        <f>_xlfn.XLOOKUP(Consolidated[[#This Row],[CODE]],'[2]FCI updated 220517'!$B:$B,'[2]FCI updated 220517'!$GD:$GD)</f>
        <v>0.51100000000000001</v>
      </c>
      <c r="AM264" s="27">
        <f>IF(AND(Consolidated[[#This Row],[DESIGNATION]]="Historic",Consolidated[[#This Row],[DESIGNATION 3/22/2022]]="Historic"),AL264,AL264/1.6)</f>
        <v>0.31937499999999996</v>
      </c>
      <c r="AN264" s="21" t="s">
        <v>97</v>
      </c>
      <c r="AO264" s="21" t="s">
        <v>97</v>
      </c>
      <c r="AP264" s="21" t="str">
        <f>_xlfn.XLOOKUP(Consolidated[[#This Row],[CODE]],'[3]PRUEBA PVI'!$D:$D,'[3]PRUEBA PVI'!$I:$I,"NO DATA")</f>
        <v>REGULAR</v>
      </c>
      <c r="AQ264" s="28" t="str">
        <f>IF(_xlfn.XLOOKUP(Consolidated[[#This Row],[CODE]],'[4]PRUEBA PVI'!$D:$D,'[4]PRUEBA PVI'!$I:$I,"NOT FOUND")=Consolidated[[#This Row],[SPECIAL SCHOOL]],"MATCHES","NO")</f>
        <v>MATCHES</v>
      </c>
      <c r="AR264" s="28"/>
      <c r="AS264" s="21">
        <f>_xlfn.XLOOKUP(Consolidated[[#This Row],[CODE]],'[5]WORKING FILE'!$D:$D,'[5]WORKING FILE'!$W:$W,"")</f>
        <v>3</v>
      </c>
      <c r="AT264" s="33" t="str">
        <f>_xlfn.XLOOKUP(Consolidated[[#This Row],[CODE]],'[5]WORKING FILE'!$D:$D,'[5]WORKING FILE'!$V:$V)</f>
        <v>Add (1) PK.</v>
      </c>
      <c r="AU264" s="21" t="str">
        <f>_xlfn.XLOOKUP(Consolidated[[#This Row],[CODE]],'[6]Karen sort'!$D:$D,'[6]Karen sort'!$O:$O,"NOT COMPLETE")</f>
        <v>PK-8</v>
      </c>
      <c r="AV264" s="21">
        <v>12.2</v>
      </c>
      <c r="AW264" s="21">
        <v>2</v>
      </c>
      <c r="AX264" s="21" t="s">
        <v>92</v>
      </c>
      <c r="AY264" s="27" t="s">
        <v>92</v>
      </c>
      <c r="AZ264" s="21"/>
      <c r="BA264" s="21"/>
      <c r="BB264" s="21"/>
      <c r="BC264" s="21"/>
      <c r="BD264" s="21"/>
      <c r="BE264" s="21"/>
      <c r="BF264" s="24" t="s">
        <v>179</v>
      </c>
      <c r="BG264" s="24">
        <v>362.97484631034939</v>
      </c>
      <c r="BH264" s="29" t="str">
        <f>IF(_xlfn.XLOOKUP(Consolidated[[#This Row],[CODE]],'[4]PRUEBA PVI'!$D:$D,'[4]PRUEBA PVI'!$AF:$AF,"NOT FOUND")=BG264,"",_xlfn.XLOOKUP(Consolidated[[#This Row],[CODE]],'[4]PRUEBA PVI'!$D:$D,'[4]PRUEBA PVI'!$AF:$AF,"NOT FOUND"))</f>
        <v/>
      </c>
      <c r="BI264" s="30">
        <v>344.16532411671875</v>
      </c>
      <c r="BJ264" s="21">
        <v>38</v>
      </c>
      <c r="BK264" s="28" t="str">
        <f>IF(_xlfn.XLOOKUP(Consolidated[[#This Row],[CODE]],'[4]PRUEBA PVI'!$D:$D,'[4]PRUEBA PVI'!$AK:$AK,"NO DATA")=Consolidated[[#This Row],[NO OF CLASSROOMS]],"","DOES NOT MATCH")</f>
        <v/>
      </c>
      <c r="BL264" s="31">
        <f>Consolidated[[#This Row],[ENROLLMENT 2021-22]]/Consolidated[[#This Row],[NO OF CLASSROOMS]]</f>
        <v>9.0569822135978626</v>
      </c>
      <c r="BM264" s="21">
        <f>Consolidated[[#This Row],[FLOOR AREA (SF)]]/Consolidated[[#This Row],[ENROLLMENT 2022-23]]</f>
        <v>217.22166370885489</v>
      </c>
      <c r="BN264" s="21" t="s">
        <v>114</v>
      </c>
      <c r="BO264" s="21" t="s">
        <v>132</v>
      </c>
      <c r="BP264" s="21" t="s">
        <v>97</v>
      </c>
      <c r="BQ264" s="21" t="s">
        <v>97</v>
      </c>
      <c r="BR264" s="21" t="s">
        <v>97</v>
      </c>
      <c r="BS264" s="21" t="str">
        <f>_xlfn.XLOOKUP(Consolidated[[#This Row],[CODE]],'[7]page 1'!$A:$A,'[7]page 1'!$C:$C,"")</f>
        <v/>
      </c>
      <c r="BT264" s="21" t="str">
        <f>_xlfn.XLOOKUP(Consolidated[[#This Row],[CODE]],[8]Sheet1!$A:$A,[8]Sheet1!$G:$G,"")</f>
        <v/>
      </c>
      <c r="BU264" s="21" t="s">
        <v>92</v>
      </c>
      <c r="BV264" s="21" t="s">
        <v>124</v>
      </c>
      <c r="BW264" s="25" t="s">
        <v>92</v>
      </c>
      <c r="BX264" s="32" t="s">
        <v>885</v>
      </c>
      <c r="BY264" s="21" t="s">
        <v>878</v>
      </c>
      <c r="BZ264" s="21" t="s">
        <v>103</v>
      </c>
      <c r="CA264" s="33" t="s">
        <v>880</v>
      </c>
      <c r="CB264" s="21">
        <v>1</v>
      </c>
      <c r="CC264" s="25" t="s">
        <v>172</v>
      </c>
      <c r="CD264" s="21" t="s">
        <v>97</v>
      </c>
      <c r="CE264" s="21"/>
      <c r="CF264" s="21" t="s">
        <v>154</v>
      </c>
    </row>
    <row r="265" spans="1:84" ht="70.2" x14ac:dyDescent="0.3">
      <c r="A265" s="21">
        <v>30759</v>
      </c>
      <c r="B265" s="22" t="s">
        <v>886</v>
      </c>
      <c r="C265" s="21" t="s">
        <v>679</v>
      </c>
      <c r="D265" s="21" t="s">
        <v>867</v>
      </c>
      <c r="E265" s="21" t="s">
        <v>878</v>
      </c>
      <c r="F265" s="21"/>
      <c r="G265" s="21" t="s">
        <v>108</v>
      </c>
      <c r="H265" s="21" t="s">
        <v>109</v>
      </c>
      <c r="I265" s="21" t="s">
        <v>92</v>
      </c>
      <c r="J265" s="21" t="s">
        <v>93</v>
      </c>
      <c r="K265" s="21" t="s">
        <v>111</v>
      </c>
      <c r="L265" s="24" t="s">
        <v>92</v>
      </c>
      <c r="M265" s="24">
        <v>45.785608084467334</v>
      </c>
      <c r="N265" s="24">
        <v>32.678439653127057</v>
      </c>
      <c r="O265" s="24">
        <v>38.483398649786913</v>
      </c>
      <c r="P265" s="24">
        <v>38.613597554699368</v>
      </c>
      <c r="Q265" s="24">
        <v>55.702042826663771</v>
      </c>
      <c r="R265" s="24">
        <v>69.980076579551465</v>
      </c>
      <c r="S265" s="24">
        <v>75.870576766801193</v>
      </c>
      <c r="T265" s="24">
        <v>56.714683465035939</v>
      </c>
      <c r="U265" s="24">
        <v>78.918390287541413</v>
      </c>
      <c r="V265" s="24" t="s">
        <v>92</v>
      </c>
      <c r="W265" s="24" t="s">
        <v>92</v>
      </c>
      <c r="X265" s="24" t="s">
        <v>92</v>
      </c>
      <c r="Y265" s="24" t="s">
        <v>92</v>
      </c>
      <c r="Z265" s="24" t="s">
        <v>92</v>
      </c>
      <c r="AA265" s="24" t="s">
        <v>92</v>
      </c>
      <c r="AB265" s="23" t="s">
        <v>129</v>
      </c>
      <c r="AC265" s="21">
        <v>18.175519999999999</v>
      </c>
      <c r="AD265" s="21">
        <v>-65.917519999999996</v>
      </c>
      <c r="AE265" s="21" t="str">
        <f>_xlfn.XLOOKUP(Consolidated[[#This Row],[CODE]],[1]updatedschoolpoints!$A:$A,[1]updatedschoolpoints!$O:$O)</f>
        <v>279-034-189-11</v>
      </c>
      <c r="AF265" s="21">
        <f>_xlfn.XLOOKUP(Consolidated[[#This Row],[CODE]],[1]updatedschoolpoints!$A:$A,[1]updatedschoolpoints!$Q:$Q)</f>
        <v>11</v>
      </c>
      <c r="AG265" s="21">
        <f>_xlfn.XLOOKUP(Consolidated[[#This Row],[CODE]],[1]updatedschoolpoints!$A:$A,[1]updatedschoolpoints!$P:$P)</f>
        <v>189</v>
      </c>
      <c r="AH265" s="21">
        <f>_xlfn.XLOOKUP(Consolidated[[#This Row],[CODE]],[1]updatedschoolpoints!$A:$A,[1]updatedschoolpoints!$I:$I)</f>
        <v>6.0203825330000003</v>
      </c>
      <c r="AI265" s="21">
        <f>_xlfn.XLOOKUP(Consolidated[[#This Row],[CODE]],[1]updatedschoolpoints!$A:$A,[1]updatedschoolpoints!$H:$H)</f>
        <v>262247.86310000002</v>
      </c>
      <c r="AJ265" s="21">
        <v>54782</v>
      </c>
      <c r="AK265" s="21" t="s">
        <v>248</v>
      </c>
      <c r="AL265" s="26">
        <f>_xlfn.XLOOKUP(Consolidated[[#This Row],[CODE]],'[2]FCI updated 220517'!$B:$B,'[2]FCI updated 220517'!$GD:$GD)</f>
        <v>0.51280000000000003</v>
      </c>
      <c r="AM265" s="27">
        <f>IF(AND(Consolidated[[#This Row],[DESIGNATION]]="Historic",Consolidated[[#This Row],[DESIGNATION 3/22/2022]]="Historic"),AL265,AL265/1.6)</f>
        <v>0.32050000000000001</v>
      </c>
      <c r="AN265" s="21" t="s">
        <v>45</v>
      </c>
      <c r="AO265" s="21" t="s">
        <v>46</v>
      </c>
      <c r="AP265" s="21" t="str">
        <f>_xlfn.XLOOKUP(Consolidated[[#This Row],[CODE]],'[3]PRUEBA PVI'!$D:$D,'[3]PRUEBA PVI'!$I:$I,"NO DATA")</f>
        <v>REGULAR</v>
      </c>
      <c r="AQ265" s="28" t="str">
        <f>IF(_xlfn.XLOOKUP(Consolidated[[#This Row],[CODE]],'[4]PRUEBA PVI'!$D:$D,'[4]PRUEBA PVI'!$I:$I,"NOT FOUND")=Consolidated[[#This Row],[SPECIAL SCHOOL]],"MATCHES","NO")</f>
        <v>MATCHES</v>
      </c>
      <c r="AR265" s="28"/>
      <c r="AS265" s="21">
        <f>_xlfn.XLOOKUP(Consolidated[[#This Row],[CODE]],'[5]WORKING FILE'!$D:$D,'[5]WORKING FILE'!$W:$W,"")</f>
        <v>4</v>
      </c>
      <c r="AT265" s="33" t="str">
        <f>_xlfn.XLOOKUP(Consolidated[[#This Row],[CODE]],'[5]WORKING FILE'!$D:$D,'[5]WORKING FILE'!$V:$V)</f>
        <v>Add (2) PK. Need site/bldg evaluation for addition</v>
      </c>
      <c r="AU265" s="21" t="str">
        <f>_xlfn.XLOOKUP(Consolidated[[#This Row],[CODE]],'[6]Karen sort'!$D:$D,'[6]Karen sort'!$O:$O,"NOT COMPLETE")</f>
        <v>PK-8</v>
      </c>
      <c r="AV265" s="21">
        <v>12.2</v>
      </c>
      <c r="AW265" s="21">
        <v>3</v>
      </c>
      <c r="AX265" s="21" t="s">
        <v>92</v>
      </c>
      <c r="AY265" s="27" t="s">
        <v>92</v>
      </c>
      <c r="AZ265" s="21"/>
      <c r="BA265" s="21"/>
      <c r="BB265" s="21"/>
      <c r="BC265" s="21"/>
      <c r="BD265" s="21"/>
      <c r="BE265" s="21"/>
      <c r="BF265" s="24" t="s">
        <v>179</v>
      </c>
      <c r="BG265" s="24">
        <v>502.32514053291209</v>
      </c>
      <c r="BH265" s="29" t="str">
        <f>IF(_xlfn.XLOOKUP(Consolidated[[#This Row],[CODE]],'[4]PRUEBA PVI'!$D:$D,'[4]PRUEBA PVI'!$AF:$AF,"NOT FOUND")=BG265,"",_xlfn.XLOOKUP(Consolidated[[#This Row],[CODE]],'[4]PRUEBA PVI'!$D:$D,'[4]PRUEBA PVI'!$AF:$AF,"NOT FOUND"))</f>
        <v/>
      </c>
      <c r="BI265" s="30">
        <v>475.21406002906139</v>
      </c>
      <c r="BJ265" s="21">
        <v>40</v>
      </c>
      <c r="BK265" s="28" t="str">
        <f>IF(_xlfn.XLOOKUP(Consolidated[[#This Row],[CODE]],'[4]PRUEBA PVI'!$D:$D,'[4]PRUEBA PVI'!$AK:$AK,"NO DATA")=Consolidated[[#This Row],[NO OF CLASSROOMS]],"","DOES NOT MATCH")</f>
        <v/>
      </c>
      <c r="BL265" s="31">
        <f>Consolidated[[#This Row],[ENROLLMENT 2021-22]]/Consolidated[[#This Row],[NO OF CLASSROOMS]]</f>
        <v>11.880351500726535</v>
      </c>
      <c r="BM265" s="21">
        <f>Consolidated[[#This Row],[FLOOR AREA (SF)]]/Consolidated[[#This Row],[ENROLLMENT 2022-23]]</f>
        <v>109.05685497222433</v>
      </c>
      <c r="BN265" s="21" t="s">
        <v>114</v>
      </c>
      <c r="BO265" s="21" t="s">
        <v>132</v>
      </c>
      <c r="BP265" s="21" t="s">
        <v>97</v>
      </c>
      <c r="BQ265" s="21" t="s">
        <v>123</v>
      </c>
      <c r="BR265" s="21" t="s">
        <v>97</v>
      </c>
      <c r="BS265" s="21" t="str">
        <f>_xlfn.XLOOKUP(Consolidated[[#This Row],[CODE]],'[7]page 1'!$A:$A,'[7]page 1'!$C:$C,"")</f>
        <v/>
      </c>
      <c r="BT265" s="21" t="str">
        <f>_xlfn.XLOOKUP(Consolidated[[#This Row],[CODE]],[8]Sheet1!$A:$A,[8]Sheet1!$G:$G,"")</f>
        <v/>
      </c>
      <c r="BU265" s="21" t="s">
        <v>92</v>
      </c>
      <c r="BV265" s="21" t="s">
        <v>124</v>
      </c>
      <c r="BW265" s="25" t="s">
        <v>279</v>
      </c>
      <c r="BX265" s="32" t="s">
        <v>887</v>
      </c>
      <c r="BY265" s="21" t="s">
        <v>878</v>
      </c>
      <c r="BZ265" s="21" t="s">
        <v>103</v>
      </c>
      <c r="CA265" s="33" t="s">
        <v>880</v>
      </c>
      <c r="CB265" s="21">
        <v>1</v>
      </c>
      <c r="CC265" s="25" t="s">
        <v>105</v>
      </c>
      <c r="CD265" s="21" t="s">
        <v>97</v>
      </c>
      <c r="CE265" s="21"/>
      <c r="CF265" s="21" t="s">
        <v>143</v>
      </c>
    </row>
    <row r="266" spans="1:84" ht="57" x14ac:dyDescent="0.3">
      <c r="A266" s="21">
        <v>30791</v>
      </c>
      <c r="B266" s="22" t="s">
        <v>888</v>
      </c>
      <c r="C266" s="21" t="s">
        <v>679</v>
      </c>
      <c r="D266" s="21" t="s">
        <v>867</v>
      </c>
      <c r="E266" s="21" t="s">
        <v>878</v>
      </c>
      <c r="F266" s="21"/>
      <c r="G266" s="21" t="s">
        <v>119</v>
      </c>
      <c r="H266" s="21" t="s">
        <v>120</v>
      </c>
      <c r="I266" s="21" t="s">
        <v>92</v>
      </c>
      <c r="J266" s="21" t="s">
        <v>93</v>
      </c>
      <c r="K266" s="21" t="s">
        <v>121</v>
      </c>
      <c r="L266" s="24" t="s">
        <v>92</v>
      </c>
      <c r="M266" s="24">
        <v>25.754404547512877</v>
      </c>
      <c r="N266" s="24">
        <v>17.739724383126116</v>
      </c>
      <c r="O266" s="24">
        <v>23.465486981577385</v>
      </c>
      <c r="P266" s="24">
        <v>34.846417305460406</v>
      </c>
      <c r="Q266" s="24">
        <v>31.155379886100075</v>
      </c>
      <c r="R266" s="24">
        <v>24.587594473896459</v>
      </c>
      <c r="S266" s="24" t="s">
        <v>92</v>
      </c>
      <c r="T266" s="24" t="s">
        <v>92</v>
      </c>
      <c r="U266" s="24" t="s">
        <v>92</v>
      </c>
      <c r="V266" s="24" t="s">
        <v>92</v>
      </c>
      <c r="W266" s="24" t="s">
        <v>92</v>
      </c>
      <c r="X266" s="24" t="s">
        <v>92</v>
      </c>
      <c r="Y266" s="24" t="s">
        <v>92</v>
      </c>
      <c r="Z266" s="24" t="s">
        <v>92</v>
      </c>
      <c r="AA266" s="24" t="s">
        <v>92</v>
      </c>
      <c r="AB266" s="23" t="s">
        <v>136</v>
      </c>
      <c r="AC266" s="21">
        <v>18.224540000000001</v>
      </c>
      <c r="AD266" s="21">
        <v>-65.918490000000006</v>
      </c>
      <c r="AE266" s="21" t="str">
        <f>_xlfn.XLOOKUP(Consolidated[[#This Row],[CODE]],[1]updatedschoolpoints!$A:$A,[1]updatedschoolpoints!$O:$O)</f>
        <v>227-074-137-01</v>
      </c>
      <c r="AF266" s="21">
        <f>_xlfn.XLOOKUP(Consolidated[[#This Row],[CODE]],[1]updatedschoolpoints!$A:$A,[1]updatedschoolpoints!$Q:$Q)</f>
        <v>1</v>
      </c>
      <c r="AG266" s="21">
        <f>_xlfn.XLOOKUP(Consolidated[[#This Row],[CODE]],[1]updatedschoolpoints!$A:$A,[1]updatedschoolpoints!$P:$P)</f>
        <v>137</v>
      </c>
      <c r="AH266" s="21">
        <f>_xlfn.XLOOKUP(Consolidated[[#This Row],[CODE]],[1]updatedschoolpoints!$A:$A,[1]updatedschoolpoints!$I:$I)</f>
        <v>0.80901445000000005</v>
      </c>
      <c r="AI266" s="21">
        <f>_xlfn.XLOOKUP(Consolidated[[#This Row],[CODE]],[1]updatedschoolpoints!$A:$A,[1]updatedschoolpoints!$H:$H)</f>
        <v>35240.669450000001</v>
      </c>
      <c r="AJ266" s="21">
        <v>19491</v>
      </c>
      <c r="AK266" s="21" t="s">
        <v>302</v>
      </c>
      <c r="AL266" s="26">
        <f>_xlfn.XLOOKUP(Consolidated[[#This Row],[CODE]],'[2]FCI updated 220517'!$B:$B,'[2]FCI updated 220517'!$GD:$GD)</f>
        <v>0.98399999999999999</v>
      </c>
      <c r="AM266" s="27">
        <f>IF(AND(Consolidated[[#This Row],[DESIGNATION]]="Historic",Consolidated[[#This Row],[DESIGNATION 3/22/2022]]="Historic"),AL266,AL266/1.6)</f>
        <v>0.61499999999999999</v>
      </c>
      <c r="AN266" s="21" t="s">
        <v>97</v>
      </c>
      <c r="AO266" s="21" t="s">
        <v>97</v>
      </c>
      <c r="AP266" s="21" t="str">
        <f>_xlfn.XLOOKUP(Consolidated[[#This Row],[CODE]],'[3]PRUEBA PVI'!$D:$D,'[3]PRUEBA PVI'!$I:$I,"NO DATA")</f>
        <v>REGULAR</v>
      </c>
      <c r="AQ266" s="28" t="str">
        <f>IF(_xlfn.XLOOKUP(Consolidated[[#This Row],[CODE]],'[4]PRUEBA PVI'!$D:$D,'[4]PRUEBA PVI'!$I:$I,"NOT FOUND")=Consolidated[[#This Row],[SPECIAL SCHOOL]],"MATCHES","NO")</f>
        <v>MATCHES</v>
      </c>
      <c r="AR266" s="28"/>
      <c r="AS266" s="21">
        <f>_xlfn.XLOOKUP(Consolidated[[#This Row],[CODE]],'[5]WORKING FILE'!$D:$D,'[5]WORKING FILE'!$W:$W,"")</f>
        <v>1</v>
      </c>
      <c r="AT266" s="33" t="str">
        <f>_xlfn.XLOOKUP(Consolidated[[#This Row],[CODE]],'[5]WORKING FILE'!$D:$D,'[5]WORKING FILE'!$V:$V)</f>
        <v>Low Enrollment &amp; Under area. Students may go to nearby school 34777.</v>
      </c>
      <c r="AU266" s="21" t="str">
        <f>_xlfn.XLOOKUP(Consolidated[[#This Row],[CODE]],'[6]Karen sort'!$D:$D,'[6]Karen sort'!$O:$O,"NOT COMPLETE")</f>
        <v>K-5</v>
      </c>
      <c r="AV266" s="21">
        <v>12.2</v>
      </c>
      <c r="AW266" s="21">
        <v>3</v>
      </c>
      <c r="AX266" s="21" t="s">
        <v>92</v>
      </c>
      <c r="AY266" s="27" t="s">
        <v>92</v>
      </c>
      <c r="AZ266" s="21"/>
      <c r="BA266" s="21"/>
      <c r="BB266" s="21"/>
      <c r="BC266" s="21"/>
      <c r="BD266" s="21"/>
      <c r="BE266" s="21"/>
      <c r="BF266" s="24" t="s">
        <v>98</v>
      </c>
      <c r="BG266" s="24">
        <v>158.50684024419706</v>
      </c>
      <c r="BH266" s="29" t="str">
        <f>IF(_xlfn.XLOOKUP(Consolidated[[#This Row],[CODE]],'[4]PRUEBA PVI'!$D:$D,'[4]PRUEBA PVI'!$AF:$AF,"NOT FOUND")=BG266,"",_xlfn.XLOOKUP(Consolidated[[#This Row],[CODE]],'[4]PRUEBA PVI'!$D:$D,'[4]PRUEBA PVI'!$AF:$AF,"NOT FOUND"))</f>
        <v/>
      </c>
      <c r="BI266" s="30">
        <v>149.55589095491916</v>
      </c>
      <c r="BJ266" s="21">
        <v>11</v>
      </c>
      <c r="BK266" s="28" t="str">
        <f>IF(_xlfn.XLOOKUP(Consolidated[[#This Row],[CODE]],'[4]PRUEBA PVI'!$D:$D,'[4]PRUEBA PVI'!$AK:$AK,"NO DATA")=Consolidated[[#This Row],[NO OF CLASSROOMS]],"","DOES NOT MATCH")</f>
        <v/>
      </c>
      <c r="BL266" s="31">
        <f>Consolidated[[#This Row],[ENROLLMENT 2021-22]]/Consolidated[[#This Row],[NO OF CLASSROOMS]]</f>
        <v>13.595990086810833</v>
      </c>
      <c r="BM266" s="21">
        <f>Consolidated[[#This Row],[FLOOR AREA (SF)]]/Consolidated[[#This Row],[ENROLLMENT 2022-23]]</f>
        <v>122.96630208495728</v>
      </c>
      <c r="BN266" s="21" t="s">
        <v>99</v>
      </c>
      <c r="BO266" s="21" t="s">
        <v>100</v>
      </c>
      <c r="BP266" s="21" t="s">
        <v>97</v>
      </c>
      <c r="BQ266" s="21" t="s">
        <v>97</v>
      </c>
      <c r="BR266" s="21" t="s">
        <v>97</v>
      </c>
      <c r="BS266" s="21" t="str">
        <f>_xlfn.XLOOKUP(Consolidated[[#This Row],[CODE]],'[7]page 1'!$A:$A,'[7]page 1'!$C:$C,"")</f>
        <v/>
      </c>
      <c r="BT266" s="21" t="str">
        <f>_xlfn.XLOOKUP(Consolidated[[#This Row],[CODE]],[8]Sheet1!$A:$A,[8]Sheet1!$G:$G,"")</f>
        <v/>
      </c>
      <c r="BU266" s="21" t="s">
        <v>92</v>
      </c>
      <c r="BV266" s="21" t="s">
        <v>101</v>
      </c>
      <c r="BW266" s="25" t="s">
        <v>92</v>
      </c>
      <c r="BX266" s="32" t="s">
        <v>889</v>
      </c>
      <c r="BY266" s="21" t="s">
        <v>878</v>
      </c>
      <c r="BZ266" s="21" t="s">
        <v>103</v>
      </c>
      <c r="CA266" s="33" t="s">
        <v>880</v>
      </c>
      <c r="CB266" s="21">
        <v>1</v>
      </c>
      <c r="CC266" s="25" t="s">
        <v>105</v>
      </c>
      <c r="CD266" s="21" t="s">
        <v>97</v>
      </c>
      <c r="CE266" s="21"/>
      <c r="CF266" s="21" t="s">
        <v>117</v>
      </c>
    </row>
    <row r="267" spans="1:84" ht="27.6" x14ac:dyDescent="0.3">
      <c r="A267" s="21">
        <v>30841</v>
      </c>
      <c r="B267" s="22" t="s">
        <v>890</v>
      </c>
      <c r="C267" s="21" t="s">
        <v>679</v>
      </c>
      <c r="D267" s="21" t="s">
        <v>867</v>
      </c>
      <c r="E267" s="21" t="s">
        <v>867</v>
      </c>
      <c r="F267" s="21"/>
      <c r="G267" s="21" t="s">
        <v>119</v>
      </c>
      <c r="H267" s="21" t="s">
        <v>120</v>
      </c>
      <c r="I267" s="21" t="s">
        <v>92</v>
      </c>
      <c r="J267" s="21" t="s">
        <v>93</v>
      </c>
      <c r="K267" s="21" t="s">
        <v>121</v>
      </c>
      <c r="L267" s="24" t="s">
        <v>92</v>
      </c>
      <c r="M267" s="24">
        <v>56.2781432704911</v>
      </c>
      <c r="N267" s="24">
        <v>43.882476105627759</v>
      </c>
      <c r="O267" s="24">
        <v>54.439929797259531</v>
      </c>
      <c r="P267" s="24">
        <v>59.333088925513664</v>
      </c>
      <c r="Q267" s="24">
        <v>43.428711356381925</v>
      </c>
      <c r="R267" s="24">
        <v>38.772745131913645</v>
      </c>
      <c r="S267" s="24" t="s">
        <v>92</v>
      </c>
      <c r="T267" s="24" t="s">
        <v>92</v>
      </c>
      <c r="U267" s="24" t="s">
        <v>92</v>
      </c>
      <c r="V267" s="24" t="s">
        <v>92</v>
      </c>
      <c r="W267" s="24" t="s">
        <v>92</v>
      </c>
      <c r="X267" s="24" t="s">
        <v>92</v>
      </c>
      <c r="Y267" s="24" t="s">
        <v>92</v>
      </c>
      <c r="Z267" s="24">
        <v>12.594774136005574</v>
      </c>
      <c r="AA267" s="24" t="s">
        <v>92</v>
      </c>
      <c r="AB267" s="23" t="s">
        <v>136</v>
      </c>
      <c r="AC267" s="21">
        <v>18.18365</v>
      </c>
      <c r="AD267" s="21">
        <v>-65.867810000000006</v>
      </c>
      <c r="AE267" s="21" t="str">
        <f>_xlfn.XLOOKUP(Consolidated[[#This Row],[CODE]],[1]updatedschoolpoints!$A:$A,[1]updatedschoolpoints!$O:$O)</f>
        <v>280-002-002-15</v>
      </c>
      <c r="AF267" s="21">
        <f>_xlfn.XLOOKUP(Consolidated[[#This Row],[CODE]],[1]updatedschoolpoints!$A:$A,[1]updatedschoolpoints!$Q:$Q)</f>
        <v>15</v>
      </c>
      <c r="AG267" s="21">
        <f>_xlfn.XLOOKUP(Consolidated[[#This Row],[CODE]],[1]updatedschoolpoints!$A:$A,[1]updatedschoolpoints!$P:$P)</f>
        <v>2</v>
      </c>
      <c r="AH267" s="21">
        <f>_xlfn.XLOOKUP(Consolidated[[#This Row],[CODE]],[1]updatedschoolpoints!$A:$A,[1]updatedschoolpoints!$I:$I)</f>
        <v>3.9769370579999999</v>
      </c>
      <c r="AI267" s="21">
        <f>_xlfn.XLOOKUP(Consolidated[[#This Row],[CODE]],[1]updatedschoolpoints!$A:$A,[1]updatedschoolpoints!$H:$H)</f>
        <v>173235.37820000001</v>
      </c>
      <c r="AJ267" s="21">
        <v>36500</v>
      </c>
      <c r="AK267" s="21" t="s">
        <v>722</v>
      </c>
      <c r="AL267" s="26">
        <f>_xlfn.XLOOKUP(Consolidated[[#This Row],[CODE]],'[2]FCI updated 220517'!$B:$B,'[2]FCI updated 220517'!$GD:$GD)</f>
        <v>1.208</v>
      </c>
      <c r="AM267" s="27">
        <f>IF(AND(Consolidated[[#This Row],[DESIGNATION]]="Historic",Consolidated[[#This Row],[DESIGNATION 3/22/2022]]="Historic"),AL267,AL267/1.6)</f>
        <v>0.75499999999999989</v>
      </c>
      <c r="AN267" s="21" t="s">
        <v>97</v>
      </c>
      <c r="AO267" s="21" t="s">
        <v>97</v>
      </c>
      <c r="AP267" s="21" t="str">
        <f>_xlfn.XLOOKUP(Consolidated[[#This Row],[CODE]],'[3]PRUEBA PVI'!$D:$D,'[3]PRUEBA PVI'!$I:$I,"NO DATA")</f>
        <v>REGULAR</v>
      </c>
      <c r="AQ267" s="28" t="str">
        <f>IF(_xlfn.XLOOKUP(Consolidated[[#This Row],[CODE]],'[4]PRUEBA PVI'!$D:$D,'[4]PRUEBA PVI'!$I:$I,"NOT FOUND")=Consolidated[[#This Row],[SPECIAL SCHOOL]],"MATCHES","NO")</f>
        <v>MATCHES</v>
      </c>
      <c r="AR267" s="28"/>
      <c r="AS267" s="21">
        <f>_xlfn.XLOOKUP(Consolidated[[#This Row],[CODE]],'[5]WORKING FILE'!$D:$D,'[5]WORKING FILE'!$W:$W,"")</f>
        <v>5</v>
      </c>
      <c r="AT267" s="33" t="str">
        <f>_xlfn.XLOOKUP(Consolidated[[#This Row],[CODE]],'[5]WORKING FILE'!$D:$D,'[5]WORKING FILE'!$V:$V)</f>
        <v>Urban, under area. Make PK-5 instead of PK-8 deviates from flow chart. MS nearby &lt;0.5. Add (2) PK and accommadate students from 30924.</v>
      </c>
      <c r="AU267" s="21" t="str">
        <f>_xlfn.XLOOKUP(Consolidated[[#This Row],[CODE]],'[6]Karen sort'!$D:$D,'[6]Karen sort'!$O:$O,"NOT COMPLETE")</f>
        <v>PK-5</v>
      </c>
      <c r="AV267" s="21">
        <v>8.1</v>
      </c>
      <c r="AW267" s="21">
        <v>3</v>
      </c>
      <c r="AX267" s="21" t="s">
        <v>92</v>
      </c>
      <c r="AY267" s="27" t="s">
        <v>92</v>
      </c>
      <c r="AZ267" s="21"/>
      <c r="BA267" s="21"/>
      <c r="BB267" s="21"/>
      <c r="BC267" s="21"/>
      <c r="BD267" s="21"/>
      <c r="BE267" s="21"/>
      <c r="BF267" s="24" t="s">
        <v>98</v>
      </c>
      <c r="BG267" s="24">
        <v>354.70583671633398</v>
      </c>
      <c r="BH267" s="29" t="str">
        <f>IF(_xlfn.XLOOKUP(Consolidated[[#This Row],[CODE]],'[4]PRUEBA PVI'!$D:$D,'[4]PRUEBA PVI'!$AF:$AF,"NOT FOUND")=BG267,"",_xlfn.XLOOKUP(Consolidated[[#This Row],[CODE]],'[4]PRUEBA PVI'!$D:$D,'[4]PRUEBA PVI'!$AF:$AF,"NOT FOUND"))</f>
        <v/>
      </c>
      <c r="BI267" s="30">
        <v>337.75725703128296</v>
      </c>
      <c r="BJ267" s="21">
        <v>31</v>
      </c>
      <c r="BK267" s="28" t="str">
        <f>IF(_xlfn.XLOOKUP(Consolidated[[#This Row],[CODE]],'[4]PRUEBA PVI'!$D:$D,'[4]PRUEBA PVI'!$AK:$AK,"NO DATA")=Consolidated[[#This Row],[NO OF CLASSROOMS]],"","DOES NOT MATCH")</f>
        <v/>
      </c>
      <c r="BL267" s="31">
        <f>Consolidated[[#This Row],[ENROLLMENT 2021-22]]/Consolidated[[#This Row],[NO OF CLASSROOMS]]</f>
        <v>10.895395388105902</v>
      </c>
      <c r="BM267" s="21">
        <f>Consolidated[[#This Row],[FLOOR AREA (SF)]]/Consolidated[[#This Row],[ENROLLMENT 2022-23]]</f>
        <v>102.90216912666664</v>
      </c>
      <c r="BN267" s="21" t="s">
        <v>99</v>
      </c>
      <c r="BO267" s="21" t="s">
        <v>100</v>
      </c>
      <c r="BP267" s="21" t="s">
        <v>97</v>
      </c>
      <c r="BQ267" s="21" t="s">
        <v>97</v>
      </c>
      <c r="BR267" s="21" t="s">
        <v>97</v>
      </c>
      <c r="BS267" s="21" t="str">
        <f>_xlfn.XLOOKUP(Consolidated[[#This Row],[CODE]],'[7]page 1'!$A:$A,'[7]page 1'!$C:$C,"")</f>
        <v>85KVA</v>
      </c>
      <c r="BT267" s="21" t="str">
        <f>_xlfn.XLOOKUP(Consolidated[[#This Row],[CODE]],[8]Sheet1!$A:$A,[8]Sheet1!$G:$G,"")</f>
        <v/>
      </c>
      <c r="BU267" s="21" t="s">
        <v>92</v>
      </c>
      <c r="BV267" s="21" t="s">
        <v>101</v>
      </c>
      <c r="BW267" s="25" t="s">
        <v>92</v>
      </c>
      <c r="BX267" s="32" t="s">
        <v>891</v>
      </c>
      <c r="BY267" s="21" t="s">
        <v>867</v>
      </c>
      <c r="BZ267" s="21" t="s">
        <v>103</v>
      </c>
      <c r="CA267" s="33" t="s">
        <v>892</v>
      </c>
      <c r="CB267" s="21">
        <v>1</v>
      </c>
      <c r="CC267" s="25" t="s">
        <v>105</v>
      </c>
      <c r="CD267" s="21" t="s">
        <v>97</v>
      </c>
      <c r="CE267" s="21"/>
      <c r="CF267" s="21" t="s">
        <v>117</v>
      </c>
    </row>
    <row r="268" spans="1:84" ht="70.8" x14ac:dyDescent="0.3">
      <c r="A268" s="21">
        <v>30874</v>
      </c>
      <c r="B268" s="22" t="s">
        <v>893</v>
      </c>
      <c r="C268" s="21" t="s">
        <v>679</v>
      </c>
      <c r="D268" s="21" t="s">
        <v>867</v>
      </c>
      <c r="E268" s="21" t="s">
        <v>867</v>
      </c>
      <c r="F268" s="21"/>
      <c r="G268" s="21" t="s">
        <v>119</v>
      </c>
      <c r="H268" s="21" t="s">
        <v>120</v>
      </c>
      <c r="I268" s="21" t="s">
        <v>110</v>
      </c>
      <c r="J268" s="21" t="s">
        <v>92</v>
      </c>
      <c r="K268" s="21" t="s">
        <v>121</v>
      </c>
      <c r="L268" s="24">
        <v>51.700356384429355</v>
      </c>
      <c r="M268" s="24">
        <v>32.431472393164363</v>
      </c>
      <c r="N268" s="24">
        <v>20.540733496251292</v>
      </c>
      <c r="O268" s="24">
        <v>39.422018129050009</v>
      </c>
      <c r="P268" s="24">
        <v>24.486671620053258</v>
      </c>
      <c r="Q268" s="24">
        <v>27.378970202936429</v>
      </c>
      <c r="R268" s="24">
        <v>17.022180789620627</v>
      </c>
      <c r="S268" s="24" t="s">
        <v>92</v>
      </c>
      <c r="T268" s="24" t="s">
        <v>92</v>
      </c>
      <c r="U268" s="24" t="s">
        <v>92</v>
      </c>
      <c r="V268" s="24" t="s">
        <v>92</v>
      </c>
      <c r="W268" s="24" t="s">
        <v>92</v>
      </c>
      <c r="X268" s="24" t="s">
        <v>92</v>
      </c>
      <c r="Y268" s="24" t="s">
        <v>92</v>
      </c>
      <c r="Z268" s="24" t="s">
        <v>92</v>
      </c>
      <c r="AA268" s="24">
        <v>12.099680400625822</v>
      </c>
      <c r="AB268" s="23" t="s">
        <v>223</v>
      </c>
      <c r="AC268" s="21">
        <v>18.145949999999999</v>
      </c>
      <c r="AD268" s="21">
        <v>-65.894120000000001</v>
      </c>
      <c r="AE268" s="21" t="str">
        <f>_xlfn.XLOOKUP(Consolidated[[#This Row],[CODE]],[1]updatedschoolpoints!$A:$A,[1]updatedschoolpoints!$O:$O)</f>
        <v>303-027-231-21</v>
      </c>
      <c r="AF268" s="21">
        <f>_xlfn.XLOOKUP(Consolidated[[#This Row],[CODE]],[1]updatedschoolpoints!$A:$A,[1]updatedschoolpoints!$Q:$Q)</f>
        <v>21</v>
      </c>
      <c r="AG268" s="21">
        <f>_xlfn.XLOOKUP(Consolidated[[#This Row],[CODE]],[1]updatedschoolpoints!$A:$A,[1]updatedschoolpoints!$P:$P)</f>
        <v>231</v>
      </c>
      <c r="AH268" s="21">
        <f>_xlfn.XLOOKUP(Consolidated[[#This Row],[CODE]],[1]updatedschoolpoints!$A:$A,[1]updatedschoolpoints!$I:$I)</f>
        <v>1.624703129</v>
      </c>
      <c r="AI268" s="21">
        <f>_xlfn.XLOOKUP(Consolidated[[#This Row],[CODE]],[1]updatedschoolpoints!$A:$A,[1]updatedschoolpoints!$H:$H)</f>
        <v>70772.068289999996</v>
      </c>
      <c r="AJ268" s="21">
        <v>3600</v>
      </c>
      <c r="AK268" s="21" t="s">
        <v>137</v>
      </c>
      <c r="AL268" s="26">
        <f>_xlfn.XLOOKUP(Consolidated[[#This Row],[CODE]],'[2]FCI updated 220517'!$B:$B,'[2]FCI updated 220517'!$GD:$GD)</f>
        <v>1.208</v>
      </c>
      <c r="AM268" s="27">
        <f>IF(AND(Consolidated[[#This Row],[DESIGNATION]]="Historic",Consolidated[[#This Row],[DESIGNATION 3/22/2022]]="Historic"),AL268,AL268/1.6)</f>
        <v>0.75499999999999989</v>
      </c>
      <c r="AN268" s="21" t="s">
        <v>45</v>
      </c>
      <c r="AO268" s="21" t="s">
        <v>46</v>
      </c>
      <c r="AP268" s="21" t="str">
        <f>_xlfn.XLOOKUP(Consolidated[[#This Row],[CODE]],'[3]PRUEBA PVI'!$D:$D,'[3]PRUEBA PVI'!$I:$I,"NO DATA")</f>
        <v>MONTESSORI</v>
      </c>
      <c r="AQ268" s="28" t="str">
        <f>IF(_xlfn.XLOOKUP(Consolidated[[#This Row],[CODE]],'[4]PRUEBA PVI'!$D:$D,'[4]PRUEBA PVI'!$I:$I,"NOT FOUND")=Consolidated[[#This Row],[SPECIAL SCHOOL]],"MATCHES","NO")</f>
        <v>MATCHES</v>
      </c>
      <c r="AR268" s="28"/>
      <c r="AS268" s="21">
        <f>_xlfn.XLOOKUP(Consolidated[[#This Row],[CODE]],'[5]WORKING FILE'!$D:$D,'[5]WORKING FILE'!$W:$W,"")</f>
        <v>5</v>
      </c>
      <c r="AT268" s="33" t="str">
        <f>_xlfn.XLOOKUP(Consolidated[[#This Row],[CODE]],'[5]WORKING FILE'!$D:$D,'[5]WORKING FILE'!$V:$V)</f>
        <v>Rural, far from center, significantly underarea. Add (1) 6-8.</v>
      </c>
      <c r="AU268" s="21" t="str">
        <f>_xlfn.XLOOKUP(Consolidated[[#This Row],[CODE]],'[6]Karen sort'!$D:$D,'[6]Karen sort'!$O:$O,"NOT COMPLETE")</f>
        <v>PK-8</v>
      </c>
      <c r="AV268" s="21">
        <v>8.1</v>
      </c>
      <c r="AW268" s="21">
        <v>4</v>
      </c>
      <c r="AX268" s="21" t="s">
        <v>92</v>
      </c>
      <c r="AY268" s="27" t="s">
        <v>92</v>
      </c>
      <c r="AZ268" s="21"/>
      <c r="BA268" s="21"/>
      <c r="BB268" s="21"/>
      <c r="BC268" s="21"/>
      <c r="BD268" s="21"/>
      <c r="BE268" s="21"/>
      <c r="BF268" s="24" t="s">
        <v>98</v>
      </c>
      <c r="BG268" s="24">
        <v>212.98240301550533</v>
      </c>
      <c r="BH268" s="29" t="str">
        <f>IF(_xlfn.XLOOKUP(Consolidated[[#This Row],[CODE]],'[4]PRUEBA PVI'!$D:$D,'[4]PRUEBA PVI'!$AF:$AF,"NOT FOUND")=BG268,"",_xlfn.XLOOKUP(Consolidated[[#This Row],[CODE]],'[4]PRUEBA PVI'!$D:$D,'[4]PRUEBA PVI'!$AF:$AF,"NOT FOUND"))</f>
        <v/>
      </c>
      <c r="BI268" s="30">
        <v>208.04882937634648</v>
      </c>
      <c r="BJ268" s="21">
        <v>14</v>
      </c>
      <c r="BK268" s="28" t="str">
        <f>IF(_xlfn.XLOOKUP(Consolidated[[#This Row],[CODE]],'[4]PRUEBA PVI'!$D:$D,'[4]PRUEBA PVI'!$AK:$AK,"NO DATA")=Consolidated[[#This Row],[NO OF CLASSROOMS]],"","DOES NOT MATCH")</f>
        <v/>
      </c>
      <c r="BL268" s="31">
        <f>Consolidated[[#This Row],[ENROLLMENT 2021-22]]/Consolidated[[#This Row],[NO OF CLASSROOMS]]</f>
        <v>14.860630669739034</v>
      </c>
      <c r="BM268" s="21">
        <f>Consolidated[[#This Row],[FLOOR AREA (SF)]]/Consolidated[[#This Row],[ENROLLMENT 2022-23]]</f>
        <v>16.90280487509532</v>
      </c>
      <c r="BN268" s="21" t="s">
        <v>114</v>
      </c>
      <c r="BO268" s="21" t="s">
        <v>132</v>
      </c>
      <c r="BP268" s="21" t="s">
        <v>97</v>
      </c>
      <c r="BQ268" s="21" t="s">
        <v>123</v>
      </c>
      <c r="BR268" s="21" t="s">
        <v>97</v>
      </c>
      <c r="BS268" s="21" t="str">
        <f>_xlfn.XLOOKUP(Consolidated[[#This Row],[CODE]],'[7]page 1'!$A:$A,'[7]page 1'!$C:$C,"")</f>
        <v>85KVA</v>
      </c>
      <c r="BT268" s="21" t="str">
        <f>_xlfn.XLOOKUP(Consolidated[[#This Row],[CODE]],[8]Sheet1!$A:$A,[8]Sheet1!$G:$G,"")</f>
        <v/>
      </c>
      <c r="BU268" s="21" t="s">
        <v>92</v>
      </c>
      <c r="BV268" s="21" t="s">
        <v>124</v>
      </c>
      <c r="BW268" s="25" t="s">
        <v>125</v>
      </c>
      <c r="BX268" s="32" t="s">
        <v>894</v>
      </c>
      <c r="BY268" s="21" t="s">
        <v>867</v>
      </c>
      <c r="BZ268" s="21" t="s">
        <v>103</v>
      </c>
      <c r="CA268" s="33" t="s">
        <v>892</v>
      </c>
      <c r="CB268" s="21">
        <v>1</v>
      </c>
      <c r="CC268" s="25" t="s">
        <v>105</v>
      </c>
      <c r="CD268" s="21" t="s">
        <v>97</v>
      </c>
      <c r="CE268" s="21"/>
      <c r="CF268" s="21" t="s">
        <v>462</v>
      </c>
    </row>
    <row r="269" spans="1:84" ht="42.6" x14ac:dyDescent="0.3">
      <c r="A269" s="21">
        <v>30916</v>
      </c>
      <c r="B269" s="22" t="s">
        <v>895</v>
      </c>
      <c r="C269" s="21" t="s">
        <v>679</v>
      </c>
      <c r="D269" s="21" t="s">
        <v>867</v>
      </c>
      <c r="E269" s="21" t="s">
        <v>867</v>
      </c>
      <c r="F269" s="21"/>
      <c r="G269" s="21" t="s">
        <v>119</v>
      </c>
      <c r="H269" s="21" t="s">
        <v>120</v>
      </c>
      <c r="I269" s="21" t="s">
        <v>92</v>
      </c>
      <c r="J269" s="21" t="s">
        <v>92</v>
      </c>
      <c r="K269" s="21" t="s">
        <v>121</v>
      </c>
      <c r="L269" s="24" t="s">
        <v>92</v>
      </c>
      <c r="M269" s="24">
        <v>45.785608084467334</v>
      </c>
      <c r="N269" s="24">
        <v>32.678439653127057</v>
      </c>
      <c r="O269" s="24">
        <v>41.299257087576201</v>
      </c>
      <c r="P269" s="24">
        <v>44.264367928557817</v>
      </c>
      <c r="Q269" s="24">
        <v>51.925633143500121</v>
      </c>
      <c r="R269" s="24">
        <v>48.22951223725844</v>
      </c>
      <c r="S269" s="24" t="s">
        <v>92</v>
      </c>
      <c r="T269" s="24" t="s">
        <v>92</v>
      </c>
      <c r="U269" s="24" t="s">
        <v>92</v>
      </c>
      <c r="V269" s="24" t="s">
        <v>92</v>
      </c>
      <c r="W269" s="24" t="s">
        <v>92</v>
      </c>
      <c r="X269" s="24" t="s">
        <v>92</v>
      </c>
      <c r="Y269" s="24" t="s">
        <v>92</v>
      </c>
      <c r="Z269" s="24" t="s">
        <v>92</v>
      </c>
      <c r="AA269" s="24" t="s">
        <v>92</v>
      </c>
      <c r="AB269" s="23" t="s">
        <v>136</v>
      </c>
      <c r="AC269" s="21">
        <v>18.17576</v>
      </c>
      <c r="AD269" s="21">
        <v>-65.848370000000003</v>
      </c>
      <c r="AE269" s="21" t="str">
        <f>_xlfn.XLOOKUP(Consolidated[[#This Row],[CODE]],[1]updatedschoolpoints!$A:$A,[1]updatedschoolpoints!$O:$O)</f>
        <v>280-035-114-22</v>
      </c>
      <c r="AF269" s="21">
        <f>_xlfn.XLOOKUP(Consolidated[[#This Row],[CODE]],[1]updatedschoolpoints!$A:$A,[1]updatedschoolpoints!$Q:$Q)</f>
        <v>22</v>
      </c>
      <c r="AG269" s="21">
        <f>_xlfn.XLOOKUP(Consolidated[[#This Row],[CODE]],[1]updatedschoolpoints!$A:$A,[1]updatedschoolpoints!$P:$P)</f>
        <v>114</v>
      </c>
      <c r="AH269" s="21">
        <f>_xlfn.XLOOKUP(Consolidated[[#This Row],[CODE]],[1]updatedschoolpoints!$A:$A,[1]updatedschoolpoints!$I:$I)</f>
        <v>1.5970234400000001</v>
      </c>
      <c r="AI269" s="21">
        <f>_xlfn.XLOOKUP(Consolidated[[#This Row],[CODE]],[1]updatedschoolpoints!$A:$A,[1]updatedschoolpoints!$H:$H)</f>
        <v>69566.341050000003</v>
      </c>
      <c r="AJ269" s="21">
        <v>30034</v>
      </c>
      <c r="AK269" s="21" t="s">
        <v>258</v>
      </c>
      <c r="AL269" s="26">
        <f>_xlfn.XLOOKUP(Consolidated[[#This Row],[CODE]],'[2]FCI updated 220517'!$B:$B,'[2]FCI updated 220517'!$GD:$GD)</f>
        <v>1.256</v>
      </c>
      <c r="AM269" s="27">
        <f>IF(AND(Consolidated[[#This Row],[DESIGNATION]]="Historic",Consolidated[[#This Row],[DESIGNATION 3/22/2022]]="Historic"),AL269,AL269/1.6)</f>
        <v>0.78499999999999992</v>
      </c>
      <c r="AN269" s="21" t="s">
        <v>97</v>
      </c>
      <c r="AO269" s="21" t="s">
        <v>97</v>
      </c>
      <c r="AP269" s="21" t="str">
        <f>_xlfn.XLOOKUP(Consolidated[[#This Row],[CODE]],'[3]PRUEBA PVI'!$D:$D,'[3]PRUEBA PVI'!$I:$I,"NO DATA")</f>
        <v>REGULAR</v>
      </c>
      <c r="AQ269" s="28" t="str">
        <f>IF(_xlfn.XLOOKUP(Consolidated[[#This Row],[CODE]],'[4]PRUEBA PVI'!$D:$D,'[4]PRUEBA PVI'!$I:$I,"NOT FOUND")=Consolidated[[#This Row],[SPECIAL SCHOOL]],"MATCHES","NO")</f>
        <v>MATCHES</v>
      </c>
      <c r="AR269" s="28"/>
      <c r="AS269" s="21">
        <f>_xlfn.XLOOKUP(Consolidated[[#This Row],[CODE]],'[5]WORKING FILE'!$D:$D,'[5]WORKING FILE'!$W:$W,"")</f>
        <v>5</v>
      </c>
      <c r="AT269" s="33" t="str">
        <f>_xlfn.XLOOKUP(Consolidated[[#This Row],[CODE]],'[5]WORKING FILE'!$D:$D,'[5]WORKING FILE'!$V:$V)</f>
        <v>Rural, underarea. Make PK-8, add (2) PK, (1) 6-8</v>
      </c>
      <c r="AU269" s="21" t="str">
        <f>_xlfn.XLOOKUP(Consolidated[[#This Row],[CODE]],'[6]Karen sort'!$D:$D,'[6]Karen sort'!$O:$O,"NOT COMPLETE")</f>
        <v>PK-8</v>
      </c>
      <c r="AV269" s="21">
        <v>8.1</v>
      </c>
      <c r="AW269" s="21">
        <v>4</v>
      </c>
      <c r="AX269" s="21" t="s">
        <v>92</v>
      </c>
      <c r="AY269" s="27" t="s">
        <v>92</v>
      </c>
      <c r="AZ269" s="21"/>
      <c r="BA269" s="21"/>
      <c r="BB269" s="21"/>
      <c r="BC269" s="21"/>
      <c r="BD269" s="21"/>
      <c r="BE269" s="21"/>
      <c r="BF269" s="24" t="s">
        <v>98</v>
      </c>
      <c r="BG269" s="24">
        <v>264.18281813448698</v>
      </c>
      <c r="BH269" s="29" t="str">
        <f>IF(_xlfn.XLOOKUP(Consolidated[[#This Row],[CODE]],'[4]PRUEBA PVI'!$D:$D,'[4]PRUEBA PVI'!$AF:$AF,"NOT FOUND")=BG269,"",_xlfn.XLOOKUP(Consolidated[[#This Row],[CODE]],'[4]PRUEBA PVI'!$D:$D,'[4]PRUEBA PVI'!$AF:$AF,"NOT FOUND"))</f>
        <v/>
      </c>
      <c r="BI269" s="30">
        <v>249.26913493467896</v>
      </c>
      <c r="BJ269" s="21">
        <v>21</v>
      </c>
      <c r="BK269" s="28" t="str">
        <f>IF(_xlfn.XLOOKUP(Consolidated[[#This Row],[CODE]],'[4]PRUEBA PVI'!$D:$D,'[4]PRUEBA PVI'!$AK:$AK,"NO DATA")=Consolidated[[#This Row],[NO OF CLASSROOMS]],"","DOES NOT MATCH")</f>
        <v/>
      </c>
      <c r="BL269" s="31">
        <f>Consolidated[[#This Row],[ENROLLMENT 2021-22]]/Consolidated[[#This Row],[NO OF CLASSROOMS]]</f>
        <v>11.869958806413283</v>
      </c>
      <c r="BM269" s="21">
        <f>Consolidated[[#This Row],[FLOOR AREA (SF)]]/Consolidated[[#This Row],[ENROLLMENT 2022-23]]</f>
        <v>113.68642446955296</v>
      </c>
      <c r="BN269" s="21" t="s">
        <v>114</v>
      </c>
      <c r="BO269" s="21" t="s">
        <v>100</v>
      </c>
      <c r="BP269" s="21" t="s">
        <v>97</v>
      </c>
      <c r="BQ269" s="21" t="s">
        <v>97</v>
      </c>
      <c r="BR269" s="21" t="s">
        <v>97</v>
      </c>
      <c r="BS269" s="21" t="str">
        <f>_xlfn.XLOOKUP(Consolidated[[#This Row],[CODE]],'[7]page 1'!$A:$A,'[7]page 1'!$C:$C,"")</f>
        <v/>
      </c>
      <c r="BT269" s="21" t="str">
        <f>_xlfn.XLOOKUP(Consolidated[[#This Row],[CODE]],[8]Sheet1!$A:$A,[8]Sheet1!$G:$G,"")</f>
        <v/>
      </c>
      <c r="BU269" s="21" t="s">
        <v>92</v>
      </c>
      <c r="BV269" s="21" t="s">
        <v>124</v>
      </c>
      <c r="BW269" s="25" t="s">
        <v>92</v>
      </c>
      <c r="BX269" s="32" t="s">
        <v>896</v>
      </c>
      <c r="BY269" s="21" t="s">
        <v>867</v>
      </c>
      <c r="BZ269" s="21" t="s">
        <v>103</v>
      </c>
      <c r="CA269" s="33" t="s">
        <v>892</v>
      </c>
      <c r="CB269" s="21">
        <v>1</v>
      </c>
      <c r="CC269" s="25" t="s">
        <v>105</v>
      </c>
      <c r="CD269" s="21" t="s">
        <v>97</v>
      </c>
      <c r="CE269" s="21"/>
      <c r="CF269" s="21" t="s">
        <v>127</v>
      </c>
    </row>
    <row r="270" spans="1:84" ht="41.4" x14ac:dyDescent="0.3">
      <c r="A270" s="21">
        <v>30924</v>
      </c>
      <c r="B270" s="22" t="s">
        <v>217</v>
      </c>
      <c r="C270" s="21" t="s">
        <v>679</v>
      </c>
      <c r="D270" s="21" t="s">
        <v>867</v>
      </c>
      <c r="E270" s="21" t="s">
        <v>867</v>
      </c>
      <c r="F270" s="21"/>
      <c r="G270" s="21" t="s">
        <v>119</v>
      </c>
      <c r="H270" s="21" t="s">
        <v>120</v>
      </c>
      <c r="I270" s="21" t="s">
        <v>92</v>
      </c>
      <c r="J270" s="21" t="s">
        <v>92</v>
      </c>
      <c r="K270" s="21" t="s">
        <v>121</v>
      </c>
      <c r="L270" s="24" t="s">
        <v>92</v>
      </c>
      <c r="M270" s="24">
        <v>30.523738722978223</v>
      </c>
      <c r="N270" s="24">
        <v>29.877430540001878</v>
      </c>
      <c r="O270" s="24">
        <v>19.711009064525005</v>
      </c>
      <c r="P270" s="24">
        <v>38.613597554699368</v>
      </c>
      <c r="Q270" s="24">
        <v>29.26717504451825</v>
      </c>
      <c r="R270" s="24">
        <v>29.315978026568857</v>
      </c>
      <c r="S270" s="24" t="s">
        <v>92</v>
      </c>
      <c r="T270" s="24" t="s">
        <v>92</v>
      </c>
      <c r="U270" s="24" t="s">
        <v>92</v>
      </c>
      <c r="V270" s="24" t="s">
        <v>92</v>
      </c>
      <c r="W270" s="24" t="s">
        <v>92</v>
      </c>
      <c r="X270" s="24" t="s">
        <v>92</v>
      </c>
      <c r="Y270" s="24" t="s">
        <v>92</v>
      </c>
      <c r="Z270" s="24" t="s">
        <v>92</v>
      </c>
      <c r="AA270" s="24" t="s">
        <v>92</v>
      </c>
      <c r="AB270" s="23" t="s">
        <v>198</v>
      </c>
      <c r="AC270" s="21">
        <v>18.206479999999999</v>
      </c>
      <c r="AD270" s="21">
        <v>-65.844899999999996</v>
      </c>
      <c r="AE270" s="21" t="str">
        <f>_xlfn.XLOOKUP(Consolidated[[#This Row],[CODE]],[1]updatedschoolpoints!$A:$A,[1]updatedschoolpoints!$O:$O)</f>
        <v>254-035-002-19</v>
      </c>
      <c r="AF270" s="21">
        <f>_xlfn.XLOOKUP(Consolidated[[#This Row],[CODE]],[1]updatedschoolpoints!$A:$A,[1]updatedschoolpoints!$Q:$Q)</f>
        <v>19</v>
      </c>
      <c r="AG270" s="21">
        <f>_xlfn.XLOOKUP(Consolidated[[#This Row],[CODE]],[1]updatedschoolpoints!$A:$A,[1]updatedschoolpoints!$P:$P)</f>
        <v>2</v>
      </c>
      <c r="AH270" s="21">
        <f>_xlfn.XLOOKUP(Consolidated[[#This Row],[CODE]],[1]updatedschoolpoints!$A:$A,[1]updatedschoolpoints!$I:$I)</f>
        <v>1.1433924230000001</v>
      </c>
      <c r="AI270" s="21">
        <f>_xlfn.XLOOKUP(Consolidated[[#This Row],[CODE]],[1]updatedschoolpoints!$A:$A,[1]updatedschoolpoints!$H:$H)</f>
        <v>49806.173929999997</v>
      </c>
      <c r="AJ270" s="21">
        <v>13878</v>
      </c>
      <c r="AK270" s="21" t="s">
        <v>539</v>
      </c>
      <c r="AL270" s="26">
        <f>_xlfn.XLOOKUP(Consolidated[[#This Row],[CODE]],'[2]FCI updated 220517'!$B:$B,'[2]FCI updated 220517'!$GD:$GD)</f>
        <v>0.98399999999999999</v>
      </c>
      <c r="AM270" s="27">
        <f>IF(AND(Consolidated[[#This Row],[DESIGNATION]]="Historic",Consolidated[[#This Row],[DESIGNATION 3/22/2022]]="Historic"),AL270,AL270/1.6)</f>
        <v>0.61499999999999999</v>
      </c>
      <c r="AN270" s="21" t="s">
        <v>97</v>
      </c>
      <c r="AO270" s="21" t="s">
        <v>97</v>
      </c>
      <c r="AP270" s="21" t="str">
        <f>_xlfn.XLOOKUP(Consolidated[[#This Row],[CODE]],'[3]PRUEBA PVI'!$D:$D,'[3]PRUEBA PVI'!$I:$I,"NO DATA")</f>
        <v>REGULAR</v>
      </c>
      <c r="AQ270" s="28" t="str">
        <f>IF(_xlfn.XLOOKUP(Consolidated[[#This Row],[CODE]],'[4]PRUEBA PVI'!$D:$D,'[4]PRUEBA PVI'!$I:$I,"NOT FOUND")=Consolidated[[#This Row],[SPECIAL SCHOOL]],"MATCHES","NO")</f>
        <v>MATCHES</v>
      </c>
      <c r="AR270" s="28"/>
      <c r="AS270" s="21">
        <f>_xlfn.XLOOKUP(Consolidated[[#This Row],[CODE]],'[5]WORKING FILE'!$D:$D,'[5]WORKING FILE'!$W:$W,"")</f>
        <v>1</v>
      </c>
      <c r="AT270" s="33" t="str">
        <f>_xlfn.XLOOKUP(Consolidated[[#This Row],[CODE]],'[5]WORKING FILE'!$D:$D,'[5]WORKING FILE'!$V:$V)</f>
        <v>Rural, Low enrollment, under area. Accommadate students at 30841 (2.8m)</v>
      </c>
      <c r="AU270" s="21" t="str">
        <f>_xlfn.XLOOKUP(Consolidated[[#This Row],[CODE]],'[6]Karen sort'!$D:$D,'[6]Karen sort'!$O:$O,"NOT COMPLETE")</f>
        <v>K-5</v>
      </c>
      <c r="AV270" s="21">
        <v>8.1</v>
      </c>
      <c r="AW270" s="21">
        <v>4</v>
      </c>
      <c r="AX270" s="21" t="s">
        <v>92</v>
      </c>
      <c r="AY270" s="27" t="s">
        <v>92</v>
      </c>
      <c r="AZ270" s="21"/>
      <c r="BA270" s="21"/>
      <c r="BB270" s="21"/>
      <c r="BC270" s="21"/>
      <c r="BD270" s="21"/>
      <c r="BE270" s="21"/>
      <c r="BF270" s="24" t="s">
        <v>98</v>
      </c>
      <c r="BG270" s="24">
        <v>177.30892895329157</v>
      </c>
      <c r="BH270" s="29" t="str">
        <f>IF(_xlfn.XLOOKUP(Consolidated[[#This Row],[CODE]],'[4]PRUEBA PVI'!$D:$D,'[4]PRUEBA PVI'!$AF:$AF,"NOT FOUND")=BG270,"",_xlfn.XLOOKUP(Consolidated[[#This Row],[CODE]],'[4]PRUEBA PVI'!$D:$D,'[4]PRUEBA PVI'!$AF:$AF,"NOT FOUND"))</f>
        <v/>
      </c>
      <c r="BI270" s="30">
        <v>167.23311484509861</v>
      </c>
      <c r="BJ270" s="21">
        <v>18</v>
      </c>
      <c r="BK270" s="28" t="str">
        <f>IF(_xlfn.XLOOKUP(Consolidated[[#This Row],[CODE]],'[4]PRUEBA PVI'!$D:$D,'[4]PRUEBA PVI'!$AK:$AK,"NO DATA")=Consolidated[[#This Row],[NO OF CLASSROOMS]],"","DOES NOT MATCH")</f>
        <v/>
      </c>
      <c r="BL270" s="31">
        <f>Consolidated[[#This Row],[ENROLLMENT 2021-22]]/Consolidated[[#This Row],[NO OF CLASSROOMS]]</f>
        <v>9.2907286025054781</v>
      </c>
      <c r="BM270" s="21">
        <f>Consolidated[[#This Row],[FLOOR AREA (SF)]]/Consolidated[[#This Row],[ENROLLMENT 2022-23]]</f>
        <v>78.270169934058288</v>
      </c>
      <c r="BN270" s="21" t="s">
        <v>114</v>
      </c>
      <c r="BO270" s="21" t="s">
        <v>132</v>
      </c>
      <c r="BP270" s="21" t="s">
        <v>97</v>
      </c>
      <c r="BQ270" s="21" t="s">
        <v>123</v>
      </c>
      <c r="BR270" s="21" t="s">
        <v>97</v>
      </c>
      <c r="BS270" s="21" t="str">
        <f>_xlfn.XLOOKUP(Consolidated[[#This Row],[CODE]],'[7]page 1'!$A:$A,'[7]page 1'!$C:$C,"")</f>
        <v>85KVA</v>
      </c>
      <c r="BT270" s="21" t="str">
        <f>_xlfn.XLOOKUP(Consolidated[[#This Row],[CODE]],[8]Sheet1!$A:$A,[8]Sheet1!$G:$G,"")</f>
        <v/>
      </c>
      <c r="BU270" s="21" t="s">
        <v>92</v>
      </c>
      <c r="BV270" s="21" t="s">
        <v>124</v>
      </c>
      <c r="BW270" s="25" t="s">
        <v>125</v>
      </c>
      <c r="BX270" s="32" t="s">
        <v>897</v>
      </c>
      <c r="BY270" s="21" t="s">
        <v>867</v>
      </c>
      <c r="BZ270" s="21" t="s">
        <v>103</v>
      </c>
      <c r="CA270" s="33" t="s">
        <v>892</v>
      </c>
      <c r="CB270" s="21">
        <v>1</v>
      </c>
      <c r="CC270" s="25" t="s">
        <v>105</v>
      </c>
      <c r="CD270" s="21" t="s">
        <v>97</v>
      </c>
      <c r="CE270" s="21"/>
      <c r="CF270" s="21" t="s">
        <v>134</v>
      </c>
    </row>
    <row r="271" spans="1:84" ht="27.6" x14ac:dyDescent="0.3">
      <c r="A271" s="21">
        <v>30973</v>
      </c>
      <c r="B271" s="22" t="s">
        <v>898</v>
      </c>
      <c r="C271" s="21" t="s">
        <v>679</v>
      </c>
      <c r="D271" s="21" t="s">
        <v>867</v>
      </c>
      <c r="E271" s="21" t="s">
        <v>867</v>
      </c>
      <c r="F271" s="21"/>
      <c r="G271" s="21" t="s">
        <v>160</v>
      </c>
      <c r="H271" s="21" t="s">
        <v>161</v>
      </c>
      <c r="I271" s="21" t="s">
        <v>92</v>
      </c>
      <c r="J271" s="21" t="s">
        <v>93</v>
      </c>
      <c r="K271" s="21" t="s">
        <v>162</v>
      </c>
      <c r="L271" s="24" t="s">
        <v>92</v>
      </c>
      <c r="M271" s="24" t="s">
        <v>92</v>
      </c>
      <c r="N271" s="24" t="s">
        <v>92</v>
      </c>
      <c r="O271" s="24" t="s">
        <v>92</v>
      </c>
      <c r="P271" s="24" t="s">
        <v>92</v>
      </c>
      <c r="Q271" s="24" t="s">
        <v>92</v>
      </c>
      <c r="R271" s="24" t="s">
        <v>92</v>
      </c>
      <c r="S271" s="24" t="s">
        <v>92</v>
      </c>
      <c r="T271" s="24" t="s">
        <v>92</v>
      </c>
      <c r="U271" s="24" t="s">
        <v>92</v>
      </c>
      <c r="V271" s="24">
        <v>170.90178597379833</v>
      </c>
      <c r="W271" s="24">
        <v>173.62552934602652</v>
      </c>
      <c r="X271" s="24">
        <v>174.65484820755785</v>
      </c>
      <c r="Y271" s="24">
        <v>175.56665581705522</v>
      </c>
      <c r="Z271" s="24" t="s">
        <v>92</v>
      </c>
      <c r="AA271" s="24" t="s">
        <v>92</v>
      </c>
      <c r="AB271" s="23" t="s">
        <v>178</v>
      </c>
      <c r="AC271" s="21">
        <v>18.18197</v>
      </c>
      <c r="AD271" s="21">
        <v>-65.869870000000006</v>
      </c>
      <c r="AE271" s="21" t="str">
        <f>_xlfn.XLOOKUP(Consolidated[[#This Row],[CODE]],[1]updatedschoolpoints!$A:$A,[1]updatedschoolpoints!$O:$O)</f>
        <v>280-011-012-23</v>
      </c>
      <c r="AF271" s="21">
        <f>_xlfn.XLOOKUP(Consolidated[[#This Row],[CODE]],[1]updatedschoolpoints!$A:$A,[1]updatedschoolpoints!$Q:$Q)</f>
        <v>23</v>
      </c>
      <c r="AG271" s="21">
        <f>_xlfn.XLOOKUP(Consolidated[[#This Row],[CODE]],[1]updatedschoolpoints!$A:$A,[1]updatedschoolpoints!$P:$P)</f>
        <v>12</v>
      </c>
      <c r="AH271" s="21">
        <f>_xlfn.XLOOKUP(Consolidated[[#This Row],[CODE]],[1]updatedschoolpoints!$A:$A,[1]updatedschoolpoints!$I:$I)</f>
        <v>3.247952052</v>
      </c>
      <c r="AI271" s="21">
        <f>_xlfn.XLOOKUP(Consolidated[[#This Row],[CODE]],[1]updatedschoolpoints!$A:$A,[1]updatedschoolpoints!$H:$H)</f>
        <v>141480.79139999999</v>
      </c>
      <c r="AJ271" s="21">
        <v>52520</v>
      </c>
      <c r="AK271" s="21" t="s">
        <v>622</v>
      </c>
      <c r="AL271" s="26">
        <f>_xlfn.XLOOKUP(Consolidated[[#This Row],[CODE]],'[2]FCI updated 220517'!$B:$B,'[2]FCI updated 220517'!$GD:$GD)</f>
        <v>0.6048</v>
      </c>
      <c r="AM271" s="27">
        <f>IF(AND(Consolidated[[#This Row],[DESIGNATION]]="Historic",Consolidated[[#This Row],[DESIGNATION 3/22/2022]]="Historic"),AL271,AL271/1.6)</f>
        <v>0.378</v>
      </c>
      <c r="AN271" s="21" t="s">
        <v>45</v>
      </c>
      <c r="AO271" s="21" t="s">
        <v>46</v>
      </c>
      <c r="AP271" s="21" t="str">
        <f>_xlfn.XLOOKUP(Consolidated[[#This Row],[CODE]],'[3]PRUEBA PVI'!$D:$D,'[3]PRUEBA PVI'!$I:$I,"NO DATA")</f>
        <v>VOCACIONAL</v>
      </c>
      <c r="AQ271" s="28" t="str">
        <f>IF(_xlfn.XLOOKUP(Consolidated[[#This Row],[CODE]],'[4]PRUEBA PVI'!$D:$D,'[4]PRUEBA PVI'!$I:$I,"NOT FOUND")=Consolidated[[#This Row],[SPECIAL SCHOOL]],"MATCHES","NO")</f>
        <v>MATCHES</v>
      </c>
      <c r="AR271" s="28"/>
      <c r="AS271" s="21">
        <f>_xlfn.XLOOKUP(Consolidated[[#This Row],[CODE]],'[5]WORKING FILE'!$D:$D,'[5]WORKING FILE'!$W:$W,"")</f>
        <v>4</v>
      </c>
      <c r="AT271" s="33" t="str">
        <f>_xlfn.XLOOKUP(Consolidated[[#This Row],[CODE]],'[5]WORKING FILE'!$D:$D,'[5]WORKING FILE'!$V:$V)</f>
        <v>Significantly under area. Need site evaluation for addition</v>
      </c>
      <c r="AU271" s="21" t="str">
        <f>_xlfn.XLOOKUP(Consolidated[[#This Row],[CODE]],'[6]Karen sort'!$D:$D,'[6]Karen sort'!$O:$O,"NOT COMPLETE")</f>
        <v>9-12</v>
      </c>
      <c r="AV271" s="21">
        <v>8.1</v>
      </c>
      <c r="AW271" s="21">
        <v>4</v>
      </c>
      <c r="AX271" s="21" t="s">
        <v>92</v>
      </c>
      <c r="AY271" s="27" t="s">
        <v>92</v>
      </c>
      <c r="AZ271" s="21"/>
      <c r="BA271" s="21"/>
      <c r="BB271" s="21"/>
      <c r="BC271" s="21"/>
      <c r="BD271" s="21"/>
      <c r="BE271" s="21"/>
      <c r="BF271" s="24" t="s">
        <v>98</v>
      </c>
      <c r="BG271" s="24">
        <v>726.26189634624598</v>
      </c>
      <c r="BH271" s="29" t="str">
        <f>IF(_xlfn.XLOOKUP(Consolidated[[#This Row],[CODE]],'[4]PRUEBA PVI'!$D:$D,'[4]PRUEBA PVI'!$AF:$AF,"NOT FOUND")=BG271,"",_xlfn.XLOOKUP(Consolidated[[#This Row],[CODE]],'[4]PRUEBA PVI'!$D:$D,'[4]PRUEBA PVI'!$AF:$AF,"NOT FOUND"))</f>
        <v/>
      </c>
      <c r="BI271" s="30">
        <v>697.73275824322764</v>
      </c>
      <c r="BJ271" s="21">
        <v>39</v>
      </c>
      <c r="BK271" s="28" t="str">
        <f>IF(_xlfn.XLOOKUP(Consolidated[[#This Row],[CODE]],'[4]PRUEBA PVI'!$D:$D,'[4]PRUEBA PVI'!$AK:$AK,"NO DATA")=Consolidated[[#This Row],[NO OF CLASSROOMS]],"","DOES NOT MATCH")</f>
        <v/>
      </c>
      <c r="BL271" s="31">
        <f>Consolidated[[#This Row],[ENROLLMENT 2021-22]]/Consolidated[[#This Row],[NO OF CLASSROOMS]]</f>
        <v>17.890583544698146</v>
      </c>
      <c r="BM271" s="21">
        <f>Consolidated[[#This Row],[FLOOR AREA (SF)]]/Consolidated[[#This Row],[ENROLLMENT 2022-23]]</f>
        <v>72.315510787806829</v>
      </c>
      <c r="BN271" s="21" t="s">
        <v>99</v>
      </c>
      <c r="BO271" s="21" t="s">
        <v>132</v>
      </c>
      <c r="BP271" s="21" t="s">
        <v>97</v>
      </c>
      <c r="BQ271" s="21" t="s">
        <v>123</v>
      </c>
      <c r="BR271" s="21" t="s">
        <v>97</v>
      </c>
      <c r="BS271" s="21" t="str">
        <f>_xlfn.XLOOKUP(Consolidated[[#This Row],[CODE]],'[7]page 1'!$A:$A,'[7]page 1'!$C:$C,"")</f>
        <v/>
      </c>
      <c r="BT271" s="21" t="str">
        <f>_xlfn.XLOOKUP(Consolidated[[#This Row],[CODE]],[8]Sheet1!$A:$A,[8]Sheet1!$G:$G,"")</f>
        <v/>
      </c>
      <c r="BU271" s="21" t="s">
        <v>92</v>
      </c>
      <c r="BV271" s="21" t="s">
        <v>101</v>
      </c>
      <c r="BW271" s="25" t="s">
        <v>125</v>
      </c>
      <c r="BX271" s="32" t="s">
        <v>899</v>
      </c>
      <c r="BY271" s="21" t="s">
        <v>867</v>
      </c>
      <c r="BZ271" s="21" t="s">
        <v>103</v>
      </c>
      <c r="CA271" s="33" t="s">
        <v>892</v>
      </c>
      <c r="CB271" s="21">
        <v>1</v>
      </c>
      <c r="CC271" s="25" t="s">
        <v>105</v>
      </c>
      <c r="CD271" s="21" t="s">
        <v>97</v>
      </c>
      <c r="CE271" s="21"/>
      <c r="CF271" s="21" t="s">
        <v>143</v>
      </c>
    </row>
    <row r="272" spans="1:84" ht="56.4" x14ac:dyDescent="0.3">
      <c r="A272" s="54">
        <v>31054</v>
      </c>
      <c r="B272" s="22" t="s">
        <v>900</v>
      </c>
      <c r="C272" s="21" t="s">
        <v>679</v>
      </c>
      <c r="D272" s="21" t="s">
        <v>901</v>
      </c>
      <c r="E272" s="21" t="s">
        <v>901</v>
      </c>
      <c r="F272" s="21"/>
      <c r="G272" s="21" t="s">
        <v>108</v>
      </c>
      <c r="H272" s="21" t="s">
        <v>109</v>
      </c>
      <c r="I272" s="21" t="s">
        <v>92</v>
      </c>
      <c r="J272" s="21" t="s">
        <v>93</v>
      </c>
      <c r="K272" s="21" t="s">
        <v>111</v>
      </c>
      <c r="L272" s="24" t="s">
        <v>92</v>
      </c>
      <c r="M272" s="24">
        <v>34.339206063350503</v>
      </c>
      <c r="N272" s="24">
        <v>21.474403200626352</v>
      </c>
      <c r="O272" s="24">
        <v>30.974442815682149</v>
      </c>
      <c r="P272" s="24">
        <v>40.497187679318856</v>
      </c>
      <c r="Q272" s="24">
        <v>45.316916197963742</v>
      </c>
      <c r="R272" s="24">
        <v>47.283835526723962</v>
      </c>
      <c r="S272" s="24">
        <v>59.748079203855937</v>
      </c>
      <c r="T272" s="24">
        <v>77.510067402215782</v>
      </c>
      <c r="U272" s="24">
        <v>55.147790803342197</v>
      </c>
      <c r="V272" s="24" t="s">
        <v>92</v>
      </c>
      <c r="W272" s="24" t="s">
        <v>92</v>
      </c>
      <c r="X272" s="24" t="s">
        <v>92</v>
      </c>
      <c r="Y272" s="24" t="s">
        <v>92</v>
      </c>
      <c r="Z272" s="24" t="s">
        <v>92</v>
      </c>
      <c r="AA272" s="24" t="s">
        <v>92</v>
      </c>
      <c r="AB272" s="23" t="s">
        <v>213</v>
      </c>
      <c r="AC272" s="21">
        <v>18.37867</v>
      </c>
      <c r="AD272" s="21">
        <v>-65.903639999999996</v>
      </c>
      <c r="AE272" s="21" t="str">
        <f>_xlfn.XLOOKUP(Consolidated[[#This Row],[CODE]],[1]updatedschoolpoints!$A:$A,[1]updatedschoolpoints!$O:$O)</f>
        <v>089-086-035-01</v>
      </c>
      <c r="AF272" s="21">
        <f>_xlfn.XLOOKUP(Consolidated[[#This Row],[CODE]],[1]updatedschoolpoints!$A:$A,[1]updatedschoolpoints!$Q:$Q)</f>
        <v>1</v>
      </c>
      <c r="AG272" s="21">
        <f>_xlfn.XLOOKUP(Consolidated[[#This Row],[CODE]],[1]updatedschoolpoints!$A:$A,[1]updatedschoolpoints!$P:$P)</f>
        <v>35</v>
      </c>
      <c r="AH272" s="21">
        <f>_xlfn.XLOOKUP(Consolidated[[#This Row],[CODE]],[1]updatedschoolpoints!$A:$A,[1]updatedschoolpoints!$I:$I)</f>
        <v>6.6112263679999996</v>
      </c>
      <c r="AI272" s="21">
        <f>_xlfn.XLOOKUP(Consolidated[[#This Row],[CODE]],[1]updatedschoolpoints!$A:$A,[1]updatedschoolpoints!$H:$H)</f>
        <v>287985.02059999999</v>
      </c>
      <c r="AJ272" s="21">
        <v>28721</v>
      </c>
      <c r="AK272" s="21" t="s">
        <v>458</v>
      </c>
      <c r="AL272" s="26">
        <f>_xlfn.XLOOKUP(Consolidated[[#This Row],[CODE]],'[2]FCI updated 220517'!$B:$B,'[2]FCI updated 220517'!$GD:$GD)</f>
        <v>0.72750000000000004</v>
      </c>
      <c r="AM272" s="27">
        <f>IF(AND(Consolidated[[#This Row],[DESIGNATION]]="Historic",Consolidated[[#This Row],[DESIGNATION 3/22/2022]]="Historic"),AL272,AL272/1.6)</f>
        <v>0.45468750000000002</v>
      </c>
      <c r="AN272" s="21" t="s">
        <v>97</v>
      </c>
      <c r="AO272" s="21" t="s">
        <v>97</v>
      </c>
      <c r="AP272" s="21" t="str">
        <f>_xlfn.XLOOKUP(Consolidated[[#This Row],[CODE]],'[3]PRUEBA PVI'!$D:$D,'[3]PRUEBA PVI'!$I:$I,"NO DATA")</f>
        <v>REGULAR</v>
      </c>
      <c r="AQ272" s="28" t="str">
        <f>IF(_xlfn.XLOOKUP(Consolidated[[#This Row],[CODE]],'[4]PRUEBA PVI'!$D:$D,'[4]PRUEBA PVI'!$I:$I,"NOT FOUND")=Consolidated[[#This Row],[SPECIAL SCHOOL]],"MATCHES","NO")</f>
        <v>MATCHES</v>
      </c>
      <c r="AR272" s="28"/>
      <c r="AS272" s="21">
        <f>_xlfn.XLOOKUP(Consolidated[[#This Row],[CODE]],'[5]WORKING FILE'!$D:$D,'[5]WORKING FILE'!$W:$W,"")</f>
        <v>1</v>
      </c>
      <c r="AT272" s="33" t="str">
        <f>_xlfn.XLOOKUP(Consolidated[[#This Row],[CODE]],'[5]WORKING FILE'!$D:$D,'[5]WORKING FILE'!$V:$V)</f>
        <v>Urban. In a flood plain also significantly under area. Students maybe accommadated at nearby school 33563 and 34207. or keep as is beacause current large enrollment. Need Review. 1 or 3?</v>
      </c>
      <c r="AU272" s="21" t="str">
        <f>_xlfn.XLOOKUP(Consolidated[[#This Row],[CODE]],'[6]Karen sort'!$D:$D,'[6]Karen sort'!$O:$O,"NOT COMPLETE")</f>
        <v>K-8</v>
      </c>
      <c r="AV272" s="21">
        <v>8.1999999999999993</v>
      </c>
      <c r="AW272" s="21">
        <v>2</v>
      </c>
      <c r="AX272" s="21" t="s">
        <v>92</v>
      </c>
      <c r="AY272" s="27" t="s">
        <v>92</v>
      </c>
      <c r="AZ272" s="21"/>
      <c r="BA272" s="21"/>
      <c r="BB272" s="21"/>
      <c r="BC272" s="21"/>
      <c r="BD272" s="21"/>
      <c r="BE272" s="21"/>
      <c r="BF272" s="24" t="s">
        <v>179</v>
      </c>
      <c r="BG272" s="24">
        <v>420.91242289179337</v>
      </c>
      <c r="BH272" s="29" t="str">
        <f>IF(_xlfn.XLOOKUP(Consolidated[[#This Row],[CODE]],'[4]PRUEBA PVI'!$D:$D,'[4]PRUEBA PVI'!$AF:$AF,"NOT FOUND")=BG272,"",_xlfn.XLOOKUP(Consolidated[[#This Row],[CODE]],'[4]PRUEBA PVI'!$D:$D,'[4]PRUEBA PVI'!$AF:$AF,"NOT FOUND"))</f>
        <v/>
      </c>
      <c r="BI272" s="30">
        <v>398.1401589363029</v>
      </c>
      <c r="BJ272" s="21">
        <v>42</v>
      </c>
      <c r="BK272" s="28" t="str">
        <f>IF(_xlfn.XLOOKUP(Consolidated[[#This Row],[CODE]],'[4]PRUEBA PVI'!$D:$D,'[4]PRUEBA PVI'!$AK:$AK,"NO DATA")=Consolidated[[#This Row],[NO OF CLASSROOMS]],"","DOES NOT MATCH")</f>
        <v/>
      </c>
      <c r="BL272" s="31">
        <f>Consolidated[[#This Row],[ENROLLMENT 2021-22]]/Consolidated[[#This Row],[NO OF CLASSROOMS]]</f>
        <v>9.4795275937214978</v>
      </c>
      <c r="BM272" s="21">
        <f>Consolidated[[#This Row],[FLOOR AREA (SF)]]/Consolidated[[#This Row],[ENROLLMENT 2022-23]]</f>
        <v>68.235096989245889</v>
      </c>
      <c r="BN272" s="21" t="s">
        <v>99</v>
      </c>
      <c r="BO272" s="21" t="s">
        <v>132</v>
      </c>
      <c r="BP272" s="21" t="s">
        <v>97</v>
      </c>
      <c r="BQ272" s="21" t="s">
        <v>97</v>
      </c>
      <c r="BR272" s="21" t="s">
        <v>97</v>
      </c>
      <c r="BS272" s="21" t="str">
        <f>_xlfn.XLOOKUP(Consolidated[[#This Row],[CODE]],'[7]page 1'!$A:$A,'[7]page 1'!$C:$C,"")</f>
        <v/>
      </c>
      <c r="BT272" s="21" t="str">
        <f>_xlfn.XLOOKUP(Consolidated[[#This Row],[CODE]],[8]Sheet1!$A:$A,[8]Sheet1!$G:$G,"")</f>
        <v/>
      </c>
      <c r="BU272" s="21" t="s">
        <v>92</v>
      </c>
      <c r="BV272" s="21" t="s">
        <v>124</v>
      </c>
      <c r="BW272" s="25" t="s">
        <v>92</v>
      </c>
      <c r="BX272" s="32" t="s">
        <v>902</v>
      </c>
      <c r="BY272" s="21" t="s">
        <v>901</v>
      </c>
      <c r="BZ272" s="21" t="s">
        <v>103</v>
      </c>
      <c r="CA272" s="33" t="s">
        <v>903</v>
      </c>
      <c r="CB272" s="21">
        <v>1</v>
      </c>
      <c r="CC272" s="25" t="s">
        <v>172</v>
      </c>
      <c r="CD272" s="21" t="s">
        <v>97</v>
      </c>
      <c r="CE272" s="21"/>
      <c r="CF272" s="21" t="s">
        <v>143</v>
      </c>
    </row>
    <row r="273" spans="1:84" ht="84.6" x14ac:dyDescent="0.3">
      <c r="A273" s="21">
        <v>31070</v>
      </c>
      <c r="B273" s="22" t="s">
        <v>904</v>
      </c>
      <c r="C273" s="21" t="s">
        <v>679</v>
      </c>
      <c r="D273" s="21" t="s">
        <v>901</v>
      </c>
      <c r="E273" s="21" t="s">
        <v>901</v>
      </c>
      <c r="F273" s="21"/>
      <c r="G273" s="21" t="s">
        <v>108</v>
      </c>
      <c r="H273" s="21" t="s">
        <v>109</v>
      </c>
      <c r="I273" s="21" t="s">
        <v>110</v>
      </c>
      <c r="J273" s="21" t="s">
        <v>93</v>
      </c>
      <c r="K273" s="21" t="s">
        <v>111</v>
      </c>
      <c r="L273" s="24">
        <v>9.69762266808333</v>
      </c>
      <c r="M273" s="24">
        <v>16.215736196582181</v>
      </c>
      <c r="N273" s="24">
        <v>18.673394087501173</v>
      </c>
      <c r="O273" s="24">
        <v>23.465486981577385</v>
      </c>
      <c r="P273" s="24">
        <v>15.068720996955852</v>
      </c>
      <c r="Q273" s="24">
        <v>23.602560519772783</v>
      </c>
      <c r="R273" s="24">
        <v>21.750564342293021</v>
      </c>
      <c r="S273" s="24">
        <v>26.554701868380416</v>
      </c>
      <c r="T273" s="24">
        <v>26.466852283683441</v>
      </c>
      <c r="U273" s="24">
        <v>23.770599484199224</v>
      </c>
      <c r="V273" s="24" t="s">
        <v>92</v>
      </c>
      <c r="W273" s="24" t="s">
        <v>92</v>
      </c>
      <c r="X273" s="24" t="s">
        <v>92</v>
      </c>
      <c r="Y273" s="24" t="s">
        <v>92</v>
      </c>
      <c r="Z273" s="24">
        <v>9.159835735276781</v>
      </c>
      <c r="AA273" s="24" t="s">
        <v>92</v>
      </c>
      <c r="AB273" s="23" t="s">
        <v>261</v>
      </c>
      <c r="AC273" s="21">
        <v>18.336120000000001</v>
      </c>
      <c r="AD273" s="21">
        <v>-65.889340000000004</v>
      </c>
      <c r="AE273" s="21" t="str">
        <f>_xlfn.XLOOKUP(Consolidated[[#This Row],[CODE]],[1]updatedschoolpoints!$A:$A,[1]updatedschoolpoints!$O:$O)</f>
        <v>146-018-002-07</v>
      </c>
      <c r="AF273" s="21">
        <f>_xlfn.XLOOKUP(Consolidated[[#This Row],[CODE]],[1]updatedschoolpoints!$A:$A,[1]updatedschoolpoints!$Q:$Q)</f>
        <v>7</v>
      </c>
      <c r="AG273" s="21">
        <f>_xlfn.XLOOKUP(Consolidated[[#This Row],[CODE]],[1]updatedschoolpoints!$A:$A,[1]updatedschoolpoints!$P:$P)</f>
        <v>2</v>
      </c>
      <c r="AH273" s="21">
        <f>_xlfn.XLOOKUP(Consolidated[[#This Row],[CODE]],[1]updatedschoolpoints!$A:$A,[1]updatedschoolpoints!$I:$I)</f>
        <v>5.3802234039999997</v>
      </c>
      <c r="AI273" s="21">
        <f>_xlfn.XLOOKUP(Consolidated[[#This Row],[CODE]],[1]updatedschoolpoints!$A:$A,[1]updatedschoolpoints!$H:$H)</f>
        <v>234362.53150000001</v>
      </c>
      <c r="AJ273" s="21">
        <v>5888</v>
      </c>
      <c r="AK273" s="21" t="s">
        <v>346</v>
      </c>
      <c r="AL273" s="26">
        <f>_xlfn.XLOOKUP(Consolidated[[#This Row],[CODE]],'[2]FCI updated 220517'!$B:$B,'[2]FCI updated 220517'!$GD:$GD)</f>
        <v>0.69099999999999995</v>
      </c>
      <c r="AM273" s="27">
        <f>IF(AND(Consolidated[[#This Row],[DESIGNATION]]="Historic",Consolidated[[#This Row],[DESIGNATION 3/22/2022]]="Historic"),AL273,AL273/1.6)</f>
        <v>0.43187499999999995</v>
      </c>
      <c r="AN273" s="21" t="s">
        <v>97</v>
      </c>
      <c r="AO273" s="21" t="s">
        <v>97</v>
      </c>
      <c r="AP273" s="21" t="str">
        <f>_xlfn.XLOOKUP(Consolidated[[#This Row],[CODE]],'[3]PRUEBA PVI'!$D:$D,'[3]PRUEBA PVI'!$I:$I,"NO DATA")</f>
        <v>REGULAR</v>
      </c>
      <c r="AQ273" s="28" t="str">
        <f>IF(_xlfn.XLOOKUP(Consolidated[[#This Row],[CODE]],'[4]PRUEBA PVI'!$D:$D,'[4]PRUEBA PVI'!$I:$I,"NOT FOUND")=Consolidated[[#This Row],[SPECIAL SCHOOL]],"MATCHES","NO")</f>
        <v>MATCHES</v>
      </c>
      <c r="AR273" s="28"/>
      <c r="AS273" s="21">
        <f>_xlfn.XLOOKUP(Consolidated[[#This Row],[CODE]],'[5]WORKING FILE'!$D:$D,'[5]WORKING FILE'!$W:$W,"")</f>
        <v>5</v>
      </c>
      <c r="AT273" s="33" t="str">
        <f>_xlfn.XLOOKUP(Consolidated[[#This Row],[CODE]],'[5]WORKING FILE'!$D:$D,'[5]WORKING FILE'!$V:$V)</f>
        <v xml:space="preserve">Very close to a flood plain. Overcrowded but also far from other schools. Replace school on site or somewhere else? </v>
      </c>
      <c r="AU273" s="21" t="str">
        <f>_xlfn.XLOOKUP(Consolidated[[#This Row],[CODE]],'[6]Karen sort'!$D:$D,'[6]Karen sort'!$O:$O,"NOT COMPLETE")</f>
        <v>PK-8</v>
      </c>
      <c r="AV273" s="21">
        <v>8.1999999999999993</v>
      </c>
      <c r="AW273" s="21">
        <v>2</v>
      </c>
      <c r="AX273" s="21" t="s">
        <v>92</v>
      </c>
      <c r="AY273" s="27" t="s">
        <v>92</v>
      </c>
      <c r="AZ273" s="21"/>
      <c r="BA273" s="21"/>
      <c r="BB273" s="21"/>
      <c r="BC273" s="21"/>
      <c r="BD273" s="21"/>
      <c r="BE273" s="21"/>
      <c r="BF273" s="24" t="s">
        <v>179</v>
      </c>
      <c r="BG273" s="24">
        <v>243.16105516001855</v>
      </c>
      <c r="BH273" s="29" t="str">
        <f>IF(_xlfn.XLOOKUP(Consolidated[[#This Row],[CODE]],'[4]PRUEBA PVI'!$D:$D,'[4]PRUEBA PVI'!$AF:$AF,"NOT FOUND")=BG273,"",_xlfn.XLOOKUP(Consolidated[[#This Row],[CODE]],'[4]PRUEBA PVI'!$D:$D,'[4]PRUEBA PVI'!$AF:$AF,"NOT FOUND"))</f>
        <v/>
      </c>
      <c r="BI273" s="30">
        <v>233.23524443628935</v>
      </c>
      <c r="BJ273" s="21">
        <v>41</v>
      </c>
      <c r="BK273" s="28" t="str">
        <f>IF(_xlfn.XLOOKUP(Consolidated[[#This Row],[CODE]],'[4]PRUEBA PVI'!$D:$D,'[4]PRUEBA PVI'!$AK:$AK,"NO DATA")=Consolidated[[#This Row],[NO OF CLASSROOMS]],"","DOES NOT MATCH")</f>
        <v/>
      </c>
      <c r="BL273" s="31">
        <f>Consolidated[[#This Row],[ENROLLMENT 2021-22]]/Consolidated[[#This Row],[NO OF CLASSROOMS]]</f>
        <v>5.6886644984460819</v>
      </c>
      <c r="BM273" s="21">
        <f>Consolidated[[#This Row],[FLOOR AREA (SF)]]/Consolidated[[#This Row],[ENROLLMENT 2022-23]]</f>
        <v>24.214403890151104</v>
      </c>
      <c r="BN273" s="21" t="s">
        <v>114</v>
      </c>
      <c r="BO273" s="21" t="s">
        <v>100</v>
      </c>
      <c r="BP273" s="21" t="s">
        <v>97</v>
      </c>
      <c r="BQ273" s="21" t="s">
        <v>97</v>
      </c>
      <c r="BR273" s="21" t="s">
        <v>97</v>
      </c>
      <c r="BS273" s="21" t="str">
        <f>_xlfn.XLOOKUP(Consolidated[[#This Row],[CODE]],'[7]page 1'!$A:$A,'[7]page 1'!$C:$C,"")</f>
        <v/>
      </c>
      <c r="BT273" s="21" t="str">
        <f>_xlfn.XLOOKUP(Consolidated[[#This Row],[CODE]],[8]Sheet1!$A:$A,[8]Sheet1!$G:$G,"")</f>
        <v/>
      </c>
      <c r="BU273" s="21" t="s">
        <v>92</v>
      </c>
      <c r="BV273" s="21" t="s">
        <v>124</v>
      </c>
      <c r="BW273" s="25" t="s">
        <v>92</v>
      </c>
      <c r="BX273" s="32" t="s">
        <v>905</v>
      </c>
      <c r="BY273" s="21" t="s">
        <v>901</v>
      </c>
      <c r="BZ273" s="21" t="s">
        <v>103</v>
      </c>
      <c r="CA273" s="33" t="s">
        <v>903</v>
      </c>
      <c r="CB273" s="21">
        <v>1</v>
      </c>
      <c r="CC273" s="25" t="s">
        <v>172</v>
      </c>
      <c r="CD273" s="21" t="s">
        <v>97</v>
      </c>
      <c r="CE273" s="21"/>
      <c r="CF273" s="21" t="s">
        <v>139</v>
      </c>
    </row>
    <row r="274" spans="1:84" ht="55.2" x14ac:dyDescent="0.3">
      <c r="A274" s="21">
        <v>31120</v>
      </c>
      <c r="B274" s="22" t="s">
        <v>906</v>
      </c>
      <c r="C274" s="21" t="s">
        <v>679</v>
      </c>
      <c r="D274" s="21" t="s">
        <v>901</v>
      </c>
      <c r="E274" s="21" t="s">
        <v>907</v>
      </c>
      <c r="F274" s="21"/>
      <c r="G274" s="21" t="s">
        <v>234</v>
      </c>
      <c r="H274" s="21" t="s">
        <v>235</v>
      </c>
      <c r="I274" s="21" t="s">
        <v>92</v>
      </c>
      <c r="J274" s="21" t="s">
        <v>93</v>
      </c>
      <c r="K274" s="21" t="s">
        <v>236</v>
      </c>
      <c r="L274" s="24" t="s">
        <v>92</v>
      </c>
      <c r="M274" s="24" t="s">
        <v>92</v>
      </c>
      <c r="N274" s="24" t="s">
        <v>92</v>
      </c>
      <c r="O274" s="24" t="s">
        <v>92</v>
      </c>
      <c r="P274" s="24" t="s">
        <v>92</v>
      </c>
      <c r="Q274" s="24" t="s">
        <v>92</v>
      </c>
      <c r="R274" s="24" t="s">
        <v>92</v>
      </c>
      <c r="S274" s="24">
        <v>53.109403736760832</v>
      </c>
      <c r="T274" s="24">
        <v>61.44090708712227</v>
      </c>
      <c r="U274" s="24">
        <v>61.803558658917979</v>
      </c>
      <c r="V274" s="24">
        <v>37.235584653509129</v>
      </c>
      <c r="W274" s="24">
        <v>42.929389124017547</v>
      </c>
      <c r="X274" s="24">
        <v>41.492588248204349</v>
      </c>
      <c r="Y274" s="24">
        <v>33.762818426356773</v>
      </c>
      <c r="Z274" s="24" t="s">
        <v>92</v>
      </c>
      <c r="AA274" s="24" t="s">
        <v>92</v>
      </c>
      <c r="AB274" s="23" t="s">
        <v>230</v>
      </c>
      <c r="AC274" s="21">
        <v>18.433173830000001</v>
      </c>
      <c r="AD274" s="21">
        <v>-65.878659659999997</v>
      </c>
      <c r="AE274" s="21" t="str">
        <f>_xlfn.XLOOKUP(Consolidated[[#This Row],[CODE]],[1]updatedschoolpoints!$A:$A,[1]updatedschoolpoints!$O:$O)</f>
        <v>065-020-006-18</v>
      </c>
      <c r="AF274" s="21">
        <f>_xlfn.XLOOKUP(Consolidated[[#This Row],[CODE]],[1]updatedschoolpoints!$A:$A,[1]updatedschoolpoints!$Q:$Q)</f>
        <v>18</v>
      </c>
      <c r="AG274" s="21">
        <f>_xlfn.XLOOKUP(Consolidated[[#This Row],[CODE]],[1]updatedschoolpoints!$A:$A,[1]updatedschoolpoints!$P:$P)</f>
        <v>6</v>
      </c>
      <c r="AH274" s="21">
        <f>_xlfn.XLOOKUP(Consolidated[[#This Row],[CODE]],[1]updatedschoolpoints!$A:$A,[1]updatedschoolpoints!$I:$I)</f>
        <v>2.8916902200000001</v>
      </c>
      <c r="AI274" s="21">
        <f>_xlfn.XLOOKUP(Consolidated[[#This Row],[CODE]],[1]updatedschoolpoints!$A:$A,[1]updatedschoolpoints!$H:$H)</f>
        <v>125962.026</v>
      </c>
      <c r="AJ274" s="21">
        <v>39920</v>
      </c>
      <c r="AK274" s="21" t="s">
        <v>141</v>
      </c>
      <c r="AL274" s="26">
        <f>_xlfn.XLOOKUP(Consolidated[[#This Row],[CODE]],'[2]FCI updated 220517'!$B:$B,'[2]FCI updated 220517'!$GD:$GD)</f>
        <v>1.1168</v>
      </c>
      <c r="AM274" s="27">
        <f>IF(AND(Consolidated[[#This Row],[DESIGNATION]]="Historic",Consolidated[[#This Row],[DESIGNATION 3/22/2022]]="Historic"),AL274,AL274/1.6)</f>
        <v>0.69799999999999995</v>
      </c>
      <c r="AN274" s="21" t="s">
        <v>45</v>
      </c>
      <c r="AO274" s="21" t="s">
        <v>46</v>
      </c>
      <c r="AP274" s="21" t="str">
        <f>_xlfn.XLOOKUP(Consolidated[[#This Row],[CODE]],'[3]PRUEBA PVI'!$D:$D,'[3]PRUEBA PVI'!$I:$I,"NO DATA")</f>
        <v>VOCACIONAL</v>
      </c>
      <c r="AQ274" s="28" t="str">
        <f>IF(_xlfn.XLOOKUP(Consolidated[[#This Row],[CODE]],'[4]PRUEBA PVI'!$D:$D,'[4]PRUEBA PVI'!$I:$I,"NOT FOUND")=Consolidated[[#This Row],[SPECIAL SCHOOL]],"MATCHES","NO")</f>
        <v>MATCHES</v>
      </c>
      <c r="AR274" s="28"/>
      <c r="AS274" s="21">
        <f>_xlfn.XLOOKUP(Consolidated[[#This Row],[CODE]],'[5]WORKING FILE'!$D:$D,'[5]WORKING FILE'!$W:$W,"")</f>
        <v>3</v>
      </c>
      <c r="AT274" s="33" t="str">
        <f>_xlfn.XLOOKUP(Consolidated[[#This Row],[CODE]],'[5]WORKING FILE'!$D:$D,'[5]WORKING FILE'!$V:$V)</f>
        <v>In a flood plain, under area</v>
      </c>
      <c r="AU274" s="21" t="str">
        <f>_xlfn.XLOOKUP(Consolidated[[#This Row],[CODE]],'[6]Karen sort'!$D:$D,'[6]Karen sort'!$O:$O,"NOT COMPLETE")</f>
        <v>6-12</v>
      </c>
      <c r="AV274" s="21">
        <v>13.2</v>
      </c>
      <c r="AW274" s="21">
        <v>2</v>
      </c>
      <c r="AX274" s="21" t="s">
        <v>92</v>
      </c>
      <c r="AY274" s="27" t="s">
        <v>92</v>
      </c>
      <c r="AZ274" s="21"/>
      <c r="BA274" s="21"/>
      <c r="BB274" s="21"/>
      <c r="BC274" s="21"/>
      <c r="BD274" s="21"/>
      <c r="BE274" s="21"/>
      <c r="BF274" s="24" t="s">
        <v>98</v>
      </c>
      <c r="BG274" s="24">
        <v>348.51557209209943</v>
      </c>
      <c r="BH274" s="29" t="str">
        <f>IF(_xlfn.XLOOKUP(Consolidated[[#This Row],[CODE]],'[4]PRUEBA PVI'!$D:$D,'[4]PRUEBA PVI'!$AF:$AF,"NOT FOUND")=BG274,"",_xlfn.XLOOKUP(Consolidated[[#This Row],[CODE]],'[4]PRUEBA PVI'!$D:$D,'[4]PRUEBA PVI'!$AF:$AF,"NOT FOUND"))</f>
        <v/>
      </c>
      <c r="BI274" s="30">
        <v>332.80803065675474</v>
      </c>
      <c r="BJ274" s="21">
        <v>20</v>
      </c>
      <c r="BK274" s="28" t="str">
        <f>IF(_xlfn.XLOOKUP(Consolidated[[#This Row],[CODE]],'[4]PRUEBA PVI'!$D:$D,'[4]PRUEBA PVI'!$AK:$AK,"NO DATA")=Consolidated[[#This Row],[NO OF CLASSROOMS]],"","DOES NOT MATCH")</f>
        <v/>
      </c>
      <c r="BL274" s="31">
        <f>Consolidated[[#This Row],[ENROLLMENT 2021-22]]/Consolidated[[#This Row],[NO OF CLASSROOMS]]</f>
        <v>16.640401532837735</v>
      </c>
      <c r="BM274" s="21">
        <f>Consolidated[[#This Row],[FLOOR AREA (SF)]]/Consolidated[[#This Row],[ENROLLMENT 2022-23]]</f>
        <v>114.5429449833899</v>
      </c>
      <c r="BN274" s="21" t="s">
        <v>99</v>
      </c>
      <c r="BO274" s="21" t="s">
        <v>115</v>
      </c>
      <c r="BP274" s="21" t="s">
        <v>97</v>
      </c>
      <c r="BQ274" s="21" t="s">
        <v>97</v>
      </c>
      <c r="BR274" s="21" t="s">
        <v>97</v>
      </c>
      <c r="BS274" s="21" t="str">
        <f>_xlfn.XLOOKUP(Consolidated[[#This Row],[CODE]],'[7]page 1'!$A:$A,'[7]page 1'!$C:$C,"")</f>
        <v/>
      </c>
      <c r="BT274" s="21" t="str">
        <f>_xlfn.XLOOKUP(Consolidated[[#This Row],[CODE]],[8]Sheet1!$A:$A,[8]Sheet1!$G:$G,"")</f>
        <v/>
      </c>
      <c r="BU274" s="21" t="s">
        <v>92</v>
      </c>
      <c r="BV274" s="21" t="s">
        <v>101</v>
      </c>
      <c r="BW274" s="25" t="s">
        <v>125</v>
      </c>
      <c r="BX274" s="32" t="s">
        <v>908</v>
      </c>
      <c r="BY274" s="21" t="s">
        <v>907</v>
      </c>
      <c r="BZ274" s="21" t="s">
        <v>103</v>
      </c>
      <c r="CA274" s="33" t="s">
        <v>909</v>
      </c>
      <c r="CB274" s="21">
        <v>1</v>
      </c>
      <c r="CC274" s="25" t="s">
        <v>105</v>
      </c>
      <c r="CD274" s="21" t="s">
        <v>97</v>
      </c>
      <c r="CE274" s="21"/>
      <c r="CF274" s="21" t="s">
        <v>176</v>
      </c>
    </row>
    <row r="275" spans="1:84" ht="84.6" x14ac:dyDescent="0.3">
      <c r="A275" s="54">
        <v>31245</v>
      </c>
      <c r="B275" s="22" t="s">
        <v>910</v>
      </c>
      <c r="C275" s="21" t="s">
        <v>679</v>
      </c>
      <c r="D275" s="21" t="s">
        <v>901</v>
      </c>
      <c r="E275" s="21" t="s">
        <v>907</v>
      </c>
      <c r="F275" s="21"/>
      <c r="G275" s="21" t="s">
        <v>119</v>
      </c>
      <c r="H275" s="21" t="s">
        <v>120</v>
      </c>
      <c r="I275" s="21" t="s">
        <v>110</v>
      </c>
      <c r="J275" s="21" t="s">
        <v>93</v>
      </c>
      <c r="K275" s="21" t="s">
        <v>121</v>
      </c>
      <c r="L275" s="24">
        <v>9.69762266808333</v>
      </c>
      <c r="M275" s="24">
        <v>29.569871887885153</v>
      </c>
      <c r="N275" s="24">
        <v>46.683485218752935</v>
      </c>
      <c r="O275" s="24">
        <v>42.23787656683929</v>
      </c>
      <c r="P275" s="24">
        <v>65.92565436168185</v>
      </c>
      <c r="Q275" s="24">
        <v>56.646145247454683</v>
      </c>
      <c r="R275" s="24">
        <v>77.54549026382729</v>
      </c>
      <c r="S275" s="24" t="s">
        <v>92</v>
      </c>
      <c r="T275" s="24" t="s">
        <v>92</v>
      </c>
      <c r="U275" s="24" t="s">
        <v>92</v>
      </c>
      <c r="V275" s="24" t="s">
        <v>92</v>
      </c>
      <c r="W275" s="24" t="s">
        <v>92</v>
      </c>
      <c r="X275" s="24" t="s">
        <v>92</v>
      </c>
      <c r="Y275" s="24" t="s">
        <v>92</v>
      </c>
      <c r="Z275" s="24" t="s">
        <v>92</v>
      </c>
      <c r="AA275" s="24" t="s">
        <v>92</v>
      </c>
      <c r="AB275" s="23" t="s">
        <v>129</v>
      </c>
      <c r="AC275" s="37">
        <v>18.426489</v>
      </c>
      <c r="AD275" s="37">
        <v>-65.842472999999998</v>
      </c>
      <c r="AE275" s="37" t="str">
        <f>_xlfn.XLOOKUP(Consolidated[[#This Row],[CODE]],[1]updatedschoolpoints!$A:$A,[1]updatedschoolpoints!$O:$O)</f>
        <v>066-026-002-29</v>
      </c>
      <c r="AF275" s="37">
        <f>_xlfn.XLOOKUP(Consolidated[[#This Row],[CODE]],[1]updatedschoolpoints!$A:$A,[1]updatedschoolpoints!$Q:$Q)</f>
        <v>29</v>
      </c>
      <c r="AG275" s="37">
        <f>_xlfn.XLOOKUP(Consolidated[[#This Row],[CODE]],[1]updatedschoolpoints!$A:$A,[1]updatedschoolpoints!$P:$P)</f>
        <v>2</v>
      </c>
      <c r="AH275" s="37">
        <f>_xlfn.XLOOKUP(Consolidated[[#This Row],[CODE]],[1]updatedschoolpoints!$A:$A,[1]updatedschoolpoints!$I:$I)</f>
        <v>3.8337301529999999</v>
      </c>
      <c r="AI275" s="37">
        <f>_xlfn.XLOOKUP(Consolidated[[#This Row],[CODE]],[1]updatedschoolpoints!$A:$A,[1]updatedschoolpoints!$H:$H)</f>
        <v>166997.28539999999</v>
      </c>
      <c r="AJ275" s="21">
        <v>57775</v>
      </c>
      <c r="AK275" s="21" t="s">
        <v>797</v>
      </c>
      <c r="AL275" s="26">
        <f>_xlfn.XLOOKUP(Consolidated[[#This Row],[CODE]],'[2]FCI updated 220517'!$B:$B,'[2]FCI updated 220517'!$GD:$GD)</f>
        <v>0.72</v>
      </c>
      <c r="AM275" s="27">
        <f>IF(AND(Consolidated[[#This Row],[DESIGNATION]]="Historic",Consolidated[[#This Row],[DESIGNATION 3/22/2022]]="Historic"),AL275,AL275/1.6)</f>
        <v>0.44999999999999996</v>
      </c>
      <c r="AN275" s="21" t="s">
        <v>97</v>
      </c>
      <c r="AO275" s="21" t="s">
        <v>97</v>
      </c>
      <c r="AP275" s="21" t="str">
        <f>_xlfn.XLOOKUP(Consolidated[[#This Row],[CODE]],'[3]PRUEBA PVI'!$D:$D,'[3]PRUEBA PVI'!$I:$I,"NO DATA")</f>
        <v>REGULAR</v>
      </c>
      <c r="AQ275" s="28" t="str">
        <f>IF(_xlfn.XLOOKUP(Consolidated[[#This Row],[CODE]],'[4]PRUEBA PVI'!$D:$D,'[4]PRUEBA PVI'!$I:$I,"NOT FOUND")=Consolidated[[#This Row],[SPECIAL SCHOOL]],"MATCHES","NO")</f>
        <v>MATCHES</v>
      </c>
      <c r="AR275" s="28"/>
      <c r="AS275" s="21">
        <f>_xlfn.XLOOKUP(Consolidated[[#This Row],[CODE]],'[5]WORKING FILE'!$D:$D,'[5]WORKING FILE'!$W:$W,"")</f>
        <v>3</v>
      </c>
      <c r="AT275" s="33" t="str">
        <f>_xlfn.XLOOKUP(Consolidated[[#This Row],[CODE]],'[5]WORKING FILE'!$D:$D,'[5]WORKING FILE'!$V:$V)</f>
        <v>In a flood plain.</v>
      </c>
      <c r="AU275" s="21" t="str">
        <f>_xlfn.XLOOKUP(Consolidated[[#This Row],[CODE]],'[6]Karen sort'!$D:$D,'[6]Karen sort'!$O:$O,"NOT COMPLETE")</f>
        <v>PK-5</v>
      </c>
      <c r="AV275" s="21">
        <v>13.2</v>
      </c>
      <c r="AW275" s="21">
        <v>5</v>
      </c>
      <c r="AX275" s="21" t="s">
        <v>92</v>
      </c>
      <c r="AY275" s="27" t="s">
        <v>92</v>
      </c>
      <c r="AZ275" s="21"/>
      <c r="BA275" s="21"/>
      <c r="BB275" s="21"/>
      <c r="BC275" s="21"/>
      <c r="BD275" s="21"/>
      <c r="BE275" s="21"/>
      <c r="BF275" s="24" t="s">
        <v>179</v>
      </c>
      <c r="BG275" s="24">
        <v>335.01097488019087</v>
      </c>
      <c r="BH275" s="29" t="str">
        <f>IF(_xlfn.XLOOKUP(Consolidated[[#This Row],[CODE]],'[4]PRUEBA PVI'!$D:$D,'[4]PRUEBA PVI'!$AF:$AF,"NOT FOUND")=BG275,"",_xlfn.XLOOKUP(Consolidated[[#This Row],[CODE]],'[4]PRUEBA PVI'!$D:$D,'[4]PRUEBA PVI'!$AF:$AF,"NOT FOUND"))</f>
        <v/>
      </c>
      <c r="BI275" s="30">
        <v>317.21057694779813</v>
      </c>
      <c r="BJ275" s="21">
        <v>49</v>
      </c>
      <c r="BK275" s="28" t="str">
        <f>IF(_xlfn.XLOOKUP(Consolidated[[#This Row],[CODE]],'[4]PRUEBA PVI'!$D:$D,'[4]PRUEBA PVI'!$AK:$AK,"NO DATA")=Consolidated[[#This Row],[NO OF CLASSROOMS]],"","DOES NOT MATCH")</f>
        <v/>
      </c>
      <c r="BL275" s="31">
        <f>Consolidated[[#This Row],[ENROLLMENT 2021-22]]/Consolidated[[#This Row],[NO OF CLASSROOMS]]</f>
        <v>6.4736852438326151</v>
      </c>
      <c r="BM275" s="21">
        <f>Consolidated[[#This Row],[FLOOR AREA (SF)]]/Consolidated[[#This Row],[ENROLLMENT 2022-23]]</f>
        <v>172.45703673039944</v>
      </c>
      <c r="BN275" s="21" t="s">
        <v>114</v>
      </c>
      <c r="BO275" s="21" t="s">
        <v>115</v>
      </c>
      <c r="BP275" s="21" t="s">
        <v>97</v>
      </c>
      <c r="BQ275" s="21" t="s">
        <v>123</v>
      </c>
      <c r="BR275" s="21" t="s">
        <v>97</v>
      </c>
      <c r="BS275" s="21" t="str">
        <f>_xlfn.XLOOKUP(Consolidated[[#This Row],[CODE]],'[7]page 1'!$A:$A,'[7]page 1'!$C:$C,"")</f>
        <v/>
      </c>
      <c r="BT275" s="21" t="str">
        <f>_xlfn.XLOOKUP(Consolidated[[#This Row],[CODE]],[8]Sheet1!$A:$A,[8]Sheet1!$G:$G,"")</f>
        <v/>
      </c>
      <c r="BU275" s="21" t="s">
        <v>92</v>
      </c>
      <c r="BV275" s="21" t="s">
        <v>101</v>
      </c>
      <c r="BW275" s="25" t="s">
        <v>125</v>
      </c>
      <c r="BX275" s="32" t="s">
        <v>911</v>
      </c>
      <c r="BY275" s="21" t="s">
        <v>907</v>
      </c>
      <c r="BZ275" s="21" t="s">
        <v>103</v>
      </c>
      <c r="CA275" s="33" t="s">
        <v>909</v>
      </c>
      <c r="CB275" s="21">
        <v>1</v>
      </c>
      <c r="CC275" s="25" t="s">
        <v>172</v>
      </c>
      <c r="CD275" s="21" t="s">
        <v>97</v>
      </c>
      <c r="CE275" s="21"/>
      <c r="CF275" s="21" t="s">
        <v>143</v>
      </c>
    </row>
    <row r="276" spans="1:84" ht="70.2" x14ac:dyDescent="0.3">
      <c r="A276" s="54">
        <v>31252</v>
      </c>
      <c r="B276" s="22" t="s">
        <v>912</v>
      </c>
      <c r="C276" s="21" t="s">
        <v>679</v>
      </c>
      <c r="D276" s="21" t="s">
        <v>901</v>
      </c>
      <c r="E276" s="21" t="s">
        <v>907</v>
      </c>
      <c r="F276" s="21"/>
      <c r="G276" s="21" t="s">
        <v>119</v>
      </c>
      <c r="H276" s="21" t="s">
        <v>120</v>
      </c>
      <c r="I276" s="21" t="s">
        <v>110</v>
      </c>
      <c r="J276" s="21" t="s">
        <v>93</v>
      </c>
      <c r="K276" s="21" t="s">
        <v>121</v>
      </c>
      <c r="L276" s="24">
        <v>18.317731706379625</v>
      </c>
      <c r="M276" s="24">
        <v>45.785608084467334</v>
      </c>
      <c r="N276" s="24">
        <v>30.811100244376938</v>
      </c>
      <c r="O276" s="24">
        <v>34.72892073273453</v>
      </c>
      <c r="P276" s="24">
        <v>43.322572866248073</v>
      </c>
      <c r="Q276" s="24">
        <v>39.652301673218275</v>
      </c>
      <c r="R276" s="24">
        <v>40.664098552982608</v>
      </c>
      <c r="S276" s="24" t="s">
        <v>92</v>
      </c>
      <c r="T276" s="24" t="s">
        <v>92</v>
      </c>
      <c r="U276" s="24" t="s">
        <v>92</v>
      </c>
      <c r="V276" s="24" t="s">
        <v>92</v>
      </c>
      <c r="W276" s="24" t="s">
        <v>92</v>
      </c>
      <c r="X276" s="24" t="s">
        <v>92</v>
      </c>
      <c r="Y276" s="24" t="s">
        <v>92</v>
      </c>
      <c r="Z276" s="24" t="s">
        <v>92</v>
      </c>
      <c r="AA276" s="24" t="s">
        <v>92</v>
      </c>
      <c r="AB276" s="23" t="s">
        <v>198</v>
      </c>
      <c r="AC276" s="21">
        <v>18.427379999999999</v>
      </c>
      <c r="AD276" s="21">
        <v>-65.864410000000007</v>
      </c>
      <c r="AE276" s="21" t="str">
        <f>_xlfn.XLOOKUP(Consolidated[[#This Row],[CODE]],[1]updatedschoolpoints!$A:$A,[1]updatedschoolpoints!$O:$O)</f>
        <v>066-022-007-01</v>
      </c>
      <c r="AF276" s="21">
        <f>_xlfn.XLOOKUP(Consolidated[[#This Row],[CODE]],[1]updatedschoolpoints!$A:$A,[1]updatedschoolpoints!$Q:$Q)</f>
        <v>1</v>
      </c>
      <c r="AG276" s="21">
        <f>_xlfn.XLOOKUP(Consolidated[[#This Row],[CODE]],[1]updatedschoolpoints!$A:$A,[1]updatedschoolpoints!$P:$P)</f>
        <v>7</v>
      </c>
      <c r="AH276" s="21">
        <f>_xlfn.XLOOKUP(Consolidated[[#This Row],[CODE]],[1]updatedschoolpoints!$A:$A,[1]updatedschoolpoints!$I:$I)</f>
        <v>0.67271477300000004</v>
      </c>
      <c r="AI276" s="21">
        <f>_xlfn.XLOOKUP(Consolidated[[#This Row],[CODE]],[1]updatedschoolpoints!$A:$A,[1]updatedschoolpoints!$H:$H)</f>
        <v>29303.455529999999</v>
      </c>
      <c r="AJ276" s="21">
        <v>22464</v>
      </c>
      <c r="AK276" s="21" t="s">
        <v>580</v>
      </c>
      <c r="AL276" s="26">
        <f>_xlfn.XLOOKUP(Consolidated[[#This Row],[CODE]],'[2]FCI updated 220517'!$B:$B,'[2]FCI updated 220517'!$GD:$GD)</f>
        <v>1.24</v>
      </c>
      <c r="AM276" s="27">
        <f>IF(AND(Consolidated[[#This Row],[DESIGNATION]]="Historic",Consolidated[[#This Row],[DESIGNATION 3/22/2022]]="Historic"),AL276,AL276/1.6)</f>
        <v>0.77499999999999991</v>
      </c>
      <c r="AN276" s="21" t="s">
        <v>45</v>
      </c>
      <c r="AO276" s="21" t="s">
        <v>46</v>
      </c>
      <c r="AP276" s="21" t="str">
        <f>_xlfn.XLOOKUP(Consolidated[[#This Row],[CODE]],'[3]PRUEBA PVI'!$D:$D,'[3]PRUEBA PVI'!$I:$I,"NO DATA")</f>
        <v>REGULAR</v>
      </c>
      <c r="AQ276" s="28" t="str">
        <f>IF(_xlfn.XLOOKUP(Consolidated[[#This Row],[CODE]],'[4]PRUEBA PVI'!$D:$D,'[4]PRUEBA PVI'!$I:$I,"NOT FOUND")=Consolidated[[#This Row],[SPECIAL SCHOOL]],"MATCHES","NO")</f>
        <v>MATCHES</v>
      </c>
      <c r="AR276" s="28"/>
      <c r="AS276" s="21">
        <f>_xlfn.XLOOKUP(Consolidated[[#This Row],[CODE]],'[5]WORKING FILE'!$D:$D,'[5]WORKING FILE'!$W:$W,"")</f>
        <v>3</v>
      </c>
      <c r="AT276" s="33" t="str">
        <f>_xlfn.XLOOKUP(Consolidated[[#This Row],[CODE]],'[5]WORKING FILE'!$D:$D,'[5]WORKING FILE'!$V:$V)</f>
        <v>In a flood plain, under area. Need direction whether to replace or add SF in flood zone.</v>
      </c>
      <c r="AU276" s="21" t="str">
        <f>_xlfn.XLOOKUP(Consolidated[[#This Row],[CODE]],'[6]Karen sort'!$D:$D,'[6]Karen sort'!$O:$O,"NOT COMPLETE")</f>
        <v>PK-5</v>
      </c>
      <c r="AV276" s="21">
        <v>13.2</v>
      </c>
      <c r="AW276" s="21">
        <v>2</v>
      </c>
      <c r="AX276" s="21" t="s">
        <v>92</v>
      </c>
      <c r="AY276" s="27" t="s">
        <v>92</v>
      </c>
      <c r="AZ276" s="21"/>
      <c r="BA276" s="21"/>
      <c r="BB276" s="21"/>
      <c r="BC276" s="21"/>
      <c r="BD276" s="21"/>
      <c r="BE276" s="21"/>
      <c r="BF276" s="24" t="s">
        <v>98</v>
      </c>
      <c r="BG276" s="24">
        <v>257.11366452650242</v>
      </c>
      <c r="BH276" s="29" t="str">
        <f>IF(_xlfn.XLOOKUP(Consolidated[[#This Row],[CODE]],'[4]PRUEBA PVI'!$D:$D,'[4]PRUEBA PVI'!$AF:$AF,"NOT FOUND")=BG276,"",_xlfn.XLOOKUP(Consolidated[[#This Row],[CODE]],'[4]PRUEBA PVI'!$D:$D,'[4]PRUEBA PVI'!$AF:$AF,"NOT FOUND"))</f>
        <v/>
      </c>
      <c r="BI276" s="30">
        <v>245.13729484319288</v>
      </c>
      <c r="BJ276" s="21">
        <v>18</v>
      </c>
      <c r="BK276" s="28" t="str">
        <f>IF(_xlfn.XLOOKUP(Consolidated[[#This Row],[CODE]],'[4]PRUEBA PVI'!$D:$D,'[4]PRUEBA PVI'!$AK:$AK,"NO DATA")=Consolidated[[#This Row],[NO OF CLASSROOMS]],"","DOES NOT MATCH")</f>
        <v/>
      </c>
      <c r="BL276" s="31">
        <f>Consolidated[[#This Row],[ENROLLMENT 2021-22]]/Consolidated[[#This Row],[NO OF CLASSROOMS]]</f>
        <v>13.618738602399604</v>
      </c>
      <c r="BM276" s="21">
        <f>Consolidated[[#This Row],[FLOOR AREA (SF)]]/Consolidated[[#This Row],[ENROLLMENT 2022-23]]</f>
        <v>87.369918830916461</v>
      </c>
      <c r="BN276" s="21" t="s">
        <v>114</v>
      </c>
      <c r="BO276" s="21" t="s">
        <v>115</v>
      </c>
      <c r="BP276" s="21" t="s">
        <v>97</v>
      </c>
      <c r="BQ276" s="21" t="s">
        <v>97</v>
      </c>
      <c r="BR276" s="21" t="s">
        <v>97</v>
      </c>
      <c r="BS276" s="21" t="str">
        <f>_xlfn.XLOOKUP(Consolidated[[#This Row],[CODE]],'[7]page 1'!$A:$A,'[7]page 1'!$C:$C,"")</f>
        <v/>
      </c>
      <c r="BT276" s="21" t="str">
        <f>_xlfn.XLOOKUP(Consolidated[[#This Row],[CODE]],[8]Sheet1!$A:$A,[8]Sheet1!$G:$G,"")</f>
        <v/>
      </c>
      <c r="BU276" s="21" t="s">
        <v>92</v>
      </c>
      <c r="BV276" s="21" t="s">
        <v>124</v>
      </c>
      <c r="BW276" s="25" t="s">
        <v>92</v>
      </c>
      <c r="BX276" s="32" t="s">
        <v>913</v>
      </c>
      <c r="BY276" s="21" t="s">
        <v>907</v>
      </c>
      <c r="BZ276" s="21" t="s">
        <v>103</v>
      </c>
      <c r="CA276" s="33" t="s">
        <v>909</v>
      </c>
      <c r="CB276" s="21">
        <v>1</v>
      </c>
      <c r="CC276" s="25" t="s">
        <v>105</v>
      </c>
      <c r="CD276" s="21" t="s">
        <v>97</v>
      </c>
      <c r="CE276" s="21"/>
      <c r="CF276" s="21" t="s">
        <v>106</v>
      </c>
    </row>
    <row r="277" spans="1:84" ht="85.2" x14ac:dyDescent="0.3">
      <c r="A277" s="55">
        <v>31286</v>
      </c>
      <c r="B277" s="56" t="s">
        <v>345</v>
      </c>
      <c r="C277" s="37" t="s">
        <v>679</v>
      </c>
      <c r="D277" s="37" t="s">
        <v>901</v>
      </c>
      <c r="E277" s="37" t="s">
        <v>901</v>
      </c>
      <c r="F277" s="37"/>
      <c r="G277" s="21" t="s">
        <v>119</v>
      </c>
      <c r="H277" s="21" t="s">
        <v>120</v>
      </c>
      <c r="I277" s="21" t="s">
        <v>92</v>
      </c>
      <c r="J277" s="21" t="s">
        <v>93</v>
      </c>
      <c r="K277" s="21" t="s">
        <v>121</v>
      </c>
      <c r="L277" s="24" t="s">
        <v>92</v>
      </c>
      <c r="M277" s="24">
        <v>30.523738722978223</v>
      </c>
      <c r="N277" s="24">
        <v>26.142751722501643</v>
      </c>
      <c r="O277" s="24">
        <v>38.483398649786913</v>
      </c>
      <c r="P277" s="24">
        <v>38.613597554699368</v>
      </c>
      <c r="Q277" s="24">
        <v>34.931789569263721</v>
      </c>
      <c r="R277" s="24">
        <v>29.315978026568857</v>
      </c>
      <c r="S277" s="24" t="s">
        <v>92</v>
      </c>
      <c r="T277" s="24" t="s">
        <v>92</v>
      </c>
      <c r="U277" s="24" t="s">
        <v>92</v>
      </c>
      <c r="V277" s="24" t="s">
        <v>92</v>
      </c>
      <c r="W277" s="24" t="s">
        <v>92</v>
      </c>
      <c r="X277" s="24" t="s">
        <v>92</v>
      </c>
      <c r="Y277" s="24" t="s">
        <v>92</v>
      </c>
      <c r="Z277" s="24" t="s">
        <v>92</v>
      </c>
      <c r="AA277" s="24" t="s">
        <v>92</v>
      </c>
      <c r="AB277" s="23" t="s">
        <v>136</v>
      </c>
      <c r="AC277" s="37">
        <v>18.396496750000001</v>
      </c>
      <c r="AD277" s="37">
        <v>-65.885370030000004</v>
      </c>
      <c r="AE277" s="37" t="str">
        <f>_xlfn.XLOOKUP(Consolidated[[#This Row],[CODE]],[1]updatedschoolpoints!$A:$A,[1]updatedschoolpoints!$O:$O)</f>
        <v>089-029-011-23</v>
      </c>
      <c r="AF277" s="37">
        <f>_xlfn.XLOOKUP(Consolidated[[#This Row],[CODE]],[1]updatedschoolpoints!$A:$A,[1]updatedschoolpoints!$Q:$Q)</f>
        <v>0</v>
      </c>
      <c r="AG277" s="37">
        <f>_xlfn.XLOOKUP(Consolidated[[#This Row],[CODE]],[1]updatedschoolpoints!$A:$A,[1]updatedschoolpoints!$P:$P)</f>
        <v>0</v>
      </c>
      <c r="AH277" s="37">
        <f>_xlfn.XLOOKUP(Consolidated[[#This Row],[CODE]],[1]updatedschoolpoints!$A:$A,[1]updatedschoolpoints!$I:$I)</f>
        <v>0.92218471499999999</v>
      </c>
      <c r="AI277" s="37">
        <f>_xlfn.XLOOKUP(Consolidated[[#This Row],[CODE]],[1]updatedschoolpoints!$A:$A,[1]updatedschoolpoints!$H:$H)</f>
        <v>40170.20549</v>
      </c>
      <c r="AJ277" s="21">
        <v>36605</v>
      </c>
      <c r="AK277" s="21" t="s">
        <v>622</v>
      </c>
      <c r="AL277" s="26">
        <f>_xlfn.XLOOKUP(Consolidated[[#This Row],[CODE]],'[2]FCI updated 220517'!$B:$B,'[2]FCI updated 220517'!$GD:$GD)</f>
        <v>1.22</v>
      </c>
      <c r="AM277" s="27">
        <f>IF(AND(Consolidated[[#This Row],[DESIGNATION]]="Historic",Consolidated[[#This Row],[DESIGNATION 3/22/2022]]="Historic"),AL277,AL277/1.6)</f>
        <v>0.76249999999999996</v>
      </c>
      <c r="AN277" s="21" t="s">
        <v>97</v>
      </c>
      <c r="AO277" s="21" t="s">
        <v>97</v>
      </c>
      <c r="AP277" s="21" t="str">
        <f>_xlfn.XLOOKUP(Consolidated[[#This Row],[CODE]],'[3]PRUEBA PVI'!$D:$D,'[3]PRUEBA PVI'!$I:$I,"NO DATA")</f>
        <v>REGULAR</v>
      </c>
      <c r="AQ277" s="28" t="str">
        <f>IF(_xlfn.XLOOKUP(Consolidated[[#This Row],[CODE]],'[4]PRUEBA PVI'!$D:$D,'[4]PRUEBA PVI'!$I:$I,"NOT FOUND")=Consolidated[[#This Row],[SPECIAL SCHOOL]],"MATCHES","NO")</f>
        <v>MATCHES</v>
      </c>
      <c r="AR277" s="28"/>
      <c r="AS277" s="21">
        <f>_xlfn.XLOOKUP(Consolidated[[#This Row],[CODE]],'[5]WORKING FILE'!$D:$D,'[5]WORKING FILE'!$W:$W,"")</f>
        <v>3</v>
      </c>
      <c r="AT277" s="33" t="str">
        <f>_xlfn.XLOOKUP(Consolidated[[#This Row],[CODE]],'[5]WORKING FILE'!$D:$D,'[5]WORKING FILE'!$V:$V)</f>
        <v>Cannot locate on the map!</v>
      </c>
      <c r="AU277" s="21" t="str">
        <f>_xlfn.XLOOKUP(Consolidated[[#This Row],[CODE]],'[6]Karen sort'!$D:$D,'[6]Karen sort'!$O:$O,"NOT COMPLETE")</f>
        <v>K-5</v>
      </c>
      <c r="AV277" s="21">
        <v>8.1999999999999993</v>
      </c>
      <c r="AW277" s="21">
        <v>2</v>
      </c>
      <c r="AX277" s="21" t="s">
        <v>92</v>
      </c>
      <c r="AY277" s="27" t="s">
        <v>92</v>
      </c>
      <c r="AZ277" s="21"/>
      <c r="BA277" s="21"/>
      <c r="BB277" s="21"/>
      <c r="BC277" s="21"/>
      <c r="BD277" s="21"/>
      <c r="BE277" s="21"/>
      <c r="BF277" s="24" t="s">
        <v>98</v>
      </c>
      <c r="BG277" s="24">
        <v>202.80041757841755</v>
      </c>
      <c r="BH277" s="29" t="str">
        <f>IF(_xlfn.XLOOKUP(Consolidated[[#This Row],[CODE]],'[4]PRUEBA PVI'!$D:$D,'[4]PRUEBA PVI'!$AF:$AF,"NOT FOUND")=BG277,"",_xlfn.XLOOKUP(Consolidated[[#This Row],[CODE]],'[4]PRUEBA PVI'!$D:$D,'[4]PRUEBA PVI'!$AF:$AF,"NOT FOUND"))</f>
        <v/>
      </c>
      <c r="BI277" s="30">
        <v>191.30148228562953</v>
      </c>
      <c r="BJ277" s="21">
        <v>28</v>
      </c>
      <c r="BK277" s="28" t="str">
        <f>IF(_xlfn.XLOOKUP(Consolidated[[#This Row],[CODE]],'[4]PRUEBA PVI'!$D:$D,'[4]PRUEBA PVI'!$AK:$AK,"NO DATA")=Consolidated[[#This Row],[NO OF CLASSROOMS]],"","DOES NOT MATCH")</f>
        <v/>
      </c>
      <c r="BL277" s="31">
        <f>Consolidated[[#This Row],[ENROLLMENT 2021-22]]/Consolidated[[#This Row],[NO OF CLASSROOMS]]</f>
        <v>6.8321957959153403</v>
      </c>
      <c r="BM277" s="21">
        <f>Consolidated[[#This Row],[FLOOR AREA (SF)]]/Consolidated[[#This Row],[ENROLLMENT 2022-23]]</f>
        <v>180.49765595697463</v>
      </c>
      <c r="BN277" s="21" t="s">
        <v>114</v>
      </c>
      <c r="BO277" s="21" t="s">
        <v>92</v>
      </c>
      <c r="BP277" s="21" t="s">
        <v>97</v>
      </c>
      <c r="BQ277" s="21" t="s">
        <v>97</v>
      </c>
      <c r="BR277" s="21" t="s">
        <v>97</v>
      </c>
      <c r="BS277" s="21" t="str">
        <f>_xlfn.XLOOKUP(Consolidated[[#This Row],[CODE]],'[7]page 1'!$A:$A,'[7]page 1'!$C:$C,"")</f>
        <v>200KVA</v>
      </c>
      <c r="BT277" s="21" t="str">
        <f>_xlfn.XLOOKUP(Consolidated[[#This Row],[CODE]],[8]Sheet1!$A:$A,[8]Sheet1!$G:$G,"")</f>
        <v/>
      </c>
      <c r="BU277" s="21" t="s">
        <v>92</v>
      </c>
      <c r="BV277" s="21" t="s">
        <v>124</v>
      </c>
      <c r="BW277" s="25" t="s">
        <v>92</v>
      </c>
      <c r="BX277" s="32" t="s">
        <v>914</v>
      </c>
      <c r="BY277" s="21" t="s">
        <v>901</v>
      </c>
      <c r="BZ277" s="21" t="s">
        <v>103</v>
      </c>
      <c r="CA277" s="33" t="s">
        <v>903</v>
      </c>
      <c r="CB277" s="21">
        <v>1</v>
      </c>
      <c r="CC277" s="25" t="s">
        <v>105</v>
      </c>
      <c r="CD277" s="21" t="s">
        <v>97</v>
      </c>
      <c r="CE277" s="21"/>
      <c r="CF277" s="21" t="s">
        <v>117</v>
      </c>
    </row>
    <row r="278" spans="1:84" ht="70.2" x14ac:dyDescent="0.3">
      <c r="A278" s="21">
        <v>31302</v>
      </c>
      <c r="B278" s="22" t="s">
        <v>915</v>
      </c>
      <c r="C278" s="21" t="s">
        <v>679</v>
      </c>
      <c r="D278" s="21" t="s">
        <v>901</v>
      </c>
      <c r="E278" s="21" t="s">
        <v>916</v>
      </c>
      <c r="F278" s="21"/>
      <c r="G278" s="21" t="s">
        <v>189</v>
      </c>
      <c r="H278" s="21" t="s">
        <v>190</v>
      </c>
      <c r="I278" s="21" t="s">
        <v>92</v>
      </c>
      <c r="J278" s="21" t="s">
        <v>93</v>
      </c>
      <c r="K278" s="21" t="s">
        <v>191</v>
      </c>
      <c r="L278" s="24" t="s">
        <v>92</v>
      </c>
      <c r="M278" s="24" t="s">
        <v>92</v>
      </c>
      <c r="N278" s="24" t="s">
        <v>92</v>
      </c>
      <c r="O278" s="24" t="s">
        <v>92</v>
      </c>
      <c r="P278" s="24" t="s">
        <v>92</v>
      </c>
      <c r="Q278" s="24" t="s">
        <v>92</v>
      </c>
      <c r="R278" s="24" t="s">
        <v>92</v>
      </c>
      <c r="S278" s="24">
        <v>78.715723395556239</v>
      </c>
      <c r="T278" s="24">
        <v>79.400556851050325</v>
      </c>
      <c r="U278" s="24">
        <v>97.934869874900798</v>
      </c>
      <c r="V278" s="24" t="s">
        <v>92</v>
      </c>
      <c r="W278" s="24" t="s">
        <v>92</v>
      </c>
      <c r="X278" s="24" t="s">
        <v>92</v>
      </c>
      <c r="Y278" s="24" t="s">
        <v>92</v>
      </c>
      <c r="Z278" s="24" t="s">
        <v>92</v>
      </c>
      <c r="AA278" s="24" t="s">
        <v>92</v>
      </c>
      <c r="AB278" s="23" t="s">
        <v>192</v>
      </c>
      <c r="AC278" s="37">
        <v>18.370235000000001</v>
      </c>
      <c r="AD278" s="37">
        <v>-65.713403</v>
      </c>
      <c r="AE278" s="37" t="str">
        <f>_xlfn.XLOOKUP(Consolidated[[#This Row],[CODE]],[1]updatedschoolpoints!$A:$A,[1]updatedschoolpoints!$O:$O)</f>
        <v>120-006-058-03</v>
      </c>
      <c r="AF278" s="37">
        <f>_xlfn.XLOOKUP(Consolidated[[#This Row],[CODE]],[1]updatedschoolpoints!$A:$A,[1]updatedschoolpoints!$Q:$Q)</f>
        <v>3</v>
      </c>
      <c r="AG278" s="37">
        <f>_xlfn.XLOOKUP(Consolidated[[#This Row],[CODE]],[1]updatedschoolpoints!$A:$A,[1]updatedschoolpoints!$P:$P)</f>
        <v>58</v>
      </c>
      <c r="AH278" s="37">
        <f>_xlfn.XLOOKUP(Consolidated[[#This Row],[CODE]],[1]updatedschoolpoints!$A:$A,[1]updatedschoolpoints!$I:$I)</f>
        <v>4.0864686260000003</v>
      </c>
      <c r="AI278" s="37">
        <f>_xlfn.XLOOKUP(Consolidated[[#This Row],[CODE]],[1]updatedschoolpoints!$A:$A,[1]updatedschoolpoints!$H:$H)</f>
        <v>178006.57329999999</v>
      </c>
      <c r="AJ278" s="21">
        <v>60260</v>
      </c>
      <c r="AK278" s="21" t="s">
        <v>238</v>
      </c>
      <c r="AL278" s="26">
        <f>_xlfn.XLOOKUP(Consolidated[[#This Row],[CODE]],'[2]FCI updated 220517'!$B:$B,'[2]FCI updated 220517'!$GD:$GD)</f>
        <v>0.72599999999999998</v>
      </c>
      <c r="AM278" s="27">
        <f>IF(AND(Consolidated[[#This Row],[DESIGNATION]]="Historic",Consolidated[[#This Row],[DESIGNATION 3/22/2022]]="Historic"),AL278,AL278/1.6)</f>
        <v>0.45374999999999999</v>
      </c>
      <c r="AN278" s="21" t="s">
        <v>45</v>
      </c>
      <c r="AO278" s="21" t="s">
        <v>46</v>
      </c>
      <c r="AP278" s="21" t="str">
        <f>_xlfn.XLOOKUP(Consolidated[[#This Row],[CODE]],'[3]PRUEBA PVI'!$D:$D,'[3]PRUEBA PVI'!$I:$I,"NO DATA")</f>
        <v>REGULAR</v>
      </c>
      <c r="AQ278" s="28" t="str">
        <f>IF(_xlfn.XLOOKUP(Consolidated[[#This Row],[CODE]],'[4]PRUEBA PVI'!$D:$D,'[4]PRUEBA PVI'!$I:$I,"NOT FOUND")=Consolidated[[#This Row],[SPECIAL SCHOOL]],"MATCHES","NO")</f>
        <v>MATCHES</v>
      </c>
      <c r="AR278" s="28"/>
      <c r="AS278" s="21">
        <f>_xlfn.XLOOKUP(Consolidated[[#This Row],[CODE]],'[5]WORKING FILE'!$D:$D,'[5]WORKING FILE'!$W:$W,"")</f>
        <v>3</v>
      </c>
      <c r="AT278" s="33" t="str">
        <f>_xlfn.XLOOKUP(Consolidated[[#This Row],[CODE]],'[5]WORKING FILE'!$D:$D,'[5]WORKING FILE'!$V:$V)</f>
        <v>Urban, E.S. nearby(1.2m). Propose no change, deviate from flow chart (PK-8).</v>
      </c>
      <c r="AU278" s="21" t="str">
        <f>_xlfn.XLOOKUP(Consolidated[[#This Row],[CODE]],'[6]Karen sort'!$D:$D,'[6]Karen sort'!$O:$O,"NOT COMPLETE")</f>
        <v>6-8</v>
      </c>
      <c r="AV278" s="21">
        <v>5</v>
      </c>
      <c r="AW278" s="21">
        <v>2</v>
      </c>
      <c r="AX278" s="21" t="s">
        <v>92</v>
      </c>
      <c r="AY278" s="27" t="s">
        <v>92</v>
      </c>
      <c r="AZ278" s="21"/>
      <c r="BA278" s="21"/>
      <c r="BB278" s="21"/>
      <c r="BC278" s="21"/>
      <c r="BD278" s="21"/>
      <c r="BE278" s="21"/>
      <c r="BF278" s="24" t="s">
        <v>179</v>
      </c>
      <c r="BG278" s="24">
        <v>271.13144629892912</v>
      </c>
      <c r="BH278" s="29" t="str">
        <f>IF(_xlfn.XLOOKUP(Consolidated[[#This Row],[CODE]],'[4]PRUEBA PVI'!$D:$D,'[4]PRUEBA PVI'!$AF:$AF,"NOT FOUND")=BG278,"",_xlfn.XLOOKUP(Consolidated[[#This Row],[CODE]],'[4]PRUEBA PVI'!$D:$D,'[4]PRUEBA PVI'!$AF:$AF,"NOT FOUND"))</f>
        <v/>
      </c>
      <c r="BI278" s="30">
        <v>257.03783015546895</v>
      </c>
      <c r="BJ278" s="21">
        <v>27</v>
      </c>
      <c r="BK278" s="28" t="str">
        <f>IF(_xlfn.XLOOKUP(Consolidated[[#This Row],[CODE]],'[4]PRUEBA PVI'!$D:$D,'[4]PRUEBA PVI'!$AK:$AK,"NO DATA")=Consolidated[[#This Row],[NO OF CLASSROOMS]],"","DOES NOT MATCH")</f>
        <v/>
      </c>
      <c r="BL278" s="31">
        <f>Consolidated[[#This Row],[ENROLLMENT 2021-22]]/Consolidated[[#This Row],[NO OF CLASSROOMS]]</f>
        <v>9.5199196353877387</v>
      </c>
      <c r="BM278" s="21">
        <f>Consolidated[[#This Row],[FLOOR AREA (SF)]]/Consolidated[[#This Row],[ENROLLMENT 2022-23]]</f>
        <v>222.25382124639967</v>
      </c>
      <c r="BN278" s="21" t="s">
        <v>99</v>
      </c>
      <c r="BO278" s="21" t="s">
        <v>100</v>
      </c>
      <c r="BP278" s="21" t="s">
        <v>97</v>
      </c>
      <c r="BQ278" s="21" t="s">
        <v>97</v>
      </c>
      <c r="BR278" s="21" t="s">
        <v>97</v>
      </c>
      <c r="BS278" s="21" t="str">
        <f>_xlfn.XLOOKUP(Consolidated[[#This Row],[CODE]],'[7]page 1'!$A:$A,'[7]page 1'!$C:$C,"")</f>
        <v/>
      </c>
      <c r="BT278" s="21" t="str">
        <f>_xlfn.XLOOKUP(Consolidated[[#This Row],[CODE]],[8]Sheet1!$A:$A,[8]Sheet1!$G:$G,"")</f>
        <v/>
      </c>
      <c r="BU278" s="21" t="s">
        <v>92</v>
      </c>
      <c r="BV278" s="21" t="s">
        <v>124</v>
      </c>
      <c r="BW278" s="25" t="s">
        <v>279</v>
      </c>
      <c r="BX278" s="32" t="s">
        <v>917</v>
      </c>
      <c r="BY278" s="21" t="s">
        <v>916</v>
      </c>
      <c r="BZ278" s="21" t="s">
        <v>103</v>
      </c>
      <c r="CA278" s="33" t="s">
        <v>918</v>
      </c>
      <c r="CB278" s="21">
        <v>1</v>
      </c>
      <c r="CC278" s="25" t="s">
        <v>172</v>
      </c>
      <c r="CD278" s="21" t="s">
        <v>97</v>
      </c>
      <c r="CE278" s="21"/>
      <c r="CF278" s="21" t="s">
        <v>106</v>
      </c>
    </row>
    <row r="279" spans="1:84" ht="70.8" x14ac:dyDescent="0.3">
      <c r="A279" s="21">
        <v>31393</v>
      </c>
      <c r="B279" s="22" t="s">
        <v>919</v>
      </c>
      <c r="C279" s="21" t="s">
        <v>679</v>
      </c>
      <c r="D279" s="21" t="s">
        <v>901</v>
      </c>
      <c r="E279" s="21" t="s">
        <v>916</v>
      </c>
      <c r="F279" s="21"/>
      <c r="G279" s="21" t="s">
        <v>119</v>
      </c>
      <c r="H279" s="21" t="s">
        <v>120</v>
      </c>
      <c r="I279" s="21" t="s">
        <v>92</v>
      </c>
      <c r="J279" s="21" t="s">
        <v>93</v>
      </c>
      <c r="K279" s="21" t="s">
        <v>121</v>
      </c>
      <c r="L279" s="24" t="s">
        <v>92</v>
      </c>
      <c r="M279" s="24">
        <v>22.892804042233667</v>
      </c>
      <c r="N279" s="24">
        <v>13.071375861250822</v>
      </c>
      <c r="O279" s="24">
        <v>25.342725940103577</v>
      </c>
      <c r="P279" s="24">
        <v>16.952311121575335</v>
      </c>
      <c r="Q279" s="24">
        <v>28.323072623727342</v>
      </c>
      <c r="R279" s="24">
        <v>21.750564342293021</v>
      </c>
      <c r="S279" s="24" t="s">
        <v>92</v>
      </c>
      <c r="T279" s="24" t="s">
        <v>92</v>
      </c>
      <c r="U279" s="24" t="s">
        <v>92</v>
      </c>
      <c r="V279" s="24" t="s">
        <v>92</v>
      </c>
      <c r="W279" s="24" t="s">
        <v>92</v>
      </c>
      <c r="X279" s="24" t="s">
        <v>92</v>
      </c>
      <c r="Y279" s="24" t="s">
        <v>92</v>
      </c>
      <c r="Z279" s="24" t="s">
        <v>92</v>
      </c>
      <c r="AA279" s="24" t="s">
        <v>92</v>
      </c>
      <c r="AB279" s="23" t="s">
        <v>136</v>
      </c>
      <c r="AC279" s="21">
        <v>18.346900000000002</v>
      </c>
      <c r="AD279" s="21">
        <v>-65.725520000000003</v>
      </c>
      <c r="AE279" s="21" t="str">
        <f>_xlfn.XLOOKUP(Consolidated[[#This Row],[CODE]],[1]updatedschoolpoints!$A:$A,[1]updatedschoolpoints!$O:$O)</f>
        <v>120-000-007-03</v>
      </c>
      <c r="AF279" s="21">
        <f>_xlfn.XLOOKUP(Consolidated[[#This Row],[CODE]],[1]updatedschoolpoints!$A:$A,[1]updatedschoolpoints!$Q:$Q)</f>
        <v>3</v>
      </c>
      <c r="AG279" s="21">
        <f>_xlfn.XLOOKUP(Consolidated[[#This Row],[CODE]],[1]updatedschoolpoints!$A:$A,[1]updatedschoolpoints!$P:$P)</f>
        <v>7</v>
      </c>
      <c r="AH279" s="21">
        <f>_xlfn.XLOOKUP(Consolidated[[#This Row],[CODE]],[1]updatedschoolpoints!$A:$A,[1]updatedschoolpoints!$I:$I)</f>
        <v>2.4631696349999999</v>
      </c>
      <c r="AI279" s="21">
        <f>_xlfn.XLOOKUP(Consolidated[[#This Row],[CODE]],[1]updatedschoolpoints!$A:$A,[1]updatedschoolpoints!$H:$H)</f>
        <v>107295.66929999999</v>
      </c>
      <c r="AJ279" s="21">
        <v>30594</v>
      </c>
      <c r="AK279" s="21" t="s">
        <v>137</v>
      </c>
      <c r="AL279" s="26">
        <f>_xlfn.XLOOKUP(Consolidated[[#This Row],[CODE]],'[2]FCI updated 220517'!$B:$B,'[2]FCI updated 220517'!$GD:$GD)</f>
        <v>0.66959999999999997</v>
      </c>
      <c r="AM279" s="27">
        <f>IF(AND(Consolidated[[#This Row],[DESIGNATION]]="Historic",Consolidated[[#This Row],[DESIGNATION 3/22/2022]]="Historic"),AL279,AL279/1.6)</f>
        <v>0.41849999999999998</v>
      </c>
      <c r="AN279" s="21" t="s">
        <v>97</v>
      </c>
      <c r="AO279" s="21" t="s">
        <v>97</v>
      </c>
      <c r="AP279" s="21" t="str">
        <f>_xlfn.XLOOKUP(Consolidated[[#This Row],[CODE]],'[3]PRUEBA PVI'!$D:$D,'[3]PRUEBA PVI'!$I:$I,"NO DATA")</f>
        <v>REGULAR</v>
      </c>
      <c r="AQ279" s="28" t="str">
        <f>IF(_xlfn.XLOOKUP(Consolidated[[#This Row],[CODE]],'[4]PRUEBA PVI'!$D:$D,'[4]PRUEBA PVI'!$I:$I,"NOT FOUND")=Consolidated[[#This Row],[SPECIAL SCHOOL]],"MATCHES","NO")</f>
        <v>MATCHES</v>
      </c>
      <c r="AR279" s="28"/>
      <c r="AS279" s="21">
        <f>_xlfn.XLOOKUP(Consolidated[[#This Row],[CODE]],'[5]WORKING FILE'!$D:$D,'[5]WORKING FILE'!$W:$W,"")</f>
        <v>1</v>
      </c>
      <c r="AT279" s="33" t="str">
        <f>_xlfn.XLOOKUP(Consolidated[[#This Row],[CODE]],'[5]WORKING FILE'!$D:$D,'[5]WORKING FILE'!$V:$V)</f>
        <v>Rural. Low enrollment. SS nearby 2.5m. Accommadate students at 33936.</v>
      </c>
      <c r="AU279" s="21" t="str">
        <f>_xlfn.XLOOKUP(Consolidated[[#This Row],[CODE]],'[6]Karen sort'!$D:$D,'[6]Karen sort'!$O:$O,"NOT COMPLETE")</f>
        <v>K-5</v>
      </c>
      <c r="AV279" s="21">
        <v>5</v>
      </c>
      <c r="AW279" s="21">
        <v>5</v>
      </c>
      <c r="AX279" s="21" t="s">
        <v>92</v>
      </c>
      <c r="AY279" s="27" t="s">
        <v>92</v>
      </c>
      <c r="AZ279" s="21"/>
      <c r="BA279" s="21"/>
      <c r="BB279" s="21"/>
      <c r="BC279" s="21"/>
      <c r="BD279" s="21"/>
      <c r="BE279" s="21"/>
      <c r="BF279" s="24" t="s">
        <v>98</v>
      </c>
      <c r="BG279" s="24">
        <v>133.12201726380258</v>
      </c>
      <c r="BH279" s="29" t="str">
        <f>IF(_xlfn.XLOOKUP(Consolidated[[#This Row],[CODE]],'[4]PRUEBA PVI'!$D:$D,'[4]PRUEBA PVI'!$AF:$AF,"NOT FOUND")=BG279,"",_xlfn.XLOOKUP(Consolidated[[#This Row],[CODE]],'[4]PRUEBA PVI'!$D:$D,'[4]PRUEBA PVI'!$AF:$AF,"NOT FOUND"))</f>
        <v/>
      </c>
      <c r="BI279" s="30">
        <v>125.68991396145222</v>
      </c>
      <c r="BJ279" s="21">
        <v>25</v>
      </c>
      <c r="BK279" s="28" t="str">
        <f>IF(_xlfn.XLOOKUP(Consolidated[[#This Row],[CODE]],'[4]PRUEBA PVI'!$D:$D,'[4]PRUEBA PVI'!$AK:$AK,"NO DATA")=Consolidated[[#This Row],[NO OF CLASSROOMS]],"","DOES NOT MATCH")</f>
        <v/>
      </c>
      <c r="BL279" s="31">
        <f>Consolidated[[#This Row],[ENROLLMENT 2021-22]]/Consolidated[[#This Row],[NO OF CLASSROOMS]]</f>
        <v>5.0275965584580886</v>
      </c>
      <c r="BM279" s="21">
        <f>Consolidated[[#This Row],[FLOOR AREA (SF)]]/Consolidated[[#This Row],[ENROLLMENT 2022-23]]</f>
        <v>229.81923372880607</v>
      </c>
      <c r="BN279" s="21" t="s">
        <v>114</v>
      </c>
      <c r="BO279" s="21" t="s">
        <v>132</v>
      </c>
      <c r="BP279" s="21" t="s">
        <v>97</v>
      </c>
      <c r="BQ279" s="21" t="s">
        <v>97</v>
      </c>
      <c r="BR279" s="21" t="s">
        <v>97</v>
      </c>
      <c r="BS279" s="21" t="str">
        <f>_xlfn.XLOOKUP(Consolidated[[#This Row],[CODE]],'[7]page 1'!$A:$A,'[7]page 1'!$C:$C,"")</f>
        <v/>
      </c>
      <c r="BT279" s="21" t="str">
        <f>_xlfn.XLOOKUP(Consolidated[[#This Row],[CODE]],[8]Sheet1!$A:$A,[8]Sheet1!$G:$G,"")</f>
        <v/>
      </c>
      <c r="BU279" s="21" t="s">
        <v>92</v>
      </c>
      <c r="BV279" s="21" t="s">
        <v>124</v>
      </c>
      <c r="BW279" s="25" t="s">
        <v>92</v>
      </c>
      <c r="BX279" s="32" t="s">
        <v>920</v>
      </c>
      <c r="BY279" s="21" t="s">
        <v>916</v>
      </c>
      <c r="BZ279" s="21" t="s">
        <v>103</v>
      </c>
      <c r="CA279" s="33" t="s">
        <v>918</v>
      </c>
      <c r="CB279" s="21">
        <v>1</v>
      </c>
      <c r="CC279" s="25" t="s">
        <v>105</v>
      </c>
      <c r="CD279" s="21" t="s">
        <v>97</v>
      </c>
      <c r="CE279" s="21"/>
      <c r="CF279" s="21" t="s">
        <v>106</v>
      </c>
    </row>
    <row r="280" spans="1:84" ht="70.2" x14ac:dyDescent="0.3">
      <c r="A280" s="21">
        <v>31427</v>
      </c>
      <c r="B280" s="22" t="s">
        <v>921</v>
      </c>
      <c r="C280" s="21" t="s">
        <v>679</v>
      </c>
      <c r="D280" s="21" t="s">
        <v>680</v>
      </c>
      <c r="E280" s="21" t="s">
        <v>922</v>
      </c>
      <c r="F280" s="21"/>
      <c r="G280" s="21" t="s">
        <v>108</v>
      </c>
      <c r="H280" s="21" t="s">
        <v>109</v>
      </c>
      <c r="I280" s="21" t="s">
        <v>92</v>
      </c>
      <c r="J280" s="21" t="s">
        <v>93</v>
      </c>
      <c r="K280" s="21" t="s">
        <v>111</v>
      </c>
      <c r="L280" s="24" t="s">
        <v>92</v>
      </c>
      <c r="M280" s="24">
        <v>23.846670877326737</v>
      </c>
      <c r="N280" s="24">
        <v>15.872384974375997</v>
      </c>
      <c r="O280" s="24">
        <v>22.526867502314289</v>
      </c>
      <c r="P280" s="24">
        <v>29.195646931601964</v>
      </c>
      <c r="Q280" s="24">
        <v>31.155379886100075</v>
      </c>
      <c r="R280" s="24">
        <v>31.207331447637813</v>
      </c>
      <c r="S280" s="24">
        <v>38.883670592985609</v>
      </c>
      <c r="T280" s="24">
        <v>52.933704567366881</v>
      </c>
      <c r="U280" s="24">
        <v>38.983783154086723</v>
      </c>
      <c r="V280" s="24" t="s">
        <v>92</v>
      </c>
      <c r="W280" s="24" t="s">
        <v>92</v>
      </c>
      <c r="X280" s="24" t="s">
        <v>92</v>
      </c>
      <c r="Y280" s="24" t="s">
        <v>92</v>
      </c>
      <c r="Z280" s="24" t="s">
        <v>92</v>
      </c>
      <c r="AA280" s="24" t="s">
        <v>92</v>
      </c>
      <c r="AB280" s="23" t="s">
        <v>213</v>
      </c>
      <c r="AC280" s="21">
        <v>17.99916</v>
      </c>
      <c r="AD280" s="21">
        <v>-65.888469999999998</v>
      </c>
      <c r="AE280" s="21" t="str">
        <f>_xlfn.XLOOKUP(Consolidated[[#This Row],[CODE]],[1]updatedschoolpoints!$A:$A,[1]updatedschoolpoints!$O:$O)</f>
        <v>400-098-003-03</v>
      </c>
      <c r="AF280" s="21">
        <f>_xlfn.XLOOKUP(Consolidated[[#This Row],[CODE]],[1]updatedschoolpoints!$A:$A,[1]updatedschoolpoints!$Q:$Q)</f>
        <v>3</v>
      </c>
      <c r="AG280" s="21">
        <f>_xlfn.XLOOKUP(Consolidated[[#This Row],[CODE]],[1]updatedschoolpoints!$A:$A,[1]updatedschoolpoints!$P:$P)</f>
        <v>3</v>
      </c>
      <c r="AH280" s="21">
        <f>_xlfn.XLOOKUP(Consolidated[[#This Row],[CODE]],[1]updatedschoolpoints!$A:$A,[1]updatedschoolpoints!$I:$I)</f>
        <v>2.1809236759999999</v>
      </c>
      <c r="AI280" s="21">
        <f>_xlfn.XLOOKUP(Consolidated[[#This Row],[CODE]],[1]updatedschoolpoints!$A:$A,[1]updatedschoolpoints!$H:$H)</f>
        <v>95001.035340000002</v>
      </c>
      <c r="AJ280" s="21">
        <v>48600</v>
      </c>
      <c r="AK280" s="21" t="s">
        <v>248</v>
      </c>
      <c r="AL280" s="26">
        <f>_xlfn.XLOOKUP(Consolidated[[#This Row],[CODE]],'[2]FCI updated 220517'!$B:$B,'[2]FCI updated 220517'!$GD:$GD)</f>
        <v>0.72799999999999998</v>
      </c>
      <c r="AM280" s="27">
        <f>IF(AND(Consolidated[[#This Row],[DESIGNATION]]="Historic",Consolidated[[#This Row],[DESIGNATION 3/22/2022]]="Historic"),AL280,AL280/1.6)</f>
        <v>0.45499999999999996</v>
      </c>
      <c r="AN280" s="21" t="s">
        <v>45</v>
      </c>
      <c r="AO280" s="21" t="s">
        <v>46</v>
      </c>
      <c r="AP280" s="21" t="str">
        <f>_xlfn.XLOOKUP(Consolidated[[#This Row],[CODE]],'[3]PRUEBA PVI'!$D:$D,'[3]PRUEBA PVI'!$I:$I,"NO DATA")</f>
        <v>REGULAR</v>
      </c>
      <c r="AQ280" s="28" t="str">
        <f>IF(_xlfn.XLOOKUP(Consolidated[[#This Row],[CODE]],'[4]PRUEBA PVI'!$D:$D,'[4]PRUEBA PVI'!$I:$I,"NOT FOUND")=Consolidated[[#This Row],[SPECIAL SCHOOL]],"MATCHES","NO")</f>
        <v>MATCHES</v>
      </c>
      <c r="AR280" s="28"/>
      <c r="AS280" s="21">
        <f>_xlfn.XLOOKUP(Consolidated[[#This Row],[CODE]],'[5]WORKING FILE'!$D:$D,'[5]WORKING FILE'!$W:$W,"")</f>
        <v>3</v>
      </c>
      <c r="AT280" s="33" t="str">
        <f>_xlfn.XLOOKUP(Consolidated[[#This Row],[CODE]],'[5]WORKING FILE'!$D:$D,'[5]WORKING FILE'!$V:$V)</f>
        <v>Rural. Designated Shelter.Have capacity to accomadate more students. Add (1) PK</v>
      </c>
      <c r="AU280" s="21" t="str">
        <f>_xlfn.XLOOKUP(Consolidated[[#This Row],[CODE]],'[6]Karen sort'!$D:$D,'[6]Karen sort'!$O:$O,"NOT COMPLETE")</f>
        <v>PK-8</v>
      </c>
      <c r="AV280" s="21">
        <v>4</v>
      </c>
      <c r="AW280" s="21">
        <v>3</v>
      </c>
      <c r="AX280" s="21" t="s">
        <v>92</v>
      </c>
      <c r="AY280" s="27" t="s">
        <v>92</v>
      </c>
      <c r="AZ280" s="21"/>
      <c r="BA280" s="21"/>
      <c r="BB280" s="21"/>
      <c r="BC280" s="21"/>
      <c r="BD280" s="21"/>
      <c r="BE280" s="21"/>
      <c r="BF280" s="24" t="s">
        <v>179</v>
      </c>
      <c r="BG280" s="24">
        <v>287.43299546706265</v>
      </c>
      <c r="BH280" s="29" t="str">
        <f>IF(_xlfn.XLOOKUP(Consolidated[[#This Row],[CODE]],'[4]PRUEBA PVI'!$D:$D,'[4]PRUEBA PVI'!$AF:$AF,"NOT FOUND")=BG280,"",_xlfn.XLOOKUP(Consolidated[[#This Row],[CODE]],'[4]PRUEBA PVI'!$D:$D,'[4]PRUEBA PVI'!$AF:$AF,"NOT FOUND"))</f>
        <v/>
      </c>
      <c r="BI280" s="30">
        <v>271.7761280292151</v>
      </c>
      <c r="BJ280" s="21">
        <v>30</v>
      </c>
      <c r="BK280" s="28" t="str">
        <f>IF(_xlfn.XLOOKUP(Consolidated[[#This Row],[CODE]],'[4]PRUEBA PVI'!$D:$D,'[4]PRUEBA PVI'!$AK:$AK,"NO DATA")=Consolidated[[#This Row],[NO OF CLASSROOMS]],"","DOES NOT MATCH")</f>
        <v/>
      </c>
      <c r="BL280" s="31">
        <f>Consolidated[[#This Row],[ENROLLMENT 2021-22]]/Consolidated[[#This Row],[NO OF CLASSROOMS]]</f>
        <v>9.0592042676405029</v>
      </c>
      <c r="BM280" s="21">
        <f>Consolidated[[#This Row],[FLOOR AREA (SF)]]/Consolidated[[#This Row],[ENROLLMENT 2022-23]]</f>
        <v>169.0828845902945</v>
      </c>
      <c r="BN280" s="21" t="s">
        <v>114</v>
      </c>
      <c r="BO280" s="21" t="s">
        <v>100</v>
      </c>
      <c r="BP280" s="21" t="s">
        <v>97</v>
      </c>
      <c r="BQ280" s="21" t="s">
        <v>123</v>
      </c>
      <c r="BR280" s="21" t="s">
        <v>97</v>
      </c>
      <c r="BS280" s="21" t="str">
        <f>_xlfn.XLOOKUP(Consolidated[[#This Row],[CODE]],'[7]page 1'!$A:$A,'[7]page 1'!$C:$C,"")</f>
        <v/>
      </c>
      <c r="BT280" s="21" t="str">
        <f>_xlfn.XLOOKUP(Consolidated[[#This Row],[CODE]],[8]Sheet1!$A:$A,[8]Sheet1!$G:$G,"")</f>
        <v>ESSER ROOF SEALING PROGRAM</v>
      </c>
      <c r="BU280" s="21" t="s">
        <v>92</v>
      </c>
      <c r="BV280" s="21" t="s">
        <v>124</v>
      </c>
      <c r="BW280" s="25" t="s">
        <v>125</v>
      </c>
      <c r="BX280" s="32" t="s">
        <v>923</v>
      </c>
      <c r="BY280" s="21" t="s">
        <v>922</v>
      </c>
      <c r="BZ280" s="21" t="s">
        <v>103</v>
      </c>
      <c r="CA280" s="33" t="s">
        <v>924</v>
      </c>
      <c r="CB280" s="21">
        <v>2</v>
      </c>
      <c r="CC280" s="25" t="s">
        <v>105</v>
      </c>
      <c r="CD280" s="21" t="s">
        <v>97</v>
      </c>
      <c r="CE280" s="21"/>
      <c r="CF280" s="21" t="s">
        <v>117</v>
      </c>
    </row>
    <row r="281" spans="1:84" ht="56.4" x14ac:dyDescent="0.3">
      <c r="A281" s="21">
        <v>31534</v>
      </c>
      <c r="B281" s="22" t="s">
        <v>925</v>
      </c>
      <c r="C281" s="21" t="s">
        <v>679</v>
      </c>
      <c r="D281" s="21" t="s">
        <v>680</v>
      </c>
      <c r="E281" s="21" t="s">
        <v>922</v>
      </c>
      <c r="F281" s="21"/>
      <c r="G281" s="21" t="s">
        <v>119</v>
      </c>
      <c r="H281" s="21" t="s">
        <v>120</v>
      </c>
      <c r="I281" s="21" t="s">
        <v>92</v>
      </c>
      <c r="J281" s="21" t="s">
        <v>92</v>
      </c>
      <c r="K281" s="21" t="s">
        <v>121</v>
      </c>
      <c r="L281" s="24" t="s">
        <v>92</v>
      </c>
      <c r="M281" s="24">
        <v>20.985070372047527</v>
      </c>
      <c r="N281" s="24">
        <v>16.806054678751057</v>
      </c>
      <c r="O281" s="24">
        <v>24.404106460840481</v>
      </c>
      <c r="P281" s="24">
        <v>14.126925934646112</v>
      </c>
      <c r="Q281" s="24">
        <v>19.826150836609138</v>
      </c>
      <c r="R281" s="24">
        <v>11.348120526413751</v>
      </c>
      <c r="S281" s="24" t="s">
        <v>92</v>
      </c>
      <c r="T281" s="24" t="s">
        <v>92</v>
      </c>
      <c r="U281" s="24" t="s">
        <v>92</v>
      </c>
      <c r="V281" s="24" t="s">
        <v>92</v>
      </c>
      <c r="W281" s="24" t="s">
        <v>92</v>
      </c>
      <c r="X281" s="24" t="s">
        <v>92</v>
      </c>
      <c r="Y281" s="24" t="s">
        <v>92</v>
      </c>
      <c r="Z281" s="24" t="s">
        <v>92</v>
      </c>
      <c r="AA281" s="24" t="s">
        <v>92</v>
      </c>
      <c r="AB281" s="23" t="s">
        <v>198</v>
      </c>
      <c r="AC281" s="21">
        <v>18.00816</v>
      </c>
      <c r="AD281" s="21">
        <v>-65.932919999999996</v>
      </c>
      <c r="AE281" s="21" t="str">
        <f>_xlfn.XLOOKUP(Consolidated[[#This Row],[CODE]],[1]updatedschoolpoints!$A:$A,[1]updatedschoolpoints!$O:$O)</f>
        <v>400-061-003-01</v>
      </c>
      <c r="AF281" s="21">
        <f>_xlfn.XLOOKUP(Consolidated[[#This Row],[CODE]],[1]updatedschoolpoints!$A:$A,[1]updatedschoolpoints!$Q:$Q)</f>
        <v>1</v>
      </c>
      <c r="AG281" s="21">
        <f>_xlfn.XLOOKUP(Consolidated[[#This Row],[CODE]],[1]updatedschoolpoints!$A:$A,[1]updatedschoolpoints!$P:$P)</f>
        <v>3</v>
      </c>
      <c r="AH281" s="21">
        <f>_xlfn.XLOOKUP(Consolidated[[#This Row],[CODE]],[1]updatedschoolpoints!$A:$A,[1]updatedschoolpoints!$I:$I)</f>
        <v>1.9413013450000001</v>
      </c>
      <c r="AI281" s="21">
        <f>_xlfn.XLOOKUP(Consolidated[[#This Row],[CODE]],[1]updatedschoolpoints!$A:$A,[1]updatedschoolpoints!$H:$H)</f>
        <v>84563.086580000003</v>
      </c>
      <c r="AJ281" s="21">
        <v>33274</v>
      </c>
      <c r="AK281" s="21" t="s">
        <v>137</v>
      </c>
      <c r="AL281" s="26">
        <f>_xlfn.XLOOKUP(Consolidated[[#This Row],[CODE]],'[2]FCI updated 220517'!$B:$B,'[2]FCI updated 220517'!$GD:$GD)</f>
        <v>1.1479999999999999</v>
      </c>
      <c r="AM281" s="27">
        <f>IF(AND(Consolidated[[#This Row],[DESIGNATION]]="Historic",Consolidated[[#This Row],[DESIGNATION 3/22/2022]]="Historic"),AL281,AL281/1.6)</f>
        <v>0.71749999999999992</v>
      </c>
      <c r="AN281" s="21" t="s">
        <v>97</v>
      </c>
      <c r="AO281" s="21" t="s">
        <v>97</v>
      </c>
      <c r="AP281" s="21" t="str">
        <f>_xlfn.XLOOKUP(Consolidated[[#This Row],[CODE]],'[3]PRUEBA PVI'!$D:$D,'[3]PRUEBA PVI'!$I:$I,"NO DATA")</f>
        <v>REGULAR</v>
      </c>
      <c r="AQ281" s="28" t="str">
        <f>IF(_xlfn.XLOOKUP(Consolidated[[#This Row],[CODE]],'[4]PRUEBA PVI'!$D:$D,'[4]PRUEBA PVI'!$I:$I,"NOT FOUND")=Consolidated[[#This Row],[SPECIAL SCHOOL]],"MATCHES","NO")</f>
        <v>MATCHES</v>
      </c>
      <c r="AR281" s="28"/>
      <c r="AS281" s="21">
        <f>_xlfn.XLOOKUP(Consolidated[[#This Row],[CODE]],'[5]WORKING FILE'!$D:$D,'[5]WORKING FILE'!$W:$W,"")</f>
        <v>1</v>
      </c>
      <c r="AT281" s="33" t="str">
        <f>_xlfn.XLOOKUP(Consolidated[[#This Row],[CODE]],'[5]WORKING FILE'!$D:$D,'[5]WORKING FILE'!$V:$V)</f>
        <v>Rural. Low Enrollment. Student may be better accomadated at 35899.</v>
      </c>
      <c r="AU281" s="21" t="str">
        <f>_xlfn.XLOOKUP(Consolidated[[#This Row],[CODE]],'[6]Karen sort'!$D:$D,'[6]Karen sort'!$O:$O,"NOT COMPLETE")</f>
        <v>K-5</v>
      </c>
      <c r="AV281" s="21">
        <v>4</v>
      </c>
      <c r="AW281" s="21">
        <v>3</v>
      </c>
      <c r="AX281" s="21" t="s">
        <v>92</v>
      </c>
      <c r="AY281" s="27" t="s">
        <v>92</v>
      </c>
      <c r="AZ281" s="21"/>
      <c r="BA281" s="21"/>
      <c r="BB281" s="21"/>
      <c r="BC281" s="21"/>
      <c r="BD281" s="21"/>
      <c r="BE281" s="21"/>
      <c r="BF281" s="24" t="s">
        <v>131</v>
      </c>
      <c r="BG281" s="24">
        <v>107.49642880930806</v>
      </c>
      <c r="BH281" s="29" t="str">
        <f>IF(_xlfn.XLOOKUP(Consolidated[[#This Row],[CODE]],'[4]PRUEBA PVI'!$D:$D,'[4]PRUEBA PVI'!$AF:$AF,"NOT FOUND")=BG281,"",_xlfn.XLOOKUP(Consolidated[[#This Row],[CODE]],'[4]PRUEBA PVI'!$D:$D,'[4]PRUEBA PVI'!$AF:$AF,"NOT FOUND"))</f>
        <v/>
      </c>
      <c r="BI281" s="30">
        <v>101.36867584260744</v>
      </c>
      <c r="BJ281" s="21">
        <v>37</v>
      </c>
      <c r="BK281" s="28" t="str">
        <f>IF(_xlfn.XLOOKUP(Consolidated[[#This Row],[CODE]],'[4]PRUEBA PVI'!$D:$D,'[4]PRUEBA PVI'!$AK:$AK,"NO DATA")=Consolidated[[#This Row],[NO OF CLASSROOMS]],"","DOES NOT MATCH")</f>
        <v/>
      </c>
      <c r="BL281" s="31">
        <f>Consolidated[[#This Row],[ENROLLMENT 2021-22]]/Consolidated[[#This Row],[NO OF CLASSROOMS]]</f>
        <v>2.7396939416920931</v>
      </c>
      <c r="BM281" s="21">
        <f>Consolidated[[#This Row],[FLOOR AREA (SF)]]/Consolidated[[#This Row],[ENROLLMENT 2022-23]]</f>
        <v>309.53586429392919</v>
      </c>
      <c r="BN281" s="21" t="s">
        <v>114</v>
      </c>
      <c r="BO281" s="21" t="s">
        <v>132</v>
      </c>
      <c r="BP281" s="21" t="s">
        <v>97</v>
      </c>
      <c r="BQ281" s="21" t="s">
        <v>123</v>
      </c>
      <c r="BR281" s="21" t="s">
        <v>97</v>
      </c>
      <c r="BS281" s="21" t="str">
        <f>_xlfn.XLOOKUP(Consolidated[[#This Row],[CODE]],'[7]page 1'!$A:$A,'[7]page 1'!$C:$C,"")</f>
        <v>85KVA</v>
      </c>
      <c r="BT281" s="21" t="str">
        <f>_xlfn.XLOOKUP(Consolidated[[#This Row],[CODE]],[8]Sheet1!$A:$A,[8]Sheet1!$G:$G,"")</f>
        <v/>
      </c>
      <c r="BU281" s="21" t="s">
        <v>92</v>
      </c>
      <c r="BV281" s="21" t="s">
        <v>124</v>
      </c>
      <c r="BW281" s="25" t="s">
        <v>227</v>
      </c>
      <c r="BX281" s="32" t="s">
        <v>926</v>
      </c>
      <c r="BY281" s="21" t="s">
        <v>922</v>
      </c>
      <c r="BZ281" s="21" t="s">
        <v>103</v>
      </c>
      <c r="CA281" s="33" t="s">
        <v>924</v>
      </c>
      <c r="CB281" s="21">
        <v>2</v>
      </c>
      <c r="CC281" s="25" t="s">
        <v>105</v>
      </c>
      <c r="CD281" s="21" t="s">
        <v>97</v>
      </c>
      <c r="CE281" s="21"/>
      <c r="CF281" s="21" t="s">
        <v>176</v>
      </c>
    </row>
    <row r="282" spans="1:84" ht="42.6" x14ac:dyDescent="0.3">
      <c r="A282" s="21">
        <v>31542</v>
      </c>
      <c r="B282" s="22" t="s">
        <v>927</v>
      </c>
      <c r="C282" s="21" t="s">
        <v>679</v>
      </c>
      <c r="D282" s="21" t="s">
        <v>680</v>
      </c>
      <c r="E282" s="21" t="s">
        <v>922</v>
      </c>
      <c r="F282" s="21"/>
      <c r="G282" s="21" t="s">
        <v>160</v>
      </c>
      <c r="H282" s="21" t="s">
        <v>161</v>
      </c>
      <c r="I282" s="21" t="s">
        <v>92</v>
      </c>
      <c r="J282" s="21" t="s">
        <v>92</v>
      </c>
      <c r="K282" s="21" t="s">
        <v>162</v>
      </c>
      <c r="L282" s="24" t="s">
        <v>92</v>
      </c>
      <c r="M282" s="24" t="s">
        <v>92</v>
      </c>
      <c r="N282" s="24" t="s">
        <v>92</v>
      </c>
      <c r="O282" s="24" t="s">
        <v>92</v>
      </c>
      <c r="P282" s="24" t="s">
        <v>92</v>
      </c>
      <c r="Q282" s="24" t="s">
        <v>92</v>
      </c>
      <c r="R282" s="24" t="s">
        <v>92</v>
      </c>
      <c r="S282" s="24" t="s">
        <v>92</v>
      </c>
      <c r="T282" s="24" t="s">
        <v>92</v>
      </c>
      <c r="U282" s="24" t="s">
        <v>92</v>
      </c>
      <c r="V282" s="24">
        <v>60.149790594130138</v>
      </c>
      <c r="W282" s="24">
        <v>50.561280523842889</v>
      </c>
      <c r="X282" s="24">
        <v>67.546073892425682</v>
      </c>
      <c r="Y282" s="24">
        <v>64.63168098759725</v>
      </c>
      <c r="Z282" s="24" t="s">
        <v>92</v>
      </c>
      <c r="AA282" s="24" t="s">
        <v>92</v>
      </c>
      <c r="AB282" s="23" t="s">
        <v>313</v>
      </c>
      <c r="AC282" s="21">
        <v>18.007339999999999</v>
      </c>
      <c r="AD282" s="21">
        <v>-65.896850000000001</v>
      </c>
      <c r="AE282" s="21" t="str">
        <f>_xlfn.XLOOKUP(Consolidated[[#This Row],[CODE]],[1]updatedschoolpoints!$A:$A,[1]updatedschoolpoints!$O:$O)</f>
        <v>400-077-038-25</v>
      </c>
      <c r="AF282" s="21">
        <f>_xlfn.XLOOKUP(Consolidated[[#This Row],[CODE]],[1]updatedschoolpoints!$A:$A,[1]updatedschoolpoints!$Q:$Q)</f>
        <v>25</v>
      </c>
      <c r="AG282" s="21">
        <f>_xlfn.XLOOKUP(Consolidated[[#This Row],[CODE]],[1]updatedschoolpoints!$A:$A,[1]updatedschoolpoints!$P:$P)</f>
        <v>38</v>
      </c>
      <c r="AH282" s="21">
        <f>_xlfn.XLOOKUP(Consolidated[[#This Row],[CODE]],[1]updatedschoolpoints!$A:$A,[1]updatedschoolpoints!$I:$I)</f>
        <v>3.1399276340000002</v>
      </c>
      <c r="AI282" s="21">
        <f>_xlfn.XLOOKUP(Consolidated[[#This Row],[CODE]],[1]updatedschoolpoints!$A:$A,[1]updatedschoolpoints!$H:$H)</f>
        <v>136775.24770000001</v>
      </c>
      <c r="AJ282" s="21">
        <v>56778</v>
      </c>
      <c r="AK282" s="21" t="s">
        <v>137</v>
      </c>
      <c r="AL282" s="26">
        <f>_xlfn.XLOOKUP(Consolidated[[#This Row],[CODE]],'[2]FCI updated 220517'!$B:$B,'[2]FCI updated 220517'!$GD:$GD)</f>
        <v>1.0631999999999999</v>
      </c>
      <c r="AM282" s="27">
        <f>IF(AND(Consolidated[[#This Row],[DESIGNATION]]="Historic",Consolidated[[#This Row],[DESIGNATION 3/22/2022]]="Historic"),AL282,AL282/1.6)</f>
        <v>0.66449999999999987</v>
      </c>
      <c r="AN282" s="21" t="s">
        <v>97</v>
      </c>
      <c r="AO282" s="21" t="s">
        <v>97</v>
      </c>
      <c r="AP282" s="21" t="str">
        <f>_xlfn.XLOOKUP(Consolidated[[#This Row],[CODE]],'[3]PRUEBA PVI'!$D:$D,'[3]PRUEBA PVI'!$I:$I,"NO DATA")</f>
        <v>VOCACIONAL</v>
      </c>
      <c r="AQ282" s="28" t="str">
        <f>IF(_xlfn.XLOOKUP(Consolidated[[#This Row],[CODE]],'[4]PRUEBA PVI'!$D:$D,'[4]PRUEBA PVI'!$I:$I,"NOT FOUND")=Consolidated[[#This Row],[SPECIAL SCHOOL]],"MATCHES","NO")</f>
        <v>MATCHES</v>
      </c>
      <c r="AR282" s="28"/>
      <c r="AS282" s="21">
        <f>_xlfn.XLOOKUP(Consolidated[[#This Row],[CODE]],'[5]WORKING FILE'!$D:$D,'[5]WORKING FILE'!$W:$W,"")</f>
        <v>3</v>
      </c>
      <c r="AT282" s="33" t="str">
        <f>_xlfn.XLOOKUP(Consolidated[[#This Row],[CODE]],'[5]WORKING FILE'!$D:$D,'[5]WORKING FILE'!$V:$V)</f>
        <v xml:space="preserve">Urban. </v>
      </c>
      <c r="AU282" s="21" t="str">
        <f>_xlfn.XLOOKUP(Consolidated[[#This Row],[CODE]],'[6]Karen sort'!$D:$D,'[6]Karen sort'!$O:$O,"NOT COMPLETE")</f>
        <v>9-12</v>
      </c>
      <c r="AV282" s="21">
        <v>4</v>
      </c>
      <c r="AW282" s="21">
        <v>2</v>
      </c>
      <c r="AX282" s="21" t="s">
        <v>92</v>
      </c>
      <c r="AY282" s="27" t="s">
        <v>92</v>
      </c>
      <c r="AZ282" s="21"/>
      <c r="BA282" s="21"/>
      <c r="BB282" s="21"/>
      <c r="BC282" s="21"/>
      <c r="BD282" s="21"/>
      <c r="BE282" s="21"/>
      <c r="BF282" s="24" t="s">
        <v>98</v>
      </c>
      <c r="BG282" s="24">
        <v>242.88882599799598</v>
      </c>
      <c r="BH282" s="29" t="str">
        <f>IF(_xlfn.XLOOKUP(Consolidated[[#This Row],[CODE]],'[4]PRUEBA PVI'!$D:$D,'[4]PRUEBA PVI'!$AF:$AF,"NOT FOUND")=BG282,"",_xlfn.XLOOKUP(Consolidated[[#This Row],[CODE]],'[4]PRUEBA PVI'!$D:$D,'[4]PRUEBA PVI'!$AF:$AF,"NOT FOUND"))</f>
        <v/>
      </c>
      <c r="BI282" s="30">
        <v>233.188554210603</v>
      </c>
      <c r="BJ282" s="21">
        <v>26</v>
      </c>
      <c r="BK282" s="28" t="str">
        <f>IF(_xlfn.XLOOKUP(Consolidated[[#This Row],[CODE]],'[4]PRUEBA PVI'!$D:$D,'[4]PRUEBA PVI'!$AK:$AK,"NO DATA")=Consolidated[[#This Row],[NO OF CLASSROOMS]],"","DOES NOT MATCH")</f>
        <v/>
      </c>
      <c r="BL282" s="31">
        <f>Consolidated[[#This Row],[ENROLLMENT 2021-22]]/Consolidated[[#This Row],[NO OF CLASSROOMS]]</f>
        <v>8.9687905465616531</v>
      </c>
      <c r="BM282" s="21">
        <f>Consolidated[[#This Row],[FLOOR AREA (SF)]]/Consolidated[[#This Row],[ENROLLMENT 2022-23]]</f>
        <v>233.76126821276029</v>
      </c>
      <c r="BN282" s="21" t="s">
        <v>99</v>
      </c>
      <c r="BO282" s="21" t="s">
        <v>100</v>
      </c>
      <c r="BP282" s="21" t="s">
        <v>97</v>
      </c>
      <c r="BQ282" s="21" t="s">
        <v>97</v>
      </c>
      <c r="BR282" s="21" t="s">
        <v>97</v>
      </c>
      <c r="BS282" s="21" t="str">
        <f>_xlfn.XLOOKUP(Consolidated[[#This Row],[CODE]],'[7]page 1'!$A:$A,'[7]page 1'!$C:$C,"")</f>
        <v/>
      </c>
      <c r="BT282" s="21" t="str">
        <f>_xlfn.XLOOKUP(Consolidated[[#This Row],[CODE]],[8]Sheet1!$A:$A,[8]Sheet1!$G:$G,"")</f>
        <v/>
      </c>
      <c r="BU282" s="21" t="s">
        <v>92</v>
      </c>
      <c r="BV282" s="21" t="s">
        <v>124</v>
      </c>
      <c r="BW282" s="25" t="s">
        <v>279</v>
      </c>
      <c r="BX282" s="32" t="s">
        <v>928</v>
      </c>
      <c r="BY282" s="21" t="s">
        <v>922</v>
      </c>
      <c r="BZ282" s="21" t="s">
        <v>103</v>
      </c>
      <c r="CA282" s="33" t="s">
        <v>924</v>
      </c>
      <c r="CB282" s="21">
        <v>2</v>
      </c>
      <c r="CC282" s="25" t="s">
        <v>105</v>
      </c>
      <c r="CD282" s="21" t="s">
        <v>97</v>
      </c>
      <c r="CE282" s="21"/>
      <c r="CF282" s="21" t="s">
        <v>134</v>
      </c>
    </row>
    <row r="283" spans="1:84" ht="56.4" x14ac:dyDescent="0.3">
      <c r="A283" s="21">
        <v>31583</v>
      </c>
      <c r="B283" s="22" t="s">
        <v>929</v>
      </c>
      <c r="C283" s="21" t="s">
        <v>679</v>
      </c>
      <c r="D283" s="21" t="s">
        <v>844</v>
      </c>
      <c r="E283" s="21" t="s">
        <v>930</v>
      </c>
      <c r="F283" s="21"/>
      <c r="G283" s="21" t="s">
        <v>108</v>
      </c>
      <c r="H283" s="21" t="s">
        <v>109</v>
      </c>
      <c r="I283" s="21" t="s">
        <v>110</v>
      </c>
      <c r="J283" s="21" t="s">
        <v>92</v>
      </c>
      <c r="K283" s="21" t="s">
        <v>111</v>
      </c>
      <c r="L283" s="24">
        <v>6.2098203013582189</v>
      </c>
      <c r="M283" s="24">
        <v>23.846670877326737</v>
      </c>
      <c r="N283" s="24">
        <v>12.137706156875764</v>
      </c>
      <c r="O283" s="24">
        <v>23.465486981577385</v>
      </c>
      <c r="P283" s="24">
        <v>14.126925934646112</v>
      </c>
      <c r="Q283" s="24">
        <v>21.714355678190962</v>
      </c>
      <c r="R283" s="24">
        <v>22.696241052827503</v>
      </c>
      <c r="S283" s="24">
        <v>15.174115353360238</v>
      </c>
      <c r="T283" s="24">
        <v>30.247831181352502</v>
      </c>
      <c r="U283" s="24">
        <v>28.524719381039066</v>
      </c>
      <c r="V283" s="24" t="s">
        <v>92</v>
      </c>
      <c r="W283" s="24" t="s">
        <v>92</v>
      </c>
      <c r="X283" s="24" t="s">
        <v>92</v>
      </c>
      <c r="Y283" s="24" t="s">
        <v>92</v>
      </c>
      <c r="Z283" s="24" t="s">
        <v>92</v>
      </c>
      <c r="AA283" s="24" t="s">
        <v>92</v>
      </c>
      <c r="AB283" s="23" t="s">
        <v>208</v>
      </c>
      <c r="AC283" s="21">
        <v>18.237362139999998</v>
      </c>
      <c r="AD283" s="21">
        <v>-65.782340649999995</v>
      </c>
      <c r="AE283" s="21" t="str">
        <f>_xlfn.XLOOKUP(Consolidated[[#This Row],[CODE]],[1]updatedschoolpoints!$A:$A,[1]updatedschoolpoints!$O:$O)</f>
        <v>229-035-005-11</v>
      </c>
      <c r="AF283" s="21">
        <f>_xlfn.XLOOKUP(Consolidated[[#This Row],[CODE]],[1]updatedschoolpoints!$A:$A,[1]updatedschoolpoints!$Q:$Q)</f>
        <v>11</v>
      </c>
      <c r="AG283" s="21">
        <f>_xlfn.XLOOKUP(Consolidated[[#This Row],[CODE]],[1]updatedschoolpoints!$A:$A,[1]updatedschoolpoints!$P:$P)</f>
        <v>5</v>
      </c>
      <c r="AH283" s="21">
        <f>_xlfn.XLOOKUP(Consolidated[[#This Row],[CODE]],[1]updatedschoolpoints!$A:$A,[1]updatedschoolpoints!$I:$I)</f>
        <v>1.0543199729999999</v>
      </c>
      <c r="AI283" s="21">
        <f>_xlfn.XLOOKUP(Consolidated[[#This Row],[CODE]],[1]updatedschoolpoints!$A:$A,[1]updatedschoolpoints!$H:$H)</f>
        <v>45926.178019999999</v>
      </c>
      <c r="AJ283" s="21">
        <v>12730</v>
      </c>
      <c r="AK283" s="21" t="s">
        <v>258</v>
      </c>
      <c r="AL283" s="26">
        <f>_xlfn.XLOOKUP(Consolidated[[#This Row],[CODE]],'[2]FCI updated 220517'!$B:$B,'[2]FCI updated 220517'!$GD:$GD)</f>
        <v>1.208</v>
      </c>
      <c r="AM283" s="27">
        <f>IF(AND(Consolidated[[#This Row],[DESIGNATION]]="Historic",Consolidated[[#This Row],[DESIGNATION 3/22/2022]]="Historic"),AL283,AL283/1.6)</f>
        <v>0.75499999999999989</v>
      </c>
      <c r="AN283" s="21" t="s">
        <v>97</v>
      </c>
      <c r="AO283" s="21" t="s">
        <v>97</v>
      </c>
      <c r="AP283" s="21" t="str">
        <f>_xlfn.XLOOKUP(Consolidated[[#This Row],[CODE]],'[3]PRUEBA PVI'!$D:$D,'[3]PRUEBA PVI'!$I:$I,"NO DATA")</f>
        <v>MONTESSORI</v>
      </c>
      <c r="AQ283" s="28" t="str">
        <f>IF(_xlfn.XLOOKUP(Consolidated[[#This Row],[CODE]],'[4]PRUEBA PVI'!$D:$D,'[4]PRUEBA PVI'!$I:$I,"NOT FOUND")=Consolidated[[#This Row],[SPECIAL SCHOOL]],"MATCHES","NO")</f>
        <v>MATCHES</v>
      </c>
      <c r="AR283" s="28"/>
      <c r="AS283" s="21">
        <f>_xlfn.XLOOKUP(Consolidated[[#This Row],[CODE]],'[5]WORKING FILE'!$D:$D,'[5]WORKING FILE'!$W:$W,"")</f>
        <v>5</v>
      </c>
      <c r="AT283" s="33" t="str">
        <f>_xlfn.XLOOKUP(Consolidated[[#This Row],[CODE]],'[5]WORKING FILE'!$D:$D,'[5]WORKING FILE'!$V:$V)</f>
        <v>Rural. Significantly under area. Add (1) PK. Can accommadate some students from 31609.</v>
      </c>
      <c r="AU283" s="21" t="str">
        <f>_xlfn.XLOOKUP(Consolidated[[#This Row],[CODE]],'[6]Karen sort'!$D:$D,'[6]Karen sort'!$O:$O,"NOT COMPLETE")</f>
        <v>PK-8</v>
      </c>
      <c r="AV283" s="21">
        <v>3.1</v>
      </c>
      <c r="AW283" s="21">
        <v>3</v>
      </c>
      <c r="AX283" s="21" t="s">
        <v>92</v>
      </c>
      <c r="AY283" s="27" t="s">
        <v>92</v>
      </c>
      <c r="AZ283" s="21"/>
      <c r="BA283" s="21"/>
      <c r="BB283" s="21"/>
      <c r="BC283" s="21"/>
      <c r="BD283" s="21"/>
      <c r="BE283" s="21"/>
      <c r="BF283" s="24" t="s">
        <v>98</v>
      </c>
      <c r="BG283" s="24">
        <v>198.14387289855446</v>
      </c>
      <c r="BH283" s="29" t="str">
        <f>IF(_xlfn.XLOOKUP(Consolidated[[#This Row],[CODE]],'[4]PRUEBA PVI'!$D:$D,'[4]PRUEBA PVI'!$AF:$AF,"NOT FOUND")=BG283,"",_xlfn.XLOOKUP(Consolidated[[#This Row],[CODE]],'[4]PRUEBA PVI'!$D:$D,'[4]PRUEBA PVI'!$AF:$AF,"NOT FOUND"))</f>
        <v/>
      </c>
      <c r="BI283" s="30">
        <v>187.90430071872481</v>
      </c>
      <c r="BJ283" s="21">
        <v>11</v>
      </c>
      <c r="BK283" s="28" t="str">
        <f>IF(_xlfn.XLOOKUP(Consolidated[[#This Row],[CODE]],'[4]PRUEBA PVI'!$D:$D,'[4]PRUEBA PVI'!$AK:$AK,"NO DATA")=Consolidated[[#This Row],[NO OF CLASSROOMS]],"","DOES NOT MATCH")</f>
        <v/>
      </c>
      <c r="BL283" s="31">
        <f>Consolidated[[#This Row],[ENROLLMENT 2021-22]]/Consolidated[[#This Row],[NO OF CLASSROOMS]]</f>
        <v>17.082209156247711</v>
      </c>
      <c r="BM283" s="21">
        <f>Consolidated[[#This Row],[FLOOR AREA (SF)]]/Consolidated[[#This Row],[ENROLLMENT 2022-23]]</f>
        <v>64.246245991757192</v>
      </c>
      <c r="BN283" s="21" t="s">
        <v>114</v>
      </c>
      <c r="BO283" s="21" t="s">
        <v>100</v>
      </c>
      <c r="BP283" s="21" t="s">
        <v>97</v>
      </c>
      <c r="BQ283" s="21" t="s">
        <v>123</v>
      </c>
      <c r="BR283" s="21" t="s">
        <v>97</v>
      </c>
      <c r="BS283" s="21" t="str">
        <f>_xlfn.XLOOKUP(Consolidated[[#This Row],[CODE]],'[7]page 1'!$A:$A,'[7]page 1'!$C:$C,"")</f>
        <v>85KVA</v>
      </c>
      <c r="BT283" s="21" t="str">
        <f>_xlfn.XLOOKUP(Consolidated[[#This Row],[CODE]],[8]Sheet1!$A:$A,[8]Sheet1!$G:$G,"")</f>
        <v/>
      </c>
      <c r="BU283" s="21" t="s">
        <v>92</v>
      </c>
      <c r="BV283" s="21" t="s">
        <v>124</v>
      </c>
      <c r="BW283" s="25" t="s">
        <v>125</v>
      </c>
      <c r="BX283" s="32" t="s">
        <v>931</v>
      </c>
      <c r="BY283" s="21" t="s">
        <v>930</v>
      </c>
      <c r="BZ283" s="21" t="s">
        <v>103</v>
      </c>
      <c r="CA283" s="33" t="s">
        <v>932</v>
      </c>
      <c r="CB283" s="21">
        <v>1</v>
      </c>
      <c r="CC283" s="25" t="s">
        <v>105</v>
      </c>
      <c r="CD283" s="21" t="s">
        <v>97</v>
      </c>
      <c r="CE283" s="21"/>
      <c r="CF283" s="21" t="s">
        <v>127</v>
      </c>
    </row>
    <row r="284" spans="1:84" ht="70.2" x14ac:dyDescent="0.3">
      <c r="A284" s="21">
        <v>31609</v>
      </c>
      <c r="B284" s="22" t="s">
        <v>933</v>
      </c>
      <c r="C284" s="21" t="s">
        <v>679</v>
      </c>
      <c r="D284" s="21" t="s">
        <v>844</v>
      </c>
      <c r="E284" s="21" t="s">
        <v>930</v>
      </c>
      <c r="F284" s="21"/>
      <c r="G284" s="21" t="s">
        <v>119</v>
      </c>
      <c r="H284" s="21" t="s">
        <v>120</v>
      </c>
      <c r="I284" s="21" t="s">
        <v>92</v>
      </c>
      <c r="J284" s="21" t="s">
        <v>92</v>
      </c>
      <c r="K284" s="21" t="s">
        <v>121</v>
      </c>
      <c r="L284" s="24" t="s">
        <v>92</v>
      </c>
      <c r="M284" s="24">
        <v>37.200806568629709</v>
      </c>
      <c r="N284" s="24">
        <v>18.673394087501173</v>
      </c>
      <c r="O284" s="24">
        <v>31.913062294945245</v>
      </c>
      <c r="P284" s="24">
        <v>25.428466682363002</v>
      </c>
      <c r="Q284" s="24">
        <v>33.043584727681896</v>
      </c>
      <c r="R284" s="24">
        <v>36.881391710844689</v>
      </c>
      <c r="S284" s="24" t="s">
        <v>92</v>
      </c>
      <c r="T284" s="24" t="s">
        <v>92</v>
      </c>
      <c r="U284" s="24" t="s">
        <v>92</v>
      </c>
      <c r="V284" s="24" t="s">
        <v>92</v>
      </c>
      <c r="W284" s="24" t="s">
        <v>92</v>
      </c>
      <c r="X284" s="24" t="s">
        <v>92</v>
      </c>
      <c r="Y284" s="24" t="s">
        <v>92</v>
      </c>
      <c r="Z284" s="24" t="s">
        <v>92</v>
      </c>
      <c r="AA284" s="24" t="s">
        <v>92</v>
      </c>
      <c r="AB284" s="23" t="s">
        <v>198</v>
      </c>
      <c r="AC284" s="21">
        <v>18.241409999999998</v>
      </c>
      <c r="AD284" s="21">
        <v>-65.746200000000002</v>
      </c>
      <c r="AE284" s="21" t="str">
        <f>_xlfn.XLOOKUP(Consolidated[[#This Row],[CODE]],[1]updatedschoolpoints!$A:$A,[1]updatedschoolpoints!$O:$O)</f>
        <v>230-021-301-07</v>
      </c>
      <c r="AF284" s="21">
        <f>_xlfn.XLOOKUP(Consolidated[[#This Row],[CODE]],[1]updatedschoolpoints!$A:$A,[1]updatedschoolpoints!$Q:$Q)</f>
        <v>7</v>
      </c>
      <c r="AG284" s="21">
        <f>_xlfn.XLOOKUP(Consolidated[[#This Row],[CODE]],[1]updatedschoolpoints!$A:$A,[1]updatedschoolpoints!$P:$P)</f>
        <v>301</v>
      </c>
      <c r="AH284" s="21">
        <f>_xlfn.XLOOKUP(Consolidated[[#This Row],[CODE]],[1]updatedschoolpoints!$A:$A,[1]updatedschoolpoints!$I:$I)</f>
        <v>3.5237065840000001</v>
      </c>
      <c r="AI284" s="21">
        <f>_xlfn.XLOOKUP(Consolidated[[#This Row],[CODE]],[1]updatedschoolpoints!$A:$A,[1]updatedschoolpoints!$H:$H)</f>
        <v>153492.6588</v>
      </c>
      <c r="AJ284" s="21">
        <v>19434</v>
      </c>
      <c r="AK284" s="21" t="s">
        <v>934</v>
      </c>
      <c r="AL284" s="26">
        <f>_xlfn.XLOOKUP(Consolidated[[#This Row],[CODE]],'[2]FCI updated 220517'!$B:$B,'[2]FCI updated 220517'!$GD:$GD)</f>
        <v>1.2496</v>
      </c>
      <c r="AM284" s="27">
        <f>IF(AND(Consolidated[[#This Row],[DESIGNATION]]="Historic",Consolidated[[#This Row],[DESIGNATION 3/22/2022]]="Historic"),AL284,AL284/1.6)</f>
        <v>0.78100000000000003</v>
      </c>
      <c r="AN284" s="21" t="s">
        <v>97</v>
      </c>
      <c r="AO284" s="21" t="s">
        <v>97</v>
      </c>
      <c r="AP284" s="21" t="str">
        <f>_xlfn.XLOOKUP(Consolidated[[#This Row],[CODE]],'[3]PRUEBA PVI'!$D:$D,'[3]PRUEBA PVI'!$I:$I,"NO DATA")</f>
        <v>REGULAR</v>
      </c>
      <c r="AQ284" s="28" t="str">
        <f>IF(_xlfn.XLOOKUP(Consolidated[[#This Row],[CODE]],'[4]PRUEBA PVI'!$D:$D,'[4]PRUEBA PVI'!$I:$I,"NOT FOUND")=Consolidated[[#This Row],[SPECIAL SCHOOL]],"MATCHES","NO")</f>
        <v>MATCHES</v>
      </c>
      <c r="AR284" s="28"/>
      <c r="AS284" s="21">
        <f>_xlfn.XLOOKUP(Consolidated[[#This Row],[CODE]],'[5]WORKING FILE'!$D:$D,'[5]WORKING FILE'!$W:$W,"")</f>
        <v>1</v>
      </c>
      <c r="AT284" s="33" t="str">
        <f>_xlfn.XLOOKUP(Consolidated[[#This Row],[CODE]],'[5]WORKING FILE'!$D:$D,'[5]WORKING FILE'!$V:$V)</f>
        <v>Rural. Close to flood zone. Accommadate student at 31583 or 31617.</v>
      </c>
      <c r="AU284" s="21" t="str">
        <f>_xlfn.XLOOKUP(Consolidated[[#This Row],[CODE]],'[6]Karen sort'!$D:$D,'[6]Karen sort'!$O:$O,"NOT COMPLETE")</f>
        <v>K-5</v>
      </c>
      <c r="AV284" s="21">
        <v>3.1</v>
      </c>
      <c r="AW284" s="21">
        <v>5</v>
      </c>
      <c r="AX284" s="21" t="s">
        <v>92</v>
      </c>
      <c r="AY284" s="27" t="s">
        <v>92</v>
      </c>
      <c r="AZ284" s="21"/>
      <c r="BA284" s="21"/>
      <c r="BB284" s="21"/>
      <c r="BC284" s="21"/>
      <c r="BD284" s="21"/>
      <c r="BE284" s="21"/>
      <c r="BF284" s="24" t="s">
        <v>98</v>
      </c>
      <c r="BG284" s="24">
        <v>183.14070607196572</v>
      </c>
      <c r="BH284" s="29" t="str">
        <f>IF(_xlfn.XLOOKUP(Consolidated[[#This Row],[CODE]],'[4]PRUEBA PVI'!$D:$D,'[4]PRUEBA PVI'!$AF:$AF,"NOT FOUND")=BG284,"",_xlfn.XLOOKUP(Consolidated[[#This Row],[CODE]],'[4]PRUEBA PVI'!$D:$D,'[4]PRUEBA PVI'!$AF:$AF,"NOT FOUND"))</f>
        <v/>
      </c>
      <c r="BI284" s="30">
        <v>172.89642576447321</v>
      </c>
      <c r="BJ284" s="21">
        <v>15</v>
      </c>
      <c r="BK284" s="28" t="str">
        <f>IF(_xlfn.XLOOKUP(Consolidated[[#This Row],[CODE]],'[4]PRUEBA PVI'!$D:$D,'[4]PRUEBA PVI'!$AK:$AK,"NO DATA")=Consolidated[[#This Row],[NO OF CLASSROOMS]],"","DOES NOT MATCH")</f>
        <v/>
      </c>
      <c r="BL284" s="31">
        <f>Consolidated[[#This Row],[ENROLLMENT 2021-22]]/Consolidated[[#This Row],[NO OF CLASSROOMS]]</f>
        <v>11.526428384298214</v>
      </c>
      <c r="BM284" s="21">
        <f>Consolidated[[#This Row],[FLOOR AREA (SF)]]/Consolidated[[#This Row],[ENROLLMENT 2022-23]]</f>
        <v>106.11513091122052</v>
      </c>
      <c r="BN284" s="21" t="s">
        <v>114</v>
      </c>
      <c r="BO284" s="21" t="s">
        <v>100</v>
      </c>
      <c r="BP284" s="21" t="s">
        <v>97</v>
      </c>
      <c r="BQ284" s="21" t="s">
        <v>97</v>
      </c>
      <c r="BR284" s="21" t="s">
        <v>97</v>
      </c>
      <c r="BS284" s="21" t="str">
        <f>_xlfn.XLOOKUP(Consolidated[[#This Row],[CODE]],'[7]page 1'!$A:$A,'[7]page 1'!$C:$C,"")</f>
        <v>85KVA</v>
      </c>
      <c r="BT284" s="21" t="str">
        <f>_xlfn.XLOOKUP(Consolidated[[#This Row],[CODE]],[8]Sheet1!$A:$A,[8]Sheet1!$G:$G,"")</f>
        <v/>
      </c>
      <c r="BU284" s="21" t="s">
        <v>92</v>
      </c>
      <c r="BV284" s="21" t="s">
        <v>124</v>
      </c>
      <c r="BW284" s="25" t="s">
        <v>92</v>
      </c>
      <c r="BX284" s="32" t="s">
        <v>935</v>
      </c>
      <c r="BY284" s="21" t="s">
        <v>930</v>
      </c>
      <c r="BZ284" s="21" t="s">
        <v>103</v>
      </c>
      <c r="CA284" s="33" t="s">
        <v>932</v>
      </c>
      <c r="CB284" s="21">
        <v>1</v>
      </c>
      <c r="CC284" s="25" t="s">
        <v>105</v>
      </c>
      <c r="CD284" s="21" t="s">
        <v>97</v>
      </c>
      <c r="CE284" s="21"/>
      <c r="CF284" s="21" t="s">
        <v>127</v>
      </c>
    </row>
    <row r="285" spans="1:84" ht="56.4" x14ac:dyDescent="0.3">
      <c r="A285" s="21">
        <v>31617</v>
      </c>
      <c r="B285" s="22" t="s">
        <v>936</v>
      </c>
      <c r="C285" s="21" t="s">
        <v>679</v>
      </c>
      <c r="D285" s="21" t="s">
        <v>844</v>
      </c>
      <c r="E285" s="21" t="s">
        <v>930</v>
      </c>
      <c r="F285" s="21"/>
      <c r="G285" s="21" t="s">
        <v>119</v>
      </c>
      <c r="H285" s="21" t="s">
        <v>120</v>
      </c>
      <c r="I285" s="21" t="s">
        <v>92</v>
      </c>
      <c r="J285" s="21" t="s">
        <v>93</v>
      </c>
      <c r="K285" s="21" t="s">
        <v>121</v>
      </c>
      <c r="L285" s="24" t="s">
        <v>92</v>
      </c>
      <c r="M285" s="24">
        <v>33.385339228257429</v>
      </c>
      <c r="N285" s="24">
        <v>28.010091131251762</v>
      </c>
      <c r="O285" s="24">
        <v>23.465486981577385</v>
      </c>
      <c r="P285" s="24">
        <v>24.486671620053258</v>
      </c>
      <c r="Q285" s="24">
        <v>29.26717504451825</v>
      </c>
      <c r="R285" s="24">
        <v>37.827068421379167</v>
      </c>
      <c r="S285" s="24" t="s">
        <v>92</v>
      </c>
      <c r="T285" s="24" t="s">
        <v>92</v>
      </c>
      <c r="U285" s="24" t="s">
        <v>92</v>
      </c>
      <c r="V285" s="24" t="s">
        <v>92</v>
      </c>
      <c r="W285" s="24" t="s">
        <v>92</v>
      </c>
      <c r="X285" s="24" t="s">
        <v>92</v>
      </c>
      <c r="Y285" s="24" t="s">
        <v>92</v>
      </c>
      <c r="Z285" s="24" t="s">
        <v>92</v>
      </c>
      <c r="AA285" s="24" t="s">
        <v>92</v>
      </c>
      <c r="AB285" s="23" t="s">
        <v>136</v>
      </c>
      <c r="AC285" s="21">
        <v>18.20984</v>
      </c>
      <c r="AD285" s="21">
        <v>-65.733540000000005</v>
      </c>
      <c r="AE285" s="21" t="str">
        <f>_xlfn.XLOOKUP(Consolidated[[#This Row],[CODE]],[1]updatedschoolpoints!$A:$A,[1]updatedschoolpoints!$O:$O)</f>
        <v>256-023-040-02</v>
      </c>
      <c r="AF285" s="21">
        <f>_xlfn.XLOOKUP(Consolidated[[#This Row],[CODE]],[1]updatedschoolpoints!$A:$A,[1]updatedschoolpoints!$Q:$Q)</f>
        <v>2</v>
      </c>
      <c r="AG285" s="21">
        <f>_xlfn.XLOOKUP(Consolidated[[#This Row],[CODE]],[1]updatedschoolpoints!$A:$A,[1]updatedschoolpoints!$P:$P)</f>
        <v>40</v>
      </c>
      <c r="AH285" s="21">
        <f>_xlfn.XLOOKUP(Consolidated[[#This Row],[CODE]],[1]updatedschoolpoints!$A:$A,[1]updatedschoolpoints!$I:$I)</f>
        <v>2.0700917470000002</v>
      </c>
      <c r="AI285" s="21">
        <f>_xlfn.XLOOKUP(Consolidated[[#This Row],[CODE]],[1]updatedschoolpoints!$A:$A,[1]updatedschoolpoints!$H:$H)</f>
        <v>90173.196500000005</v>
      </c>
      <c r="AJ285" s="21">
        <v>3750</v>
      </c>
      <c r="AK285" s="21" t="s">
        <v>937</v>
      </c>
      <c r="AL285" s="26">
        <f>_xlfn.XLOOKUP(Consolidated[[#This Row],[CODE]],'[2]FCI updated 220517'!$B:$B,'[2]FCI updated 220517'!$GD:$GD)</f>
        <v>0.6048</v>
      </c>
      <c r="AM285" s="27">
        <f>IF(AND(Consolidated[[#This Row],[DESIGNATION]]="Historic",Consolidated[[#This Row],[DESIGNATION 3/22/2022]]="Historic"),AL285,AL285/1.6)</f>
        <v>0.378</v>
      </c>
      <c r="AN285" s="21" t="s">
        <v>45</v>
      </c>
      <c r="AO285" s="21" t="s">
        <v>46</v>
      </c>
      <c r="AP285" s="21" t="str">
        <f>_xlfn.XLOOKUP(Consolidated[[#This Row],[CODE]],'[3]PRUEBA PVI'!$D:$D,'[3]PRUEBA PVI'!$I:$I,"NO DATA")</f>
        <v>REGULAR</v>
      </c>
      <c r="AQ285" s="28" t="str">
        <f>IF(_xlfn.XLOOKUP(Consolidated[[#This Row],[CODE]],'[4]PRUEBA PVI'!$D:$D,'[4]PRUEBA PVI'!$I:$I,"NOT FOUND")=Consolidated[[#This Row],[SPECIAL SCHOOL]],"MATCHES","NO")</f>
        <v>MATCHES</v>
      </c>
      <c r="AR285" s="28"/>
      <c r="AS285" s="21">
        <f>_xlfn.XLOOKUP(Consolidated[[#This Row],[CODE]],'[5]WORKING FILE'!$D:$D,'[5]WORKING FILE'!$W:$W,"")</f>
        <v>5</v>
      </c>
      <c r="AT285" s="33" t="str">
        <f>_xlfn.XLOOKUP(Consolidated[[#This Row],[CODE]],'[5]WORKING FILE'!$D:$D,'[5]WORKING FILE'!$V:$V)</f>
        <v>Urban. In Flood Zone. Significantly under area. Need review for flood zone development.</v>
      </c>
      <c r="AU285" s="21" t="str">
        <f>_xlfn.XLOOKUP(Consolidated[[#This Row],[CODE]],'[6]Karen sort'!$D:$D,'[6]Karen sort'!$O:$O,"NOT COMPLETE")</f>
        <v>K-5</v>
      </c>
      <c r="AV285" s="21">
        <v>3.1</v>
      </c>
      <c r="AW285" s="21">
        <v>5</v>
      </c>
      <c r="AX285" s="21" t="s">
        <v>92</v>
      </c>
      <c r="AY285" s="27" t="s">
        <v>92</v>
      </c>
      <c r="AZ285" s="21"/>
      <c r="BA285" s="21"/>
      <c r="BB285" s="21"/>
      <c r="BC285" s="21"/>
      <c r="BD285" s="21"/>
      <c r="BE285" s="21"/>
      <c r="BF285" s="24" t="s">
        <v>179</v>
      </c>
      <c r="BG285" s="24">
        <v>201.34548175665515</v>
      </c>
      <c r="BH285" s="29" t="str">
        <f>IF(_xlfn.XLOOKUP(Consolidated[[#This Row],[CODE]],'[4]PRUEBA PVI'!$D:$D,'[4]PRUEBA PVI'!$AF:$AF,"NOT FOUND")=BG285,"",_xlfn.XLOOKUP(Consolidated[[#This Row],[CODE]],'[4]PRUEBA PVI'!$D:$D,'[4]PRUEBA PVI'!$AF:$AF,"NOT FOUND"))</f>
        <v/>
      </c>
      <c r="BI285" s="30">
        <v>190.34084825636427</v>
      </c>
      <c r="BJ285" s="21">
        <v>37</v>
      </c>
      <c r="BK285" s="28" t="str">
        <f>IF(_xlfn.XLOOKUP(Consolidated[[#This Row],[CODE]],'[4]PRUEBA PVI'!$D:$D,'[4]PRUEBA PVI'!$AK:$AK,"NO DATA")=Consolidated[[#This Row],[NO OF CLASSROOMS]],"","DOES NOT MATCH")</f>
        <v/>
      </c>
      <c r="BL285" s="31">
        <f>Consolidated[[#This Row],[ENROLLMENT 2021-22]]/Consolidated[[#This Row],[NO OF CLASSROOMS]]</f>
        <v>5.1443472501720073</v>
      </c>
      <c r="BM285" s="21">
        <f>Consolidated[[#This Row],[FLOOR AREA (SF)]]/Consolidated[[#This Row],[ENROLLMENT 2022-23]]</f>
        <v>18.624704002706284</v>
      </c>
      <c r="BN285" s="21" t="s">
        <v>99</v>
      </c>
      <c r="BO285" s="21" t="s">
        <v>100</v>
      </c>
      <c r="BP285" s="21" t="s">
        <v>97</v>
      </c>
      <c r="BQ285" s="21" t="s">
        <v>123</v>
      </c>
      <c r="BR285" s="21" t="s">
        <v>97</v>
      </c>
      <c r="BS285" s="21" t="str">
        <f>_xlfn.XLOOKUP(Consolidated[[#This Row],[CODE]],'[7]page 1'!$A:$A,'[7]page 1'!$C:$C,"")</f>
        <v/>
      </c>
      <c r="BT285" s="21" t="str">
        <f>_xlfn.XLOOKUP(Consolidated[[#This Row],[CODE]],[8]Sheet1!$A:$A,[8]Sheet1!$G:$G,"")</f>
        <v/>
      </c>
      <c r="BU285" s="21" t="s">
        <v>92</v>
      </c>
      <c r="BV285" s="21" t="s">
        <v>101</v>
      </c>
      <c r="BW285" s="25" t="s">
        <v>125</v>
      </c>
      <c r="BX285" s="32" t="s">
        <v>938</v>
      </c>
      <c r="BY285" s="21" t="s">
        <v>930</v>
      </c>
      <c r="BZ285" s="21" t="s">
        <v>103</v>
      </c>
      <c r="CA285" s="33" t="s">
        <v>932</v>
      </c>
      <c r="CB285" s="21">
        <v>1</v>
      </c>
      <c r="CC285" s="25" t="s">
        <v>105</v>
      </c>
      <c r="CD285" s="21" t="s">
        <v>97</v>
      </c>
      <c r="CE285" s="21"/>
      <c r="CF285" s="21" t="s">
        <v>176</v>
      </c>
    </row>
    <row r="286" spans="1:84" ht="70.2" x14ac:dyDescent="0.3">
      <c r="A286" s="21">
        <v>32227</v>
      </c>
      <c r="B286" s="22" t="s">
        <v>939</v>
      </c>
      <c r="C286" s="21" t="s">
        <v>679</v>
      </c>
      <c r="D286" s="21" t="s">
        <v>901</v>
      </c>
      <c r="E286" s="21" t="s">
        <v>940</v>
      </c>
      <c r="F286" s="21"/>
      <c r="G286" s="21" t="s">
        <v>189</v>
      </c>
      <c r="H286" s="21" t="s">
        <v>190</v>
      </c>
      <c r="I286" s="21" t="s">
        <v>92</v>
      </c>
      <c r="J286" s="21" t="s">
        <v>93</v>
      </c>
      <c r="K286" s="21" t="s">
        <v>191</v>
      </c>
      <c r="L286" s="24" t="s">
        <v>92</v>
      </c>
      <c r="M286" s="24" t="s">
        <v>92</v>
      </c>
      <c r="N286" s="24" t="s">
        <v>92</v>
      </c>
      <c r="O286" s="24" t="s">
        <v>92</v>
      </c>
      <c r="P286" s="24" t="s">
        <v>92</v>
      </c>
      <c r="Q286" s="24" t="s">
        <v>92</v>
      </c>
      <c r="R286" s="24" t="s">
        <v>92</v>
      </c>
      <c r="S286" s="24">
        <v>119.49615840771187</v>
      </c>
      <c r="T286" s="24">
        <v>133.27950614283446</v>
      </c>
      <c r="U286" s="24">
        <v>115.04970150352423</v>
      </c>
      <c r="V286" s="24" t="s">
        <v>92</v>
      </c>
      <c r="W286" s="24" t="s">
        <v>92</v>
      </c>
      <c r="X286" s="24" t="s">
        <v>92</v>
      </c>
      <c r="Y286" s="24" t="s">
        <v>92</v>
      </c>
      <c r="Z286" s="24" t="s">
        <v>92</v>
      </c>
      <c r="AA286" s="24" t="s">
        <v>92</v>
      </c>
      <c r="AB286" s="23" t="s">
        <v>192</v>
      </c>
      <c r="AC286" s="21">
        <v>18.379470000000001</v>
      </c>
      <c r="AD286" s="21">
        <v>-65.849609999999998</v>
      </c>
      <c r="AE286" s="21" t="str">
        <f>_xlfn.XLOOKUP(Consolidated[[#This Row],[CODE]],[1]updatedschoolpoints!$A:$A,[1]updatedschoolpoints!$O:$O)</f>
        <v>090-075-186-46</v>
      </c>
      <c r="AF286" s="21">
        <f>_xlfn.XLOOKUP(Consolidated[[#This Row],[CODE]],[1]updatedschoolpoints!$A:$A,[1]updatedschoolpoints!$Q:$Q)</f>
        <v>46</v>
      </c>
      <c r="AG286" s="21">
        <f>_xlfn.XLOOKUP(Consolidated[[#This Row],[CODE]],[1]updatedschoolpoints!$A:$A,[1]updatedschoolpoints!$P:$P)</f>
        <v>186</v>
      </c>
      <c r="AH286" s="21">
        <f>_xlfn.XLOOKUP(Consolidated[[#This Row],[CODE]],[1]updatedschoolpoints!$A:$A,[1]updatedschoolpoints!$I:$I)</f>
        <v>5.254538996</v>
      </c>
      <c r="AI286" s="21">
        <f>_xlfn.XLOOKUP(Consolidated[[#This Row],[CODE]],[1]updatedschoolpoints!$A:$A,[1]updatedschoolpoints!$H:$H)</f>
        <v>228887.71859999999</v>
      </c>
      <c r="AJ286" s="21">
        <v>59366</v>
      </c>
      <c r="AK286" s="21" t="s">
        <v>305</v>
      </c>
      <c r="AL286" s="26">
        <f>_xlfn.XLOOKUP(Consolidated[[#This Row],[CODE]],'[2]FCI updated 220517'!$B:$B,'[2]FCI updated 220517'!$GD:$GD)</f>
        <v>0.74299999999999999</v>
      </c>
      <c r="AM286" s="27">
        <f>IF(AND(Consolidated[[#This Row],[DESIGNATION]]="Historic",Consolidated[[#This Row],[DESIGNATION 3/22/2022]]="Historic"),AL286,AL286/1.6)</f>
        <v>0.46437499999999998</v>
      </c>
      <c r="AN286" s="21" t="s">
        <v>45</v>
      </c>
      <c r="AO286" s="21" t="s">
        <v>97</v>
      </c>
      <c r="AP286" s="21" t="str">
        <f>_xlfn.XLOOKUP(Consolidated[[#This Row],[CODE]],'[3]PRUEBA PVI'!$D:$D,'[3]PRUEBA PVI'!$I:$I,"NO DATA")</f>
        <v>REGULAR</v>
      </c>
      <c r="AQ286" s="28" t="str">
        <f>IF(_xlfn.XLOOKUP(Consolidated[[#This Row],[CODE]],'[4]PRUEBA PVI'!$D:$D,'[4]PRUEBA PVI'!$I:$I,"NOT FOUND")=Consolidated[[#This Row],[SPECIAL SCHOOL]],"MATCHES","NO")</f>
        <v>MATCHES</v>
      </c>
      <c r="AR286" s="28"/>
      <c r="AS286" s="21">
        <f>_xlfn.XLOOKUP(Consolidated[[#This Row],[CODE]],'[5]WORKING FILE'!$D:$D,'[5]WORKING FILE'!$W:$W,"")</f>
        <v>3</v>
      </c>
      <c r="AT286" s="33" t="str">
        <f>_xlfn.XLOOKUP(Consolidated[[#This Row],[CODE]],'[5]WORKING FILE'!$D:$D,'[5]WORKING FILE'!$V:$V)</f>
        <v>Urban. (3) elem nearby receiving mid investment. Keep grade as is.</v>
      </c>
      <c r="AU286" s="21" t="str">
        <f>_xlfn.XLOOKUP(Consolidated[[#This Row],[CODE]],'[6]Karen sort'!$D:$D,'[6]Karen sort'!$O:$O,"NOT COMPLETE")</f>
        <v>6-8</v>
      </c>
      <c r="AV286" s="21">
        <v>4.7</v>
      </c>
      <c r="AW286" s="21">
        <v>3</v>
      </c>
      <c r="AX286" s="21" t="s">
        <v>92</v>
      </c>
      <c r="AY286" s="27" t="s">
        <v>92</v>
      </c>
      <c r="AZ286" s="21"/>
      <c r="BA286" s="21"/>
      <c r="BB286" s="21"/>
      <c r="BC286" s="21"/>
      <c r="BD286" s="21"/>
      <c r="BE286" s="21"/>
      <c r="BF286" s="24" t="s">
        <v>179</v>
      </c>
      <c r="BG286" s="24">
        <v>372.53795860951487</v>
      </c>
      <c r="BH286" s="29" t="str">
        <f>IF(_xlfn.XLOOKUP(Consolidated[[#This Row],[CODE]],'[4]PRUEBA PVI'!$D:$D,'[4]PRUEBA PVI'!$AF:$AF,"NOT FOUND")=BG286,"",_xlfn.XLOOKUP(Consolidated[[#This Row],[CODE]],'[4]PRUEBA PVI'!$D:$D,'[4]PRUEBA PVI'!$AF:$AF,"NOT FOUND"))</f>
        <v/>
      </c>
      <c r="BI286" s="30">
        <v>353.14350152948327</v>
      </c>
      <c r="BJ286" s="21">
        <v>34</v>
      </c>
      <c r="BK286" s="28" t="str">
        <f>IF(_xlfn.XLOOKUP(Consolidated[[#This Row],[CODE]],'[4]PRUEBA PVI'!$D:$D,'[4]PRUEBA PVI'!$AK:$AK,"NO DATA")=Consolidated[[#This Row],[NO OF CLASSROOMS]],"","DOES NOT MATCH")</f>
        <v/>
      </c>
      <c r="BL286" s="31">
        <f>Consolidated[[#This Row],[ENROLLMENT 2021-22]]/Consolidated[[#This Row],[NO OF CLASSROOMS]]</f>
        <v>10.386573574396566</v>
      </c>
      <c r="BM286" s="21">
        <f>Consolidated[[#This Row],[FLOOR AREA (SF)]]/Consolidated[[#This Row],[ENROLLMENT 2022-23]]</f>
        <v>159.35557337990886</v>
      </c>
      <c r="BN286" s="21" t="s">
        <v>99</v>
      </c>
      <c r="BO286" s="21" t="s">
        <v>132</v>
      </c>
      <c r="BP286" s="21" t="s">
        <v>97</v>
      </c>
      <c r="BQ286" s="21" t="s">
        <v>123</v>
      </c>
      <c r="BR286" s="21" t="s">
        <v>97</v>
      </c>
      <c r="BS286" s="21" t="str">
        <f>_xlfn.XLOOKUP(Consolidated[[#This Row],[CODE]],'[7]page 1'!$A:$A,'[7]page 1'!$C:$C,"")</f>
        <v/>
      </c>
      <c r="BT286" s="21" t="str">
        <f>_xlfn.XLOOKUP(Consolidated[[#This Row],[CODE]],[8]Sheet1!$A:$A,[8]Sheet1!$G:$G,"")</f>
        <v>ESSER ROOF SEALING PROGRAM</v>
      </c>
      <c r="BU286" s="21" t="s">
        <v>92</v>
      </c>
      <c r="BV286" s="21" t="s">
        <v>101</v>
      </c>
      <c r="BW286" s="25" t="s">
        <v>125</v>
      </c>
      <c r="BX286" s="32" t="s">
        <v>941</v>
      </c>
      <c r="BY286" s="21" t="s">
        <v>940</v>
      </c>
      <c r="BZ286" s="21" t="s">
        <v>103</v>
      </c>
      <c r="CA286" s="33" t="s">
        <v>942</v>
      </c>
      <c r="CB286" s="21">
        <v>1</v>
      </c>
      <c r="CC286" s="25" t="s">
        <v>172</v>
      </c>
      <c r="CD286" s="21" t="s">
        <v>97</v>
      </c>
      <c r="CE286" s="21"/>
      <c r="CF286" s="21" t="s">
        <v>143</v>
      </c>
    </row>
    <row r="287" spans="1:84" ht="56.4" x14ac:dyDescent="0.3">
      <c r="A287" s="21">
        <v>32243</v>
      </c>
      <c r="B287" s="22" t="s">
        <v>943</v>
      </c>
      <c r="C287" s="21" t="s">
        <v>679</v>
      </c>
      <c r="D287" s="21" t="s">
        <v>901</v>
      </c>
      <c r="E287" s="21" t="s">
        <v>940</v>
      </c>
      <c r="F287" s="21"/>
      <c r="G287" s="21" t="s">
        <v>119</v>
      </c>
      <c r="H287" s="21" t="s">
        <v>120</v>
      </c>
      <c r="I287" s="21" t="s">
        <v>92</v>
      </c>
      <c r="J287" s="21" t="s">
        <v>93</v>
      </c>
      <c r="K287" s="21" t="s">
        <v>121</v>
      </c>
      <c r="L287" s="24" t="s">
        <v>92</v>
      </c>
      <c r="M287" s="24">
        <v>41.016273909001988</v>
      </c>
      <c r="N287" s="24">
        <v>29.877430540001878</v>
      </c>
      <c r="O287" s="24">
        <v>29.097203857155957</v>
      </c>
      <c r="P287" s="24">
        <v>43.322572866248073</v>
      </c>
      <c r="Q287" s="24">
        <v>45.316916197963742</v>
      </c>
      <c r="R287" s="24">
        <v>27.424624605499897</v>
      </c>
      <c r="S287" s="24" t="s">
        <v>92</v>
      </c>
      <c r="T287" s="24" t="s">
        <v>92</v>
      </c>
      <c r="U287" s="24" t="s">
        <v>92</v>
      </c>
      <c r="V287" s="24" t="s">
        <v>92</v>
      </c>
      <c r="W287" s="24" t="s">
        <v>92</v>
      </c>
      <c r="X287" s="24" t="s">
        <v>92</v>
      </c>
      <c r="Y287" s="24" t="s">
        <v>92</v>
      </c>
      <c r="Z287" s="24" t="s">
        <v>92</v>
      </c>
      <c r="AA287" s="24" t="s">
        <v>92</v>
      </c>
      <c r="AB287" s="23" t="s">
        <v>136</v>
      </c>
      <c r="AC287" s="21">
        <v>18.37979</v>
      </c>
      <c r="AD287" s="21">
        <v>-65.832890000000006</v>
      </c>
      <c r="AE287" s="21" t="str">
        <f>_xlfn.XLOOKUP(Consolidated[[#This Row],[CODE]],[1]updatedschoolpoints!$A:$A,[1]updatedschoolpoints!$O:$O)</f>
        <v>090-077-035-13</v>
      </c>
      <c r="AF287" s="21">
        <f>_xlfn.XLOOKUP(Consolidated[[#This Row],[CODE]],[1]updatedschoolpoints!$A:$A,[1]updatedschoolpoints!$Q:$Q)</f>
        <v>13</v>
      </c>
      <c r="AG287" s="21">
        <f>_xlfn.XLOOKUP(Consolidated[[#This Row],[CODE]],[1]updatedschoolpoints!$A:$A,[1]updatedschoolpoints!$P:$P)</f>
        <v>35</v>
      </c>
      <c r="AH287" s="21">
        <f>_xlfn.XLOOKUP(Consolidated[[#This Row],[CODE]],[1]updatedschoolpoints!$A:$A,[1]updatedschoolpoints!$I:$I)</f>
        <v>1.5471926650000001</v>
      </c>
      <c r="AI287" s="21">
        <f>_xlfn.XLOOKUP(Consolidated[[#This Row],[CODE]],[1]updatedschoolpoints!$A:$A,[1]updatedschoolpoints!$H:$H)</f>
        <v>67395.712490000005</v>
      </c>
      <c r="AJ287" s="21">
        <v>33328</v>
      </c>
      <c r="AK287" s="21" t="s">
        <v>258</v>
      </c>
      <c r="AL287" s="26">
        <f>_xlfn.XLOOKUP(Consolidated[[#This Row],[CODE]],'[2]FCI updated 220517'!$B:$B,'[2]FCI updated 220517'!$GD:$GD)</f>
        <v>1.1120000000000001</v>
      </c>
      <c r="AM287" s="27">
        <f>IF(AND(Consolidated[[#This Row],[DESIGNATION]]="Historic",Consolidated[[#This Row],[DESIGNATION 3/22/2022]]="Historic"),AL287,AL287/1.6)</f>
        <v>0.69500000000000006</v>
      </c>
      <c r="AN287" s="21" t="s">
        <v>97</v>
      </c>
      <c r="AO287" s="21" t="s">
        <v>97</v>
      </c>
      <c r="AP287" s="21" t="str">
        <f>_xlfn.XLOOKUP(Consolidated[[#This Row],[CODE]],'[3]PRUEBA PVI'!$D:$D,'[3]PRUEBA PVI'!$I:$I,"NO DATA")</f>
        <v>REGULAR</v>
      </c>
      <c r="AQ287" s="28" t="str">
        <f>IF(_xlfn.XLOOKUP(Consolidated[[#This Row],[CODE]],'[4]PRUEBA PVI'!$D:$D,'[4]PRUEBA PVI'!$I:$I,"NOT FOUND")=Consolidated[[#This Row],[SPECIAL SCHOOL]],"MATCHES","NO")</f>
        <v>MATCHES</v>
      </c>
      <c r="AR287" s="28"/>
      <c r="AS287" s="21">
        <f>_xlfn.XLOOKUP(Consolidated[[#This Row],[CODE]],'[5]WORKING FILE'!$D:$D,'[5]WORKING FILE'!$W:$W,"")</f>
        <v>3</v>
      </c>
      <c r="AT287" s="33" t="str">
        <f>_xlfn.XLOOKUP(Consolidated[[#This Row],[CODE]],'[5]WORKING FILE'!$D:$D,'[5]WORKING FILE'!$V:$V)</f>
        <v xml:space="preserve">Urban. </v>
      </c>
      <c r="AU287" s="21" t="str">
        <f>_xlfn.XLOOKUP(Consolidated[[#This Row],[CODE]],'[6]Karen sort'!$D:$D,'[6]Karen sort'!$O:$O,"NOT COMPLETE")</f>
        <v>K-5</v>
      </c>
      <c r="AV287" s="21">
        <v>4.7</v>
      </c>
      <c r="AW287" s="21">
        <v>4</v>
      </c>
      <c r="AX287" s="21" t="s">
        <v>92</v>
      </c>
      <c r="AY287" s="27" t="s">
        <v>92</v>
      </c>
      <c r="AZ287" s="21"/>
      <c r="BA287" s="21"/>
      <c r="BB287" s="21"/>
      <c r="BC287" s="21"/>
      <c r="BD287" s="21"/>
      <c r="BE287" s="21"/>
      <c r="BF287" s="24" t="s">
        <v>98</v>
      </c>
      <c r="BG287" s="24">
        <v>225.63334864110919</v>
      </c>
      <c r="BH287" s="29" t="str">
        <f>IF(_xlfn.XLOOKUP(Consolidated[[#This Row],[CODE]],'[4]PRUEBA PVI'!$D:$D,'[4]PRUEBA PVI'!$AF:$AF,"NOT FOUND")=BG287,"",_xlfn.XLOOKUP(Consolidated[[#This Row],[CODE]],'[4]PRUEBA PVI'!$D:$D,'[4]PRUEBA PVI'!$AF:$AF,"NOT FOUND"))</f>
        <v/>
      </c>
      <c r="BI287" s="30">
        <v>213.0249759055111</v>
      </c>
      <c r="BJ287" s="21">
        <v>30</v>
      </c>
      <c r="BK287" s="28" t="str">
        <f>IF(_xlfn.XLOOKUP(Consolidated[[#This Row],[CODE]],'[4]PRUEBA PVI'!$D:$D,'[4]PRUEBA PVI'!$AK:$AK,"NO DATA")=Consolidated[[#This Row],[NO OF CLASSROOMS]],"","DOES NOT MATCH")</f>
        <v/>
      </c>
      <c r="BL287" s="31">
        <f>Consolidated[[#This Row],[ENROLLMENT 2021-22]]/Consolidated[[#This Row],[NO OF CLASSROOMS]]</f>
        <v>7.1008325301837036</v>
      </c>
      <c r="BM287" s="21">
        <f>Consolidated[[#This Row],[FLOOR AREA (SF)]]/Consolidated[[#This Row],[ENROLLMENT 2022-23]]</f>
        <v>147.70866186545535</v>
      </c>
      <c r="BN287" s="21" t="s">
        <v>99</v>
      </c>
      <c r="BO287" s="21" t="s">
        <v>132</v>
      </c>
      <c r="BP287" s="21" t="s">
        <v>97</v>
      </c>
      <c r="BQ287" s="21" t="s">
        <v>97</v>
      </c>
      <c r="BR287" s="21" t="s">
        <v>97</v>
      </c>
      <c r="BS287" s="21" t="str">
        <f>_xlfn.XLOOKUP(Consolidated[[#This Row],[CODE]],'[7]page 1'!$A:$A,'[7]page 1'!$C:$C,"")</f>
        <v>85KVA</v>
      </c>
      <c r="BT287" s="21" t="str">
        <f>_xlfn.XLOOKUP(Consolidated[[#This Row],[CODE]],[8]Sheet1!$A:$A,[8]Sheet1!$G:$G,"")</f>
        <v/>
      </c>
      <c r="BU287" s="21" t="s">
        <v>92</v>
      </c>
      <c r="BV287" s="21" t="s">
        <v>101</v>
      </c>
      <c r="BW287" s="25" t="s">
        <v>92</v>
      </c>
      <c r="BX287" s="32" t="s">
        <v>944</v>
      </c>
      <c r="BY287" s="21" t="s">
        <v>940</v>
      </c>
      <c r="BZ287" s="21" t="s">
        <v>103</v>
      </c>
      <c r="CA287" s="33" t="s">
        <v>942</v>
      </c>
      <c r="CB287" s="21">
        <v>1</v>
      </c>
      <c r="CC287" s="25" t="s">
        <v>105</v>
      </c>
      <c r="CD287" s="21" t="s">
        <v>97</v>
      </c>
      <c r="CE287" s="21"/>
      <c r="CF287" s="21" t="s">
        <v>117</v>
      </c>
    </row>
    <row r="288" spans="1:84" ht="56.4" x14ac:dyDescent="0.3">
      <c r="A288" s="21">
        <v>32250</v>
      </c>
      <c r="B288" s="22" t="s">
        <v>945</v>
      </c>
      <c r="C288" s="21" t="s">
        <v>679</v>
      </c>
      <c r="D288" s="21" t="s">
        <v>901</v>
      </c>
      <c r="E288" s="21" t="s">
        <v>940</v>
      </c>
      <c r="F288" s="21"/>
      <c r="G288" s="21" t="s">
        <v>234</v>
      </c>
      <c r="H288" s="21" t="s">
        <v>235</v>
      </c>
      <c r="I288" s="21" t="s">
        <v>92</v>
      </c>
      <c r="J288" s="21" t="s">
        <v>92</v>
      </c>
      <c r="K288" s="21" t="s">
        <v>236</v>
      </c>
      <c r="L288" s="24" t="s">
        <v>92</v>
      </c>
      <c r="M288" s="24" t="s">
        <v>92</v>
      </c>
      <c r="N288" s="24" t="s">
        <v>92</v>
      </c>
      <c r="O288" s="24" t="s">
        <v>92</v>
      </c>
      <c r="P288" s="24" t="s">
        <v>92</v>
      </c>
      <c r="Q288" s="24" t="s">
        <v>92</v>
      </c>
      <c r="R288" s="24" t="s">
        <v>92</v>
      </c>
      <c r="S288" s="24">
        <v>24.657937449210387</v>
      </c>
      <c r="T288" s="24">
        <v>26.466852283683441</v>
      </c>
      <c r="U288" s="24">
        <v>38.032959174718755</v>
      </c>
      <c r="V288" s="24">
        <v>52.511721947256468</v>
      </c>
      <c r="W288" s="24">
        <v>46.745334823930222</v>
      </c>
      <c r="X288" s="24">
        <v>59.826522590434173</v>
      </c>
      <c r="Y288" s="24">
        <v>34.727470381395541</v>
      </c>
      <c r="Z288" s="24" t="s">
        <v>92</v>
      </c>
      <c r="AA288" s="24" t="s">
        <v>92</v>
      </c>
      <c r="AB288" s="23" t="s">
        <v>230</v>
      </c>
      <c r="AC288" s="21">
        <v>18.361000000000001</v>
      </c>
      <c r="AD288" s="21">
        <v>-65.853059999999999</v>
      </c>
      <c r="AE288" s="21" t="str">
        <f>_xlfn.XLOOKUP(Consolidated[[#This Row],[CODE]],[1]updatedschoolpoints!$A:$A,[1]updatedschoolpoints!$O:$O)</f>
        <v>118-000-002-06</v>
      </c>
      <c r="AF288" s="21">
        <f>_xlfn.XLOOKUP(Consolidated[[#This Row],[CODE]],[1]updatedschoolpoints!$A:$A,[1]updatedschoolpoints!$Q:$Q)</f>
        <v>6</v>
      </c>
      <c r="AG288" s="21">
        <f>_xlfn.XLOOKUP(Consolidated[[#This Row],[CODE]],[1]updatedschoolpoints!$A:$A,[1]updatedschoolpoints!$P:$P)</f>
        <v>2</v>
      </c>
      <c r="AH288" s="21">
        <f>_xlfn.XLOOKUP(Consolidated[[#This Row],[CODE]],[1]updatedschoolpoints!$A:$A,[1]updatedschoolpoints!$I:$I)</f>
        <v>5.0298158839999996</v>
      </c>
      <c r="AI288" s="21">
        <f>_xlfn.XLOOKUP(Consolidated[[#This Row],[CODE]],[1]updatedschoolpoints!$A:$A,[1]updatedschoolpoints!$H:$H)</f>
        <v>219098.77989999999</v>
      </c>
      <c r="AJ288" s="21">
        <v>60486</v>
      </c>
      <c r="AK288" s="21" t="s">
        <v>238</v>
      </c>
      <c r="AL288" s="26">
        <f>_xlfn.XLOOKUP(Consolidated[[#This Row],[CODE]],'[2]FCI updated 220517'!$B:$B,'[2]FCI updated 220517'!$GD:$GD)</f>
        <v>0.69499999999999995</v>
      </c>
      <c r="AM288" s="27">
        <f>IF(AND(Consolidated[[#This Row],[DESIGNATION]]="Historic",Consolidated[[#This Row],[DESIGNATION 3/22/2022]]="Historic"),AL288,AL288/1.6)</f>
        <v>0.43437499999999996</v>
      </c>
      <c r="AN288" s="21" t="s">
        <v>97</v>
      </c>
      <c r="AO288" s="21" t="s">
        <v>97</v>
      </c>
      <c r="AP288" s="21" t="str">
        <f>_xlfn.XLOOKUP(Consolidated[[#This Row],[CODE]],'[3]PRUEBA PVI'!$D:$D,'[3]PRUEBA PVI'!$I:$I,"NO DATA")</f>
        <v>VOCACIONAL</v>
      </c>
      <c r="AQ288" s="28" t="str">
        <f>IF(_xlfn.XLOOKUP(Consolidated[[#This Row],[CODE]],'[4]PRUEBA PVI'!$D:$D,'[4]PRUEBA PVI'!$I:$I,"NOT FOUND")=Consolidated[[#This Row],[SPECIAL SCHOOL]],"MATCHES","NO")</f>
        <v>MATCHES</v>
      </c>
      <c r="AR288" s="28"/>
      <c r="AS288" s="21">
        <f>_xlfn.XLOOKUP(Consolidated[[#This Row],[CODE]],'[5]WORKING FILE'!$D:$D,'[5]WORKING FILE'!$W:$W,"")</f>
        <v>3</v>
      </c>
      <c r="AT288" s="33" t="str">
        <f>_xlfn.XLOOKUP(Consolidated[[#This Row],[CODE]],'[5]WORKING FILE'!$D:$D,'[5]WORKING FILE'!$V:$V)</f>
        <v>Rural. Have capacity to accommadate more students</v>
      </c>
      <c r="AU288" s="21" t="str">
        <f>_xlfn.XLOOKUP(Consolidated[[#This Row],[CODE]],'[6]Karen sort'!$D:$D,'[6]Karen sort'!$O:$O,"NOT COMPLETE")</f>
        <v>6-12</v>
      </c>
      <c r="AV288" s="21">
        <v>4.7</v>
      </c>
      <c r="AW288" s="21">
        <v>2</v>
      </c>
      <c r="AX288" s="21" t="s">
        <v>92</v>
      </c>
      <c r="AY288" s="27" t="s">
        <v>92</v>
      </c>
      <c r="AZ288" s="21"/>
      <c r="BA288" s="21"/>
      <c r="BB288" s="21"/>
      <c r="BC288" s="21"/>
      <c r="BD288" s="21"/>
      <c r="BE288" s="21"/>
      <c r="BF288" s="24" t="s">
        <v>179</v>
      </c>
      <c r="BG288" s="24">
        <v>282.96879865062897</v>
      </c>
      <c r="BH288" s="29" t="str">
        <f>IF(_xlfn.XLOOKUP(Consolidated[[#This Row],[CODE]],'[4]PRUEBA PVI'!$D:$D,'[4]PRUEBA PVI'!$AF:$AF,"NOT FOUND")=BG288,"",_xlfn.XLOOKUP(Consolidated[[#This Row],[CODE]],'[4]PRUEBA PVI'!$D:$D,'[4]PRUEBA PVI'!$AF:$AF,"NOT FOUND"))</f>
        <v/>
      </c>
      <c r="BI288" s="30">
        <v>270.52504425408455</v>
      </c>
      <c r="BJ288" s="21">
        <v>19</v>
      </c>
      <c r="BK288" s="28" t="str">
        <f>IF(_xlfn.XLOOKUP(Consolidated[[#This Row],[CODE]],'[4]PRUEBA PVI'!$D:$D,'[4]PRUEBA PVI'!$AK:$AK,"NO DATA")=Consolidated[[#This Row],[NO OF CLASSROOMS]],"","DOES NOT MATCH")</f>
        <v/>
      </c>
      <c r="BL288" s="31">
        <f>Consolidated[[#This Row],[ENROLLMENT 2021-22]]/Consolidated[[#This Row],[NO OF CLASSROOMS]]</f>
        <v>14.238160223899186</v>
      </c>
      <c r="BM288" s="21">
        <f>Consolidated[[#This Row],[FLOOR AREA (SF)]]/Consolidated[[#This Row],[ENROLLMENT 2022-23]]</f>
        <v>213.75501570644829</v>
      </c>
      <c r="BN288" s="21" t="s">
        <v>114</v>
      </c>
      <c r="BO288" s="21" t="s">
        <v>100</v>
      </c>
      <c r="BP288" s="21" t="s">
        <v>97</v>
      </c>
      <c r="BQ288" s="21" t="s">
        <v>123</v>
      </c>
      <c r="BR288" s="21" t="s">
        <v>97</v>
      </c>
      <c r="BS288" s="21" t="str">
        <f>_xlfn.XLOOKUP(Consolidated[[#This Row],[CODE]],'[7]page 1'!$A:$A,'[7]page 1'!$C:$C,"")</f>
        <v/>
      </c>
      <c r="BT288" s="21" t="str">
        <f>_xlfn.XLOOKUP(Consolidated[[#This Row],[CODE]],[8]Sheet1!$A:$A,[8]Sheet1!$G:$G,"")</f>
        <v/>
      </c>
      <c r="BU288" s="21" t="s">
        <v>92</v>
      </c>
      <c r="BV288" s="21" t="s">
        <v>124</v>
      </c>
      <c r="BW288" s="25" t="s">
        <v>92</v>
      </c>
      <c r="BX288" s="32" t="s">
        <v>946</v>
      </c>
      <c r="BY288" s="21" t="s">
        <v>940</v>
      </c>
      <c r="BZ288" s="21" t="s">
        <v>103</v>
      </c>
      <c r="CA288" s="33" t="s">
        <v>942</v>
      </c>
      <c r="CB288" s="21">
        <v>1</v>
      </c>
      <c r="CC288" s="25" t="s">
        <v>172</v>
      </c>
      <c r="CD288" s="21" t="s">
        <v>97</v>
      </c>
      <c r="CE288" s="21"/>
      <c r="CF288" s="21" t="s">
        <v>176</v>
      </c>
    </row>
    <row r="289" spans="1:84" ht="70.8" x14ac:dyDescent="0.3">
      <c r="A289" s="21">
        <v>32268</v>
      </c>
      <c r="B289" s="22" t="s">
        <v>947</v>
      </c>
      <c r="C289" s="21" t="s">
        <v>679</v>
      </c>
      <c r="D289" s="21" t="s">
        <v>901</v>
      </c>
      <c r="E289" s="21" t="s">
        <v>940</v>
      </c>
      <c r="F289" s="21"/>
      <c r="G289" s="21" t="s">
        <v>119</v>
      </c>
      <c r="H289" s="21" t="s">
        <v>120</v>
      </c>
      <c r="I289" s="21" t="s">
        <v>92</v>
      </c>
      <c r="J289" s="21" t="s">
        <v>92</v>
      </c>
      <c r="K289" s="21" t="s">
        <v>121</v>
      </c>
      <c r="L289" s="24" t="s">
        <v>92</v>
      </c>
      <c r="M289" s="24">
        <v>28.616005052792083</v>
      </c>
      <c r="N289" s="24">
        <v>14.005045565625881</v>
      </c>
      <c r="O289" s="24">
        <v>35.667540211997625</v>
      </c>
      <c r="P289" s="24">
        <v>33.904622243150669</v>
      </c>
      <c r="Q289" s="24">
        <v>36.819994410845545</v>
      </c>
      <c r="R289" s="24">
        <v>35.935715000310211</v>
      </c>
      <c r="S289" s="24" t="s">
        <v>92</v>
      </c>
      <c r="T289" s="24" t="s">
        <v>92</v>
      </c>
      <c r="U289" s="24" t="s">
        <v>92</v>
      </c>
      <c r="V289" s="24" t="s">
        <v>92</v>
      </c>
      <c r="W289" s="24" t="s">
        <v>92</v>
      </c>
      <c r="X289" s="24" t="s">
        <v>92</v>
      </c>
      <c r="Y289" s="24" t="s">
        <v>92</v>
      </c>
      <c r="Z289" s="24" t="s">
        <v>92</v>
      </c>
      <c r="AA289" s="24" t="s">
        <v>92</v>
      </c>
      <c r="AB289" s="23" t="s">
        <v>198</v>
      </c>
      <c r="AC289" s="21">
        <v>18.369350000000001</v>
      </c>
      <c r="AD289" s="21">
        <v>-65.773840000000007</v>
      </c>
      <c r="AE289" s="21" t="str">
        <f>_xlfn.XLOOKUP(Consolidated[[#This Row],[CODE]],[1]updatedschoolpoints!$A:$A,[1]updatedschoolpoints!$O:$O)</f>
        <v>119-017-004-01</v>
      </c>
      <c r="AF289" s="21">
        <f>_xlfn.XLOOKUP(Consolidated[[#This Row],[CODE]],[1]updatedschoolpoints!$A:$A,[1]updatedschoolpoints!$Q:$Q)</f>
        <v>1</v>
      </c>
      <c r="AG289" s="21">
        <f>_xlfn.XLOOKUP(Consolidated[[#This Row],[CODE]],[1]updatedschoolpoints!$A:$A,[1]updatedschoolpoints!$P:$P)</f>
        <v>4</v>
      </c>
      <c r="AH289" s="21">
        <f>_xlfn.XLOOKUP(Consolidated[[#This Row],[CODE]],[1]updatedschoolpoints!$A:$A,[1]updatedschoolpoints!$I:$I)</f>
        <v>3.633745464</v>
      </c>
      <c r="AI289" s="21">
        <f>_xlfn.XLOOKUP(Consolidated[[#This Row],[CODE]],[1]updatedschoolpoints!$A:$A,[1]updatedschoolpoints!$H:$H)</f>
        <v>158285.95240000001</v>
      </c>
      <c r="AJ289" s="21">
        <v>39286</v>
      </c>
      <c r="AK289" s="21" t="s">
        <v>948</v>
      </c>
      <c r="AL289" s="26">
        <f>_xlfn.XLOOKUP(Consolidated[[#This Row],[CODE]],'[2]FCI updated 220517'!$B:$B,'[2]FCI updated 220517'!$GD:$GD)</f>
        <v>1.0928</v>
      </c>
      <c r="AM289" s="27">
        <f>IF(AND(Consolidated[[#This Row],[DESIGNATION]]="Historic",Consolidated[[#This Row],[DESIGNATION 3/22/2022]]="Historic"),AL289,AL289/1.6)</f>
        <v>0.68299999999999994</v>
      </c>
      <c r="AN289" s="21" t="s">
        <v>97</v>
      </c>
      <c r="AO289" s="21" t="s">
        <v>97</v>
      </c>
      <c r="AP289" s="21" t="str">
        <f>_xlfn.XLOOKUP(Consolidated[[#This Row],[CODE]],'[3]PRUEBA PVI'!$D:$D,'[3]PRUEBA PVI'!$I:$I,"NO DATA")</f>
        <v>REGULAR</v>
      </c>
      <c r="AQ289" s="28" t="str">
        <f>IF(_xlfn.XLOOKUP(Consolidated[[#This Row],[CODE]],'[4]PRUEBA PVI'!$D:$D,'[4]PRUEBA PVI'!$I:$I,"NOT FOUND")=Consolidated[[#This Row],[SPECIAL SCHOOL]],"MATCHES","NO")</f>
        <v>MATCHES</v>
      </c>
      <c r="AR289" s="28"/>
      <c r="AS289" s="21">
        <f>_xlfn.XLOOKUP(Consolidated[[#This Row],[CODE]],'[5]WORKING FILE'!$D:$D,'[5]WORKING FILE'!$W:$W,"")</f>
        <v>1</v>
      </c>
      <c r="AT289" s="33" t="str">
        <f>_xlfn.XLOOKUP(Consolidated[[#This Row],[CODE]],'[5]WORKING FILE'!$D:$D,'[5]WORKING FILE'!$V:$V)</f>
        <v>Rural. Low Enrollment. Students can be accommadated at 35964.</v>
      </c>
      <c r="AU289" s="21" t="str">
        <f>_xlfn.XLOOKUP(Consolidated[[#This Row],[CODE]],'[6]Karen sort'!$D:$D,'[6]Karen sort'!$O:$O,"NOT COMPLETE")</f>
        <v>K-5</v>
      </c>
      <c r="AV289" s="21">
        <v>4.7</v>
      </c>
      <c r="AW289" s="21">
        <v>5</v>
      </c>
      <c r="AX289" s="21" t="s">
        <v>92</v>
      </c>
      <c r="AY289" s="27" t="s">
        <v>92</v>
      </c>
      <c r="AZ289" s="21"/>
      <c r="BA289" s="21"/>
      <c r="BB289" s="21"/>
      <c r="BC289" s="21"/>
      <c r="BD289" s="21"/>
      <c r="BE289" s="21"/>
      <c r="BF289" s="24" t="s">
        <v>98</v>
      </c>
      <c r="BG289" s="24">
        <v>184.948922484722</v>
      </c>
      <c r="BH289" s="29" t="str">
        <f>IF(_xlfn.XLOOKUP(Consolidated[[#This Row],[CODE]],'[4]PRUEBA PVI'!$D:$D,'[4]PRUEBA PVI'!$AF:$AF,"NOT FOUND")=BG289,"",_xlfn.XLOOKUP(Consolidated[[#This Row],[CODE]],'[4]PRUEBA PVI'!$D:$D,'[4]PRUEBA PVI'!$AF:$AF,"NOT FOUND"))</f>
        <v/>
      </c>
      <c r="BI289" s="30">
        <v>174.52681337317327</v>
      </c>
      <c r="BJ289" s="21">
        <v>19</v>
      </c>
      <c r="BK289" s="28" t="str">
        <f>IF(_xlfn.XLOOKUP(Consolidated[[#This Row],[CODE]],'[4]PRUEBA PVI'!$D:$D,'[4]PRUEBA PVI'!$AK:$AK,"NO DATA")=Consolidated[[#This Row],[NO OF CLASSROOMS]],"","DOES NOT MATCH")</f>
        <v/>
      </c>
      <c r="BL289" s="31">
        <f>Consolidated[[#This Row],[ENROLLMENT 2021-22]]/Consolidated[[#This Row],[NO OF CLASSROOMS]]</f>
        <v>9.1856217564828029</v>
      </c>
      <c r="BM289" s="21">
        <f>Consolidated[[#This Row],[FLOOR AREA (SF)]]/Consolidated[[#This Row],[ENROLLMENT 2022-23]]</f>
        <v>212.41540351901904</v>
      </c>
      <c r="BN289" s="21" t="s">
        <v>114</v>
      </c>
      <c r="BO289" s="21" t="s">
        <v>132</v>
      </c>
      <c r="BP289" s="21" t="s">
        <v>97</v>
      </c>
      <c r="BQ289" s="21" t="s">
        <v>123</v>
      </c>
      <c r="BR289" s="21" t="s">
        <v>97</v>
      </c>
      <c r="BS289" s="21" t="str">
        <f>_xlfn.XLOOKUP(Consolidated[[#This Row],[CODE]],'[7]page 1'!$A:$A,'[7]page 1'!$C:$C,"")</f>
        <v>85KVA</v>
      </c>
      <c r="BT289" s="21" t="str">
        <f>_xlfn.XLOOKUP(Consolidated[[#This Row],[CODE]],[8]Sheet1!$A:$A,[8]Sheet1!$G:$G,"")</f>
        <v/>
      </c>
      <c r="BU289" s="21" t="s">
        <v>92</v>
      </c>
      <c r="BV289" s="21" t="s">
        <v>101</v>
      </c>
      <c r="BW289" s="25" t="s">
        <v>125</v>
      </c>
      <c r="BX289" s="32" t="s">
        <v>949</v>
      </c>
      <c r="BY289" s="21" t="s">
        <v>940</v>
      </c>
      <c r="BZ289" s="21" t="s">
        <v>103</v>
      </c>
      <c r="CA289" s="33" t="s">
        <v>942</v>
      </c>
      <c r="CB289" s="21">
        <v>1</v>
      </c>
      <c r="CC289" s="25" t="s">
        <v>105</v>
      </c>
      <c r="CD289" s="21" t="s">
        <v>97</v>
      </c>
      <c r="CE289" s="21"/>
      <c r="CF289" s="21" t="s">
        <v>134</v>
      </c>
    </row>
    <row r="290" spans="1:84" ht="97.8" x14ac:dyDescent="0.3">
      <c r="A290" s="21">
        <v>32300</v>
      </c>
      <c r="B290" s="22" t="s">
        <v>950</v>
      </c>
      <c r="C290" s="21" t="s">
        <v>679</v>
      </c>
      <c r="D290" s="21" t="s">
        <v>844</v>
      </c>
      <c r="E290" s="21" t="s">
        <v>951</v>
      </c>
      <c r="F290" s="21"/>
      <c r="G290" s="21" t="s">
        <v>952</v>
      </c>
      <c r="H290" s="21" t="s">
        <v>953</v>
      </c>
      <c r="I290" s="21" t="s">
        <v>110</v>
      </c>
      <c r="J290" s="21" t="s">
        <v>92</v>
      </c>
      <c r="K290" s="21" t="s">
        <v>121</v>
      </c>
      <c r="L290" s="24">
        <v>31.593902868210961</v>
      </c>
      <c r="M290" s="24">
        <v>11.446402021116834</v>
      </c>
      <c r="N290" s="24">
        <v>7.4693576350004696</v>
      </c>
      <c r="O290" s="24">
        <v>7.5089558341047633</v>
      </c>
      <c r="P290" s="24">
        <v>5.6507703738584443</v>
      </c>
      <c r="Q290" s="24" t="s">
        <v>92</v>
      </c>
      <c r="R290" s="24" t="s">
        <v>92</v>
      </c>
      <c r="S290" s="24" t="s">
        <v>92</v>
      </c>
      <c r="T290" s="24" t="s">
        <v>92</v>
      </c>
      <c r="U290" s="24" t="s">
        <v>92</v>
      </c>
      <c r="V290" s="24" t="s">
        <v>92</v>
      </c>
      <c r="W290" s="24" t="s">
        <v>92</v>
      </c>
      <c r="X290" s="24" t="s">
        <v>92</v>
      </c>
      <c r="Y290" s="24" t="s">
        <v>92</v>
      </c>
      <c r="Z290" s="24" t="s">
        <v>92</v>
      </c>
      <c r="AA290" s="24">
        <v>15.729584520813567</v>
      </c>
      <c r="AB290" s="23" t="s">
        <v>954</v>
      </c>
      <c r="AC290" s="21">
        <v>18.098037949999998</v>
      </c>
      <c r="AD290" s="21">
        <v>-65.475882350000006</v>
      </c>
      <c r="AE290" s="21" t="str">
        <f>_xlfn.XLOOKUP(Consolidated[[#This Row],[CODE]],[1]updatedschoolpoints!$A:$A,[1]updatedschoolpoints!$O:$O)</f>
        <v>466-017-005-02</v>
      </c>
      <c r="AF290" s="21">
        <f>_xlfn.XLOOKUP(Consolidated[[#This Row],[CODE]],[1]updatedschoolpoints!$A:$A,[1]updatedschoolpoints!$Q:$Q)</f>
        <v>2</v>
      </c>
      <c r="AG290" s="21">
        <f>_xlfn.XLOOKUP(Consolidated[[#This Row],[CODE]],[1]updatedschoolpoints!$A:$A,[1]updatedschoolpoints!$P:$P)</f>
        <v>5</v>
      </c>
      <c r="AH290" s="21">
        <f>_xlfn.XLOOKUP(Consolidated[[#This Row],[CODE]],[1]updatedschoolpoints!$A:$A,[1]updatedschoolpoints!$I:$I)</f>
        <v>0.82232327800000005</v>
      </c>
      <c r="AI290" s="21">
        <f>_xlfn.XLOOKUP(Consolidated[[#This Row],[CODE]],[1]updatedschoolpoints!$A:$A,[1]updatedschoolpoints!$H:$H)</f>
        <v>35820.402009999998</v>
      </c>
      <c r="AJ290" s="21">
        <v>9932</v>
      </c>
      <c r="AK290" s="21" t="s">
        <v>873</v>
      </c>
      <c r="AL290" s="26">
        <f>_xlfn.XLOOKUP(Consolidated[[#This Row],[CODE]],'[9]Added completed QCQA items 2206'!$J:$J,'[9]Added completed QCQA items 2206'!$GB:$GB,"MISSING")</f>
        <v>1.1919999999999999</v>
      </c>
      <c r="AM290" s="27">
        <f>IF(AND(Consolidated[[#This Row],[DESIGNATION]]="Historic",Consolidated[[#This Row],[DESIGNATION 3/22/2022]]="Historic"),AL290,AL290/1.6)</f>
        <v>0.74499999999999988</v>
      </c>
      <c r="AN290" s="21" t="s">
        <v>45</v>
      </c>
      <c r="AO290" s="21" t="s">
        <v>97</v>
      </c>
      <c r="AP290" s="21" t="str">
        <f>_xlfn.XLOOKUP(Consolidated[[#This Row],[CODE]],'[3]PRUEBA PVI'!$D:$D,'[3]PRUEBA PVI'!$I:$I,"NO DATA")</f>
        <v>MONTESSORI</v>
      </c>
      <c r="AQ290" s="28" t="str">
        <f>IF(_xlfn.XLOOKUP(Consolidated[[#This Row],[CODE]],'[4]PRUEBA PVI'!$D:$D,'[4]PRUEBA PVI'!$I:$I,"NOT FOUND")=Consolidated[[#This Row],[SPECIAL SCHOOL]],"MATCHES","NO")</f>
        <v>MATCHES</v>
      </c>
      <c r="AR290" s="28"/>
      <c r="AS290" s="21">
        <f>_xlfn.XLOOKUP(Consolidated[[#This Row],[CODE]],'[5]WORKING FILE'!$D:$D,'[5]WORKING FILE'!$W:$W,"")</f>
        <v>4</v>
      </c>
      <c r="AT290" s="33" t="str">
        <f>_xlfn.XLOOKUP(Consolidated[[#This Row],[CODE]],'[5]WORKING FILE'!$D:$D,'[5]WORKING FILE'!$V:$V)</f>
        <v>Not on maps, 1.3m to ADRIANNE SERRANO 4-12, changed to 6-12, moved 4,5 grades here</v>
      </c>
      <c r="AU290" s="21" t="str">
        <f>_xlfn.XLOOKUP(Consolidated[[#This Row],[CODE]],'[6]Karen sort'!$D:$D,'[6]Karen sort'!$O:$O,"NOT COMPLETE")</f>
        <v>PK-5</v>
      </c>
      <c r="AV290" s="21">
        <v>1.7</v>
      </c>
      <c r="AW290" s="21"/>
      <c r="AX290" s="21" t="s">
        <v>92</v>
      </c>
      <c r="AY290" s="27" t="s">
        <v>92</v>
      </c>
      <c r="AZ290" s="21"/>
      <c r="BA290" s="21"/>
      <c r="BB290" s="21"/>
      <c r="BC290" s="21"/>
      <c r="BD290" s="21"/>
      <c r="BE290" s="21"/>
      <c r="BF290" s="24" t="s">
        <v>98</v>
      </c>
      <c r="BG290" s="24">
        <v>63.669388732291466</v>
      </c>
      <c r="BH290" s="29" t="str">
        <f>IF(_xlfn.XLOOKUP(Consolidated[[#This Row],[CODE]],'[4]PRUEBA PVI'!$D:$D,'[4]PRUEBA PVI'!$AF:$AF,"NOT FOUND")=BG290,"",_xlfn.XLOOKUP(Consolidated[[#This Row],[CODE]],'[4]PRUEBA PVI'!$D:$D,'[4]PRUEBA PVI'!$AF:$AF,"NOT FOUND"))</f>
        <v/>
      </c>
      <c r="BI290" s="30">
        <v>66.088302653067828</v>
      </c>
      <c r="BJ290" s="21">
        <v>9</v>
      </c>
      <c r="BK290" s="28" t="str">
        <f>IF(_xlfn.XLOOKUP(Consolidated[[#This Row],[CODE]],'[4]PRUEBA PVI'!$D:$D,'[4]PRUEBA PVI'!$AK:$AK,"NO DATA")=Consolidated[[#This Row],[NO OF CLASSROOMS]],"","DOES NOT MATCH")</f>
        <v/>
      </c>
      <c r="BL290" s="31">
        <f>Consolidated[[#This Row],[ENROLLMENT 2021-22]]/Consolidated[[#This Row],[NO OF CLASSROOMS]]</f>
        <v>7.3431447392297589</v>
      </c>
      <c r="BM290" s="21">
        <f>Consolidated[[#This Row],[FLOOR AREA (SF)]]/Consolidated[[#This Row],[ENROLLMENT 2022-23]]</f>
        <v>155.9933305117903</v>
      </c>
      <c r="BN290" s="21" t="s">
        <v>114</v>
      </c>
      <c r="BO290" s="21" t="s">
        <v>115</v>
      </c>
      <c r="BP290" s="21" t="s">
        <v>97</v>
      </c>
      <c r="BQ290" s="21" t="s">
        <v>123</v>
      </c>
      <c r="BR290" s="21" t="s">
        <v>97</v>
      </c>
      <c r="BS290" s="21" t="str">
        <f>_xlfn.XLOOKUP(Consolidated[[#This Row],[CODE]],'[7]page 1'!$A:$A,'[7]page 1'!$C:$C,"")</f>
        <v>85KVA</v>
      </c>
      <c r="BT290" s="21" t="str">
        <f>_xlfn.XLOOKUP(Consolidated[[#This Row],[CODE]],[8]Sheet1!$A:$A,[8]Sheet1!$G:$G,"")</f>
        <v/>
      </c>
      <c r="BU290" s="21" t="s">
        <v>92</v>
      </c>
      <c r="BV290" s="21" t="s">
        <v>101</v>
      </c>
      <c r="BW290" s="25" t="s">
        <v>125</v>
      </c>
      <c r="BX290" s="32" t="s">
        <v>955</v>
      </c>
      <c r="BY290" s="21" t="s">
        <v>951</v>
      </c>
      <c r="BZ290" s="21" t="s">
        <v>103</v>
      </c>
      <c r="CA290" s="33" t="s">
        <v>956</v>
      </c>
      <c r="CB290" s="21">
        <v>3</v>
      </c>
      <c r="CC290" s="25" t="s">
        <v>105</v>
      </c>
      <c r="CD290" s="21" t="s">
        <v>97</v>
      </c>
      <c r="CE290" s="21"/>
      <c r="CF290" s="21" t="s">
        <v>127</v>
      </c>
    </row>
    <row r="291" spans="1:84" ht="56.4" x14ac:dyDescent="0.3">
      <c r="A291" s="21">
        <v>32367</v>
      </c>
      <c r="B291" s="22" t="s">
        <v>957</v>
      </c>
      <c r="C291" s="21" t="s">
        <v>679</v>
      </c>
      <c r="D291" s="21" t="s">
        <v>844</v>
      </c>
      <c r="E291" s="21" t="s">
        <v>951</v>
      </c>
      <c r="F291" s="21"/>
      <c r="G291" s="21" t="s">
        <v>119</v>
      </c>
      <c r="H291" s="21" t="s">
        <v>120</v>
      </c>
      <c r="I291" s="21" t="s">
        <v>110</v>
      </c>
      <c r="J291" s="21" t="s">
        <v>92</v>
      </c>
      <c r="K291" s="21" t="s">
        <v>121</v>
      </c>
      <c r="L291" s="24">
        <v>12.419640602716438</v>
      </c>
      <c r="M291" s="24">
        <v>28.616005052792083</v>
      </c>
      <c r="N291" s="24">
        <v>26.142751722501643</v>
      </c>
      <c r="O291" s="24">
        <v>19.711009064525005</v>
      </c>
      <c r="P291" s="24">
        <v>34.846417305460406</v>
      </c>
      <c r="Q291" s="24">
        <v>19.826150836609138</v>
      </c>
      <c r="R291" s="24">
        <v>45.392482105655006</v>
      </c>
      <c r="S291" s="24" t="s">
        <v>92</v>
      </c>
      <c r="T291" s="24" t="s">
        <v>92</v>
      </c>
      <c r="U291" s="24" t="s">
        <v>92</v>
      </c>
      <c r="V291" s="24" t="s">
        <v>92</v>
      </c>
      <c r="W291" s="24" t="s">
        <v>92</v>
      </c>
      <c r="X291" s="24" t="s">
        <v>92</v>
      </c>
      <c r="Y291" s="24" t="s">
        <v>92</v>
      </c>
      <c r="Z291" s="24" t="s">
        <v>92</v>
      </c>
      <c r="AA291" s="24" t="s">
        <v>92</v>
      </c>
      <c r="AB291" s="23" t="s">
        <v>223</v>
      </c>
      <c r="AC291" s="21">
        <v>18.141390000000001</v>
      </c>
      <c r="AD291" s="21">
        <v>-65.451300000000003</v>
      </c>
      <c r="AE291" s="21" t="str">
        <f>_xlfn.XLOOKUP(Consolidated[[#This Row],[CODE]],[1]updatedschoolpoints!$A:$A,[1]updatedschoolpoints!$O:$O)</f>
        <v>457-071-115-20</v>
      </c>
      <c r="AF291" s="21">
        <f>_xlfn.XLOOKUP(Consolidated[[#This Row],[CODE]],[1]updatedschoolpoints!$A:$A,[1]updatedschoolpoints!$Q:$Q)</f>
        <v>20</v>
      </c>
      <c r="AG291" s="21">
        <f>_xlfn.XLOOKUP(Consolidated[[#This Row],[CODE]],[1]updatedschoolpoints!$A:$A,[1]updatedschoolpoints!$P:$P)</f>
        <v>115</v>
      </c>
      <c r="AH291" s="21">
        <f>_xlfn.XLOOKUP(Consolidated[[#This Row],[CODE]],[1]updatedschoolpoints!$A:$A,[1]updatedschoolpoints!$I:$I)</f>
        <v>2.2564888949999999</v>
      </c>
      <c r="AI291" s="21">
        <f>_xlfn.XLOOKUP(Consolidated[[#This Row],[CODE]],[1]updatedschoolpoints!$A:$A,[1]updatedschoolpoints!$H:$H)</f>
        <v>98292.656279999996</v>
      </c>
      <c r="AJ291" s="21">
        <v>18868</v>
      </c>
      <c r="AK291" s="21" t="s">
        <v>418</v>
      </c>
      <c r="AL291" s="26">
        <f>_xlfn.XLOOKUP(Consolidated[[#This Row],[CODE]],'[2]FCI updated 220517'!$B:$B,'[2]FCI updated 220517'!$GD:$GD)</f>
        <v>1.0511999999999999</v>
      </c>
      <c r="AM291" s="27">
        <f>IF(AND(Consolidated[[#This Row],[DESIGNATION]]="Historic",Consolidated[[#This Row],[DESIGNATION 3/22/2022]]="Historic"),AL291,AL291/1.6)</f>
        <v>0.65699999999999992</v>
      </c>
      <c r="AN291" s="21" t="s">
        <v>97</v>
      </c>
      <c r="AO291" s="21" t="s">
        <v>97</v>
      </c>
      <c r="AP291" s="21" t="str">
        <f>_xlfn.XLOOKUP(Consolidated[[#This Row],[CODE]],'[3]PRUEBA PVI'!$D:$D,'[3]PRUEBA PVI'!$I:$I,"NO DATA")</f>
        <v>MONTESSORI</v>
      </c>
      <c r="AQ291" s="28" t="str">
        <f>IF(_xlfn.XLOOKUP(Consolidated[[#This Row],[CODE]],'[4]PRUEBA PVI'!$D:$D,'[4]PRUEBA PVI'!$I:$I,"NOT FOUND")=Consolidated[[#This Row],[SPECIAL SCHOOL]],"MATCHES","NO")</f>
        <v>MATCHES</v>
      </c>
      <c r="AR291" s="28"/>
      <c r="AS291" s="21">
        <f>_xlfn.XLOOKUP(Consolidated[[#This Row],[CODE]],'[5]WORKING FILE'!$D:$D,'[5]WORKING FILE'!$W:$W,"")</f>
        <v>1</v>
      </c>
      <c r="AT291" s="33" t="str">
        <f>_xlfn.XLOOKUP(Consolidated[[#This Row],[CODE]],'[5]WORKING FILE'!$D:$D,'[5]WORKING FILE'!$V:$V)</f>
        <v>700meters to MARIA M SIMMONS DE RIVERA K-5 changed to PK-8, moved these students there since newer and has space</v>
      </c>
      <c r="AU291" s="21">
        <f>_xlfn.XLOOKUP(Consolidated[[#This Row],[CODE]],'[6]Karen sort'!$D:$D,'[6]Karen sort'!$O:$O,"NOT COMPLETE")</f>
        <v>0</v>
      </c>
      <c r="AV291" s="21">
        <v>1.7</v>
      </c>
      <c r="AW291" s="21">
        <v>2</v>
      </c>
      <c r="AX291" s="21" t="s">
        <v>92</v>
      </c>
      <c r="AY291" s="27" t="s">
        <v>92</v>
      </c>
      <c r="AZ291" s="21"/>
      <c r="BA291" s="21"/>
      <c r="BB291" s="21"/>
      <c r="BC291" s="21"/>
      <c r="BD291" s="21"/>
      <c r="BE291" s="21"/>
      <c r="BF291" s="24" t="s">
        <v>98</v>
      </c>
      <c r="BG291" s="24">
        <v>186.95445669025972</v>
      </c>
      <c r="BH291" s="29" t="str">
        <f>IF(_xlfn.XLOOKUP(Consolidated[[#This Row],[CODE]],'[4]PRUEBA PVI'!$D:$D,'[4]PRUEBA PVI'!$AF:$AF,"NOT FOUND")=BG291,"",_xlfn.XLOOKUP(Consolidated[[#This Row],[CODE]],'[4]PRUEBA PVI'!$D:$D,'[4]PRUEBA PVI'!$AF:$AF,"NOT FOUND"))</f>
        <v/>
      </c>
      <c r="BI291" s="30">
        <v>177.52236048524099</v>
      </c>
      <c r="BJ291" s="21">
        <v>18</v>
      </c>
      <c r="BK291" s="28" t="str">
        <f>IF(_xlfn.XLOOKUP(Consolidated[[#This Row],[CODE]],'[4]PRUEBA PVI'!$D:$D,'[4]PRUEBA PVI'!$AK:$AK,"NO DATA")=Consolidated[[#This Row],[NO OF CLASSROOMS]],"","DOES NOT MATCH")</f>
        <v/>
      </c>
      <c r="BL291" s="31">
        <f>Consolidated[[#This Row],[ENROLLMENT 2021-22]]/Consolidated[[#This Row],[NO OF CLASSROOMS]]</f>
        <v>9.8623533602911664</v>
      </c>
      <c r="BM291" s="21">
        <f>Consolidated[[#This Row],[FLOOR AREA (SF)]]/Consolidated[[#This Row],[ENROLLMENT 2022-23]]</f>
        <v>100.9229752209647</v>
      </c>
      <c r="BN291" s="21" t="s">
        <v>114</v>
      </c>
      <c r="BO291" s="21" t="s">
        <v>115</v>
      </c>
      <c r="BP291" s="21" t="s">
        <v>97</v>
      </c>
      <c r="BQ291" s="21" t="s">
        <v>97</v>
      </c>
      <c r="BR291" s="21" t="s">
        <v>97</v>
      </c>
      <c r="BS291" s="21" t="str">
        <f>_xlfn.XLOOKUP(Consolidated[[#This Row],[CODE]],'[7]page 1'!$A:$A,'[7]page 1'!$C:$C,"")</f>
        <v>85KVA</v>
      </c>
      <c r="BT291" s="21" t="str">
        <f>_xlfn.XLOOKUP(Consolidated[[#This Row],[CODE]],[8]Sheet1!$A:$A,[8]Sheet1!$G:$G,"")</f>
        <v/>
      </c>
      <c r="BU291" s="21" t="s">
        <v>92</v>
      </c>
      <c r="BV291" s="21" t="s">
        <v>101</v>
      </c>
      <c r="BW291" s="25" t="s">
        <v>92</v>
      </c>
      <c r="BX291" s="32" t="s">
        <v>958</v>
      </c>
      <c r="BY291" s="21" t="s">
        <v>951</v>
      </c>
      <c r="BZ291" s="21" t="s">
        <v>103</v>
      </c>
      <c r="CA291" s="33" t="s">
        <v>956</v>
      </c>
      <c r="CB291" s="21">
        <v>3</v>
      </c>
      <c r="CC291" s="25" t="s">
        <v>105</v>
      </c>
      <c r="CD291" s="21" t="s">
        <v>97</v>
      </c>
      <c r="CE291" s="21"/>
      <c r="CF291" s="21" t="s">
        <v>127</v>
      </c>
    </row>
    <row r="292" spans="1:84" ht="84" x14ac:dyDescent="0.3">
      <c r="A292" s="21">
        <v>32375</v>
      </c>
      <c r="B292" s="22" t="s">
        <v>959</v>
      </c>
      <c r="C292" s="21" t="s">
        <v>679</v>
      </c>
      <c r="D292" s="21" t="s">
        <v>844</v>
      </c>
      <c r="E292" s="21" t="s">
        <v>951</v>
      </c>
      <c r="F292" s="21"/>
      <c r="G292" s="21" t="s">
        <v>266</v>
      </c>
      <c r="H292" s="21" t="s">
        <v>267</v>
      </c>
      <c r="I292" s="21" t="s">
        <v>92</v>
      </c>
      <c r="J292" s="21" t="s">
        <v>92</v>
      </c>
      <c r="K292" s="21" t="s">
        <v>268</v>
      </c>
      <c r="L292" s="24" t="s">
        <v>92</v>
      </c>
      <c r="M292" s="24" t="s">
        <v>92</v>
      </c>
      <c r="N292" s="24" t="s">
        <v>92</v>
      </c>
      <c r="O292" s="24" t="s">
        <v>92</v>
      </c>
      <c r="P292" s="24" t="s">
        <v>92</v>
      </c>
      <c r="Q292" s="24">
        <v>3.7764096831636453</v>
      </c>
      <c r="R292" s="24">
        <v>11.348120526413751</v>
      </c>
      <c r="S292" s="24">
        <v>14.225733143775223</v>
      </c>
      <c r="T292" s="24">
        <v>11.342936693007189</v>
      </c>
      <c r="U292" s="24">
        <v>7.6065918349437514</v>
      </c>
      <c r="V292" s="24">
        <v>9.5475858085920855</v>
      </c>
      <c r="W292" s="24">
        <v>9.5398642497816777</v>
      </c>
      <c r="X292" s="24">
        <v>6.754607389242568</v>
      </c>
      <c r="Y292" s="24">
        <v>4.8232597751938249</v>
      </c>
      <c r="Z292" s="24" t="s">
        <v>92</v>
      </c>
      <c r="AA292" s="24" t="s">
        <v>92</v>
      </c>
      <c r="AB292" s="23" t="s">
        <v>960</v>
      </c>
      <c r="AC292" s="21">
        <v>18.109144000000001</v>
      </c>
      <c r="AD292" s="21">
        <v>-65.485404000000003</v>
      </c>
      <c r="AE292" s="21" t="str">
        <f>_xlfn.XLOOKUP(Consolidated[[#This Row],[CODE]],[1]updatedschoolpoints!$A:$A,[1]updatedschoolpoints!$O:$O)</f>
        <v>461-000-008-34</v>
      </c>
      <c r="AF292" s="21">
        <f>_xlfn.XLOOKUP(Consolidated[[#This Row],[CODE]],[1]updatedschoolpoints!$A:$A,[1]updatedschoolpoints!$Q:$Q)</f>
        <v>34</v>
      </c>
      <c r="AG292" s="21">
        <f>_xlfn.XLOOKUP(Consolidated[[#This Row],[CODE]],[1]updatedschoolpoints!$A:$A,[1]updatedschoolpoints!$P:$P)</f>
        <v>8</v>
      </c>
      <c r="AH292" s="21">
        <f>_xlfn.XLOOKUP(Consolidated[[#This Row],[CODE]],[1]updatedschoolpoints!$A:$A,[1]updatedschoolpoints!$I:$I)</f>
        <v>1.091889302</v>
      </c>
      <c r="AI292" s="21">
        <f>_xlfn.XLOOKUP(Consolidated[[#This Row],[CODE]],[1]updatedschoolpoints!$A:$A,[1]updatedschoolpoints!$H:$H)</f>
        <v>47562.69801</v>
      </c>
      <c r="AJ292" s="21">
        <v>11898</v>
      </c>
      <c r="AK292" s="21" t="s">
        <v>113</v>
      </c>
      <c r="AL292" s="26">
        <f>_xlfn.XLOOKUP(Consolidated[[#This Row],[CODE]],'[2]FCI updated 220517'!$B:$B,'[2]FCI updated 220517'!$GD:$GD)</f>
        <v>1.1240000000000001</v>
      </c>
      <c r="AM292" s="27">
        <f>IF(AND(Consolidated[[#This Row],[DESIGNATION]]="Historic",Consolidated[[#This Row],[DESIGNATION 3/22/2022]]="Historic"),AL292,AL292/1.6)</f>
        <v>0.70250000000000001</v>
      </c>
      <c r="AN292" s="21" t="s">
        <v>97</v>
      </c>
      <c r="AO292" s="21" t="s">
        <v>97</v>
      </c>
      <c r="AP292" s="21" t="str">
        <f>_xlfn.XLOOKUP(Consolidated[[#This Row],[CODE]],'[3]PRUEBA PVI'!$D:$D,'[3]PRUEBA PVI'!$I:$I,"NO DATA")</f>
        <v>MONTESSORI</v>
      </c>
      <c r="AQ292" s="28" t="str">
        <f>IF(_xlfn.XLOOKUP(Consolidated[[#This Row],[CODE]],'[4]PRUEBA PVI'!$D:$D,'[4]PRUEBA PVI'!$I:$I,"NOT FOUND")=Consolidated[[#This Row],[SPECIAL SCHOOL]],"MATCHES","NO")</f>
        <v>MATCHES</v>
      </c>
      <c r="AR292" s="28"/>
      <c r="AS292" s="21">
        <f>_xlfn.XLOOKUP(Consolidated[[#This Row],[CODE]],'[5]WORKING FILE'!$D:$D,'[5]WORKING FILE'!$W:$W,"")</f>
        <v>3</v>
      </c>
      <c r="AT292" s="33" t="str">
        <f>_xlfn.XLOOKUP(Consolidated[[#This Row],[CODE]],'[5]WORKING FILE'!$D:$D,'[5]WORKING FILE'!$V:$V)</f>
        <v>Remote, Changed 9-12 and moved 4,5 grades to 1.3m to JUANITA RIVERA ALBERT PK-3 changed to PK-5</v>
      </c>
      <c r="AU292" s="21" t="str">
        <f>_xlfn.XLOOKUP(Consolidated[[#This Row],[CODE]],'[6]Karen sort'!$D:$D,'[6]Karen sort'!$O:$O,"NOT COMPLETE")</f>
        <v>6-12</v>
      </c>
      <c r="AV292" s="21">
        <v>1.7</v>
      </c>
      <c r="AW292" s="21">
        <v>2</v>
      </c>
      <c r="AX292" s="21" t="s">
        <v>92</v>
      </c>
      <c r="AY292" s="27" t="s">
        <v>92</v>
      </c>
      <c r="AZ292" s="21"/>
      <c r="BA292" s="21"/>
      <c r="BB292" s="21"/>
      <c r="BC292" s="21"/>
      <c r="BD292" s="21"/>
      <c r="BE292" s="21"/>
      <c r="BF292" s="24" t="s">
        <v>98</v>
      </c>
      <c r="BG292" s="24">
        <v>78.965109104113694</v>
      </c>
      <c r="BH292" s="29" t="str">
        <f>IF(_xlfn.XLOOKUP(Consolidated[[#This Row],[CODE]],'[4]PRUEBA PVI'!$D:$D,'[4]PRUEBA PVI'!$AF:$AF,"NOT FOUND")=BG292,"",_xlfn.XLOOKUP(Consolidated[[#This Row],[CODE]],'[4]PRUEBA PVI'!$D:$D,'[4]PRUEBA PVI'!$AF:$AF,"NOT FOUND"))</f>
        <v/>
      </c>
      <c r="BI292" s="30">
        <v>75.129908754922639</v>
      </c>
      <c r="BJ292" s="21">
        <v>8</v>
      </c>
      <c r="BK292" s="28" t="str">
        <f>IF(_xlfn.XLOOKUP(Consolidated[[#This Row],[CODE]],'[4]PRUEBA PVI'!$D:$D,'[4]PRUEBA PVI'!$AK:$AK,"NO DATA")=Consolidated[[#This Row],[NO OF CLASSROOMS]],"","DOES NOT MATCH")</f>
        <v/>
      </c>
      <c r="BL292" s="31">
        <f>Consolidated[[#This Row],[ENROLLMENT 2021-22]]/Consolidated[[#This Row],[NO OF CLASSROOMS]]</f>
        <v>9.3912385943653298</v>
      </c>
      <c r="BM292" s="21">
        <f>Consolidated[[#This Row],[FLOOR AREA (SF)]]/Consolidated[[#This Row],[ENROLLMENT 2022-23]]</f>
        <v>150.67414121232656</v>
      </c>
      <c r="BN292" s="21" t="s">
        <v>114</v>
      </c>
      <c r="BO292" s="21" t="s">
        <v>115</v>
      </c>
      <c r="BP292" s="21" t="s">
        <v>97</v>
      </c>
      <c r="BQ292" s="21" t="s">
        <v>97</v>
      </c>
      <c r="BR292" s="21" t="s">
        <v>97</v>
      </c>
      <c r="BS292" s="21" t="str">
        <f>_xlfn.XLOOKUP(Consolidated[[#This Row],[CODE]],'[7]page 1'!$A:$A,'[7]page 1'!$C:$C,"")</f>
        <v>85KVA</v>
      </c>
      <c r="BT292" s="21" t="str">
        <f>_xlfn.XLOOKUP(Consolidated[[#This Row],[CODE]],[8]Sheet1!$A:$A,[8]Sheet1!$G:$G,"")</f>
        <v/>
      </c>
      <c r="BU292" s="21" t="s">
        <v>92</v>
      </c>
      <c r="BV292" s="21" t="s">
        <v>124</v>
      </c>
      <c r="BW292" s="25" t="s">
        <v>92</v>
      </c>
      <c r="BX292" s="32" t="s">
        <v>961</v>
      </c>
      <c r="BY292" s="21" t="s">
        <v>951</v>
      </c>
      <c r="BZ292" s="21" t="s">
        <v>103</v>
      </c>
      <c r="CA292" s="33" t="s">
        <v>962</v>
      </c>
      <c r="CB292" s="21">
        <v>3</v>
      </c>
      <c r="CC292" s="25" t="s">
        <v>105</v>
      </c>
      <c r="CD292" s="21" t="s">
        <v>97</v>
      </c>
      <c r="CE292" s="21"/>
      <c r="CF292" s="21" t="s">
        <v>387</v>
      </c>
    </row>
    <row r="293" spans="1:84" ht="56.4" x14ac:dyDescent="0.3">
      <c r="A293" s="21">
        <v>32433</v>
      </c>
      <c r="B293" s="22" t="s">
        <v>963</v>
      </c>
      <c r="C293" s="21" t="s">
        <v>679</v>
      </c>
      <c r="D293" s="21" t="s">
        <v>680</v>
      </c>
      <c r="E293" s="21" t="s">
        <v>680</v>
      </c>
      <c r="F293" s="21"/>
      <c r="G293" s="21" t="s">
        <v>108</v>
      </c>
      <c r="H293" s="21" t="s">
        <v>109</v>
      </c>
      <c r="I293" s="21" t="s">
        <v>92</v>
      </c>
      <c r="J293" s="21" t="s">
        <v>93</v>
      </c>
      <c r="K293" s="21" t="s">
        <v>111</v>
      </c>
      <c r="L293" s="24" t="s">
        <v>92</v>
      </c>
      <c r="M293" s="24">
        <v>13.354135691302972</v>
      </c>
      <c r="N293" s="24">
        <v>21.474403200626352</v>
      </c>
      <c r="O293" s="24">
        <v>13.140672709683336</v>
      </c>
      <c r="P293" s="24">
        <v>16.010516059265594</v>
      </c>
      <c r="Q293" s="24">
        <v>19.826150836609138</v>
      </c>
      <c r="R293" s="24">
        <v>17.967857500155105</v>
      </c>
      <c r="S293" s="24">
        <v>25.6063196587954</v>
      </c>
      <c r="T293" s="24">
        <v>40.645523149942427</v>
      </c>
      <c r="U293" s="24">
        <v>33.278839277878909</v>
      </c>
      <c r="V293" s="24" t="s">
        <v>92</v>
      </c>
      <c r="W293" s="24" t="s">
        <v>92</v>
      </c>
      <c r="X293" s="24" t="s">
        <v>92</v>
      </c>
      <c r="Y293" s="24" t="s">
        <v>92</v>
      </c>
      <c r="Z293" s="24" t="s">
        <v>92</v>
      </c>
      <c r="AA293" s="24" t="s">
        <v>92</v>
      </c>
      <c r="AB293" s="23" t="s">
        <v>329</v>
      </c>
      <c r="AC293" s="21">
        <v>18.036490000000001</v>
      </c>
      <c r="AD293" s="21">
        <v>-65.846649999999997</v>
      </c>
      <c r="AE293" s="21" t="str">
        <f>_xlfn.XLOOKUP(Consolidated[[#This Row],[CODE]],[1]updatedschoolpoints!$A:$A,[1]updatedschoolpoints!$O:$O)</f>
        <v>377-075-010-02</v>
      </c>
      <c r="AF293" s="21">
        <f>_xlfn.XLOOKUP(Consolidated[[#This Row],[CODE]],[1]updatedschoolpoints!$A:$A,[1]updatedschoolpoints!$Q:$Q)</f>
        <v>2</v>
      </c>
      <c r="AG293" s="21">
        <f>_xlfn.XLOOKUP(Consolidated[[#This Row],[CODE]],[1]updatedschoolpoints!$A:$A,[1]updatedschoolpoints!$P:$P)</f>
        <v>10</v>
      </c>
      <c r="AH293" s="21">
        <f>_xlfn.XLOOKUP(Consolidated[[#This Row],[CODE]],[1]updatedschoolpoints!$A:$A,[1]updatedschoolpoints!$I:$I)</f>
        <v>2.2984235709999998</v>
      </c>
      <c r="AI293" s="21">
        <f>_xlfn.XLOOKUP(Consolidated[[#This Row],[CODE]],[1]updatedschoolpoints!$A:$A,[1]updatedschoolpoints!$H:$H)</f>
        <v>100119.3308</v>
      </c>
      <c r="AJ293" s="21">
        <v>55514</v>
      </c>
      <c r="AK293" s="21" t="s">
        <v>797</v>
      </c>
      <c r="AL293" s="26">
        <f>_xlfn.XLOOKUP(Consolidated[[#This Row],[CODE]],'[2]FCI updated 220517'!$B:$B,'[2]FCI updated 220517'!$GD:$GD)</f>
        <v>0.755</v>
      </c>
      <c r="AM293" s="27">
        <f>IF(AND(Consolidated[[#This Row],[DESIGNATION]]="Historic",Consolidated[[#This Row],[DESIGNATION 3/22/2022]]="Historic"),AL293,AL293/1.6)</f>
        <v>0.47187499999999999</v>
      </c>
      <c r="AN293" s="21" t="s">
        <v>45</v>
      </c>
      <c r="AO293" s="21" t="s">
        <v>97</v>
      </c>
      <c r="AP293" s="21" t="str">
        <f>_xlfn.XLOOKUP(Consolidated[[#This Row],[CODE]],'[3]PRUEBA PVI'!$D:$D,'[3]PRUEBA PVI'!$I:$I,"NO DATA")</f>
        <v>REGULAR</v>
      </c>
      <c r="AQ293" s="28" t="str">
        <f>IF(_xlfn.XLOOKUP(Consolidated[[#This Row],[CODE]],'[4]PRUEBA PVI'!$D:$D,'[4]PRUEBA PVI'!$I:$I,"NOT FOUND")=Consolidated[[#This Row],[SPECIAL SCHOOL]],"MATCHES","NO")</f>
        <v>MATCHES</v>
      </c>
      <c r="AR293" s="28"/>
      <c r="AS293" s="21">
        <f>_xlfn.XLOOKUP(Consolidated[[#This Row],[CODE]],'[5]WORKING FILE'!$D:$D,'[5]WORKING FILE'!$W:$W,"")</f>
        <v>3</v>
      </c>
      <c r="AT293" s="33" t="str">
        <f>_xlfn.XLOOKUP(Consolidated[[#This Row],[CODE]],'[5]WORKING FILE'!$D:$D,'[5]WORKING FILE'!$V:$V)</f>
        <v>Remote, added (1) PK</v>
      </c>
      <c r="AU293" s="21" t="str">
        <f>_xlfn.XLOOKUP(Consolidated[[#This Row],[CODE]],'[6]Karen sort'!$D:$D,'[6]Karen sort'!$O:$O,"NOT COMPLETE")</f>
        <v>PK-8</v>
      </c>
      <c r="AV293" s="21">
        <v>5.3</v>
      </c>
      <c r="AW293" s="21">
        <v>3</v>
      </c>
      <c r="AX293" s="21" t="s">
        <v>92</v>
      </c>
      <c r="AY293" s="27" t="s">
        <v>92</v>
      </c>
      <c r="AZ293" s="21"/>
      <c r="BA293" s="21"/>
      <c r="BB293" s="21"/>
      <c r="BC293" s="21"/>
      <c r="BD293" s="21"/>
      <c r="BE293" s="21"/>
      <c r="BF293" s="24" t="s">
        <v>179</v>
      </c>
      <c r="BG293" s="24">
        <v>203.20476926187183</v>
      </c>
      <c r="BH293" s="29" t="str">
        <f>IF(_xlfn.XLOOKUP(Consolidated[[#This Row],[CODE]],'[4]PRUEBA PVI'!$D:$D,'[4]PRUEBA PVI'!$AF:$AF,"NOT FOUND")=BG293,"",_xlfn.XLOOKUP(Consolidated[[#This Row],[CODE]],'[4]PRUEBA PVI'!$D:$D,'[4]PRUEBA PVI'!$AF:$AF,"NOT FOUND"))</f>
        <v/>
      </c>
      <c r="BI293" s="30">
        <v>192.063131854467</v>
      </c>
      <c r="BJ293" s="21">
        <v>21</v>
      </c>
      <c r="BK293" s="28" t="str">
        <f>IF(_xlfn.XLOOKUP(Consolidated[[#This Row],[CODE]],'[4]PRUEBA PVI'!$D:$D,'[4]PRUEBA PVI'!$AK:$AK,"NO DATA")=Consolidated[[#This Row],[NO OF CLASSROOMS]],"","DOES NOT MATCH")</f>
        <v/>
      </c>
      <c r="BL293" s="31">
        <f>Consolidated[[#This Row],[ENROLLMENT 2021-22]]/Consolidated[[#This Row],[NO OF CLASSROOMS]]</f>
        <v>9.1458634216412857</v>
      </c>
      <c r="BM293" s="21">
        <f>Consolidated[[#This Row],[FLOOR AREA (SF)]]/Consolidated[[#This Row],[ENROLLMENT 2022-23]]</f>
        <v>273.1924068595979</v>
      </c>
      <c r="BN293" s="21" t="s">
        <v>114</v>
      </c>
      <c r="BO293" s="21" t="s">
        <v>132</v>
      </c>
      <c r="BP293" s="21" t="s">
        <v>97</v>
      </c>
      <c r="BQ293" s="21" t="s">
        <v>123</v>
      </c>
      <c r="BR293" s="21" t="s">
        <v>97</v>
      </c>
      <c r="BS293" s="21" t="str">
        <f>_xlfn.XLOOKUP(Consolidated[[#This Row],[CODE]],'[7]page 1'!$A:$A,'[7]page 1'!$C:$C,"")</f>
        <v/>
      </c>
      <c r="BT293" s="21" t="str">
        <f>_xlfn.XLOOKUP(Consolidated[[#This Row],[CODE]],[8]Sheet1!$A:$A,[8]Sheet1!$G:$G,"")</f>
        <v/>
      </c>
      <c r="BU293" s="21" t="s">
        <v>285</v>
      </c>
      <c r="BV293" s="21" t="s">
        <v>124</v>
      </c>
      <c r="BW293" s="25" t="s">
        <v>125</v>
      </c>
      <c r="BX293" s="32" t="s">
        <v>964</v>
      </c>
      <c r="BY293" s="21" t="s">
        <v>680</v>
      </c>
      <c r="BZ293" s="21" t="s">
        <v>103</v>
      </c>
      <c r="CA293" s="33" t="s">
        <v>965</v>
      </c>
      <c r="CB293" s="21">
        <v>2</v>
      </c>
      <c r="CC293" s="25" t="s">
        <v>172</v>
      </c>
      <c r="CD293" s="21" t="s">
        <v>97</v>
      </c>
      <c r="CE293" s="21"/>
      <c r="CF293" s="21" t="s">
        <v>143</v>
      </c>
    </row>
    <row r="294" spans="1:84" ht="42.6" x14ac:dyDescent="0.3">
      <c r="A294" s="21">
        <v>32458</v>
      </c>
      <c r="B294" s="22" t="s">
        <v>966</v>
      </c>
      <c r="C294" s="21" t="s">
        <v>679</v>
      </c>
      <c r="D294" s="21" t="s">
        <v>680</v>
      </c>
      <c r="E294" s="21" t="s">
        <v>680</v>
      </c>
      <c r="F294" s="21"/>
      <c r="G294" s="21" t="s">
        <v>108</v>
      </c>
      <c r="H294" s="21" t="s">
        <v>109</v>
      </c>
      <c r="I294" s="21" t="s">
        <v>92</v>
      </c>
      <c r="J294" s="21" t="s">
        <v>92</v>
      </c>
      <c r="K294" s="21" t="s">
        <v>111</v>
      </c>
      <c r="L294" s="24" t="s">
        <v>92</v>
      </c>
      <c r="M294" s="24">
        <v>13.354135691302972</v>
      </c>
      <c r="N294" s="24">
        <v>13.071375861250822</v>
      </c>
      <c r="O294" s="24">
        <v>14.079292188946431</v>
      </c>
      <c r="P294" s="24">
        <v>8.4761555607876673</v>
      </c>
      <c r="Q294" s="24">
        <v>16.993843574236404</v>
      </c>
      <c r="R294" s="24">
        <v>17.022180789620627</v>
      </c>
      <c r="S294" s="24">
        <v>24.657937449210387</v>
      </c>
      <c r="T294" s="24">
        <v>35.919299527856097</v>
      </c>
      <c r="U294" s="24">
        <v>26.623071422303131</v>
      </c>
      <c r="V294" s="24" t="s">
        <v>92</v>
      </c>
      <c r="W294" s="24" t="s">
        <v>92</v>
      </c>
      <c r="X294" s="24" t="s">
        <v>92</v>
      </c>
      <c r="Y294" s="24" t="s">
        <v>92</v>
      </c>
      <c r="Z294" s="24" t="s">
        <v>92</v>
      </c>
      <c r="AA294" s="24" t="s">
        <v>92</v>
      </c>
      <c r="AB294" s="23" t="s">
        <v>112</v>
      </c>
      <c r="AC294" s="21">
        <v>18.047170000000001</v>
      </c>
      <c r="AD294" s="21">
        <v>-65.92174</v>
      </c>
      <c r="AE294" s="21" t="str">
        <f>_xlfn.XLOOKUP(Consolidated[[#This Row],[CODE]],[1]updatedschoolpoints!$A:$A,[1]updatedschoolpoints!$O:$O)</f>
        <v>376-000-002-16</v>
      </c>
      <c r="AF294" s="21">
        <f>_xlfn.XLOOKUP(Consolidated[[#This Row],[CODE]],[1]updatedschoolpoints!$A:$A,[1]updatedschoolpoints!$Q:$Q)</f>
        <v>16</v>
      </c>
      <c r="AG294" s="21">
        <f>_xlfn.XLOOKUP(Consolidated[[#This Row],[CODE]],[1]updatedschoolpoints!$A:$A,[1]updatedschoolpoints!$P:$P)</f>
        <v>2</v>
      </c>
      <c r="AH294" s="21">
        <f>_xlfn.XLOOKUP(Consolidated[[#This Row],[CODE]],[1]updatedschoolpoints!$A:$A,[1]updatedschoolpoints!$I:$I)</f>
        <v>2.3245785130000001</v>
      </c>
      <c r="AI294" s="21">
        <f>_xlfn.XLOOKUP(Consolidated[[#This Row],[CODE]],[1]updatedschoolpoints!$A:$A,[1]updatedschoolpoints!$H:$H)</f>
        <v>101258.64</v>
      </c>
      <c r="AJ294" s="21">
        <v>28307</v>
      </c>
      <c r="AK294" s="21" t="s">
        <v>195</v>
      </c>
      <c r="AL294" s="26">
        <f>_xlfn.XLOOKUP(Consolidated[[#This Row],[CODE]],'[2]FCI updated 220517'!$B:$B,'[2]FCI updated 220517'!$GD:$GD)</f>
        <v>1.4359999999999999</v>
      </c>
      <c r="AM294" s="27">
        <f>IF(AND(Consolidated[[#This Row],[DESIGNATION]]="Historic",Consolidated[[#This Row],[DESIGNATION 3/22/2022]]="Historic"),AL294,AL294/1.6)</f>
        <v>0.89749999999999996</v>
      </c>
      <c r="AN294" s="21" t="s">
        <v>97</v>
      </c>
      <c r="AO294" s="21" t="s">
        <v>97</v>
      </c>
      <c r="AP294" s="21" t="str">
        <f>_xlfn.XLOOKUP(Consolidated[[#This Row],[CODE]],'[3]PRUEBA PVI'!$D:$D,'[3]PRUEBA PVI'!$I:$I,"NO DATA")</f>
        <v>REGULAR</v>
      </c>
      <c r="AQ294" s="28" t="str">
        <f>IF(_xlfn.XLOOKUP(Consolidated[[#This Row],[CODE]],'[4]PRUEBA PVI'!$D:$D,'[4]PRUEBA PVI'!$I:$I,"NOT FOUND")=Consolidated[[#This Row],[SPECIAL SCHOOL]],"MATCHES","NO")</f>
        <v>MATCHES</v>
      </c>
      <c r="AR294" s="28"/>
      <c r="AS294" s="21">
        <f>_xlfn.XLOOKUP(Consolidated[[#This Row],[CODE]],'[5]WORKING FILE'!$D:$D,'[5]WORKING FILE'!$W:$W,"")</f>
        <v>3</v>
      </c>
      <c r="AT294" s="33" t="str">
        <f>_xlfn.XLOOKUP(Consolidated[[#This Row],[CODE]],'[5]WORKING FILE'!$D:$D,'[5]WORKING FILE'!$V:$V)</f>
        <v>Rural, 1.2m to PK-5 MARTA SANCHEZ, also small and borderline flood, added (1) PK</v>
      </c>
      <c r="AU294" s="21" t="str">
        <f>_xlfn.XLOOKUP(Consolidated[[#This Row],[CODE]],'[6]Karen sort'!$D:$D,'[6]Karen sort'!$O:$O,"NOT COMPLETE")</f>
        <v>PK-8</v>
      </c>
      <c r="AV294" s="21">
        <v>5.3</v>
      </c>
      <c r="AW294" s="21">
        <v>2</v>
      </c>
      <c r="AX294" s="21" t="s">
        <v>92</v>
      </c>
      <c r="AY294" s="27" t="s">
        <v>92</v>
      </c>
      <c r="AZ294" s="21"/>
      <c r="BA294" s="21"/>
      <c r="BB294" s="21"/>
      <c r="BC294" s="21"/>
      <c r="BD294" s="21"/>
      <c r="BE294" s="21"/>
      <c r="BF294" s="24" t="s">
        <v>98</v>
      </c>
      <c r="BG294" s="24">
        <v>170.19729206551452</v>
      </c>
      <c r="BH294" s="29" t="str">
        <f>IF(_xlfn.XLOOKUP(Consolidated[[#This Row],[CODE]],'[4]PRUEBA PVI'!$D:$D,'[4]PRUEBA PVI'!$AF:$AF,"NOT FOUND")=BG294,"",_xlfn.XLOOKUP(Consolidated[[#This Row],[CODE]],'[4]PRUEBA PVI'!$D:$D,'[4]PRUEBA PVI'!$AF:$AF,"NOT FOUND"))</f>
        <v/>
      </c>
      <c r="BI294" s="30">
        <v>160.93325523105986</v>
      </c>
      <c r="BJ294" s="21">
        <v>18</v>
      </c>
      <c r="BK294" s="28" t="str">
        <f>IF(_xlfn.XLOOKUP(Consolidated[[#This Row],[CODE]],'[4]PRUEBA PVI'!$D:$D,'[4]PRUEBA PVI'!$AK:$AK,"NO DATA")=Consolidated[[#This Row],[NO OF CLASSROOMS]],"","DOES NOT MATCH")</f>
        <v/>
      </c>
      <c r="BL294" s="31">
        <f>Consolidated[[#This Row],[ENROLLMENT 2021-22]]/Consolidated[[#This Row],[NO OF CLASSROOMS]]</f>
        <v>8.9407364017255482</v>
      </c>
      <c r="BM294" s="21">
        <f>Consolidated[[#This Row],[FLOOR AREA (SF)]]/Consolidated[[#This Row],[ENROLLMENT 2022-23]]</f>
        <v>166.31874488992284</v>
      </c>
      <c r="BN294" s="21" t="s">
        <v>114</v>
      </c>
      <c r="BO294" s="21" t="s">
        <v>100</v>
      </c>
      <c r="BP294" s="21" t="s">
        <v>97</v>
      </c>
      <c r="BQ294" s="21" t="s">
        <v>97</v>
      </c>
      <c r="BR294" s="21" t="s">
        <v>97</v>
      </c>
      <c r="BS294" s="21" t="str">
        <f>_xlfn.XLOOKUP(Consolidated[[#This Row],[CODE]],'[7]page 1'!$A:$A,'[7]page 1'!$C:$C,"")</f>
        <v>85KVA</v>
      </c>
      <c r="BT294" s="21" t="str">
        <f>_xlfn.XLOOKUP(Consolidated[[#This Row],[CODE]],[8]Sheet1!$A:$A,[8]Sheet1!$G:$G,"")</f>
        <v/>
      </c>
      <c r="BU294" s="21" t="s">
        <v>92</v>
      </c>
      <c r="BV294" s="21" t="s">
        <v>124</v>
      </c>
      <c r="BW294" s="25" t="s">
        <v>92</v>
      </c>
      <c r="BX294" s="32" t="s">
        <v>967</v>
      </c>
      <c r="BY294" s="21" t="s">
        <v>680</v>
      </c>
      <c r="BZ294" s="21" t="s">
        <v>103</v>
      </c>
      <c r="CA294" s="33" t="s">
        <v>965</v>
      </c>
      <c r="CB294" s="21">
        <v>2</v>
      </c>
      <c r="CC294" s="25" t="s">
        <v>105</v>
      </c>
      <c r="CD294" s="21" t="s">
        <v>97</v>
      </c>
      <c r="CE294" s="21"/>
      <c r="CF294" s="21" t="s">
        <v>127</v>
      </c>
    </row>
    <row r="295" spans="1:84" ht="56.4" x14ac:dyDescent="0.3">
      <c r="A295" s="21">
        <v>32524</v>
      </c>
      <c r="B295" s="22" t="s">
        <v>968</v>
      </c>
      <c r="C295" s="21" t="s">
        <v>679</v>
      </c>
      <c r="D295" s="21" t="s">
        <v>680</v>
      </c>
      <c r="E295" s="21" t="s">
        <v>680</v>
      </c>
      <c r="F295" s="21"/>
      <c r="G295" s="21" t="s">
        <v>119</v>
      </c>
      <c r="H295" s="21" t="s">
        <v>120</v>
      </c>
      <c r="I295" s="21" t="s">
        <v>110</v>
      </c>
      <c r="J295" s="21" t="s">
        <v>93</v>
      </c>
      <c r="K295" s="21" t="s">
        <v>121</v>
      </c>
      <c r="L295" s="24">
        <v>12.930163557444441</v>
      </c>
      <c r="M295" s="24">
        <v>20.985070372047527</v>
      </c>
      <c r="N295" s="24">
        <v>15.872384974375997</v>
      </c>
      <c r="O295" s="24">
        <v>19.711009064525005</v>
      </c>
      <c r="P295" s="24">
        <v>15.068720996955852</v>
      </c>
      <c r="Q295" s="24">
        <v>16.993843574236404</v>
      </c>
      <c r="R295" s="24">
        <v>11.348120526413751</v>
      </c>
      <c r="S295" s="24" t="s">
        <v>92</v>
      </c>
      <c r="T295" s="24" t="s">
        <v>92</v>
      </c>
      <c r="U295" s="24" t="s">
        <v>92</v>
      </c>
      <c r="V295" s="24" t="s">
        <v>92</v>
      </c>
      <c r="W295" s="24" t="s">
        <v>92</v>
      </c>
      <c r="X295" s="24" t="s">
        <v>92</v>
      </c>
      <c r="Y295" s="24" t="s">
        <v>92</v>
      </c>
      <c r="Z295" s="24">
        <v>4.5799178676383905</v>
      </c>
      <c r="AA295" s="24" t="s">
        <v>92</v>
      </c>
      <c r="AB295" s="23" t="s">
        <v>290</v>
      </c>
      <c r="AC295" s="37">
        <v>18.043617529999999</v>
      </c>
      <c r="AD295" s="37">
        <v>-65.907227890000001</v>
      </c>
      <c r="AE295" s="37" t="str">
        <f>_xlfn.XLOOKUP(Consolidated[[#This Row],[CODE]],[1]updatedschoolpoints!$A:$A,[1]updatedschoolpoints!$O:$O)</f>
        <v>376-055-009-02</v>
      </c>
      <c r="AF295" s="37">
        <f>_xlfn.XLOOKUP(Consolidated[[#This Row],[CODE]],[1]updatedschoolpoints!$A:$A,[1]updatedschoolpoints!$Q:$Q)</f>
        <v>2</v>
      </c>
      <c r="AG295" s="37">
        <f>_xlfn.XLOOKUP(Consolidated[[#This Row],[CODE]],[1]updatedschoolpoints!$A:$A,[1]updatedschoolpoints!$P:$P)</f>
        <v>9</v>
      </c>
      <c r="AH295" s="37">
        <f>_xlfn.XLOOKUP(Consolidated[[#This Row],[CODE]],[1]updatedschoolpoints!$A:$A,[1]updatedschoolpoints!$I:$I)</f>
        <v>0.72441380899999996</v>
      </c>
      <c r="AI295" s="37">
        <f>_xlfn.XLOOKUP(Consolidated[[#This Row],[CODE]],[1]updatedschoolpoints!$A:$A,[1]updatedschoolpoints!$H:$H)</f>
        <v>31555.465510000002</v>
      </c>
      <c r="AJ295" s="21">
        <v>20220</v>
      </c>
      <c r="AK295" s="21" t="s">
        <v>258</v>
      </c>
      <c r="AL295" s="26">
        <f>_xlfn.XLOOKUP(Consolidated[[#This Row],[CODE]],'[2]FCI updated 220517'!$B:$B,'[2]FCI updated 220517'!$GD:$GD)</f>
        <v>1.1120000000000001</v>
      </c>
      <c r="AM295" s="27">
        <f>IF(AND(Consolidated[[#This Row],[DESIGNATION]]="Historic",Consolidated[[#This Row],[DESIGNATION 3/22/2022]]="Historic"),AL295,AL295/1.6)</f>
        <v>0.69500000000000006</v>
      </c>
      <c r="AN295" s="21" t="s">
        <v>45</v>
      </c>
      <c r="AO295" s="21" t="s">
        <v>46</v>
      </c>
      <c r="AP295" s="21" t="str">
        <f>_xlfn.XLOOKUP(Consolidated[[#This Row],[CODE]],'[3]PRUEBA PVI'!$D:$D,'[3]PRUEBA PVI'!$I:$I,"NO DATA")</f>
        <v>REGULAR</v>
      </c>
      <c r="AQ295" s="28" t="str">
        <f>IF(_xlfn.XLOOKUP(Consolidated[[#This Row],[CODE]],'[4]PRUEBA PVI'!$D:$D,'[4]PRUEBA PVI'!$I:$I,"NOT FOUND")=Consolidated[[#This Row],[SPECIAL SCHOOL]],"MATCHES","NO")</f>
        <v>MATCHES</v>
      </c>
      <c r="AR295" s="28"/>
      <c r="AS295" s="21">
        <f>_xlfn.XLOOKUP(Consolidated[[#This Row],[CODE]],'[5]WORKING FILE'!$D:$D,'[5]WORKING FILE'!$W:$W,"")</f>
        <v>3</v>
      </c>
      <c r="AT295" s="33" t="str">
        <f>_xlfn.XLOOKUP(Consolidated[[#This Row],[CODE]],'[5]WORKING FILE'!$D:$D,'[5]WORKING FILE'!$V:$V)</f>
        <v>1.2m to K-8 SU ROGELIO ROSADO, also small and borderline flood, maintained grade configuration since flood zone</v>
      </c>
      <c r="AU295" s="21" t="str">
        <f>_xlfn.XLOOKUP(Consolidated[[#This Row],[CODE]],'[6]Karen sort'!$D:$D,'[6]Karen sort'!$O:$O,"NOT COMPLETE")</f>
        <v>PK-5</v>
      </c>
      <c r="AV295" s="21">
        <v>5.3</v>
      </c>
      <c r="AW295" s="21">
        <v>3</v>
      </c>
      <c r="AX295" s="21" t="s">
        <v>92</v>
      </c>
      <c r="AY295" s="27" t="s">
        <v>92</v>
      </c>
      <c r="AZ295" s="21"/>
      <c r="BA295" s="21"/>
      <c r="BB295" s="21"/>
      <c r="BC295" s="21"/>
      <c r="BD295" s="21"/>
      <c r="BE295" s="21"/>
      <c r="BF295" s="24" t="s">
        <v>98</v>
      </c>
      <c r="BG295" s="24">
        <v>125.15189226582748</v>
      </c>
      <c r="BH295" s="29" t="str">
        <f>IF(_xlfn.XLOOKUP(Consolidated[[#This Row],[CODE]],'[4]PRUEBA PVI'!$D:$D,'[4]PRUEBA PVI'!$AF:$AF,"NOT FOUND")=BG295,"",_xlfn.XLOOKUP(Consolidated[[#This Row],[CODE]],'[4]PRUEBA PVI'!$D:$D,'[4]PRUEBA PVI'!$AF:$AF,"NOT FOUND"))</f>
        <v/>
      </c>
      <c r="BI295" s="30">
        <v>120.82078061162083</v>
      </c>
      <c r="BJ295" s="21">
        <v>17</v>
      </c>
      <c r="BK295" s="28" t="str">
        <f>IF(_xlfn.XLOOKUP(Consolidated[[#This Row],[CODE]],'[4]PRUEBA PVI'!$D:$D,'[4]PRUEBA PVI'!$AK:$AK,"NO DATA")=Consolidated[[#This Row],[NO OF CLASSROOMS]],"","DOES NOT MATCH")</f>
        <v/>
      </c>
      <c r="BL295" s="31">
        <f>Consolidated[[#This Row],[ENROLLMENT 2021-22]]/Consolidated[[#This Row],[NO OF CLASSROOMS]]</f>
        <v>7.1071047418600486</v>
      </c>
      <c r="BM295" s="21">
        <f>Consolidated[[#This Row],[FLOOR AREA (SF)]]/Consolidated[[#This Row],[ENROLLMENT 2022-23]]</f>
        <v>161.56367781520981</v>
      </c>
      <c r="BN295" s="21" t="s">
        <v>114</v>
      </c>
      <c r="BO295" s="21" t="s">
        <v>100</v>
      </c>
      <c r="BP295" s="21" t="s">
        <v>97</v>
      </c>
      <c r="BQ295" s="21" t="s">
        <v>97</v>
      </c>
      <c r="BR295" s="21" t="s">
        <v>97</v>
      </c>
      <c r="BS295" s="21" t="str">
        <f>_xlfn.XLOOKUP(Consolidated[[#This Row],[CODE]],'[7]page 1'!$A:$A,'[7]page 1'!$C:$C,"")</f>
        <v>150KVA</v>
      </c>
      <c r="BT295" s="21" t="str">
        <f>_xlfn.XLOOKUP(Consolidated[[#This Row],[CODE]],[8]Sheet1!$A:$A,[8]Sheet1!$G:$G,"")</f>
        <v/>
      </c>
      <c r="BU295" s="21" t="s">
        <v>92</v>
      </c>
      <c r="BV295" s="21" t="s">
        <v>124</v>
      </c>
      <c r="BW295" s="25" t="s">
        <v>92</v>
      </c>
      <c r="BX295" s="32" t="s">
        <v>969</v>
      </c>
      <c r="BY295" s="21" t="s">
        <v>680</v>
      </c>
      <c r="BZ295" s="21" t="s">
        <v>103</v>
      </c>
      <c r="CA295" s="33" t="s">
        <v>965</v>
      </c>
      <c r="CB295" s="21">
        <v>2</v>
      </c>
      <c r="CC295" s="25" t="s">
        <v>105</v>
      </c>
      <c r="CD295" s="21" t="s">
        <v>97</v>
      </c>
      <c r="CE295" s="21"/>
      <c r="CF295" s="21" t="s">
        <v>127</v>
      </c>
    </row>
    <row r="296" spans="1:84" ht="56.4" x14ac:dyDescent="0.3">
      <c r="A296" s="21">
        <v>32532</v>
      </c>
      <c r="B296" s="22" t="s">
        <v>970</v>
      </c>
      <c r="C296" s="21" t="s">
        <v>679</v>
      </c>
      <c r="D296" s="21" t="s">
        <v>680</v>
      </c>
      <c r="E296" s="21" t="s">
        <v>680</v>
      </c>
      <c r="F296" s="21"/>
      <c r="G296" s="21" t="s">
        <v>189</v>
      </c>
      <c r="H296" s="21" t="s">
        <v>190</v>
      </c>
      <c r="I296" s="21" t="s">
        <v>92</v>
      </c>
      <c r="J296" s="21" t="s">
        <v>93</v>
      </c>
      <c r="K296" s="21" t="s">
        <v>191</v>
      </c>
      <c r="L296" s="24" t="s">
        <v>92</v>
      </c>
      <c r="M296" s="24" t="s">
        <v>92</v>
      </c>
      <c r="N296" s="24" t="s">
        <v>92</v>
      </c>
      <c r="O296" s="24" t="s">
        <v>92</v>
      </c>
      <c r="P296" s="24" t="s">
        <v>92</v>
      </c>
      <c r="Q296" s="24" t="s">
        <v>92</v>
      </c>
      <c r="R296" s="24" t="s">
        <v>92</v>
      </c>
      <c r="S296" s="24">
        <v>25.6063196587954</v>
      </c>
      <c r="T296" s="24">
        <v>31.193075905769767</v>
      </c>
      <c r="U296" s="24">
        <v>45.639551009662512</v>
      </c>
      <c r="V296" s="24" t="s">
        <v>92</v>
      </c>
      <c r="W296" s="24" t="s">
        <v>92</v>
      </c>
      <c r="X296" s="24" t="s">
        <v>92</v>
      </c>
      <c r="Y296" s="24" t="s">
        <v>92</v>
      </c>
      <c r="Z296" s="24" t="s">
        <v>92</v>
      </c>
      <c r="AA296" s="24" t="s">
        <v>92</v>
      </c>
      <c r="AB296" s="23" t="s">
        <v>192</v>
      </c>
      <c r="AC296" s="21">
        <v>18.043980000000001</v>
      </c>
      <c r="AD296" s="21">
        <v>-65.876230000000007</v>
      </c>
      <c r="AE296" s="21" t="str">
        <f>_xlfn.XLOOKUP(Consolidated[[#This Row],[CODE]],[1]updatedschoolpoints!$A:$A,[1]updatedschoolpoints!$O:$O)</f>
        <v>376-050-063-01</v>
      </c>
      <c r="AF296" s="21">
        <f>_xlfn.XLOOKUP(Consolidated[[#This Row],[CODE]],[1]updatedschoolpoints!$A:$A,[1]updatedschoolpoints!$Q:$Q)</f>
        <v>1</v>
      </c>
      <c r="AG296" s="21">
        <f>_xlfn.XLOOKUP(Consolidated[[#This Row],[CODE]],[1]updatedschoolpoints!$A:$A,[1]updatedschoolpoints!$P:$P)</f>
        <v>63</v>
      </c>
      <c r="AH296" s="21">
        <f>_xlfn.XLOOKUP(Consolidated[[#This Row],[CODE]],[1]updatedschoolpoints!$A:$A,[1]updatedschoolpoints!$I:$I)</f>
        <v>2.793613203</v>
      </c>
      <c r="AI296" s="21">
        <f>_xlfn.XLOOKUP(Consolidated[[#This Row],[CODE]],[1]updatedschoolpoints!$A:$A,[1]updatedschoolpoints!$H:$H)</f>
        <v>121689.7911</v>
      </c>
      <c r="AJ296" s="21">
        <v>56690</v>
      </c>
      <c r="AK296" s="21" t="s">
        <v>402</v>
      </c>
      <c r="AL296" s="26">
        <f>_xlfn.XLOOKUP(Consolidated[[#This Row],[CODE]],'[2]FCI updated 220517'!$B:$B,'[2]FCI updated 220517'!$GD:$GD)</f>
        <v>0.71250000000000002</v>
      </c>
      <c r="AM296" s="27">
        <f>IF(AND(Consolidated[[#This Row],[DESIGNATION]]="Historic",Consolidated[[#This Row],[DESIGNATION 3/22/2022]]="Historic"),AL296,AL296/1.6)</f>
        <v>0.4453125</v>
      </c>
      <c r="AN296" s="21" t="s">
        <v>97</v>
      </c>
      <c r="AO296" s="21" t="s">
        <v>97</v>
      </c>
      <c r="AP296" s="21" t="str">
        <f>_xlfn.XLOOKUP(Consolidated[[#This Row],[CODE]],'[3]PRUEBA PVI'!$D:$D,'[3]PRUEBA PVI'!$I:$I,"NO DATA")</f>
        <v>REGULAR</v>
      </c>
      <c r="AQ296" s="28" t="str">
        <f>IF(_xlfn.XLOOKUP(Consolidated[[#This Row],[CODE]],'[4]PRUEBA PVI'!$D:$D,'[4]PRUEBA PVI'!$I:$I,"NOT FOUND")=Consolidated[[#This Row],[SPECIAL SCHOOL]],"MATCHES","NO")</f>
        <v>MATCHES</v>
      </c>
      <c r="AR296" s="28"/>
      <c r="AS296" s="21">
        <f>_xlfn.XLOOKUP(Consolidated[[#This Row],[CODE]],'[5]WORKING FILE'!$D:$D,'[5]WORKING FILE'!$W:$W,"")</f>
        <v>3</v>
      </c>
      <c r="AT296" s="33" t="str">
        <f>_xlfn.XLOOKUP(Consolidated[[#This Row],[CODE]],'[5]WORKING FILE'!$D:$D,'[5]WORKING FILE'!$V:$V)</f>
        <v>900 m to RAMON QUIÑONES MEDINA 9-12</v>
      </c>
      <c r="AU296" s="21" t="str">
        <f>_xlfn.XLOOKUP(Consolidated[[#This Row],[CODE]],'[6]Karen sort'!$D:$D,'[6]Karen sort'!$O:$O,"NOT COMPLETE")</f>
        <v>PK-8</v>
      </c>
      <c r="AV296" s="21">
        <v>5.3</v>
      </c>
      <c r="AW296" s="21">
        <v>2</v>
      </c>
      <c r="AX296" s="21" t="s">
        <v>92</v>
      </c>
      <c r="AY296" s="27" t="s">
        <v>92</v>
      </c>
      <c r="AZ296" s="21"/>
      <c r="BA296" s="21"/>
      <c r="BB296" s="21"/>
      <c r="BC296" s="21"/>
      <c r="BD296" s="21"/>
      <c r="BE296" s="21"/>
      <c r="BF296" s="24" t="s">
        <v>179</v>
      </c>
      <c r="BG296" s="24">
        <v>111.86413168511629</v>
      </c>
      <c r="BH296" s="29" t="str">
        <f>IF(_xlfn.XLOOKUP(Consolidated[[#This Row],[CODE]],'[4]PRUEBA PVI'!$D:$D,'[4]PRUEBA PVI'!$AF:$AF,"NOT FOUND")=BG296,"",_xlfn.XLOOKUP(Consolidated[[#This Row],[CODE]],'[4]PRUEBA PVI'!$D:$D,'[4]PRUEBA PVI'!$AF:$AF,"NOT FOUND"))</f>
        <v/>
      </c>
      <c r="BI296" s="30">
        <v>106.04825940065111</v>
      </c>
      <c r="BJ296" s="21">
        <v>23</v>
      </c>
      <c r="BK296" s="28" t="str">
        <f>IF(_xlfn.XLOOKUP(Consolidated[[#This Row],[CODE]],'[4]PRUEBA PVI'!$D:$D,'[4]PRUEBA PVI'!$AK:$AK,"NO DATA")=Consolidated[[#This Row],[NO OF CLASSROOMS]],"","DOES NOT MATCH")</f>
        <v/>
      </c>
      <c r="BL296" s="31">
        <f>Consolidated[[#This Row],[ENROLLMENT 2021-22]]/Consolidated[[#This Row],[NO OF CLASSROOMS]]</f>
        <v>4.6107938869848306</v>
      </c>
      <c r="BM296" s="21">
        <f>Consolidated[[#This Row],[FLOOR AREA (SF)]]/Consolidated[[#This Row],[ENROLLMENT 2022-23]]</f>
        <v>506.77548867563149</v>
      </c>
      <c r="BN296" s="21" t="s">
        <v>99</v>
      </c>
      <c r="BO296" s="21" t="s">
        <v>132</v>
      </c>
      <c r="BP296" s="21" t="s">
        <v>97</v>
      </c>
      <c r="BQ296" s="21" t="s">
        <v>97</v>
      </c>
      <c r="BR296" s="21" t="s">
        <v>97</v>
      </c>
      <c r="BS296" s="21" t="str">
        <f>_xlfn.XLOOKUP(Consolidated[[#This Row],[CODE]],'[7]page 1'!$A:$A,'[7]page 1'!$C:$C,"")</f>
        <v/>
      </c>
      <c r="BT296" s="21" t="str">
        <f>_xlfn.XLOOKUP(Consolidated[[#This Row],[CODE]],[8]Sheet1!$A:$A,[8]Sheet1!$G:$G,"")</f>
        <v/>
      </c>
      <c r="BU296" s="21" t="s">
        <v>92</v>
      </c>
      <c r="BV296" s="21" t="s">
        <v>101</v>
      </c>
      <c r="BW296" s="25" t="s">
        <v>92</v>
      </c>
      <c r="BX296" s="32" t="s">
        <v>971</v>
      </c>
      <c r="BY296" s="21" t="s">
        <v>680</v>
      </c>
      <c r="BZ296" s="21" t="s">
        <v>103</v>
      </c>
      <c r="CA296" s="33" t="s">
        <v>965</v>
      </c>
      <c r="CB296" s="21">
        <v>2</v>
      </c>
      <c r="CC296" s="25" t="s">
        <v>172</v>
      </c>
      <c r="CD296" s="21" t="s">
        <v>97</v>
      </c>
      <c r="CE296" s="21"/>
      <c r="CF296" s="21" t="s">
        <v>143</v>
      </c>
    </row>
    <row r="297" spans="1:84" ht="70.2" x14ac:dyDescent="0.3">
      <c r="A297" s="21">
        <v>32540</v>
      </c>
      <c r="B297" s="22" t="s">
        <v>972</v>
      </c>
      <c r="C297" s="21" t="s">
        <v>679</v>
      </c>
      <c r="D297" s="21" t="s">
        <v>680</v>
      </c>
      <c r="E297" s="21" t="s">
        <v>680</v>
      </c>
      <c r="F297" s="21"/>
      <c r="G297" s="21" t="s">
        <v>108</v>
      </c>
      <c r="H297" s="21" t="s">
        <v>109</v>
      </c>
      <c r="I297" s="21" t="s">
        <v>92</v>
      </c>
      <c r="J297" s="21" t="s">
        <v>92</v>
      </c>
      <c r="K297" s="21" t="s">
        <v>111</v>
      </c>
      <c r="L297" s="24" t="s">
        <v>92</v>
      </c>
      <c r="M297" s="24">
        <v>14.308002526396042</v>
      </c>
      <c r="N297" s="24">
        <v>15.872384974375997</v>
      </c>
      <c r="O297" s="24">
        <v>16.895150626735717</v>
      </c>
      <c r="P297" s="24">
        <v>23.544876557743518</v>
      </c>
      <c r="Q297" s="24">
        <v>16.993843574236404</v>
      </c>
      <c r="R297" s="24">
        <v>14.185150658017188</v>
      </c>
      <c r="S297" s="24">
        <v>23.70955523962537</v>
      </c>
      <c r="T297" s="24">
        <v>18.904894488345313</v>
      </c>
      <c r="U297" s="24">
        <v>26.623071422303131</v>
      </c>
      <c r="V297" s="24" t="s">
        <v>92</v>
      </c>
      <c r="W297" s="24" t="s">
        <v>92</v>
      </c>
      <c r="X297" s="24" t="s">
        <v>92</v>
      </c>
      <c r="Y297" s="24" t="s">
        <v>92</v>
      </c>
      <c r="Z297" s="24" t="s">
        <v>92</v>
      </c>
      <c r="AA297" s="24" t="s">
        <v>92</v>
      </c>
      <c r="AB297" s="23" t="s">
        <v>112</v>
      </c>
      <c r="AC297" s="21">
        <v>18.090060000000001</v>
      </c>
      <c r="AD297" s="21">
        <v>-65.914209999999997</v>
      </c>
      <c r="AE297" s="21" t="str">
        <f>_xlfn.XLOOKUP(Consolidated[[#This Row],[CODE]],[1]updatedschoolpoints!$A:$A,[1]updatedschoolpoints!$O:$O)</f>
        <v>352-000-002-08</v>
      </c>
      <c r="AF297" s="21">
        <f>_xlfn.XLOOKUP(Consolidated[[#This Row],[CODE]],[1]updatedschoolpoints!$A:$A,[1]updatedschoolpoints!$Q:$Q)</f>
        <v>8</v>
      </c>
      <c r="AG297" s="21">
        <f>_xlfn.XLOOKUP(Consolidated[[#This Row],[CODE]],[1]updatedschoolpoints!$A:$A,[1]updatedschoolpoints!$P:$P)</f>
        <v>2</v>
      </c>
      <c r="AH297" s="21">
        <f>_xlfn.XLOOKUP(Consolidated[[#This Row],[CODE]],[1]updatedschoolpoints!$A:$A,[1]updatedschoolpoints!$I:$I)</f>
        <v>3.6104946259999999</v>
      </c>
      <c r="AI297" s="21">
        <f>_xlfn.XLOOKUP(Consolidated[[#This Row],[CODE]],[1]updatedschoolpoints!$A:$A,[1]updatedschoolpoints!$H:$H)</f>
        <v>157273.1459</v>
      </c>
      <c r="AJ297" s="21">
        <v>23260</v>
      </c>
      <c r="AK297" s="21" t="s">
        <v>137</v>
      </c>
      <c r="AL297" s="26">
        <f>_xlfn.XLOOKUP(Consolidated[[#This Row],[CODE]],'[2]FCI updated 220517'!$B:$B,'[2]FCI updated 220517'!$GD:$GD)</f>
        <v>1.3680000000000001</v>
      </c>
      <c r="AM297" s="27">
        <f>IF(AND(Consolidated[[#This Row],[DESIGNATION]]="Historic",Consolidated[[#This Row],[DESIGNATION 3/22/2022]]="Historic"),AL297,AL297/1.6)</f>
        <v>0.85499999999999998</v>
      </c>
      <c r="AN297" s="21" t="s">
        <v>97</v>
      </c>
      <c r="AO297" s="21" t="s">
        <v>97</v>
      </c>
      <c r="AP297" s="21" t="str">
        <f>_xlfn.XLOOKUP(Consolidated[[#This Row],[CODE]],'[3]PRUEBA PVI'!$D:$D,'[3]PRUEBA PVI'!$I:$I,"NO DATA")</f>
        <v>REGULAR</v>
      </c>
      <c r="AQ297" s="28" t="str">
        <f>IF(_xlfn.XLOOKUP(Consolidated[[#This Row],[CODE]],'[4]PRUEBA PVI'!$D:$D,'[4]PRUEBA PVI'!$I:$I,"NOT FOUND")=Consolidated[[#This Row],[SPECIAL SCHOOL]],"MATCHES","NO")</f>
        <v>MATCHES</v>
      </c>
      <c r="AR297" s="28"/>
      <c r="AS297" s="21">
        <f>_xlfn.XLOOKUP(Consolidated[[#This Row],[CODE]],'[5]WORKING FILE'!$D:$D,'[5]WORKING FILE'!$W:$W,"")</f>
        <v>3</v>
      </c>
      <c r="AT297" s="33" t="str">
        <f>_xlfn.XLOOKUP(Consolidated[[#This Row],[CODE]],'[5]WORKING FILE'!$D:$D,'[5]WORKING FILE'!$V:$V)</f>
        <v>Rural, 2.4m to SU JESUS T SANABRIA CRUZ too small, 1.8m to CRISTOBAL DEL CAMPO not enough SF</v>
      </c>
      <c r="AU297" s="21" t="str">
        <f>_xlfn.XLOOKUP(Consolidated[[#This Row],[CODE]],'[6]Karen sort'!$D:$D,'[6]Karen sort'!$O:$O,"NOT COMPLETE")</f>
        <v>PK-8</v>
      </c>
      <c r="AV297" s="21">
        <v>5.3</v>
      </c>
      <c r="AW297" s="21">
        <v>5</v>
      </c>
      <c r="AX297" s="21" t="s">
        <v>92</v>
      </c>
      <c r="AY297" s="27" t="s">
        <v>92</v>
      </c>
      <c r="AZ297" s="21"/>
      <c r="BA297" s="21"/>
      <c r="BB297" s="21"/>
      <c r="BC297" s="21"/>
      <c r="BD297" s="21"/>
      <c r="BE297" s="21"/>
      <c r="BF297" s="24" t="s">
        <v>98</v>
      </c>
      <c r="BG297" s="24">
        <v>171.03693006777868</v>
      </c>
      <c r="BH297" s="29" t="str">
        <f>IF(_xlfn.XLOOKUP(Consolidated[[#This Row],[CODE]],'[4]PRUEBA PVI'!$D:$D,'[4]PRUEBA PVI'!$AF:$AF,"NOT FOUND")=BG297,"",_xlfn.XLOOKUP(Consolidated[[#This Row],[CODE]],'[4]PRUEBA PVI'!$D:$D,'[4]PRUEBA PVI'!$AF:$AF,"NOT FOUND"))</f>
        <v/>
      </c>
      <c r="BI297" s="30">
        <v>161.62788239087084</v>
      </c>
      <c r="BJ297" s="21">
        <v>18</v>
      </c>
      <c r="BK297" s="28" t="str">
        <f>IF(_xlfn.XLOOKUP(Consolidated[[#This Row],[CODE]],'[4]PRUEBA PVI'!$D:$D,'[4]PRUEBA PVI'!$AK:$AK,"NO DATA")=Consolidated[[#This Row],[NO OF CLASSROOMS]],"","DOES NOT MATCH")</f>
        <v/>
      </c>
      <c r="BL297" s="31">
        <f>Consolidated[[#This Row],[ENROLLMENT 2021-22]]/Consolidated[[#This Row],[NO OF CLASSROOMS]]</f>
        <v>8.9793267994928243</v>
      </c>
      <c r="BM297" s="21">
        <f>Consolidated[[#This Row],[FLOOR AREA (SF)]]/Consolidated[[#This Row],[ENROLLMENT 2022-23]]</f>
        <v>135.99402182196854</v>
      </c>
      <c r="BN297" s="21" t="s">
        <v>114</v>
      </c>
      <c r="BO297" s="21" t="s">
        <v>132</v>
      </c>
      <c r="BP297" s="21" t="s">
        <v>97</v>
      </c>
      <c r="BQ297" s="21" t="s">
        <v>97</v>
      </c>
      <c r="BR297" s="21" t="s">
        <v>97</v>
      </c>
      <c r="BS297" s="21" t="str">
        <f>_xlfn.XLOOKUP(Consolidated[[#This Row],[CODE]],'[7]page 1'!$A:$A,'[7]page 1'!$C:$C,"")</f>
        <v>85KVA</v>
      </c>
      <c r="BT297" s="21" t="str">
        <f>_xlfn.XLOOKUP(Consolidated[[#This Row],[CODE]],[8]Sheet1!$A:$A,[8]Sheet1!$G:$G,"")</f>
        <v/>
      </c>
      <c r="BU297" s="21" t="s">
        <v>92</v>
      </c>
      <c r="BV297" s="21" t="s">
        <v>124</v>
      </c>
      <c r="BW297" s="25" t="s">
        <v>92</v>
      </c>
      <c r="BX297" s="32" t="s">
        <v>973</v>
      </c>
      <c r="BY297" s="21" t="s">
        <v>680</v>
      </c>
      <c r="BZ297" s="21" t="s">
        <v>103</v>
      </c>
      <c r="CA297" s="33" t="s">
        <v>965</v>
      </c>
      <c r="CB297" s="21">
        <v>2</v>
      </c>
      <c r="CC297" s="25" t="s">
        <v>105</v>
      </c>
      <c r="CD297" s="21" t="s">
        <v>97</v>
      </c>
      <c r="CE297" s="21"/>
      <c r="CF297" s="21" t="s">
        <v>143</v>
      </c>
    </row>
    <row r="298" spans="1:84" ht="27.6" x14ac:dyDescent="0.3">
      <c r="A298" s="21">
        <v>32573</v>
      </c>
      <c r="B298" s="22" t="s">
        <v>974</v>
      </c>
      <c r="C298" s="21" t="s">
        <v>679</v>
      </c>
      <c r="D298" s="21" t="s">
        <v>680</v>
      </c>
      <c r="E298" s="21" t="s">
        <v>680</v>
      </c>
      <c r="F298" s="21"/>
      <c r="G298" s="21" t="s">
        <v>119</v>
      </c>
      <c r="H298" s="21" t="s">
        <v>120</v>
      </c>
      <c r="I298" s="21" t="s">
        <v>92</v>
      </c>
      <c r="J298" s="21" t="s">
        <v>93</v>
      </c>
      <c r="K298" s="21" t="s">
        <v>121</v>
      </c>
      <c r="L298" s="24" t="s">
        <v>92</v>
      </c>
      <c r="M298" s="24">
        <v>27.662138217699013</v>
      </c>
      <c r="N298" s="24">
        <v>15.872384974375997</v>
      </c>
      <c r="O298" s="24">
        <v>22.526867502314289</v>
      </c>
      <c r="P298" s="24">
        <v>19.777696308504556</v>
      </c>
      <c r="Q298" s="24">
        <v>30.211277465309163</v>
      </c>
      <c r="R298" s="24">
        <v>21.750564342293021</v>
      </c>
      <c r="S298" s="24" t="s">
        <v>92</v>
      </c>
      <c r="T298" s="24" t="s">
        <v>92</v>
      </c>
      <c r="U298" s="24" t="s">
        <v>92</v>
      </c>
      <c r="V298" s="24" t="s">
        <v>92</v>
      </c>
      <c r="W298" s="24" t="s">
        <v>92</v>
      </c>
      <c r="X298" s="24" t="s">
        <v>92</v>
      </c>
      <c r="Y298" s="24" t="s">
        <v>92</v>
      </c>
      <c r="Z298" s="24" t="s">
        <v>92</v>
      </c>
      <c r="AA298" s="24" t="s">
        <v>92</v>
      </c>
      <c r="AB298" s="23" t="s">
        <v>136</v>
      </c>
      <c r="AC298" s="21">
        <v>18.050660000000001</v>
      </c>
      <c r="AD298" s="21">
        <v>-65.875820000000004</v>
      </c>
      <c r="AE298" s="21" t="str">
        <f>_xlfn.XLOOKUP(Consolidated[[#This Row],[CODE]],[1]updatedschoolpoints!$A:$A,[1]updatedschoolpoints!$O:$O)</f>
        <v>376-040-055-12</v>
      </c>
      <c r="AF298" s="21">
        <f>_xlfn.XLOOKUP(Consolidated[[#This Row],[CODE]],[1]updatedschoolpoints!$A:$A,[1]updatedschoolpoints!$Q:$Q)</f>
        <v>12</v>
      </c>
      <c r="AG298" s="21">
        <f>_xlfn.XLOOKUP(Consolidated[[#This Row],[CODE]],[1]updatedschoolpoints!$A:$A,[1]updatedschoolpoints!$P:$P)</f>
        <v>55</v>
      </c>
      <c r="AH298" s="21">
        <f>_xlfn.XLOOKUP(Consolidated[[#This Row],[CODE]],[1]updatedschoolpoints!$A:$A,[1]updatedschoolpoints!$I:$I)</f>
        <v>5.9799386050000001</v>
      </c>
      <c r="AI298" s="21">
        <f>_xlfn.XLOOKUP(Consolidated[[#This Row],[CODE]],[1]updatedschoolpoints!$A:$A,[1]updatedschoolpoints!$H:$H)</f>
        <v>260486.1256</v>
      </c>
      <c r="AJ298" s="21">
        <v>44785</v>
      </c>
      <c r="AK298" s="21" t="s">
        <v>975</v>
      </c>
      <c r="AL298" s="26">
        <f>_xlfn.XLOOKUP(Consolidated[[#This Row],[CODE]],'[2]FCI updated 220517'!$B:$B,'[2]FCI updated 220517'!$GD:$GD)</f>
        <v>1.4159999999999999</v>
      </c>
      <c r="AM298" s="27">
        <f>IF(AND(Consolidated[[#This Row],[DESIGNATION]]="Historic",Consolidated[[#This Row],[DESIGNATION 3/22/2022]]="Historic"),AL298,AL298/1.6)</f>
        <v>0.8849999999999999</v>
      </c>
      <c r="AN298" s="21" t="s">
        <v>97</v>
      </c>
      <c r="AO298" s="21" t="s">
        <v>97</v>
      </c>
      <c r="AP298" s="21" t="str">
        <f>_xlfn.XLOOKUP(Consolidated[[#This Row],[CODE]],'[3]PRUEBA PVI'!$D:$D,'[3]PRUEBA PVI'!$I:$I,"NO DATA")</f>
        <v>REGULAR</v>
      </c>
      <c r="AQ298" s="28" t="str">
        <f>IF(_xlfn.XLOOKUP(Consolidated[[#This Row],[CODE]],'[4]PRUEBA PVI'!$D:$D,'[4]PRUEBA PVI'!$I:$I,"NOT FOUND")=Consolidated[[#This Row],[SPECIAL SCHOOL]],"MATCHES","NO")</f>
        <v>MATCHES</v>
      </c>
      <c r="AR298" s="28"/>
      <c r="AS298" s="21">
        <f>_xlfn.XLOOKUP(Consolidated[[#This Row],[CODE]],'[5]WORKING FILE'!$D:$D,'[5]WORKING FILE'!$W:$W,"")</f>
        <v>3</v>
      </c>
      <c r="AT298" s="33" t="str">
        <f>_xlfn.XLOOKUP(Consolidated[[#This Row],[CODE]],'[5]WORKING FILE'!$D:$D,'[5]WORKING FILE'!$V:$V)</f>
        <v>moved 1m JAIME C RODRIGUEZ, moved these students there since has the SF and both are in a flood zone</v>
      </c>
      <c r="AU298" s="21" t="str">
        <f>_xlfn.XLOOKUP(Consolidated[[#This Row],[CODE]],'[6]Karen sort'!$D:$D,'[6]Karen sort'!$O:$O,"NOT COMPLETE")</f>
        <v>PK-8</v>
      </c>
      <c r="AV298" s="21">
        <v>5.3</v>
      </c>
      <c r="AW298" s="21">
        <v>3</v>
      </c>
      <c r="AX298" s="21" t="s">
        <v>92</v>
      </c>
      <c r="AY298" s="27" t="s">
        <v>92</v>
      </c>
      <c r="AZ298" s="21"/>
      <c r="BA298" s="21"/>
      <c r="BB298" s="21"/>
      <c r="BC298" s="21"/>
      <c r="BD298" s="21"/>
      <c r="BE298" s="21"/>
      <c r="BF298" s="24" t="s">
        <v>98</v>
      </c>
      <c r="BG298" s="24">
        <v>140.67442681006736</v>
      </c>
      <c r="BH298" s="29" t="str">
        <f>IF(_xlfn.XLOOKUP(Consolidated[[#This Row],[CODE]],'[4]PRUEBA PVI'!$D:$D,'[4]PRUEBA PVI'!$AF:$AF,"NOT FOUND")=BG298,"",_xlfn.XLOOKUP(Consolidated[[#This Row],[CODE]],'[4]PRUEBA PVI'!$D:$D,'[4]PRUEBA PVI'!$AF:$AF,"NOT FOUND"))</f>
        <v/>
      </c>
      <c r="BI298" s="30">
        <v>132.82012717289106</v>
      </c>
      <c r="BJ298" s="21">
        <v>34</v>
      </c>
      <c r="BK298" s="28" t="str">
        <f>IF(_xlfn.XLOOKUP(Consolidated[[#This Row],[CODE]],'[4]PRUEBA PVI'!$D:$D,'[4]PRUEBA PVI'!$AK:$AK,"NO DATA")=Consolidated[[#This Row],[NO OF CLASSROOMS]],"","DOES NOT MATCH")</f>
        <v/>
      </c>
      <c r="BL298" s="31">
        <f>Consolidated[[#This Row],[ENROLLMENT 2021-22]]/Consolidated[[#This Row],[NO OF CLASSROOMS]]</f>
        <v>3.906474328614443</v>
      </c>
      <c r="BM298" s="21">
        <f>Consolidated[[#This Row],[FLOOR AREA (SF)]]/Consolidated[[#This Row],[ENROLLMENT 2022-23]]</f>
        <v>318.35921436144758</v>
      </c>
      <c r="BN298" s="21" t="s">
        <v>99</v>
      </c>
      <c r="BO298" s="21" t="s">
        <v>132</v>
      </c>
      <c r="BP298" s="21" t="s">
        <v>97</v>
      </c>
      <c r="BQ298" s="21" t="s">
        <v>97</v>
      </c>
      <c r="BR298" s="21" t="s">
        <v>97</v>
      </c>
      <c r="BS298" s="21" t="str">
        <f>_xlfn.XLOOKUP(Consolidated[[#This Row],[CODE]],'[7]page 1'!$A:$A,'[7]page 1'!$C:$C,"")</f>
        <v>85KVA</v>
      </c>
      <c r="BT298" s="21" t="str">
        <f>_xlfn.XLOOKUP(Consolidated[[#This Row],[CODE]],[8]Sheet1!$A:$A,[8]Sheet1!$G:$G,"")</f>
        <v/>
      </c>
      <c r="BU298" s="21" t="s">
        <v>92</v>
      </c>
      <c r="BV298" s="21" t="s">
        <v>101</v>
      </c>
      <c r="BW298" s="25" t="s">
        <v>92</v>
      </c>
      <c r="BX298" s="32" t="s">
        <v>976</v>
      </c>
      <c r="BY298" s="21" t="s">
        <v>680</v>
      </c>
      <c r="BZ298" s="21" t="s">
        <v>103</v>
      </c>
      <c r="CA298" s="33" t="s">
        <v>965</v>
      </c>
      <c r="CB298" s="21">
        <v>2</v>
      </c>
      <c r="CC298" s="25" t="s">
        <v>105</v>
      </c>
      <c r="CD298" s="21" t="s">
        <v>97</v>
      </c>
      <c r="CE298" s="21"/>
      <c r="CF298" s="21" t="s">
        <v>106</v>
      </c>
    </row>
    <row r="299" spans="1:84" ht="56.4" x14ac:dyDescent="0.3">
      <c r="A299" s="21">
        <v>32680</v>
      </c>
      <c r="B299" s="22" t="s">
        <v>977</v>
      </c>
      <c r="C299" s="21" t="s">
        <v>679</v>
      </c>
      <c r="D299" s="21" t="s">
        <v>680</v>
      </c>
      <c r="E299" s="21" t="s">
        <v>680</v>
      </c>
      <c r="F299" s="21"/>
      <c r="G299" s="21" t="s">
        <v>108</v>
      </c>
      <c r="H299" s="21" t="s">
        <v>109</v>
      </c>
      <c r="I299" s="21" t="s">
        <v>92</v>
      </c>
      <c r="J299" s="21" t="s">
        <v>93</v>
      </c>
      <c r="K299" s="21" t="s">
        <v>111</v>
      </c>
      <c r="L299" s="24" t="s">
        <v>92</v>
      </c>
      <c r="M299" s="24">
        <v>25.754404547512877</v>
      </c>
      <c r="N299" s="24">
        <v>36.413118470627289</v>
      </c>
      <c r="O299" s="24">
        <v>28.158584377892861</v>
      </c>
      <c r="P299" s="24">
        <v>25.428466682363002</v>
      </c>
      <c r="Q299" s="24">
        <v>33.987687148472808</v>
      </c>
      <c r="R299" s="24">
        <v>40.664098552982608</v>
      </c>
      <c r="S299" s="24">
        <v>96.734985377671521</v>
      </c>
      <c r="T299" s="24">
        <v>112.48412220565461</v>
      </c>
      <c r="U299" s="24">
        <v>93.180749978060959</v>
      </c>
      <c r="V299" s="24" t="s">
        <v>92</v>
      </c>
      <c r="W299" s="24" t="s">
        <v>92</v>
      </c>
      <c r="X299" s="24" t="s">
        <v>92</v>
      </c>
      <c r="Y299" s="24" t="s">
        <v>92</v>
      </c>
      <c r="Z299" s="24" t="s">
        <v>92</v>
      </c>
      <c r="AA299" s="24" t="s">
        <v>92</v>
      </c>
      <c r="AB299" s="23" t="s">
        <v>213</v>
      </c>
      <c r="AC299" s="21">
        <v>18.08559</v>
      </c>
      <c r="AD299" s="21">
        <v>-65.846800000000002</v>
      </c>
      <c r="AE299" s="21" t="str">
        <f>_xlfn.XLOOKUP(Consolidated[[#This Row],[CODE]],[1]updatedschoolpoints!$A:$A,[1]updatedschoolpoints!$O:$O)</f>
        <v>353-025-009-01</v>
      </c>
      <c r="AF299" s="21">
        <f>_xlfn.XLOOKUP(Consolidated[[#This Row],[CODE]],[1]updatedschoolpoints!$A:$A,[1]updatedschoolpoints!$Q:$Q)</f>
        <v>1</v>
      </c>
      <c r="AG299" s="21">
        <f>_xlfn.XLOOKUP(Consolidated[[#This Row],[CODE]],[1]updatedschoolpoints!$A:$A,[1]updatedschoolpoints!$P:$P)</f>
        <v>9</v>
      </c>
      <c r="AH299" s="21">
        <f>_xlfn.XLOOKUP(Consolidated[[#This Row],[CODE]],[1]updatedschoolpoints!$A:$A,[1]updatedschoolpoints!$I:$I)</f>
        <v>8.1020850670000009</v>
      </c>
      <c r="AI299" s="21">
        <f>_xlfn.XLOOKUP(Consolidated[[#This Row],[CODE]],[1]updatedschoolpoints!$A:$A,[1]updatedschoolpoints!$H:$H)</f>
        <v>352926.82549999998</v>
      </c>
      <c r="AJ299" s="21">
        <v>51946</v>
      </c>
      <c r="AK299" s="21" t="s">
        <v>442</v>
      </c>
      <c r="AL299" s="26">
        <f>_xlfn.XLOOKUP(Consolidated[[#This Row],[CODE]],'[2]FCI updated 220517'!$B:$B,'[2]FCI updated 220517'!$GD:$GD)</f>
        <v>0.78200000000000003</v>
      </c>
      <c r="AM299" s="27">
        <f>IF(AND(Consolidated[[#This Row],[DESIGNATION]]="Historic",Consolidated[[#This Row],[DESIGNATION 3/22/2022]]="Historic"),AL299,AL299/1.6)</f>
        <v>0.48875000000000002</v>
      </c>
      <c r="AN299" s="21" t="s">
        <v>45</v>
      </c>
      <c r="AO299" s="21" t="s">
        <v>97</v>
      </c>
      <c r="AP299" s="21" t="str">
        <f>_xlfn.XLOOKUP(Consolidated[[#This Row],[CODE]],'[3]PRUEBA PVI'!$D:$D,'[3]PRUEBA PVI'!$I:$I,"NO DATA")</f>
        <v>REGULAR</v>
      </c>
      <c r="AQ299" s="28" t="str">
        <f>IF(_xlfn.XLOOKUP(Consolidated[[#This Row],[CODE]],'[4]PRUEBA PVI'!$D:$D,'[4]PRUEBA PVI'!$I:$I,"NOT FOUND")=Consolidated[[#This Row],[SPECIAL SCHOOL]],"MATCHES","NO")</f>
        <v>MATCHES</v>
      </c>
      <c r="AR299" s="28"/>
      <c r="AS299" s="21">
        <f>_xlfn.XLOOKUP(Consolidated[[#This Row],[CODE]],'[5]WORKING FILE'!$D:$D,'[5]WORKING FILE'!$W:$W,"")</f>
        <v>4</v>
      </c>
      <c r="AT299" s="33" t="str">
        <f>_xlfn.XLOOKUP(Consolidated[[#This Row],[CODE]],'[5]WORKING FILE'!$D:$D,'[5]WORKING FILE'!$V:$V)</f>
        <v>Remote</v>
      </c>
      <c r="AU299" s="21" t="str">
        <f>_xlfn.XLOOKUP(Consolidated[[#This Row],[CODE]],'[6]Karen sort'!$D:$D,'[6]Karen sort'!$O:$O,"NOT COMPLETE")</f>
        <v>PK-8</v>
      </c>
      <c r="AV299" s="21">
        <v>5.3</v>
      </c>
      <c r="AW299" s="21">
        <v>2</v>
      </c>
      <c r="AX299" s="21" t="s">
        <v>92</v>
      </c>
      <c r="AY299" s="27" t="s">
        <v>92</v>
      </c>
      <c r="AZ299" s="21"/>
      <c r="BA299" s="21"/>
      <c r="BB299" s="21"/>
      <c r="BC299" s="21"/>
      <c r="BD299" s="21"/>
      <c r="BE299" s="21"/>
      <c r="BF299" s="24" t="s">
        <v>179</v>
      </c>
      <c r="BG299" s="24">
        <v>494.69125436341619</v>
      </c>
      <c r="BH299" s="29" t="str">
        <f>IF(_xlfn.XLOOKUP(Consolidated[[#This Row],[CODE]],'[4]PRUEBA PVI'!$D:$D,'[4]PRUEBA PVI'!$AF:$AF,"NOT FOUND")=BG299,"",_xlfn.XLOOKUP(Consolidated[[#This Row],[CODE]],'[4]PRUEBA PVI'!$D:$D,'[4]PRUEBA PVI'!$AF:$AF,"NOT FOUND"))</f>
        <v/>
      </c>
      <c r="BI299" s="30">
        <v>467.92758280717419</v>
      </c>
      <c r="BJ299" s="21">
        <v>32</v>
      </c>
      <c r="BK299" s="28" t="str">
        <f>IF(_xlfn.XLOOKUP(Consolidated[[#This Row],[CODE]],'[4]PRUEBA PVI'!$D:$D,'[4]PRUEBA PVI'!$AK:$AK,"NO DATA")=Consolidated[[#This Row],[NO OF CLASSROOMS]],"","DOES NOT MATCH")</f>
        <v/>
      </c>
      <c r="BL299" s="31">
        <f>Consolidated[[#This Row],[ENROLLMENT 2021-22]]/Consolidated[[#This Row],[NO OF CLASSROOMS]]</f>
        <v>14.622736962724193</v>
      </c>
      <c r="BM299" s="21">
        <f>Consolidated[[#This Row],[FLOOR AREA (SF)]]/Consolidated[[#This Row],[ENROLLMENT 2022-23]]</f>
        <v>105.00690995001659</v>
      </c>
      <c r="BN299" s="21" t="s">
        <v>114</v>
      </c>
      <c r="BO299" s="21" t="s">
        <v>132</v>
      </c>
      <c r="BP299" s="21" t="s">
        <v>97</v>
      </c>
      <c r="BQ299" s="21" t="s">
        <v>123</v>
      </c>
      <c r="BR299" s="21" t="s">
        <v>97</v>
      </c>
      <c r="BS299" s="21" t="str">
        <f>_xlfn.XLOOKUP(Consolidated[[#This Row],[CODE]],'[7]page 1'!$A:$A,'[7]page 1'!$C:$C,"")</f>
        <v/>
      </c>
      <c r="BT299" s="21" t="str">
        <f>_xlfn.XLOOKUP(Consolidated[[#This Row],[CODE]],[8]Sheet1!$A:$A,[8]Sheet1!$G:$G,"")</f>
        <v/>
      </c>
      <c r="BU299" s="21" t="s">
        <v>285</v>
      </c>
      <c r="BV299" s="21" t="s">
        <v>124</v>
      </c>
      <c r="BW299" s="25" t="s">
        <v>279</v>
      </c>
      <c r="BX299" s="32" t="s">
        <v>978</v>
      </c>
      <c r="BY299" s="21" t="s">
        <v>680</v>
      </c>
      <c r="BZ299" s="21" t="s">
        <v>103</v>
      </c>
      <c r="CA299" s="33" t="s">
        <v>965</v>
      </c>
      <c r="CB299" s="21">
        <v>2</v>
      </c>
      <c r="CC299" s="25" t="s">
        <v>172</v>
      </c>
      <c r="CD299" s="21" t="s">
        <v>97</v>
      </c>
      <c r="CE299" s="21"/>
      <c r="CF299" s="21" t="s">
        <v>143</v>
      </c>
    </row>
    <row r="300" spans="1:84" ht="56.4" x14ac:dyDescent="0.3">
      <c r="A300" s="21">
        <v>32714</v>
      </c>
      <c r="B300" s="22" t="s">
        <v>979</v>
      </c>
      <c r="C300" s="21" t="s">
        <v>679</v>
      </c>
      <c r="D300" s="21" t="s">
        <v>680</v>
      </c>
      <c r="E300" s="21" t="s">
        <v>680</v>
      </c>
      <c r="F300" s="21"/>
      <c r="G300" s="21" t="s">
        <v>119</v>
      </c>
      <c r="H300" s="21" t="s">
        <v>120</v>
      </c>
      <c r="I300" s="21" t="s">
        <v>92</v>
      </c>
      <c r="J300" s="21" t="s">
        <v>93</v>
      </c>
      <c r="K300" s="21" t="s">
        <v>121</v>
      </c>
      <c r="L300" s="24" t="s">
        <v>92</v>
      </c>
      <c r="M300" s="24">
        <v>29.569871887885153</v>
      </c>
      <c r="N300" s="24">
        <v>28.010091131251762</v>
      </c>
      <c r="O300" s="24">
        <v>32.851681774208338</v>
      </c>
      <c r="P300" s="24">
        <v>36.730007430079887</v>
      </c>
      <c r="Q300" s="24">
        <v>38.708199252427363</v>
      </c>
      <c r="R300" s="24">
        <v>34.044361579241254</v>
      </c>
      <c r="S300" s="24" t="s">
        <v>92</v>
      </c>
      <c r="T300" s="24" t="s">
        <v>92</v>
      </c>
      <c r="U300" s="24" t="s">
        <v>92</v>
      </c>
      <c r="V300" s="24" t="s">
        <v>92</v>
      </c>
      <c r="W300" s="24" t="s">
        <v>92</v>
      </c>
      <c r="X300" s="24" t="s">
        <v>92</v>
      </c>
      <c r="Y300" s="24" t="s">
        <v>92</v>
      </c>
      <c r="Z300" s="24">
        <v>1.1449794669095976</v>
      </c>
      <c r="AA300" s="24" t="s">
        <v>92</v>
      </c>
      <c r="AB300" s="23" t="s">
        <v>136</v>
      </c>
      <c r="AC300" s="21">
        <v>18.0778</v>
      </c>
      <c r="AD300" s="21">
        <v>-65.894400000000005</v>
      </c>
      <c r="AE300" s="21" t="str">
        <f>_xlfn.XLOOKUP(Consolidated[[#This Row],[CODE]],[1]updatedschoolpoints!$A:$A,[1]updatedschoolpoints!$O:$O)</f>
        <v>352-047-009-01</v>
      </c>
      <c r="AF300" s="21">
        <f>_xlfn.XLOOKUP(Consolidated[[#This Row],[CODE]],[1]updatedschoolpoints!$A:$A,[1]updatedschoolpoints!$Q:$Q)</f>
        <v>1</v>
      </c>
      <c r="AG300" s="21">
        <f>_xlfn.XLOOKUP(Consolidated[[#This Row],[CODE]],[1]updatedschoolpoints!$A:$A,[1]updatedschoolpoints!$P:$P)</f>
        <v>9</v>
      </c>
      <c r="AH300" s="21">
        <f>_xlfn.XLOOKUP(Consolidated[[#This Row],[CODE]],[1]updatedschoolpoints!$A:$A,[1]updatedschoolpoints!$I:$I)</f>
        <v>4.5476913909999999</v>
      </c>
      <c r="AI300" s="21">
        <f>_xlfn.XLOOKUP(Consolidated[[#This Row],[CODE]],[1]updatedschoolpoints!$A:$A,[1]updatedschoolpoints!$H:$H)</f>
        <v>198097.43700000001</v>
      </c>
      <c r="AJ300" s="21">
        <v>45936</v>
      </c>
      <c r="AK300" s="21" t="s">
        <v>186</v>
      </c>
      <c r="AL300" s="26">
        <f>_xlfn.XLOOKUP(Consolidated[[#This Row],[CODE]],'[2]FCI updated 220517'!$B:$B,'[2]FCI updated 220517'!$GD:$GD)</f>
        <v>0.78400000000000003</v>
      </c>
      <c r="AM300" s="27">
        <f>IF(AND(Consolidated[[#This Row],[DESIGNATION]]="Historic",Consolidated[[#This Row],[DESIGNATION 3/22/2022]]="Historic"),AL300,AL300/1.6)</f>
        <v>0.49</v>
      </c>
      <c r="AN300" s="21" t="s">
        <v>45</v>
      </c>
      <c r="AO300" s="21" t="s">
        <v>46</v>
      </c>
      <c r="AP300" s="21" t="str">
        <f>_xlfn.XLOOKUP(Consolidated[[#This Row],[CODE]],'[3]PRUEBA PVI'!$D:$D,'[3]PRUEBA PVI'!$I:$I,"NO DATA")</f>
        <v>REGULAR</v>
      </c>
      <c r="AQ300" s="28" t="str">
        <f>IF(_xlfn.XLOOKUP(Consolidated[[#This Row],[CODE]],'[4]PRUEBA PVI'!$D:$D,'[4]PRUEBA PVI'!$I:$I,"NOT FOUND")=Consolidated[[#This Row],[SPECIAL SCHOOL]],"MATCHES","NO")</f>
        <v>MATCHES</v>
      </c>
      <c r="AR300" s="28"/>
      <c r="AS300" s="21">
        <f>_xlfn.XLOOKUP(Consolidated[[#This Row],[CODE]],'[5]WORKING FILE'!$D:$D,'[5]WORKING FILE'!$W:$W,"")</f>
        <v>3</v>
      </c>
      <c r="AT300" s="33" t="str">
        <f>_xlfn.XLOOKUP(Consolidated[[#This Row],[CODE]],'[5]WORKING FILE'!$D:$D,'[5]WORKING FILE'!$V:$V)</f>
        <v>1.8m to  K-8 SU MANUEL ORTIZ, .next to 6-12 to be 9-12 LUIS MUÑOZ MARIN, moved 6,7,8 here, added 1-PK</v>
      </c>
      <c r="AU300" s="21" t="str">
        <f>_xlfn.XLOOKUP(Consolidated[[#This Row],[CODE]],'[6]Karen sort'!$D:$D,'[6]Karen sort'!$O:$O,"NOT COMPLETE")</f>
        <v>PK-8</v>
      </c>
      <c r="AV300" s="21">
        <v>5.3</v>
      </c>
      <c r="AW300" s="21">
        <v>4</v>
      </c>
      <c r="AX300" s="21" t="s">
        <v>92</v>
      </c>
      <c r="AY300" s="27" t="s">
        <v>92</v>
      </c>
      <c r="AZ300" s="21"/>
      <c r="BA300" s="21"/>
      <c r="BB300" s="21"/>
      <c r="BC300" s="21"/>
      <c r="BD300" s="21"/>
      <c r="BE300" s="21"/>
      <c r="BF300" s="24" t="s">
        <v>131</v>
      </c>
      <c r="BG300" s="24">
        <v>206.80618852114594</v>
      </c>
      <c r="BH300" s="29" t="str">
        <f>IF(_xlfn.XLOOKUP(Consolidated[[#This Row],[CODE]],'[4]PRUEBA PVI'!$D:$D,'[4]PRUEBA PVI'!$AF:$AF,"NOT FOUND")=BG300,"",_xlfn.XLOOKUP(Consolidated[[#This Row],[CODE]],'[4]PRUEBA PVI'!$D:$D,'[4]PRUEBA PVI'!$AF:$AF,"NOT FOUND"))</f>
        <v/>
      </c>
      <c r="BI300" s="30">
        <v>195.34036466509414</v>
      </c>
      <c r="BJ300" s="21">
        <v>21</v>
      </c>
      <c r="BK300" s="28" t="str">
        <f>IF(_xlfn.XLOOKUP(Consolidated[[#This Row],[CODE]],'[4]PRUEBA PVI'!$D:$D,'[4]PRUEBA PVI'!$AK:$AK,"NO DATA")=Consolidated[[#This Row],[NO OF CLASSROOMS]],"","DOES NOT MATCH")</f>
        <v/>
      </c>
      <c r="BL300" s="31">
        <f>Consolidated[[#This Row],[ENROLLMENT 2021-22]]/Consolidated[[#This Row],[NO OF CLASSROOMS]]</f>
        <v>9.3019221269092451</v>
      </c>
      <c r="BM300" s="21">
        <f>Consolidated[[#This Row],[FLOOR AREA (SF)]]/Consolidated[[#This Row],[ENROLLMENT 2022-23]]</f>
        <v>222.12101256971351</v>
      </c>
      <c r="BN300" s="21" t="s">
        <v>114</v>
      </c>
      <c r="BO300" s="21" t="s">
        <v>132</v>
      </c>
      <c r="BP300" s="21" t="s">
        <v>97</v>
      </c>
      <c r="BQ300" s="21" t="s">
        <v>97</v>
      </c>
      <c r="BR300" s="21" t="s">
        <v>97</v>
      </c>
      <c r="BS300" s="21" t="str">
        <f>_xlfn.XLOOKUP(Consolidated[[#This Row],[CODE]],'[7]page 1'!$A:$A,'[7]page 1'!$C:$C,"")</f>
        <v/>
      </c>
      <c r="BT300" s="21" t="str">
        <f>_xlfn.XLOOKUP(Consolidated[[#This Row],[CODE]],[8]Sheet1!$A:$A,[8]Sheet1!$G:$G,"")</f>
        <v/>
      </c>
      <c r="BU300" s="21" t="s">
        <v>92</v>
      </c>
      <c r="BV300" s="21" t="s">
        <v>124</v>
      </c>
      <c r="BW300" s="25" t="s">
        <v>92</v>
      </c>
      <c r="BX300" s="32" t="s">
        <v>980</v>
      </c>
      <c r="BY300" s="21" t="s">
        <v>680</v>
      </c>
      <c r="BZ300" s="21" t="s">
        <v>103</v>
      </c>
      <c r="CA300" s="33" t="s">
        <v>965</v>
      </c>
      <c r="CB300" s="21">
        <v>2</v>
      </c>
      <c r="CC300" s="25" t="s">
        <v>105</v>
      </c>
      <c r="CD300" s="21" t="s">
        <v>97</v>
      </c>
      <c r="CE300" s="21"/>
      <c r="CF300" s="21" t="s">
        <v>106</v>
      </c>
    </row>
    <row r="301" spans="1:84" ht="42.6" x14ac:dyDescent="0.3">
      <c r="A301" s="21">
        <v>32748</v>
      </c>
      <c r="B301" s="22" t="s">
        <v>981</v>
      </c>
      <c r="C301" s="21" t="s">
        <v>679</v>
      </c>
      <c r="D301" s="21" t="s">
        <v>680</v>
      </c>
      <c r="E301" s="21" t="s">
        <v>680</v>
      </c>
      <c r="F301" s="21"/>
      <c r="G301" s="21" t="s">
        <v>108</v>
      </c>
      <c r="H301" s="21" t="s">
        <v>109</v>
      </c>
      <c r="I301" s="21" t="s">
        <v>110</v>
      </c>
      <c r="J301" s="21" t="s">
        <v>92</v>
      </c>
      <c r="K301" s="21" t="s">
        <v>111</v>
      </c>
      <c r="L301" s="24">
        <v>4.3100545191481467</v>
      </c>
      <c r="M301" s="24">
        <v>19.077336701861391</v>
      </c>
      <c r="N301" s="24">
        <v>16.806054678751057</v>
      </c>
      <c r="O301" s="24">
        <v>16.895150626735717</v>
      </c>
      <c r="P301" s="24">
        <v>18.835901246194815</v>
      </c>
      <c r="Q301" s="24">
        <v>16.993843574236404</v>
      </c>
      <c r="R301" s="24">
        <v>17.967857500155105</v>
      </c>
      <c r="S301" s="24">
        <v>30.348230706720475</v>
      </c>
      <c r="T301" s="24">
        <v>24.576362834848908</v>
      </c>
      <c r="U301" s="24">
        <v>38.983783154086723</v>
      </c>
      <c r="V301" s="24" t="s">
        <v>92</v>
      </c>
      <c r="W301" s="24" t="s">
        <v>92</v>
      </c>
      <c r="X301" s="24" t="s">
        <v>92</v>
      </c>
      <c r="Y301" s="24" t="s">
        <v>92</v>
      </c>
      <c r="Z301" s="24" t="s">
        <v>92</v>
      </c>
      <c r="AA301" s="24" t="s">
        <v>92</v>
      </c>
      <c r="AB301" s="23" t="s">
        <v>208</v>
      </c>
      <c r="AC301" s="37">
        <v>18.101244000000001</v>
      </c>
      <c r="AD301" s="37">
        <v>-65.895611000000002</v>
      </c>
      <c r="AE301" s="37" t="str">
        <f>_xlfn.XLOOKUP(Consolidated[[#This Row],[CODE]],[1]updatedschoolpoints!$A:$A,[1]updatedschoolpoints!$O:$O)</f>
        <v>328-000-009-76</v>
      </c>
      <c r="AF301" s="37">
        <f>_xlfn.XLOOKUP(Consolidated[[#This Row],[CODE]],[1]updatedschoolpoints!$A:$A,[1]updatedschoolpoints!$Q:$Q)</f>
        <v>76</v>
      </c>
      <c r="AG301" s="37">
        <f>_xlfn.XLOOKUP(Consolidated[[#This Row],[CODE]],[1]updatedschoolpoints!$A:$A,[1]updatedschoolpoints!$P:$P)</f>
        <v>9</v>
      </c>
      <c r="AH301" s="37">
        <f>_xlfn.XLOOKUP(Consolidated[[#This Row],[CODE]],[1]updatedschoolpoints!$A:$A,[1]updatedschoolpoints!$I:$I)</f>
        <v>2.7181324779999998</v>
      </c>
      <c r="AI301" s="37">
        <f>_xlfn.XLOOKUP(Consolidated[[#This Row],[CODE]],[1]updatedschoolpoints!$A:$A,[1]updatedschoolpoints!$H:$H)</f>
        <v>118401.8507</v>
      </c>
      <c r="AJ301" s="21">
        <v>9140</v>
      </c>
      <c r="AK301" s="21" t="s">
        <v>137</v>
      </c>
      <c r="AL301" s="26">
        <f>_xlfn.XLOOKUP(Consolidated[[#This Row],[CODE]],'[2]FCI updated 220517'!$B:$B,'[2]FCI updated 220517'!$GD:$GD)</f>
        <v>1.46</v>
      </c>
      <c r="AM301" s="27">
        <f>IF(AND(Consolidated[[#This Row],[DESIGNATION]]="Historic",Consolidated[[#This Row],[DESIGNATION 3/22/2022]]="Historic"),AL301,AL301/1.6)</f>
        <v>0.91249999999999998</v>
      </c>
      <c r="AN301" s="21" t="s">
        <v>97</v>
      </c>
      <c r="AO301" s="21" t="s">
        <v>97</v>
      </c>
      <c r="AP301" s="21" t="str">
        <f>_xlfn.XLOOKUP(Consolidated[[#This Row],[CODE]],'[3]PRUEBA PVI'!$D:$D,'[3]PRUEBA PVI'!$I:$I,"NO DATA")</f>
        <v>REGULAR</v>
      </c>
      <c r="AQ301" s="28" t="str">
        <f>IF(_xlfn.XLOOKUP(Consolidated[[#This Row],[CODE]],'[4]PRUEBA PVI'!$D:$D,'[4]PRUEBA PVI'!$I:$I,"NOT FOUND")=Consolidated[[#This Row],[SPECIAL SCHOOL]],"MATCHES","NO")</f>
        <v>MATCHES</v>
      </c>
      <c r="AR301" s="28"/>
      <c r="AS301" s="21">
        <f>_xlfn.XLOOKUP(Consolidated[[#This Row],[CODE]],'[5]WORKING FILE'!$D:$D,'[5]WORKING FILE'!$W:$W,"")</f>
        <v>5</v>
      </c>
      <c r="AT301" s="33" t="str">
        <f>_xlfn.XLOOKUP(Consolidated[[#This Row],[CODE]],'[5]WORKING FILE'!$D:$D,'[5]WORKING FILE'!$V:$V)</f>
        <v>Rural, 2m to  K-5 to be PK-8 CRISTOBAL DEL CAMPO, 2.4m to  K-8 SU MANUEL ORTIZ</v>
      </c>
      <c r="AU301" s="21" t="str">
        <f>_xlfn.XLOOKUP(Consolidated[[#This Row],[CODE]],'[6]Karen sort'!$D:$D,'[6]Karen sort'!$O:$O,"NOT COMPLETE")</f>
        <v>PK-8</v>
      </c>
      <c r="AV301" s="21">
        <v>5.3</v>
      </c>
      <c r="AW301" s="21">
        <v>4</v>
      </c>
      <c r="AX301" s="21" t="s">
        <v>92</v>
      </c>
      <c r="AY301" s="27" t="s">
        <v>92</v>
      </c>
      <c r="AZ301" s="21"/>
      <c r="BA301" s="21"/>
      <c r="BB301" s="21"/>
      <c r="BC301" s="21"/>
      <c r="BD301" s="21"/>
      <c r="BE301" s="21"/>
      <c r="BF301" s="24" t="s">
        <v>98</v>
      </c>
      <c r="BG301" s="24">
        <v>204.79457554273876</v>
      </c>
      <c r="BH301" s="29" t="str">
        <f>IF(_xlfn.XLOOKUP(Consolidated[[#This Row],[CODE]],'[4]PRUEBA PVI'!$D:$D,'[4]PRUEBA PVI'!$AF:$AF,"NOT FOUND")=BG301,"",_xlfn.XLOOKUP(Consolidated[[#This Row],[CODE]],'[4]PRUEBA PVI'!$D:$D,'[4]PRUEBA PVI'!$AF:$AF,"NOT FOUND"))</f>
        <v/>
      </c>
      <c r="BI301" s="30">
        <v>194.24519011820092</v>
      </c>
      <c r="BJ301" s="21">
        <v>23</v>
      </c>
      <c r="BK301" s="28" t="str">
        <f>IF(_xlfn.XLOOKUP(Consolidated[[#This Row],[CODE]],'[4]PRUEBA PVI'!$D:$D,'[4]PRUEBA PVI'!$AK:$AK,"NO DATA")=Consolidated[[#This Row],[NO OF CLASSROOMS]],"","DOES NOT MATCH")</f>
        <v/>
      </c>
      <c r="BL301" s="31">
        <f>Consolidated[[#This Row],[ENROLLMENT 2021-22]]/Consolidated[[#This Row],[NO OF CLASSROOMS]]</f>
        <v>8.445443048617431</v>
      </c>
      <c r="BM301" s="21">
        <f>Consolidated[[#This Row],[FLOOR AREA (SF)]]/Consolidated[[#This Row],[ENROLLMENT 2022-23]]</f>
        <v>44.630088349642669</v>
      </c>
      <c r="BN301" s="21" t="s">
        <v>114</v>
      </c>
      <c r="BO301" s="21" t="s">
        <v>132</v>
      </c>
      <c r="BP301" s="21" t="s">
        <v>97</v>
      </c>
      <c r="BQ301" s="21" t="s">
        <v>97</v>
      </c>
      <c r="BR301" s="21" t="s">
        <v>97</v>
      </c>
      <c r="BS301" s="21" t="str">
        <f>_xlfn.XLOOKUP(Consolidated[[#This Row],[CODE]],'[7]page 1'!$A:$A,'[7]page 1'!$C:$C,"")</f>
        <v>85KVA</v>
      </c>
      <c r="BT301" s="21" t="str">
        <f>_xlfn.XLOOKUP(Consolidated[[#This Row],[CODE]],[8]Sheet1!$A:$A,[8]Sheet1!$G:$G,"")</f>
        <v/>
      </c>
      <c r="BU301" s="21" t="s">
        <v>92</v>
      </c>
      <c r="BV301" s="21" t="s">
        <v>124</v>
      </c>
      <c r="BW301" s="25" t="s">
        <v>92</v>
      </c>
      <c r="BX301" s="32" t="s">
        <v>982</v>
      </c>
      <c r="BY301" s="21" t="s">
        <v>680</v>
      </c>
      <c r="BZ301" s="21" t="s">
        <v>103</v>
      </c>
      <c r="CA301" s="33" t="s">
        <v>983</v>
      </c>
      <c r="CB301" s="21">
        <v>2</v>
      </c>
      <c r="CC301" s="25" t="s">
        <v>105</v>
      </c>
      <c r="CD301" s="21" t="s">
        <v>97</v>
      </c>
      <c r="CE301" s="21"/>
      <c r="CF301" s="21" t="s">
        <v>127</v>
      </c>
    </row>
    <row r="302" spans="1:84" ht="42.6" x14ac:dyDescent="0.3">
      <c r="A302" s="21">
        <v>32755</v>
      </c>
      <c r="B302" s="22" t="s">
        <v>984</v>
      </c>
      <c r="C302" s="21" t="s">
        <v>679</v>
      </c>
      <c r="D302" s="21" t="s">
        <v>680</v>
      </c>
      <c r="E302" s="21" t="s">
        <v>680</v>
      </c>
      <c r="F302" s="21"/>
      <c r="G302" s="21" t="s">
        <v>160</v>
      </c>
      <c r="H302" s="21" t="s">
        <v>161</v>
      </c>
      <c r="I302" s="21" t="s">
        <v>92</v>
      </c>
      <c r="J302" s="21" t="s">
        <v>92</v>
      </c>
      <c r="K302" s="21" t="s">
        <v>162</v>
      </c>
      <c r="L302" s="24" t="s">
        <v>92</v>
      </c>
      <c r="M302" s="24" t="s">
        <v>92</v>
      </c>
      <c r="N302" s="24" t="s">
        <v>92</v>
      </c>
      <c r="O302" s="24" t="s">
        <v>92</v>
      </c>
      <c r="P302" s="24" t="s">
        <v>92</v>
      </c>
      <c r="Q302" s="24" t="s">
        <v>92</v>
      </c>
      <c r="R302" s="24" t="s">
        <v>92</v>
      </c>
      <c r="S302" s="24" t="s">
        <v>92</v>
      </c>
      <c r="T302" s="24" t="s">
        <v>92</v>
      </c>
      <c r="U302" s="24" t="s">
        <v>92</v>
      </c>
      <c r="V302" s="24">
        <v>80.199720792173508</v>
      </c>
      <c r="W302" s="24">
        <v>96.352628922794949</v>
      </c>
      <c r="X302" s="24">
        <v>92.634615623898071</v>
      </c>
      <c r="Y302" s="24">
        <v>100.32380332403156</v>
      </c>
      <c r="Z302" s="24" t="s">
        <v>92</v>
      </c>
      <c r="AA302" s="24" t="s">
        <v>92</v>
      </c>
      <c r="AB302" s="23" t="s">
        <v>178</v>
      </c>
      <c r="AC302" s="21">
        <v>18.044630000000002</v>
      </c>
      <c r="AD302" s="21">
        <v>-65.880170000000007</v>
      </c>
      <c r="AE302" s="21" t="str">
        <f>_xlfn.XLOOKUP(Consolidated[[#This Row],[CODE]],[1]updatedschoolpoints!$A:$A,[1]updatedschoolpoints!$O:$O)</f>
        <v>376-050-047-31</v>
      </c>
      <c r="AF302" s="21">
        <f>_xlfn.XLOOKUP(Consolidated[[#This Row],[CODE]],[1]updatedschoolpoints!$A:$A,[1]updatedschoolpoints!$Q:$Q)</f>
        <v>31</v>
      </c>
      <c r="AG302" s="21">
        <f>_xlfn.XLOOKUP(Consolidated[[#This Row],[CODE]],[1]updatedschoolpoints!$A:$A,[1]updatedschoolpoints!$P:$P)</f>
        <v>47</v>
      </c>
      <c r="AH302" s="21">
        <f>_xlfn.XLOOKUP(Consolidated[[#This Row],[CODE]],[1]updatedschoolpoints!$A:$A,[1]updatedschoolpoints!$I:$I)</f>
        <v>4.526540732</v>
      </c>
      <c r="AI302" s="21">
        <f>_xlfn.XLOOKUP(Consolidated[[#This Row],[CODE]],[1]updatedschoolpoints!$A:$A,[1]updatedschoolpoints!$H:$H)</f>
        <v>197176.11429999999</v>
      </c>
      <c r="AJ302" s="21">
        <v>65591</v>
      </c>
      <c r="AK302" s="21" t="s">
        <v>137</v>
      </c>
      <c r="AL302" s="26">
        <f>_xlfn.XLOOKUP(Consolidated[[#This Row],[CODE]],'[2]FCI updated 220517'!$B:$B,'[2]FCI updated 220517'!$GD:$GD)</f>
        <v>1.0992</v>
      </c>
      <c r="AM302" s="27">
        <f>IF(AND(Consolidated[[#This Row],[DESIGNATION]]="Historic",Consolidated[[#This Row],[DESIGNATION 3/22/2022]]="Historic"),AL302,AL302/1.6)</f>
        <v>0.68699999999999994</v>
      </c>
      <c r="AN302" s="21" t="s">
        <v>97</v>
      </c>
      <c r="AO302" s="21" t="s">
        <v>97</v>
      </c>
      <c r="AP302" s="21" t="str">
        <f>_xlfn.XLOOKUP(Consolidated[[#This Row],[CODE]],'[3]PRUEBA PVI'!$D:$D,'[3]PRUEBA PVI'!$I:$I,"NO DATA")</f>
        <v>VOCACIONAL</v>
      </c>
      <c r="AQ302" s="28" t="str">
        <f>IF(_xlfn.XLOOKUP(Consolidated[[#This Row],[CODE]],'[4]PRUEBA PVI'!$D:$D,'[4]PRUEBA PVI'!$I:$I,"NOT FOUND")=Consolidated[[#This Row],[SPECIAL SCHOOL]],"MATCHES","NO")</f>
        <v>MATCHES</v>
      </c>
      <c r="AR302" s="28"/>
      <c r="AS302" s="21">
        <f>_xlfn.XLOOKUP(Consolidated[[#This Row],[CODE]],'[5]WORKING FILE'!$D:$D,'[5]WORKING FILE'!$W:$W,"")</f>
        <v>1</v>
      </c>
      <c r="AT302" s="33" t="str">
        <f>_xlfn.XLOOKUP(Consolidated[[#This Row],[CODE]],'[5]WORKING FILE'!$D:$D,'[5]WORKING FILE'!$V:$V)</f>
        <v>next to 9-12 RAMON QUIÑONES MEDINA, moved these students there since newer, had slightly more space and slightly further from flood zone border</v>
      </c>
      <c r="AU302" s="21" t="str">
        <f>_xlfn.XLOOKUP(Consolidated[[#This Row],[CODE]],'[6]Karen sort'!$D:$D,'[6]Karen sort'!$O:$O,"NOT COMPLETE")</f>
        <v>9-12</v>
      </c>
      <c r="AV302" s="21">
        <v>5.3</v>
      </c>
      <c r="AW302" s="21">
        <v>2</v>
      </c>
      <c r="AX302" s="21" t="s">
        <v>92</v>
      </c>
      <c r="AY302" s="27" t="s">
        <v>92</v>
      </c>
      <c r="AZ302" s="21"/>
      <c r="BA302" s="21"/>
      <c r="BB302" s="21"/>
      <c r="BC302" s="21"/>
      <c r="BD302" s="21"/>
      <c r="BE302" s="21"/>
      <c r="BF302" s="24" t="s">
        <v>98</v>
      </c>
      <c r="BG302" s="24">
        <v>369.51076866289804</v>
      </c>
      <c r="BH302" s="29" t="str">
        <f>IF(_xlfn.XLOOKUP(Consolidated[[#This Row],[CODE]],'[4]PRUEBA PVI'!$D:$D,'[4]PRUEBA PVI'!$AF:$AF,"NOT FOUND")=BG302,"",_xlfn.XLOOKUP(Consolidated[[#This Row],[CODE]],'[4]PRUEBA PVI'!$D:$D,'[4]PRUEBA PVI'!$AF:$AF,"NOT FOUND"))</f>
        <v/>
      </c>
      <c r="BI302" s="30">
        <v>354.65523308171527</v>
      </c>
      <c r="BJ302" s="21">
        <v>20</v>
      </c>
      <c r="BK302" s="28" t="str">
        <f>IF(_xlfn.XLOOKUP(Consolidated[[#This Row],[CODE]],'[4]PRUEBA PVI'!$D:$D,'[4]PRUEBA PVI'!$AK:$AK,"NO DATA")=Consolidated[[#This Row],[NO OF CLASSROOMS]],"","DOES NOT MATCH")</f>
        <v/>
      </c>
      <c r="BL302" s="31">
        <f>Consolidated[[#This Row],[ENROLLMENT 2021-22]]/Consolidated[[#This Row],[NO OF CLASSROOMS]]</f>
        <v>17.732761654085763</v>
      </c>
      <c r="BM302" s="21">
        <f>Consolidated[[#This Row],[FLOOR AREA (SF)]]/Consolidated[[#This Row],[ENROLLMENT 2022-23]]</f>
        <v>177.50768194752717</v>
      </c>
      <c r="BN302" s="21" t="s">
        <v>99</v>
      </c>
      <c r="BO302" s="21" t="s">
        <v>100</v>
      </c>
      <c r="BP302" s="21" t="s">
        <v>97</v>
      </c>
      <c r="BQ302" s="21" t="s">
        <v>97</v>
      </c>
      <c r="BR302" s="21" t="s">
        <v>97</v>
      </c>
      <c r="BS302" s="21" t="str">
        <f>_xlfn.XLOOKUP(Consolidated[[#This Row],[CODE]],'[7]page 1'!$A:$A,'[7]page 1'!$C:$C,"")</f>
        <v/>
      </c>
      <c r="BT302" s="21" t="str">
        <f>_xlfn.XLOOKUP(Consolidated[[#This Row],[CODE]],[8]Sheet1!$A:$A,[8]Sheet1!$G:$G,"")</f>
        <v/>
      </c>
      <c r="BU302" s="21" t="s">
        <v>92</v>
      </c>
      <c r="BV302" s="21" t="s">
        <v>101</v>
      </c>
      <c r="BW302" s="25" t="s">
        <v>92</v>
      </c>
      <c r="BX302" s="32" t="s">
        <v>985</v>
      </c>
      <c r="BY302" s="21" t="s">
        <v>680</v>
      </c>
      <c r="BZ302" s="21" t="s">
        <v>103</v>
      </c>
      <c r="CA302" s="33" t="s">
        <v>965</v>
      </c>
      <c r="CB302" s="21">
        <v>2</v>
      </c>
      <c r="CC302" s="25" t="s">
        <v>105</v>
      </c>
      <c r="CD302" s="21" t="s">
        <v>97</v>
      </c>
      <c r="CE302" s="21"/>
      <c r="CF302" s="21" t="s">
        <v>134</v>
      </c>
    </row>
    <row r="303" spans="1:84" ht="70.2" x14ac:dyDescent="0.3">
      <c r="A303" s="21">
        <v>32763</v>
      </c>
      <c r="B303" s="22" t="s">
        <v>986</v>
      </c>
      <c r="C303" s="21" t="s">
        <v>679</v>
      </c>
      <c r="D303" s="21" t="s">
        <v>680</v>
      </c>
      <c r="E303" s="21" t="s">
        <v>680</v>
      </c>
      <c r="F303" s="21"/>
      <c r="G303" s="21" t="s">
        <v>255</v>
      </c>
      <c r="H303" s="21" t="s">
        <v>256</v>
      </c>
      <c r="I303" s="21" t="s">
        <v>110</v>
      </c>
      <c r="J303" s="21" t="s">
        <v>92</v>
      </c>
      <c r="K303" s="21" t="s">
        <v>111</v>
      </c>
      <c r="L303" s="24">
        <v>32.449085425480796</v>
      </c>
      <c r="M303" s="24">
        <v>8.5848015158376256</v>
      </c>
      <c r="N303" s="24">
        <v>16.806054678751057</v>
      </c>
      <c r="O303" s="24">
        <v>11.263433751157145</v>
      </c>
      <c r="P303" s="24">
        <v>14.126925934646112</v>
      </c>
      <c r="Q303" s="24">
        <v>13.217433891072758</v>
      </c>
      <c r="R303" s="24">
        <v>17.022180789620627</v>
      </c>
      <c r="S303" s="24">
        <v>18.019261982115282</v>
      </c>
      <c r="T303" s="24" t="s">
        <v>92</v>
      </c>
      <c r="U303" s="24" t="s">
        <v>92</v>
      </c>
      <c r="V303" s="24" t="s">
        <v>92</v>
      </c>
      <c r="W303" s="24" t="s">
        <v>92</v>
      </c>
      <c r="X303" s="24" t="s">
        <v>92</v>
      </c>
      <c r="Y303" s="24" t="s">
        <v>92</v>
      </c>
      <c r="Z303" s="24" t="s">
        <v>92</v>
      </c>
      <c r="AA303" s="24">
        <v>9.6797443205006566</v>
      </c>
      <c r="AB303" s="23" t="s">
        <v>987</v>
      </c>
      <c r="AC303" s="21">
        <v>18.046779999999998</v>
      </c>
      <c r="AD303" s="21">
        <v>-65.887230000000002</v>
      </c>
      <c r="AE303" s="21" t="str">
        <f>_xlfn.XLOOKUP(Consolidated[[#This Row],[CODE]],[1]updatedschoolpoints!$A:$A,[1]updatedschoolpoints!$O:$O)</f>
        <v>376-048-182-01</v>
      </c>
      <c r="AF303" s="21">
        <f>_xlfn.XLOOKUP(Consolidated[[#This Row],[CODE]],[1]updatedschoolpoints!$A:$A,[1]updatedschoolpoints!$Q:$Q)</f>
        <v>1</v>
      </c>
      <c r="AG303" s="21">
        <f>_xlfn.XLOOKUP(Consolidated[[#This Row],[CODE]],[1]updatedschoolpoints!$A:$A,[1]updatedschoolpoints!$P:$P)</f>
        <v>182</v>
      </c>
      <c r="AH303" s="21">
        <f>_xlfn.XLOOKUP(Consolidated[[#This Row],[CODE]],[1]updatedschoolpoints!$A:$A,[1]updatedschoolpoints!$I:$I)</f>
        <v>1.533034477</v>
      </c>
      <c r="AI303" s="21">
        <f>_xlfn.XLOOKUP(Consolidated[[#This Row],[CODE]],[1]updatedschoolpoints!$A:$A,[1]updatedschoolpoints!$H:$H)</f>
        <v>66778.981820000001</v>
      </c>
      <c r="AJ303" s="21">
        <v>14051</v>
      </c>
      <c r="AK303" s="21" t="s">
        <v>248</v>
      </c>
      <c r="AL303" s="26">
        <f>_xlfn.XLOOKUP(Consolidated[[#This Row],[CODE]],'[2]FCI updated 220517'!$B:$B,'[2]FCI updated 220517'!$GD:$GD)</f>
        <v>1.1759999999999999</v>
      </c>
      <c r="AM303" s="27">
        <f>IF(AND(Consolidated[[#This Row],[DESIGNATION]]="Historic",Consolidated[[#This Row],[DESIGNATION 3/22/2022]]="Historic"),AL303,AL303/1.6)</f>
        <v>0.73499999999999988</v>
      </c>
      <c r="AN303" s="21" t="s">
        <v>97</v>
      </c>
      <c r="AO303" s="21" t="s">
        <v>97</v>
      </c>
      <c r="AP303" s="21" t="str">
        <f>_xlfn.XLOOKUP(Consolidated[[#This Row],[CODE]],'[3]PRUEBA PVI'!$D:$D,'[3]PRUEBA PVI'!$I:$I,"NO DATA")</f>
        <v>MONTESSORI</v>
      </c>
      <c r="AQ303" s="28" t="str">
        <f>IF(_xlfn.XLOOKUP(Consolidated[[#This Row],[CODE]],'[4]PRUEBA PVI'!$D:$D,'[4]PRUEBA PVI'!$I:$I,"NOT FOUND")=Consolidated[[#This Row],[SPECIAL SCHOOL]],"MATCHES","NO")</f>
        <v>MATCHES</v>
      </c>
      <c r="AR303" s="28"/>
      <c r="AS303" s="21">
        <f>_xlfn.XLOOKUP(Consolidated[[#This Row],[CODE]],'[5]WORKING FILE'!$D:$D,'[5]WORKING FILE'!$W:$W,"")</f>
        <v>1</v>
      </c>
      <c r="AT303" s="33" t="str">
        <f>_xlfn.XLOOKUP(Consolidated[[#This Row],[CODE]],'[5]WORKING FILE'!$D:$D,'[5]WORKING FILE'!$V:$V)</f>
        <v>1m to  K-5 to be PK-8  JOSE .F CINTRON Y ANETBDO, moved these students there since has the SF and both are in a flood zone</v>
      </c>
      <c r="AU303" s="21" t="str">
        <f>_xlfn.XLOOKUP(Consolidated[[#This Row],[CODE]],'[6]Karen sort'!$D:$D,'[6]Karen sort'!$O:$O,"NOT COMPLETE")</f>
        <v>PK-6</v>
      </c>
      <c r="AV303" s="21">
        <v>5.3</v>
      </c>
      <c r="AW303" s="21">
        <v>3</v>
      </c>
      <c r="AX303" s="21" t="s">
        <v>92</v>
      </c>
      <c r="AY303" s="27" t="s">
        <v>92</v>
      </c>
      <c r="AZ303" s="21"/>
      <c r="BA303" s="21"/>
      <c r="BB303" s="21"/>
      <c r="BC303" s="21"/>
      <c r="BD303" s="21"/>
      <c r="BE303" s="21"/>
      <c r="BF303" s="24" t="s">
        <v>98</v>
      </c>
      <c r="BG303" s="24">
        <v>131.48917796868142</v>
      </c>
      <c r="BH303" s="29" t="str">
        <f>IF(_xlfn.XLOOKUP(Consolidated[[#This Row],[CODE]],'[4]PRUEBA PVI'!$D:$D,'[4]PRUEBA PVI'!$AF:$AF,"NOT FOUND")=BG303,"",_xlfn.XLOOKUP(Consolidated[[#This Row],[CODE]],'[4]PRUEBA PVI'!$D:$D,'[4]PRUEBA PVI'!$AF:$AF,"NOT FOUND"))</f>
        <v/>
      </c>
      <c r="BI303" s="30">
        <v>128.69981510149816</v>
      </c>
      <c r="BJ303" s="21">
        <v>12</v>
      </c>
      <c r="BK303" s="28" t="str">
        <f>IF(_xlfn.XLOOKUP(Consolidated[[#This Row],[CODE]],'[4]PRUEBA PVI'!$D:$D,'[4]PRUEBA PVI'!$AK:$AK,"NO DATA")=Consolidated[[#This Row],[NO OF CLASSROOMS]],"","DOES NOT MATCH")</f>
        <v/>
      </c>
      <c r="BL303" s="31">
        <f>Consolidated[[#This Row],[ENROLLMENT 2021-22]]/Consolidated[[#This Row],[NO OF CLASSROOMS]]</f>
        <v>10.724984591791513</v>
      </c>
      <c r="BM303" s="21">
        <f>Consolidated[[#This Row],[FLOOR AREA (SF)]]/Consolidated[[#This Row],[ENROLLMENT 2022-23]]</f>
        <v>106.86050530597065</v>
      </c>
      <c r="BN303" s="21" t="s">
        <v>114</v>
      </c>
      <c r="BO303" s="21" t="s">
        <v>132</v>
      </c>
      <c r="BP303" s="21" t="s">
        <v>97</v>
      </c>
      <c r="BQ303" s="21" t="s">
        <v>97</v>
      </c>
      <c r="BR303" s="21" t="s">
        <v>97</v>
      </c>
      <c r="BS303" s="21" t="str">
        <f>_xlfn.XLOOKUP(Consolidated[[#This Row],[CODE]],'[7]page 1'!$A:$A,'[7]page 1'!$C:$C,"")</f>
        <v>150KVA</v>
      </c>
      <c r="BT303" s="21" t="str">
        <f>_xlfn.XLOOKUP(Consolidated[[#This Row],[CODE]],[8]Sheet1!$A:$A,[8]Sheet1!$G:$G,"")</f>
        <v>ESSER ROOF SEALING PROGRAM</v>
      </c>
      <c r="BU303" s="21" t="s">
        <v>92</v>
      </c>
      <c r="BV303" s="21" t="s">
        <v>101</v>
      </c>
      <c r="BW303" s="25" t="s">
        <v>92</v>
      </c>
      <c r="BX303" s="32" t="s">
        <v>988</v>
      </c>
      <c r="BY303" s="21" t="s">
        <v>680</v>
      </c>
      <c r="BZ303" s="21" t="s">
        <v>103</v>
      </c>
      <c r="CA303" s="33" t="s">
        <v>965</v>
      </c>
      <c r="CB303" s="21">
        <v>2</v>
      </c>
      <c r="CC303" s="25" t="s">
        <v>105</v>
      </c>
      <c r="CD303" s="21" t="s">
        <v>97</v>
      </c>
      <c r="CE303" s="21"/>
      <c r="CF303" s="21" t="s">
        <v>127</v>
      </c>
    </row>
    <row r="304" spans="1:84" ht="56.4" x14ac:dyDescent="0.3">
      <c r="A304" s="21">
        <v>32979</v>
      </c>
      <c r="B304" s="22" t="s">
        <v>989</v>
      </c>
      <c r="C304" s="21" t="s">
        <v>679</v>
      </c>
      <c r="D304" s="21" t="s">
        <v>867</v>
      </c>
      <c r="E304" s="21" t="s">
        <v>878</v>
      </c>
      <c r="F304" s="21"/>
      <c r="G304" s="21" t="s">
        <v>189</v>
      </c>
      <c r="H304" s="21" t="s">
        <v>190</v>
      </c>
      <c r="I304" s="21" t="s">
        <v>92</v>
      </c>
      <c r="J304" s="21" t="s">
        <v>92</v>
      </c>
      <c r="K304" s="21" t="s">
        <v>191</v>
      </c>
      <c r="L304" s="24" t="s">
        <v>92</v>
      </c>
      <c r="M304" s="24" t="s">
        <v>92</v>
      </c>
      <c r="N304" s="24" t="s">
        <v>92</v>
      </c>
      <c r="O304" s="24" t="s">
        <v>92</v>
      </c>
      <c r="P304" s="24" t="s">
        <v>92</v>
      </c>
      <c r="Q304" s="24" t="s">
        <v>92</v>
      </c>
      <c r="R304" s="24" t="s">
        <v>92</v>
      </c>
      <c r="S304" s="24">
        <v>61.644843623025963</v>
      </c>
      <c r="T304" s="24">
        <v>74.674333228963988</v>
      </c>
      <c r="U304" s="24">
        <v>101.73816579237267</v>
      </c>
      <c r="V304" s="24" t="s">
        <v>92</v>
      </c>
      <c r="W304" s="24" t="s">
        <v>92</v>
      </c>
      <c r="X304" s="24" t="s">
        <v>92</v>
      </c>
      <c r="Y304" s="24" t="s">
        <v>92</v>
      </c>
      <c r="Z304" s="24" t="s">
        <v>92</v>
      </c>
      <c r="AA304" s="24" t="s">
        <v>92</v>
      </c>
      <c r="AB304" s="23" t="s">
        <v>230</v>
      </c>
      <c r="AC304" s="21">
        <v>18.226739999999999</v>
      </c>
      <c r="AD304" s="21">
        <v>-65.918149999999997</v>
      </c>
      <c r="AE304" s="21" t="str">
        <f>_xlfn.XLOOKUP(Consolidated[[#This Row],[CODE]],[1]updatedschoolpoints!$A:$A,[1]updatedschoolpoints!$O:$O)</f>
        <v>227-063-228-01</v>
      </c>
      <c r="AF304" s="21">
        <f>_xlfn.XLOOKUP(Consolidated[[#This Row],[CODE]],[1]updatedschoolpoints!$A:$A,[1]updatedschoolpoints!$Q:$Q)</f>
        <v>1</v>
      </c>
      <c r="AG304" s="21">
        <f>_xlfn.XLOOKUP(Consolidated[[#This Row],[CODE]],[1]updatedschoolpoints!$A:$A,[1]updatedschoolpoints!$P:$P)</f>
        <v>228</v>
      </c>
      <c r="AH304" s="21">
        <f>_xlfn.XLOOKUP(Consolidated[[#This Row],[CODE]],[1]updatedschoolpoints!$A:$A,[1]updatedschoolpoints!$I:$I)</f>
        <v>10.93794958</v>
      </c>
      <c r="AI304" s="21">
        <f>_xlfn.XLOOKUP(Consolidated[[#This Row],[CODE]],[1]updatedschoolpoints!$A:$A,[1]updatedschoolpoints!$H:$H)</f>
        <v>476457.08350000001</v>
      </c>
      <c r="AJ304" s="21">
        <v>34090</v>
      </c>
      <c r="AK304" s="21" t="s">
        <v>622</v>
      </c>
      <c r="AL304" s="26">
        <f>_xlfn.XLOOKUP(Consolidated[[#This Row],[CODE]],'[2]FCI updated 220517'!$B:$B,'[2]FCI updated 220517'!$GD:$GD)</f>
        <v>0.83679999999999999</v>
      </c>
      <c r="AM304" s="27">
        <f>IF(AND(Consolidated[[#This Row],[DESIGNATION]]="Historic",Consolidated[[#This Row],[DESIGNATION 3/22/2022]]="Historic"),AL304,AL304/1.6)</f>
        <v>0.52299999999999991</v>
      </c>
      <c r="AN304" s="21" t="s">
        <v>97</v>
      </c>
      <c r="AO304" s="21" t="s">
        <v>97</v>
      </c>
      <c r="AP304" s="21" t="str">
        <f>_xlfn.XLOOKUP(Consolidated[[#This Row],[CODE]],'[3]PRUEBA PVI'!$D:$D,'[3]PRUEBA PVI'!$I:$I,"NO DATA")</f>
        <v>REGULAR</v>
      </c>
      <c r="AQ304" s="28" t="str">
        <f>IF(_xlfn.XLOOKUP(Consolidated[[#This Row],[CODE]],'[4]PRUEBA PVI'!$D:$D,'[4]PRUEBA PVI'!$I:$I,"NOT FOUND")=Consolidated[[#This Row],[SPECIAL SCHOOL]],"MATCHES","NO")</f>
        <v>MATCHES</v>
      </c>
      <c r="AR304" s="28"/>
      <c r="AS304" s="21">
        <f>_xlfn.XLOOKUP(Consolidated[[#This Row],[CODE]],'[5]WORKING FILE'!$D:$D,'[5]WORKING FILE'!$W:$W,"")</f>
        <v>3</v>
      </c>
      <c r="AT304" s="33" t="str">
        <f>_xlfn.XLOOKUP(Consolidated[[#This Row],[CODE]],'[5]WORKING FILE'!$D:$D,'[5]WORKING FILE'!$V:$V)</f>
        <v xml:space="preserve">Very close to flood zone. There are three elementary schools nearby. Keep as 6-8. </v>
      </c>
      <c r="AU304" s="21" t="str">
        <f>_xlfn.XLOOKUP(Consolidated[[#This Row],[CODE]],'[6]Karen sort'!$D:$D,'[6]Karen sort'!$O:$O,"NOT COMPLETE")</f>
        <v>6-8</v>
      </c>
      <c r="AV304" s="21">
        <v>12.2</v>
      </c>
      <c r="AW304" s="21">
        <v>2</v>
      </c>
      <c r="AX304" s="21" t="s">
        <v>92</v>
      </c>
      <c r="AY304" s="27" t="s">
        <v>92</v>
      </c>
      <c r="AZ304" s="21"/>
      <c r="BA304" s="21"/>
      <c r="BB304" s="21"/>
      <c r="BC304" s="21"/>
      <c r="BD304" s="21"/>
      <c r="BE304" s="21"/>
      <c r="BF304" s="24" t="s">
        <v>98</v>
      </c>
      <c r="BG304" s="24">
        <v>238.05734264436262</v>
      </c>
      <c r="BH304" s="29" t="str">
        <f>IF(_xlfn.XLOOKUP(Consolidated[[#This Row],[CODE]],'[4]PRUEBA PVI'!$D:$D,'[4]PRUEBA PVI'!$AF:$AF,"NOT FOUND")=BG304,"",_xlfn.XLOOKUP(Consolidated[[#This Row],[CODE]],'[4]PRUEBA PVI'!$D:$D,'[4]PRUEBA PVI'!$AF:$AF,"NOT FOUND"))</f>
        <v/>
      </c>
      <c r="BI304" s="30">
        <v>225.78348019108518</v>
      </c>
      <c r="BJ304" s="21">
        <v>22</v>
      </c>
      <c r="BK304" s="28" t="str">
        <f>IF(_xlfn.XLOOKUP(Consolidated[[#This Row],[CODE]],'[4]PRUEBA PVI'!$D:$D,'[4]PRUEBA PVI'!$AK:$AK,"NO DATA")=Consolidated[[#This Row],[NO OF CLASSROOMS]],"","DOES NOT MATCH")</f>
        <v/>
      </c>
      <c r="BL304" s="31">
        <f>Consolidated[[#This Row],[ENROLLMENT 2021-22]]/Consolidated[[#This Row],[NO OF CLASSROOMS]]</f>
        <v>10.262885463231145</v>
      </c>
      <c r="BM304" s="21">
        <f>Consolidated[[#This Row],[FLOOR AREA (SF)]]/Consolidated[[#This Row],[ENROLLMENT 2022-23]]</f>
        <v>143.20079196602455</v>
      </c>
      <c r="BN304" s="21" t="s">
        <v>99</v>
      </c>
      <c r="BO304" s="21" t="s">
        <v>132</v>
      </c>
      <c r="BP304" s="21" t="s">
        <v>97</v>
      </c>
      <c r="BQ304" s="21" t="s">
        <v>123</v>
      </c>
      <c r="BR304" s="21" t="s">
        <v>97</v>
      </c>
      <c r="BS304" s="21" t="str">
        <f>_xlfn.XLOOKUP(Consolidated[[#This Row],[CODE]],'[7]page 1'!$A:$A,'[7]page 1'!$C:$C,"")</f>
        <v/>
      </c>
      <c r="BT304" s="21" t="str">
        <f>_xlfn.XLOOKUP(Consolidated[[#This Row],[CODE]],[8]Sheet1!$A:$A,[8]Sheet1!$G:$G,"")</f>
        <v/>
      </c>
      <c r="BU304" s="21" t="s">
        <v>92</v>
      </c>
      <c r="BV304" s="21" t="s">
        <v>101</v>
      </c>
      <c r="BW304" s="25" t="s">
        <v>279</v>
      </c>
      <c r="BX304" s="32" t="s">
        <v>990</v>
      </c>
      <c r="BY304" s="21" t="s">
        <v>878</v>
      </c>
      <c r="BZ304" s="21" t="s">
        <v>103</v>
      </c>
      <c r="CA304" s="33" t="s">
        <v>880</v>
      </c>
      <c r="CB304" s="21">
        <v>1</v>
      </c>
      <c r="CC304" s="25" t="s">
        <v>105</v>
      </c>
      <c r="CD304" s="21" t="s">
        <v>97</v>
      </c>
      <c r="CE304" s="21"/>
      <c r="CF304" s="21" t="s">
        <v>106</v>
      </c>
    </row>
    <row r="305" spans="1:84" ht="70.8" x14ac:dyDescent="0.3">
      <c r="A305" s="21">
        <v>33043</v>
      </c>
      <c r="B305" s="22" t="s">
        <v>991</v>
      </c>
      <c r="C305" s="21" t="s">
        <v>679</v>
      </c>
      <c r="D305" s="21" t="s">
        <v>844</v>
      </c>
      <c r="E305" s="21" t="s">
        <v>951</v>
      </c>
      <c r="F305" s="21"/>
      <c r="G305" s="21" t="s">
        <v>160</v>
      </c>
      <c r="H305" s="21" t="s">
        <v>161</v>
      </c>
      <c r="I305" s="21" t="s">
        <v>92</v>
      </c>
      <c r="J305" s="21" t="s">
        <v>93</v>
      </c>
      <c r="K305" s="21" t="s">
        <v>162</v>
      </c>
      <c r="L305" s="24" t="s">
        <v>92</v>
      </c>
      <c r="M305" s="24" t="s">
        <v>92</v>
      </c>
      <c r="N305" s="24" t="s">
        <v>92</v>
      </c>
      <c r="O305" s="24" t="s">
        <v>92</v>
      </c>
      <c r="P305" s="24" t="s">
        <v>92</v>
      </c>
      <c r="Q305" s="24" t="s">
        <v>92</v>
      </c>
      <c r="R305" s="24" t="s">
        <v>92</v>
      </c>
      <c r="S305" s="24" t="s">
        <v>92</v>
      </c>
      <c r="T305" s="24" t="s">
        <v>92</v>
      </c>
      <c r="U305" s="24" t="s">
        <v>92</v>
      </c>
      <c r="V305" s="24">
        <v>52.511721947256468</v>
      </c>
      <c r="W305" s="24">
        <v>61.055131198602737</v>
      </c>
      <c r="X305" s="24">
        <v>64.651242154178874</v>
      </c>
      <c r="Y305" s="24">
        <v>40.515382111628128</v>
      </c>
      <c r="Z305" s="24" t="s">
        <v>92</v>
      </c>
      <c r="AA305" s="24" t="s">
        <v>92</v>
      </c>
      <c r="AB305" s="23" t="s">
        <v>178</v>
      </c>
      <c r="AC305" s="21">
        <v>18.152159999999999</v>
      </c>
      <c r="AD305" s="21">
        <v>-65.438630000000003</v>
      </c>
      <c r="AE305" s="21" t="str">
        <f>_xlfn.XLOOKUP(Consolidated[[#This Row],[CODE]],[1]updatedschoolpoints!$A:$A,[1]updatedschoolpoints!$O:$O)</f>
        <v>457-043-176-71</v>
      </c>
      <c r="AF305" s="21">
        <f>_xlfn.XLOOKUP(Consolidated[[#This Row],[CODE]],[1]updatedschoolpoints!$A:$A,[1]updatedschoolpoints!$Q:$Q)</f>
        <v>71</v>
      </c>
      <c r="AG305" s="21">
        <f>_xlfn.XLOOKUP(Consolidated[[#This Row],[CODE]],[1]updatedschoolpoints!$A:$A,[1]updatedschoolpoints!$P:$P)</f>
        <v>176</v>
      </c>
      <c r="AH305" s="21">
        <f>_xlfn.XLOOKUP(Consolidated[[#This Row],[CODE]],[1]updatedschoolpoints!$A:$A,[1]updatedschoolpoints!$I:$I)</f>
        <v>4.9801235479999999</v>
      </c>
      <c r="AI305" s="21">
        <f>_xlfn.XLOOKUP(Consolidated[[#This Row],[CODE]],[1]updatedschoolpoints!$A:$A,[1]updatedschoolpoints!$H:$H)</f>
        <v>216934.18179999999</v>
      </c>
      <c r="AJ305" s="21">
        <v>70820</v>
      </c>
      <c r="AK305" s="21" t="s">
        <v>629</v>
      </c>
      <c r="AL305" s="26">
        <f>_xlfn.XLOOKUP(Consolidated[[#This Row],[CODE]],'[2]FCI updated 220517'!$B:$B,'[2]FCI updated 220517'!$GD:$GD)</f>
        <v>1.236</v>
      </c>
      <c r="AM305" s="27">
        <f>IF(AND(Consolidated[[#This Row],[DESIGNATION]]="Historic",Consolidated[[#This Row],[DESIGNATION 3/22/2022]]="Historic"),AL305,AL305/1.6)</f>
        <v>0.77249999999999996</v>
      </c>
      <c r="AN305" s="21" t="s">
        <v>97</v>
      </c>
      <c r="AO305" s="21" t="s">
        <v>97</v>
      </c>
      <c r="AP305" s="21" t="str">
        <f>_xlfn.XLOOKUP(Consolidated[[#This Row],[CODE]],'[3]PRUEBA PVI'!$D:$D,'[3]PRUEBA PVI'!$I:$I,"NO DATA")</f>
        <v>VOCACIONAL</v>
      </c>
      <c r="AQ305" s="28" t="str">
        <f>IF(_xlfn.XLOOKUP(Consolidated[[#This Row],[CODE]],'[4]PRUEBA PVI'!$D:$D,'[4]PRUEBA PVI'!$I:$I,"NOT FOUND")=Consolidated[[#This Row],[SPECIAL SCHOOL]],"MATCHES","NO")</f>
        <v>MATCHES</v>
      </c>
      <c r="AR305" s="28"/>
      <c r="AS305" s="21">
        <f>_xlfn.XLOOKUP(Consolidated[[#This Row],[CODE]],'[5]WORKING FILE'!$D:$D,'[5]WORKING FILE'!$W:$W,"")</f>
        <v>3</v>
      </c>
      <c r="AT305" s="33" t="str">
        <f>_xlfn.XLOOKUP(Consolidated[[#This Row],[CODE]],'[5]WORKING FILE'!$D:$D,'[5]WORKING FILE'!$V:$V)</f>
        <v>5.2m to  ADRIANNE SERRANO 4-12</v>
      </c>
      <c r="AU305" s="21" t="str">
        <f>_xlfn.XLOOKUP(Consolidated[[#This Row],[CODE]],'[6]Karen sort'!$D:$D,'[6]Karen sort'!$O:$O,"NOT COMPLETE")</f>
        <v>9-12</v>
      </c>
      <c r="AV305" s="21">
        <v>1.7</v>
      </c>
      <c r="AW305" s="21">
        <v>3</v>
      </c>
      <c r="AX305" s="21" t="s">
        <v>92</v>
      </c>
      <c r="AY305" s="27" t="s">
        <v>92</v>
      </c>
      <c r="AZ305" s="21"/>
      <c r="BA305" s="21"/>
      <c r="BB305" s="21"/>
      <c r="BC305" s="21"/>
      <c r="BD305" s="21"/>
      <c r="BE305" s="21"/>
      <c r="BF305" s="24" t="s">
        <v>98</v>
      </c>
      <c r="BG305" s="24">
        <v>220.70304472427921</v>
      </c>
      <c r="BH305" s="29" t="str">
        <f>IF(_xlfn.XLOOKUP(Consolidated[[#This Row],[CODE]],'[4]PRUEBA PVI'!$D:$D,'[4]PRUEBA PVI'!$AF:$AF,"NOT FOUND")=BG305,"",_xlfn.XLOOKUP(Consolidated[[#This Row],[CODE]],'[4]PRUEBA PVI'!$D:$D,'[4]PRUEBA PVI'!$AF:$AF,"NOT FOUND"))</f>
        <v/>
      </c>
      <c r="BI305" s="30">
        <v>211.7894462944779</v>
      </c>
      <c r="BJ305" s="21">
        <v>37</v>
      </c>
      <c r="BK305" s="28" t="str">
        <f>IF(_xlfn.XLOOKUP(Consolidated[[#This Row],[CODE]],'[4]PRUEBA PVI'!$D:$D,'[4]PRUEBA PVI'!$AK:$AK,"NO DATA")=Consolidated[[#This Row],[NO OF CLASSROOMS]],"","DOES NOT MATCH")</f>
        <v/>
      </c>
      <c r="BL305" s="31">
        <f>Consolidated[[#This Row],[ENROLLMENT 2021-22]]/Consolidated[[#This Row],[NO OF CLASSROOMS]]</f>
        <v>5.7240390890399429</v>
      </c>
      <c r="BM305" s="21">
        <f>Consolidated[[#This Row],[FLOOR AREA (SF)]]/Consolidated[[#This Row],[ENROLLMENT 2022-23]]</f>
        <v>320.88365653710986</v>
      </c>
      <c r="BN305" s="21" t="s">
        <v>99</v>
      </c>
      <c r="BO305" s="21" t="s">
        <v>115</v>
      </c>
      <c r="BP305" s="21" t="s">
        <v>97</v>
      </c>
      <c r="BQ305" s="21" t="s">
        <v>97</v>
      </c>
      <c r="BR305" s="21" t="s">
        <v>97</v>
      </c>
      <c r="BS305" s="21" t="str">
        <f>_xlfn.XLOOKUP(Consolidated[[#This Row],[CODE]],'[7]page 1'!$A:$A,'[7]page 1'!$C:$C,"")</f>
        <v/>
      </c>
      <c r="BT305" s="21" t="str">
        <f>_xlfn.XLOOKUP(Consolidated[[#This Row],[CODE]],[8]Sheet1!$A:$A,[8]Sheet1!$G:$G,"")</f>
        <v/>
      </c>
      <c r="BU305" s="21" t="s">
        <v>92</v>
      </c>
      <c r="BV305" s="21" t="s">
        <v>124</v>
      </c>
      <c r="BW305" s="25" t="s">
        <v>92</v>
      </c>
      <c r="BX305" s="32" t="s">
        <v>992</v>
      </c>
      <c r="BY305" s="21" t="s">
        <v>951</v>
      </c>
      <c r="BZ305" s="21" t="s">
        <v>103</v>
      </c>
      <c r="CA305" s="33" t="s">
        <v>956</v>
      </c>
      <c r="CB305" s="21">
        <v>3</v>
      </c>
      <c r="CC305" s="25" t="s">
        <v>105</v>
      </c>
      <c r="CD305" s="21" t="s">
        <v>97</v>
      </c>
      <c r="CE305" s="21"/>
      <c r="CF305" s="21" t="s">
        <v>143</v>
      </c>
    </row>
    <row r="306" spans="1:84" ht="56.4" x14ac:dyDescent="0.3">
      <c r="A306" s="21">
        <v>33225</v>
      </c>
      <c r="B306" s="22" t="s">
        <v>993</v>
      </c>
      <c r="C306" s="21" t="s">
        <v>679</v>
      </c>
      <c r="D306" s="21" t="s">
        <v>844</v>
      </c>
      <c r="E306" s="21" t="s">
        <v>930</v>
      </c>
      <c r="F306" s="21"/>
      <c r="G306" s="21" t="s">
        <v>189</v>
      </c>
      <c r="H306" s="21" t="s">
        <v>190</v>
      </c>
      <c r="I306" s="21" t="s">
        <v>92</v>
      </c>
      <c r="J306" s="21" t="s">
        <v>93</v>
      </c>
      <c r="K306" s="21" t="s">
        <v>191</v>
      </c>
      <c r="L306" s="24" t="s">
        <v>92</v>
      </c>
      <c r="M306" s="24" t="s">
        <v>92</v>
      </c>
      <c r="N306" s="24" t="s">
        <v>92</v>
      </c>
      <c r="O306" s="24" t="s">
        <v>92</v>
      </c>
      <c r="P306" s="24" t="s">
        <v>92</v>
      </c>
      <c r="Q306" s="24" t="s">
        <v>92</v>
      </c>
      <c r="R306" s="24" t="s">
        <v>92</v>
      </c>
      <c r="S306" s="24">
        <v>57.851314784685904</v>
      </c>
      <c r="T306" s="24">
        <v>66.167130709208593</v>
      </c>
      <c r="U306" s="24">
        <v>65.60685457638985</v>
      </c>
      <c r="V306" s="24" t="s">
        <v>92</v>
      </c>
      <c r="W306" s="24" t="s">
        <v>92</v>
      </c>
      <c r="X306" s="24" t="s">
        <v>92</v>
      </c>
      <c r="Y306" s="24" t="s">
        <v>92</v>
      </c>
      <c r="Z306" s="24" t="s">
        <v>92</v>
      </c>
      <c r="AA306" s="24" t="s">
        <v>92</v>
      </c>
      <c r="AB306" s="23" t="s">
        <v>230</v>
      </c>
      <c r="AC306" s="21">
        <v>18.210495080000001</v>
      </c>
      <c r="AD306" s="21">
        <v>-65.733195230000007</v>
      </c>
      <c r="AE306" s="21" t="str">
        <f>_xlfn.XLOOKUP(Consolidated[[#This Row],[CODE]],[1]updatedschoolpoints!$A:$A,[1]updatedschoolpoints!$O:$O)</f>
        <v>256-000-002-06</v>
      </c>
      <c r="AF306" s="21">
        <f>_xlfn.XLOOKUP(Consolidated[[#This Row],[CODE]],[1]updatedschoolpoints!$A:$A,[1]updatedschoolpoints!$Q:$Q)</f>
        <v>6</v>
      </c>
      <c r="AG306" s="21">
        <f>_xlfn.XLOOKUP(Consolidated[[#This Row],[CODE]],[1]updatedschoolpoints!$A:$A,[1]updatedschoolpoints!$P:$P)</f>
        <v>2</v>
      </c>
      <c r="AH306" s="21">
        <f>_xlfn.XLOOKUP(Consolidated[[#This Row],[CODE]],[1]updatedschoolpoints!$A:$A,[1]updatedschoolpoints!$I:$I)</f>
        <v>4.4287896570000003</v>
      </c>
      <c r="AI306" s="21">
        <f>_xlfn.XLOOKUP(Consolidated[[#This Row],[CODE]],[1]updatedschoolpoints!$A:$A,[1]updatedschoolpoints!$H:$H)</f>
        <v>192918.07750000001</v>
      </c>
      <c r="AJ306" s="21">
        <v>50984</v>
      </c>
      <c r="AK306" s="21" t="s">
        <v>934</v>
      </c>
      <c r="AL306" s="26">
        <f>_xlfn.XLOOKUP(Consolidated[[#This Row],[CODE]],'[2]FCI updated 220517'!$B:$B,'[2]FCI updated 220517'!$GD:$GD)</f>
        <v>1.3328</v>
      </c>
      <c r="AM306" s="27">
        <f>IF(AND(Consolidated[[#This Row],[DESIGNATION]]="Historic",Consolidated[[#This Row],[DESIGNATION 3/22/2022]]="Historic"),AL306,AL306/1.6)</f>
        <v>0.83299999999999996</v>
      </c>
      <c r="AN306" s="21" t="s">
        <v>97</v>
      </c>
      <c r="AO306" s="21" t="s">
        <v>97</v>
      </c>
      <c r="AP306" s="21" t="str">
        <f>_xlfn.XLOOKUP(Consolidated[[#This Row],[CODE]],'[3]PRUEBA PVI'!$D:$D,'[3]PRUEBA PVI'!$I:$I,"NO DATA")</f>
        <v>REGULAR</v>
      </c>
      <c r="AQ306" s="28" t="str">
        <f>IF(_xlfn.XLOOKUP(Consolidated[[#This Row],[CODE]],'[4]PRUEBA PVI'!$D:$D,'[4]PRUEBA PVI'!$I:$I,"NOT FOUND")=Consolidated[[#This Row],[SPECIAL SCHOOL]],"MATCHES","NO")</f>
        <v>MATCHES</v>
      </c>
      <c r="AR306" s="28"/>
      <c r="AS306" s="21">
        <f>_xlfn.XLOOKUP(Consolidated[[#This Row],[CODE]],'[5]WORKING FILE'!$D:$D,'[5]WORKING FILE'!$W:$W,"")</f>
        <v>3</v>
      </c>
      <c r="AT306" s="33" t="str">
        <f>_xlfn.XLOOKUP(Consolidated[[#This Row],[CODE]],'[5]WORKING FILE'!$D:$D,'[5]WORKING FILE'!$V:$V)</f>
        <v xml:space="preserve">Urban. In Flood Zone. </v>
      </c>
      <c r="AU306" s="21" t="str">
        <f>_xlfn.XLOOKUP(Consolidated[[#This Row],[CODE]],'[6]Karen sort'!$D:$D,'[6]Karen sort'!$O:$O,"NOT COMPLETE")</f>
        <v>6-8</v>
      </c>
      <c r="AV306" s="21">
        <v>3.1</v>
      </c>
      <c r="AW306" s="21">
        <v>4</v>
      </c>
      <c r="AX306" s="21" t="s">
        <v>92</v>
      </c>
      <c r="AY306" s="27" t="s">
        <v>92</v>
      </c>
      <c r="AZ306" s="21"/>
      <c r="BA306" s="21"/>
      <c r="BB306" s="21"/>
      <c r="BC306" s="21"/>
      <c r="BD306" s="21"/>
      <c r="BE306" s="21"/>
      <c r="BF306" s="24" t="s">
        <v>98</v>
      </c>
      <c r="BG306" s="24">
        <v>195.28041113681749</v>
      </c>
      <c r="BH306" s="29" t="str">
        <f>IF(_xlfn.XLOOKUP(Consolidated[[#This Row],[CODE]],'[4]PRUEBA PVI'!$D:$D,'[4]PRUEBA PVI'!$AF:$AF,"NOT FOUND")=BG306,"",_xlfn.XLOOKUP(Consolidated[[#This Row],[CODE]],'[4]PRUEBA PVI'!$D:$D,'[4]PRUEBA PVI'!$AF:$AF,"NOT FOUND"))</f>
        <v/>
      </c>
      <c r="BI306" s="30">
        <v>185.11990638021535</v>
      </c>
      <c r="BJ306" s="21">
        <v>32</v>
      </c>
      <c r="BK306" s="28" t="str">
        <f>IF(_xlfn.XLOOKUP(Consolidated[[#This Row],[CODE]],'[4]PRUEBA PVI'!$D:$D,'[4]PRUEBA PVI'!$AK:$AK,"NO DATA")=Consolidated[[#This Row],[NO OF CLASSROOMS]],"","DOES NOT MATCH")</f>
        <v/>
      </c>
      <c r="BL306" s="31">
        <f>Consolidated[[#This Row],[ENROLLMENT 2021-22]]/Consolidated[[#This Row],[NO OF CLASSROOMS]]</f>
        <v>5.7849970743817298</v>
      </c>
      <c r="BM306" s="21">
        <f>Consolidated[[#This Row],[FLOOR AREA (SF)]]/Consolidated[[#This Row],[ENROLLMENT 2022-23]]</f>
        <v>261.08097429331792</v>
      </c>
      <c r="BN306" s="21" t="s">
        <v>99</v>
      </c>
      <c r="BO306" s="21" t="s">
        <v>100</v>
      </c>
      <c r="BP306" s="21" t="s">
        <v>97</v>
      </c>
      <c r="BQ306" s="21" t="s">
        <v>97</v>
      </c>
      <c r="BR306" s="21" t="s">
        <v>97</v>
      </c>
      <c r="BS306" s="21" t="str">
        <f>_xlfn.XLOOKUP(Consolidated[[#This Row],[CODE]],'[7]page 1'!$A:$A,'[7]page 1'!$C:$C,"")</f>
        <v/>
      </c>
      <c r="BT306" s="21" t="str">
        <f>_xlfn.XLOOKUP(Consolidated[[#This Row],[CODE]],[8]Sheet1!$A:$A,[8]Sheet1!$G:$G,"")</f>
        <v/>
      </c>
      <c r="BU306" s="21" t="s">
        <v>92</v>
      </c>
      <c r="BV306" s="21" t="s">
        <v>101</v>
      </c>
      <c r="BW306" s="25" t="s">
        <v>92</v>
      </c>
      <c r="BX306" s="32" t="s">
        <v>994</v>
      </c>
      <c r="BY306" s="21" t="s">
        <v>930</v>
      </c>
      <c r="BZ306" s="21" t="s">
        <v>103</v>
      </c>
      <c r="CA306" s="33" t="s">
        <v>932</v>
      </c>
      <c r="CB306" s="21">
        <v>1</v>
      </c>
      <c r="CC306" s="25" t="s">
        <v>105</v>
      </c>
      <c r="CD306" s="21" t="s">
        <v>97</v>
      </c>
      <c r="CE306" s="21"/>
      <c r="CF306" s="21" t="s">
        <v>127</v>
      </c>
    </row>
    <row r="307" spans="1:84" ht="70.2" x14ac:dyDescent="0.3">
      <c r="A307" s="21">
        <v>33233</v>
      </c>
      <c r="B307" s="22" t="s">
        <v>995</v>
      </c>
      <c r="C307" s="21" t="s">
        <v>679</v>
      </c>
      <c r="D307" s="21" t="s">
        <v>901</v>
      </c>
      <c r="E307" s="21" t="s">
        <v>940</v>
      </c>
      <c r="F307" s="21"/>
      <c r="G307" s="21" t="s">
        <v>160</v>
      </c>
      <c r="H307" s="21" t="s">
        <v>161</v>
      </c>
      <c r="I307" s="21" t="s">
        <v>92</v>
      </c>
      <c r="J307" s="21" t="s">
        <v>93</v>
      </c>
      <c r="K307" s="21" t="s">
        <v>162</v>
      </c>
      <c r="L307" s="24" t="s">
        <v>92</v>
      </c>
      <c r="M307" s="24" t="s">
        <v>92</v>
      </c>
      <c r="N307" s="24" t="s">
        <v>92</v>
      </c>
      <c r="O307" s="24" t="s">
        <v>92</v>
      </c>
      <c r="P307" s="24" t="s">
        <v>92</v>
      </c>
      <c r="Q307" s="24" t="s">
        <v>92</v>
      </c>
      <c r="R307" s="24" t="s">
        <v>92</v>
      </c>
      <c r="S307" s="24" t="s">
        <v>92</v>
      </c>
      <c r="T307" s="24" t="s">
        <v>92</v>
      </c>
      <c r="U307" s="24" t="s">
        <v>92</v>
      </c>
      <c r="V307" s="24">
        <v>147.98758003317732</v>
      </c>
      <c r="W307" s="24">
        <v>169.80958364611385</v>
      </c>
      <c r="X307" s="24">
        <v>184.30428733504721</v>
      </c>
      <c r="Y307" s="24">
        <v>126.36940611007822</v>
      </c>
      <c r="Z307" s="24" t="s">
        <v>92</v>
      </c>
      <c r="AA307" s="24" t="s">
        <v>92</v>
      </c>
      <c r="AB307" s="23" t="s">
        <v>178</v>
      </c>
      <c r="AC307" s="50">
        <v>18.380324000000002</v>
      </c>
      <c r="AD307" s="50">
        <v>-65.836639000000005</v>
      </c>
      <c r="AE307" s="50" t="str">
        <f>_xlfn.XLOOKUP(Consolidated[[#This Row],[CODE]],[1]updatedschoolpoints!$A:$A,[1]updatedschoolpoints!$O:$O)</f>
        <v>090-077-084-16</v>
      </c>
      <c r="AF307" s="50">
        <f>_xlfn.XLOOKUP(Consolidated[[#This Row],[CODE]],[1]updatedschoolpoints!$A:$A,[1]updatedschoolpoints!$Q:$Q)</f>
        <v>16</v>
      </c>
      <c r="AG307" s="50">
        <f>_xlfn.XLOOKUP(Consolidated[[#This Row],[CODE]],[1]updatedschoolpoints!$A:$A,[1]updatedschoolpoints!$P:$P)</f>
        <v>84</v>
      </c>
      <c r="AH307" s="50">
        <f>_xlfn.XLOOKUP(Consolidated[[#This Row],[CODE]],[1]updatedschoolpoints!$A:$A,[1]updatedschoolpoints!$I:$I)</f>
        <v>5.9028503700000003</v>
      </c>
      <c r="AI307" s="50">
        <f>_xlfn.XLOOKUP(Consolidated[[#This Row],[CODE]],[1]updatedschoolpoints!$A:$A,[1]updatedschoolpoints!$H:$H)</f>
        <v>257128.16209999999</v>
      </c>
      <c r="AJ307" s="21">
        <v>85795</v>
      </c>
      <c r="AK307" s="21" t="s">
        <v>580</v>
      </c>
      <c r="AL307" s="26">
        <f>_xlfn.XLOOKUP(Consolidated[[#This Row],[CODE]],'[2]FCI updated 220517'!$B:$B,'[2]FCI updated 220517'!$GD:$GD)</f>
        <v>1.0928</v>
      </c>
      <c r="AM307" s="27">
        <f>IF(AND(Consolidated[[#This Row],[DESIGNATION]]="Historic",Consolidated[[#This Row],[DESIGNATION 3/22/2022]]="Historic"),AL307,AL307/1.6)</f>
        <v>0.68299999999999994</v>
      </c>
      <c r="AN307" s="21" t="s">
        <v>45</v>
      </c>
      <c r="AO307" s="21" t="s">
        <v>46</v>
      </c>
      <c r="AP307" s="21" t="str">
        <f>_xlfn.XLOOKUP(Consolidated[[#This Row],[CODE]],'[3]PRUEBA PVI'!$D:$D,'[3]PRUEBA PVI'!$I:$I,"NO DATA")</f>
        <v>VOCACIONAL</v>
      </c>
      <c r="AQ307" s="28" t="str">
        <f>IF(_xlfn.XLOOKUP(Consolidated[[#This Row],[CODE]],'[4]PRUEBA PVI'!$D:$D,'[4]PRUEBA PVI'!$I:$I,"NOT FOUND")=Consolidated[[#This Row],[SPECIAL SCHOOL]],"MATCHES","NO")</f>
        <v>MATCHES</v>
      </c>
      <c r="AR307" s="28"/>
      <c r="AS307" s="21">
        <f>_xlfn.XLOOKUP(Consolidated[[#This Row],[CODE]],'[5]WORKING FILE'!$D:$D,'[5]WORKING FILE'!$W:$W,"")</f>
        <v>4</v>
      </c>
      <c r="AT307" s="33" t="str">
        <f>_xlfn.XLOOKUP(Consolidated[[#This Row],[CODE]],'[5]WORKING FILE'!$D:$D,'[5]WORKING FILE'!$V:$V)</f>
        <v xml:space="preserve">Urban. Under area. </v>
      </c>
      <c r="AU307" s="21" t="str">
        <f>_xlfn.XLOOKUP(Consolidated[[#This Row],[CODE]],'[6]Karen sort'!$D:$D,'[6]Karen sort'!$O:$O,"NOT COMPLETE")</f>
        <v>9-12</v>
      </c>
      <c r="AV307" s="21">
        <v>4.7</v>
      </c>
      <c r="AW307" s="21">
        <v>2</v>
      </c>
      <c r="AX307" s="21" t="s">
        <v>92</v>
      </c>
      <c r="AY307" s="27" t="s">
        <v>92</v>
      </c>
      <c r="AZ307" s="21"/>
      <c r="BA307" s="21"/>
      <c r="BB307" s="21"/>
      <c r="BC307" s="21"/>
      <c r="BD307" s="21"/>
      <c r="BE307" s="21"/>
      <c r="BF307" s="24" t="s">
        <v>98</v>
      </c>
      <c r="BG307" s="24">
        <v>632.40999174964259</v>
      </c>
      <c r="BH307" s="29" t="str">
        <f>IF(_xlfn.XLOOKUP(Consolidated[[#This Row],[CODE]],'[4]PRUEBA PVI'!$D:$D,'[4]PRUEBA PVI'!$AF:$AF,"NOT FOUND")=BG307,"",_xlfn.XLOOKUP(Consolidated[[#This Row],[CODE]],'[4]PRUEBA PVI'!$D:$D,'[4]PRUEBA PVI'!$AF:$AF,"NOT FOUND"))</f>
        <v/>
      </c>
      <c r="BI307" s="30">
        <v>606.91343974442543</v>
      </c>
      <c r="BJ307" s="21">
        <v>4</v>
      </c>
      <c r="BK307" s="28" t="str">
        <f>IF(_xlfn.XLOOKUP(Consolidated[[#This Row],[CODE]],'[4]PRUEBA PVI'!$D:$D,'[4]PRUEBA PVI'!$AK:$AK,"NO DATA")=Consolidated[[#This Row],[NO OF CLASSROOMS]],"","DOES NOT MATCH")</f>
        <v/>
      </c>
      <c r="BL307" s="31">
        <f>Consolidated[[#This Row],[ENROLLMENT 2021-22]]/Consolidated[[#This Row],[NO OF CLASSROOMS]]</f>
        <v>151.72835993610636</v>
      </c>
      <c r="BM307" s="21">
        <f>Consolidated[[#This Row],[FLOOR AREA (SF)]]/Consolidated[[#This Row],[ENROLLMENT 2022-23]]</f>
        <v>135.66357445213228</v>
      </c>
      <c r="BN307" s="21" t="s">
        <v>99</v>
      </c>
      <c r="BO307" s="21" t="s">
        <v>132</v>
      </c>
      <c r="BP307" s="21" t="s">
        <v>97</v>
      </c>
      <c r="BQ307" s="21" t="s">
        <v>97</v>
      </c>
      <c r="BR307" s="21" t="s">
        <v>97</v>
      </c>
      <c r="BS307" s="21" t="str">
        <f>_xlfn.XLOOKUP(Consolidated[[#This Row],[CODE]],'[7]page 1'!$A:$A,'[7]page 1'!$C:$C,"")</f>
        <v/>
      </c>
      <c r="BT307" s="21" t="str">
        <f>_xlfn.XLOOKUP(Consolidated[[#This Row],[CODE]],[8]Sheet1!$A:$A,[8]Sheet1!$G:$G,"")</f>
        <v/>
      </c>
      <c r="BU307" s="21" t="s">
        <v>92</v>
      </c>
      <c r="BV307" s="21" t="s">
        <v>101</v>
      </c>
      <c r="BW307" s="25" t="s">
        <v>92</v>
      </c>
      <c r="BX307" s="32" t="s">
        <v>996</v>
      </c>
      <c r="BY307" s="21" t="s">
        <v>940</v>
      </c>
      <c r="BZ307" s="21" t="s">
        <v>103</v>
      </c>
      <c r="CA307" s="33" t="s">
        <v>942</v>
      </c>
      <c r="CB307" s="21">
        <v>1</v>
      </c>
      <c r="CC307" s="25" t="s">
        <v>105</v>
      </c>
      <c r="CD307" s="21" t="s">
        <v>97</v>
      </c>
      <c r="CE307" s="21"/>
      <c r="CF307" s="21" t="s">
        <v>106</v>
      </c>
    </row>
    <row r="308" spans="1:84" ht="70.2" x14ac:dyDescent="0.3">
      <c r="A308" s="21">
        <v>33274</v>
      </c>
      <c r="B308" s="22" t="s">
        <v>997</v>
      </c>
      <c r="C308" s="21" t="s">
        <v>679</v>
      </c>
      <c r="D308" s="21" t="s">
        <v>844</v>
      </c>
      <c r="E308" s="21" t="s">
        <v>844</v>
      </c>
      <c r="F308" s="21"/>
      <c r="G308" s="21" t="s">
        <v>119</v>
      </c>
      <c r="H308" s="21" t="s">
        <v>120</v>
      </c>
      <c r="I308" s="21" t="s">
        <v>92</v>
      </c>
      <c r="J308" s="21" t="s">
        <v>92</v>
      </c>
      <c r="K308" s="21" t="s">
        <v>121</v>
      </c>
      <c r="L308" s="24" t="s">
        <v>92</v>
      </c>
      <c r="M308" s="24">
        <v>49.601075424839614</v>
      </c>
      <c r="N308" s="24">
        <v>41.081466992502584</v>
      </c>
      <c r="O308" s="24">
        <v>51.62407135947025</v>
      </c>
      <c r="P308" s="24">
        <v>53.682318551655221</v>
      </c>
      <c r="Q308" s="24">
        <v>43.428711356381925</v>
      </c>
      <c r="R308" s="24">
        <v>45.392482105655006</v>
      </c>
      <c r="S308" s="24" t="s">
        <v>92</v>
      </c>
      <c r="T308" s="24" t="s">
        <v>92</v>
      </c>
      <c r="U308" s="24" t="s">
        <v>92</v>
      </c>
      <c r="V308" s="24" t="s">
        <v>92</v>
      </c>
      <c r="W308" s="24" t="s">
        <v>92</v>
      </c>
      <c r="X308" s="24" t="s">
        <v>92</v>
      </c>
      <c r="Y308" s="24" t="s">
        <v>92</v>
      </c>
      <c r="Z308" s="24" t="s">
        <v>92</v>
      </c>
      <c r="AA308" s="24" t="s">
        <v>92</v>
      </c>
      <c r="AB308" s="23" t="s">
        <v>198</v>
      </c>
      <c r="AC308" s="21">
        <v>18.349360000000001</v>
      </c>
      <c r="AD308" s="21">
        <v>-65.650859999999994</v>
      </c>
      <c r="AE308" s="21" t="str">
        <f>_xlfn.XLOOKUP(Consolidated[[#This Row],[CODE]],[1]updatedschoolpoints!$A:$A,[1]updatedschoolpoints!$O:$O)</f>
        <v>121-076-449-38</v>
      </c>
      <c r="AF308" s="21">
        <f>_xlfn.XLOOKUP(Consolidated[[#This Row],[CODE]],[1]updatedschoolpoints!$A:$A,[1]updatedschoolpoints!$Q:$Q)</f>
        <v>38</v>
      </c>
      <c r="AG308" s="21">
        <f>_xlfn.XLOOKUP(Consolidated[[#This Row],[CODE]],[1]updatedschoolpoints!$A:$A,[1]updatedschoolpoints!$P:$P)</f>
        <v>449</v>
      </c>
      <c r="AH308" s="21">
        <f>_xlfn.XLOOKUP(Consolidated[[#This Row],[CODE]],[1]updatedschoolpoints!$A:$A,[1]updatedschoolpoints!$I:$I)</f>
        <v>1.568877361</v>
      </c>
      <c r="AI308" s="21">
        <f>_xlfn.XLOOKUP(Consolidated[[#This Row],[CODE]],[1]updatedschoolpoints!$A:$A,[1]updatedschoolpoints!$H:$H)</f>
        <v>68340.297829999996</v>
      </c>
      <c r="AJ308" s="21">
        <v>41090</v>
      </c>
      <c r="AK308" s="21" t="s">
        <v>238</v>
      </c>
      <c r="AL308" s="26">
        <f>_xlfn.XLOOKUP(Consolidated[[#This Row],[CODE]],'[2]FCI updated 220517'!$B:$B,'[2]FCI updated 220517'!$GD:$GD)</f>
        <v>0.71299999999999997</v>
      </c>
      <c r="AM308" s="27">
        <f>IF(AND(Consolidated[[#This Row],[DESIGNATION]]="Historic",Consolidated[[#This Row],[DESIGNATION 3/22/2022]]="Historic"),AL308,AL308/1.6)</f>
        <v>0.44562499999999994</v>
      </c>
      <c r="AN308" s="21" t="s">
        <v>97</v>
      </c>
      <c r="AO308" s="21" t="s">
        <v>97</v>
      </c>
      <c r="AP308" s="21" t="str">
        <f>_xlfn.XLOOKUP(Consolidated[[#This Row],[CODE]],'[3]PRUEBA PVI'!$D:$D,'[3]PRUEBA PVI'!$I:$I,"NO DATA")</f>
        <v>REGULAR</v>
      </c>
      <c r="AQ308" s="28" t="str">
        <f>IF(_xlfn.XLOOKUP(Consolidated[[#This Row],[CODE]],'[4]PRUEBA PVI'!$D:$D,'[4]PRUEBA PVI'!$I:$I,"NOT FOUND")=Consolidated[[#This Row],[SPECIAL SCHOOL]],"MATCHES","NO")</f>
        <v>MATCHES</v>
      </c>
      <c r="AR308" s="28"/>
      <c r="AS308" s="21">
        <f>_xlfn.XLOOKUP(Consolidated[[#This Row],[CODE]],'[5]WORKING FILE'!$D:$D,'[5]WORKING FILE'!$W:$W,"")</f>
        <v>3</v>
      </c>
      <c r="AT308" s="33" t="str">
        <f>_xlfn.XLOOKUP(Consolidated[[#This Row],[CODE]],'[5]WORKING FILE'!$D:$D,'[5]WORKING FILE'!$V:$V)</f>
        <v xml:space="preserve">&gt;1m to center. &gt;1m to similar school. </v>
      </c>
      <c r="AU308" s="21" t="str">
        <f>_xlfn.XLOOKUP(Consolidated[[#This Row],[CODE]],'[6]Karen sort'!$D:$D,'[6]Karen sort'!$O:$O,"NOT COMPLETE")</f>
        <v>K-5</v>
      </c>
      <c r="AV308" s="21">
        <v>8.6</v>
      </c>
      <c r="AW308" s="21">
        <v>5</v>
      </c>
      <c r="AX308" s="21" t="s">
        <v>92</v>
      </c>
      <c r="AY308" s="27" t="s">
        <v>92</v>
      </c>
      <c r="AZ308" s="21"/>
      <c r="BA308" s="21"/>
      <c r="BB308" s="21"/>
      <c r="BC308" s="21"/>
      <c r="BD308" s="21"/>
      <c r="BE308" s="21"/>
      <c r="BF308" s="24" t="s">
        <v>179</v>
      </c>
      <c r="BG308" s="24">
        <v>284.81012579050463</v>
      </c>
      <c r="BH308" s="29" t="str">
        <f>IF(_xlfn.XLOOKUP(Consolidated[[#This Row],[CODE]],'[4]PRUEBA PVI'!$D:$D,'[4]PRUEBA PVI'!$AF:$AF,"NOT FOUND")=BG308,"",_xlfn.XLOOKUP(Consolidated[[#This Row],[CODE]],'[4]PRUEBA PVI'!$D:$D,'[4]PRUEBA PVI'!$AF:$AF,"NOT FOUND"))</f>
        <v/>
      </c>
      <c r="BI308" s="30">
        <v>268.6102081811033</v>
      </c>
      <c r="BJ308" s="21">
        <v>41</v>
      </c>
      <c r="BK308" s="28" t="str">
        <f>IF(_xlfn.XLOOKUP(Consolidated[[#This Row],[CODE]],'[4]PRUEBA PVI'!$D:$D,'[4]PRUEBA PVI'!$AK:$AK,"NO DATA")=Consolidated[[#This Row],[NO OF CLASSROOMS]],"","DOES NOT MATCH")</f>
        <v/>
      </c>
      <c r="BL308" s="31">
        <f>Consolidated[[#This Row],[ENROLLMENT 2021-22]]/Consolidated[[#This Row],[NO OF CLASSROOMS]]</f>
        <v>6.5514684922220319</v>
      </c>
      <c r="BM308" s="21">
        <f>Consolidated[[#This Row],[FLOOR AREA (SF)]]/Consolidated[[#This Row],[ENROLLMENT 2022-23]]</f>
        <v>144.27155595663135</v>
      </c>
      <c r="BN308" s="21" t="s">
        <v>99</v>
      </c>
      <c r="BO308" s="21" t="s">
        <v>132</v>
      </c>
      <c r="BP308" s="21" t="s">
        <v>97</v>
      </c>
      <c r="BQ308" s="21" t="s">
        <v>123</v>
      </c>
      <c r="BR308" s="21" t="s">
        <v>97</v>
      </c>
      <c r="BS308" s="21" t="str">
        <f>_xlfn.XLOOKUP(Consolidated[[#This Row],[CODE]],'[7]page 1'!$A:$A,'[7]page 1'!$C:$C,"")</f>
        <v/>
      </c>
      <c r="BT308" s="21" t="str">
        <f>_xlfn.XLOOKUP(Consolidated[[#This Row],[CODE]],[8]Sheet1!$A:$A,[8]Sheet1!$G:$G,"")</f>
        <v>ESSER ROOF SEALING PROGRAM</v>
      </c>
      <c r="BU308" s="21" t="s">
        <v>92</v>
      </c>
      <c r="BV308" s="21" t="s">
        <v>101</v>
      </c>
      <c r="BW308" s="25" t="s">
        <v>279</v>
      </c>
      <c r="BX308" s="32" t="s">
        <v>998</v>
      </c>
      <c r="BY308" s="21" t="s">
        <v>844</v>
      </c>
      <c r="BZ308" s="21" t="s">
        <v>103</v>
      </c>
      <c r="CA308" s="33" t="s">
        <v>851</v>
      </c>
      <c r="CB308" s="21">
        <v>1</v>
      </c>
      <c r="CC308" s="25" t="s">
        <v>172</v>
      </c>
      <c r="CD308" s="21" t="s">
        <v>97</v>
      </c>
      <c r="CE308" s="21"/>
      <c r="CF308" s="21" t="s">
        <v>143</v>
      </c>
    </row>
    <row r="309" spans="1:84" ht="56.4" x14ac:dyDescent="0.3">
      <c r="A309" s="21">
        <v>33308</v>
      </c>
      <c r="B309" s="22" t="s">
        <v>999</v>
      </c>
      <c r="C309" s="21" t="s">
        <v>679</v>
      </c>
      <c r="D309" s="21" t="s">
        <v>867</v>
      </c>
      <c r="E309" s="21" t="s">
        <v>679</v>
      </c>
      <c r="F309" s="21"/>
      <c r="G309" s="21" t="s">
        <v>119</v>
      </c>
      <c r="H309" s="21" t="s">
        <v>120</v>
      </c>
      <c r="I309" s="21" t="s">
        <v>92</v>
      </c>
      <c r="J309" s="21" t="s">
        <v>93</v>
      </c>
      <c r="K309" s="21" t="s">
        <v>121</v>
      </c>
      <c r="L309" s="24" t="s">
        <v>92</v>
      </c>
      <c r="M309" s="24">
        <v>28.616005052792083</v>
      </c>
      <c r="N309" s="24">
        <v>43.882476105627759</v>
      </c>
      <c r="O309" s="24">
        <v>34.72892073273453</v>
      </c>
      <c r="P309" s="24">
        <v>26.370261744672742</v>
      </c>
      <c r="Q309" s="24">
        <v>33.043584727681896</v>
      </c>
      <c r="R309" s="24">
        <v>31.207331447637813</v>
      </c>
      <c r="S309" s="24" t="s">
        <v>92</v>
      </c>
      <c r="T309" s="24" t="s">
        <v>92</v>
      </c>
      <c r="U309" s="24" t="s">
        <v>92</v>
      </c>
      <c r="V309" s="24" t="s">
        <v>92</v>
      </c>
      <c r="W309" s="24" t="s">
        <v>92</v>
      </c>
      <c r="X309" s="24" t="s">
        <v>92</v>
      </c>
      <c r="Y309" s="24" t="s">
        <v>92</v>
      </c>
      <c r="Z309" s="24">
        <v>9.159835735276781</v>
      </c>
      <c r="AA309" s="24" t="s">
        <v>92</v>
      </c>
      <c r="AB309" s="23" t="s">
        <v>136</v>
      </c>
      <c r="AC309" s="21">
        <v>18.151949999999999</v>
      </c>
      <c r="AD309" s="21">
        <v>-65.824039999999997</v>
      </c>
      <c r="AE309" s="21" t="str">
        <f>_xlfn.XLOOKUP(Consolidated[[#This Row],[CODE]],[1]updatedschoolpoints!$A:$A,[1]updatedschoolpoints!$O:$O)</f>
        <v>304-009-045-40</v>
      </c>
      <c r="AF309" s="21">
        <f>_xlfn.XLOOKUP(Consolidated[[#This Row],[CODE]],[1]updatedschoolpoints!$A:$A,[1]updatedschoolpoints!$Q:$Q)</f>
        <v>40</v>
      </c>
      <c r="AG309" s="21">
        <f>_xlfn.XLOOKUP(Consolidated[[#This Row],[CODE]],[1]updatedschoolpoints!$A:$A,[1]updatedschoolpoints!$P:$P)</f>
        <v>45</v>
      </c>
      <c r="AH309" s="21">
        <f>_xlfn.XLOOKUP(Consolidated[[#This Row],[CODE]],[1]updatedschoolpoints!$A:$A,[1]updatedschoolpoints!$I:$I)</f>
        <v>2.3878696260000001</v>
      </c>
      <c r="AI309" s="21">
        <f>_xlfn.XLOOKUP(Consolidated[[#This Row],[CODE]],[1]updatedschoolpoints!$A:$A,[1]updatedschoolpoints!$H:$H)</f>
        <v>104015.6009</v>
      </c>
      <c r="AJ309" s="21">
        <v>51280</v>
      </c>
      <c r="AK309" s="21" t="s">
        <v>1000</v>
      </c>
      <c r="AL309" s="26">
        <f>_xlfn.XLOOKUP(Consolidated[[#This Row],[CODE]],'[2]FCI updated 220517'!$B:$B,'[2]FCI updated 220517'!$GD:$GD)</f>
        <v>0.77</v>
      </c>
      <c r="AM309" s="27">
        <f>IF(AND(Consolidated[[#This Row],[DESIGNATION]]="Historic",Consolidated[[#This Row],[DESIGNATION 3/22/2022]]="Historic"),AL309,AL309/1.6)</f>
        <v>0.48125000000000001</v>
      </c>
      <c r="AN309" s="21" t="s">
        <v>97</v>
      </c>
      <c r="AO309" s="21" t="s">
        <v>97</v>
      </c>
      <c r="AP309" s="21" t="str">
        <f>_xlfn.XLOOKUP(Consolidated[[#This Row],[CODE]],'[3]PRUEBA PVI'!$D:$D,'[3]PRUEBA PVI'!$I:$I,"NO DATA")</f>
        <v>REGULAR</v>
      </c>
      <c r="AQ309" s="28" t="str">
        <f>IF(_xlfn.XLOOKUP(Consolidated[[#This Row],[CODE]],'[4]PRUEBA PVI'!$D:$D,'[4]PRUEBA PVI'!$I:$I,"NOT FOUND")=Consolidated[[#This Row],[SPECIAL SCHOOL]],"MATCHES","NO")</f>
        <v>MATCHES</v>
      </c>
      <c r="AR309" s="28"/>
      <c r="AS309" s="21">
        <f>_xlfn.XLOOKUP(Consolidated[[#This Row],[CODE]],'[5]WORKING FILE'!$D:$D,'[5]WORKING FILE'!$W:$W,"")</f>
        <v>3</v>
      </c>
      <c r="AT309" s="33" t="str">
        <f>_xlfn.XLOOKUP(Consolidated[[#This Row],[CODE]],'[5]WORKING FILE'!$D:$D,'[5]WORKING FILE'!$V:$V)</f>
        <v>Urban. In flood zone. &gt;1m from s.s.Have capacity for more students. Add (1) PK.</v>
      </c>
      <c r="AU309" s="21" t="str">
        <f>_xlfn.XLOOKUP(Consolidated[[#This Row],[CODE]],'[6]Karen sort'!$D:$D,'[6]Karen sort'!$O:$O,"NOT COMPLETE")</f>
        <v>PK-5</v>
      </c>
      <c r="AV309" s="21">
        <v>9.6</v>
      </c>
      <c r="AW309" s="21">
        <v>4</v>
      </c>
      <c r="AX309" s="21" t="s">
        <v>92</v>
      </c>
      <c r="AY309" s="27" t="s">
        <v>92</v>
      </c>
      <c r="AZ309" s="21"/>
      <c r="BA309" s="21"/>
      <c r="BB309" s="21"/>
      <c r="BC309" s="21"/>
      <c r="BD309" s="21"/>
      <c r="BE309" s="21"/>
      <c r="BF309" s="24" t="s">
        <v>98</v>
      </c>
      <c r="BG309" s="24">
        <v>220.41807287775632</v>
      </c>
      <c r="BH309" s="29" t="str">
        <f>IF(_xlfn.XLOOKUP(Consolidated[[#This Row],[CODE]],'[4]PRUEBA PVI'!$D:$D,'[4]PRUEBA PVI'!$AF:$AF,"NOT FOUND")=BG309,"",_xlfn.XLOOKUP(Consolidated[[#This Row],[CODE]],'[4]PRUEBA PVI'!$D:$D,'[4]PRUEBA PVI'!$AF:$AF,"NOT FOUND"))</f>
        <v/>
      </c>
      <c r="BI309" s="30">
        <v>209.7408270189504</v>
      </c>
      <c r="BJ309" s="21">
        <v>27</v>
      </c>
      <c r="BK309" s="28" t="str">
        <f>IF(_xlfn.XLOOKUP(Consolidated[[#This Row],[CODE]],'[4]PRUEBA PVI'!$D:$D,'[4]PRUEBA PVI'!$AK:$AK,"NO DATA")=Consolidated[[#This Row],[NO OF CLASSROOMS]],"","DOES NOT MATCH")</f>
        <v/>
      </c>
      <c r="BL309" s="31">
        <f>Consolidated[[#This Row],[ENROLLMENT 2021-22]]/Consolidated[[#This Row],[NO OF CLASSROOMS]]</f>
        <v>7.7681787784796441</v>
      </c>
      <c r="BM309" s="21">
        <f>Consolidated[[#This Row],[FLOOR AREA (SF)]]/Consolidated[[#This Row],[ENROLLMENT 2022-23]]</f>
        <v>232.64879930440117</v>
      </c>
      <c r="BN309" s="21" t="s">
        <v>99</v>
      </c>
      <c r="BO309" s="21" t="s">
        <v>100</v>
      </c>
      <c r="BP309" s="21" t="s">
        <v>97</v>
      </c>
      <c r="BQ309" s="21" t="s">
        <v>97</v>
      </c>
      <c r="BR309" s="21" t="s">
        <v>97</v>
      </c>
      <c r="BS309" s="21" t="str">
        <f>_xlfn.XLOOKUP(Consolidated[[#This Row],[CODE]],'[7]page 1'!$A:$A,'[7]page 1'!$C:$C,"")</f>
        <v>150KVA</v>
      </c>
      <c r="BT309" s="21" t="str">
        <f>_xlfn.XLOOKUP(Consolidated[[#This Row],[CODE]],[8]Sheet1!$A:$A,[8]Sheet1!$G:$G,"")</f>
        <v/>
      </c>
      <c r="BU309" s="21" t="s">
        <v>92</v>
      </c>
      <c r="BV309" s="21" t="s">
        <v>101</v>
      </c>
      <c r="BW309" s="25" t="s">
        <v>92</v>
      </c>
      <c r="BX309" s="32" t="s">
        <v>1001</v>
      </c>
      <c r="BY309" s="21" t="s">
        <v>679</v>
      </c>
      <c r="BZ309" s="21" t="s">
        <v>103</v>
      </c>
      <c r="CA309" s="33" t="s">
        <v>869</v>
      </c>
      <c r="CB309" s="21">
        <v>1</v>
      </c>
      <c r="CC309" s="25" t="s">
        <v>172</v>
      </c>
      <c r="CD309" s="21" t="s">
        <v>97</v>
      </c>
      <c r="CE309" s="21"/>
      <c r="CF309" s="21" t="s">
        <v>143</v>
      </c>
    </row>
    <row r="310" spans="1:84" ht="70.8" x14ac:dyDescent="0.3">
      <c r="A310" s="54">
        <v>33340</v>
      </c>
      <c r="B310" s="22" t="s">
        <v>1002</v>
      </c>
      <c r="C310" s="21" t="s">
        <v>679</v>
      </c>
      <c r="D310" s="21" t="s">
        <v>901</v>
      </c>
      <c r="E310" s="21" t="s">
        <v>901</v>
      </c>
      <c r="F310" s="21"/>
      <c r="G310" s="21" t="s">
        <v>160</v>
      </c>
      <c r="H310" s="21" t="s">
        <v>161</v>
      </c>
      <c r="I310" s="21" t="s">
        <v>92</v>
      </c>
      <c r="J310" s="21" t="s">
        <v>92</v>
      </c>
      <c r="K310" s="21" t="s">
        <v>162</v>
      </c>
      <c r="L310" s="24" t="s">
        <v>92</v>
      </c>
      <c r="M310" s="24" t="s">
        <v>92</v>
      </c>
      <c r="N310" s="24" t="s">
        <v>92</v>
      </c>
      <c r="O310" s="24" t="s">
        <v>92</v>
      </c>
      <c r="P310" s="24" t="s">
        <v>92</v>
      </c>
      <c r="Q310" s="24" t="s">
        <v>92</v>
      </c>
      <c r="R310" s="24" t="s">
        <v>92</v>
      </c>
      <c r="S310" s="24" t="s">
        <v>92</v>
      </c>
      <c r="T310" s="24" t="s">
        <v>92</v>
      </c>
      <c r="U310" s="24" t="s">
        <v>92</v>
      </c>
      <c r="V310" s="24">
        <v>63.96882491756697</v>
      </c>
      <c r="W310" s="24">
        <v>82.042832548122433</v>
      </c>
      <c r="X310" s="24">
        <v>98.424279100391715</v>
      </c>
      <c r="Y310" s="24">
        <v>61.73772512248096</v>
      </c>
      <c r="Z310" s="24" t="s">
        <v>92</v>
      </c>
      <c r="AA310" s="24" t="s">
        <v>92</v>
      </c>
      <c r="AB310" s="23" t="s">
        <v>313</v>
      </c>
      <c r="AC310" s="21">
        <v>18.376390000000001</v>
      </c>
      <c r="AD310" s="21">
        <v>-65.901079999999993</v>
      </c>
      <c r="AE310" s="21" t="str">
        <f>_xlfn.XLOOKUP(Consolidated[[#This Row],[CODE]],[1]updatedschoolpoints!$A:$A,[1]updatedschoolpoints!$O:$O)</f>
        <v>089-000-008-13</v>
      </c>
      <c r="AF310" s="21">
        <f>_xlfn.XLOOKUP(Consolidated[[#This Row],[CODE]],[1]updatedschoolpoints!$A:$A,[1]updatedschoolpoints!$Q:$Q)</f>
        <v>13</v>
      </c>
      <c r="AG310" s="21">
        <f>_xlfn.XLOOKUP(Consolidated[[#This Row],[CODE]],[1]updatedschoolpoints!$A:$A,[1]updatedschoolpoints!$P:$P)</f>
        <v>8</v>
      </c>
      <c r="AH310" s="21">
        <f>_xlfn.XLOOKUP(Consolidated[[#This Row],[CODE]],[1]updatedschoolpoints!$A:$A,[1]updatedschoolpoints!$I:$I)</f>
        <v>7.7888664869999999</v>
      </c>
      <c r="AI310" s="21">
        <f>_xlfn.XLOOKUP(Consolidated[[#This Row],[CODE]],[1]updatedschoolpoints!$A:$A,[1]updatedschoolpoints!$H:$H)</f>
        <v>339283.02419999999</v>
      </c>
      <c r="AJ310" s="21">
        <v>83664</v>
      </c>
      <c r="AK310" s="21" t="s">
        <v>466</v>
      </c>
      <c r="AL310" s="26">
        <f>_xlfn.XLOOKUP(Consolidated[[#This Row],[CODE]],'[2]FCI updated 220517'!$B:$B,'[2]FCI updated 220517'!$GD:$GD)</f>
        <v>1.1639999999999999</v>
      </c>
      <c r="AM310" s="27">
        <f>IF(AND(Consolidated[[#This Row],[DESIGNATION]]="Historic",Consolidated[[#This Row],[DESIGNATION 3/22/2022]]="Historic"),AL310,AL310/1.6)</f>
        <v>0.72749999999999992</v>
      </c>
      <c r="AN310" s="21" t="s">
        <v>45</v>
      </c>
      <c r="AO310" s="21" t="s">
        <v>97</v>
      </c>
      <c r="AP310" s="21" t="str">
        <f>_xlfn.XLOOKUP(Consolidated[[#This Row],[CODE]],'[3]PRUEBA PVI'!$D:$D,'[3]PRUEBA PVI'!$I:$I,"NO DATA")</f>
        <v>VOCACIONAL</v>
      </c>
      <c r="AQ310" s="28" t="str">
        <f>IF(_xlfn.XLOOKUP(Consolidated[[#This Row],[CODE]],'[4]PRUEBA PVI'!$D:$D,'[4]PRUEBA PVI'!$I:$I,"NOT FOUND")=Consolidated[[#This Row],[SPECIAL SCHOOL]],"MATCHES","NO")</f>
        <v>MATCHES</v>
      </c>
      <c r="AR310" s="28"/>
      <c r="AS310" s="21">
        <f>_xlfn.XLOOKUP(Consolidated[[#This Row],[CODE]],'[5]WORKING FILE'!$D:$D,'[5]WORKING FILE'!$W:$W,"")</f>
        <v>3</v>
      </c>
      <c r="AT310" s="33" t="str">
        <f>_xlfn.XLOOKUP(Consolidated[[#This Row],[CODE]],'[5]WORKING FILE'!$D:$D,'[5]WORKING FILE'!$V:$V)</f>
        <v>Can accomadate more students.</v>
      </c>
      <c r="AU310" s="21" t="str">
        <f>_xlfn.XLOOKUP(Consolidated[[#This Row],[CODE]],'[6]Karen sort'!$D:$D,'[6]Karen sort'!$O:$O,"NOT COMPLETE")</f>
        <v>9-12</v>
      </c>
      <c r="AV310" s="21">
        <v>8.1999999999999993</v>
      </c>
      <c r="AW310" s="21">
        <v>2</v>
      </c>
      <c r="AX310" s="21" t="s">
        <v>92</v>
      </c>
      <c r="AY310" s="27" t="s">
        <v>92</v>
      </c>
      <c r="AZ310" s="21"/>
      <c r="BA310" s="21"/>
      <c r="BB310" s="21"/>
      <c r="BC310" s="21"/>
      <c r="BD310" s="21"/>
      <c r="BE310" s="21"/>
      <c r="BF310" s="24" t="s">
        <v>131</v>
      </c>
      <c r="BG310" s="24">
        <v>306.17366168856211</v>
      </c>
      <c r="BH310" s="29" t="str">
        <f>IF(_xlfn.XLOOKUP(Consolidated[[#This Row],[CODE]],'[4]PRUEBA PVI'!$D:$D,'[4]PRUEBA PVI'!$AF:$AF,"NOT FOUND")=BG310,"",_xlfn.XLOOKUP(Consolidated[[#This Row],[CODE]],'[4]PRUEBA PVI'!$D:$D,'[4]PRUEBA PVI'!$AF:$AF,"NOT FOUND"))</f>
        <v/>
      </c>
      <c r="BI310" s="30">
        <v>293.87185923886585</v>
      </c>
      <c r="BJ310" s="21">
        <v>53</v>
      </c>
      <c r="BK310" s="28" t="str">
        <f>IF(_xlfn.XLOOKUP(Consolidated[[#This Row],[CODE]],'[4]PRUEBA PVI'!$D:$D,'[4]PRUEBA PVI'!$AK:$AK,"NO DATA")=Consolidated[[#This Row],[NO OF CLASSROOMS]],"","DOES NOT MATCH")</f>
        <v/>
      </c>
      <c r="BL310" s="31">
        <f>Consolidated[[#This Row],[ENROLLMENT 2021-22]]/Consolidated[[#This Row],[NO OF CLASSROOMS]]</f>
        <v>5.5447520611106764</v>
      </c>
      <c r="BM310" s="21">
        <f>Consolidated[[#This Row],[FLOOR AREA (SF)]]/Consolidated[[#This Row],[ENROLLMENT 2022-23]]</f>
        <v>273.25668556396755</v>
      </c>
      <c r="BN310" s="21" t="s">
        <v>99</v>
      </c>
      <c r="BO310" s="21" t="s">
        <v>132</v>
      </c>
      <c r="BP310" s="21" t="s">
        <v>97</v>
      </c>
      <c r="BQ310" s="21" t="s">
        <v>123</v>
      </c>
      <c r="BR310" s="21" t="s">
        <v>97</v>
      </c>
      <c r="BS310" s="21" t="str">
        <f>_xlfn.XLOOKUP(Consolidated[[#This Row],[CODE]],'[7]page 1'!$A:$A,'[7]page 1'!$C:$C,"")</f>
        <v/>
      </c>
      <c r="BT310" s="21" t="str">
        <f>_xlfn.XLOOKUP(Consolidated[[#This Row],[CODE]],[8]Sheet1!$A:$A,[8]Sheet1!$G:$G,"")</f>
        <v>ESSER ROOF SEALING PROGRAM</v>
      </c>
      <c r="BU310" s="21" t="s">
        <v>92</v>
      </c>
      <c r="BV310" s="21" t="s">
        <v>101</v>
      </c>
      <c r="BW310" s="25" t="s">
        <v>125</v>
      </c>
      <c r="BX310" s="32" t="s">
        <v>1003</v>
      </c>
      <c r="BY310" s="21" t="s">
        <v>901</v>
      </c>
      <c r="BZ310" s="21" t="s">
        <v>103</v>
      </c>
      <c r="CA310" s="33" t="s">
        <v>903</v>
      </c>
      <c r="CB310" s="21">
        <v>1</v>
      </c>
      <c r="CC310" s="25" t="s">
        <v>105</v>
      </c>
      <c r="CD310" s="21" t="s">
        <v>97</v>
      </c>
      <c r="CE310" s="21"/>
      <c r="CF310" s="21" t="s">
        <v>143</v>
      </c>
    </row>
    <row r="311" spans="1:84" ht="70.2" x14ac:dyDescent="0.3">
      <c r="A311" s="54">
        <v>33563</v>
      </c>
      <c r="B311" s="22" t="s">
        <v>1004</v>
      </c>
      <c r="C311" s="21" t="s">
        <v>679</v>
      </c>
      <c r="D311" s="21" t="s">
        <v>901</v>
      </c>
      <c r="E311" s="21" t="s">
        <v>901</v>
      </c>
      <c r="F311" s="21"/>
      <c r="G311" s="21" t="s">
        <v>255</v>
      </c>
      <c r="H311" s="21" t="s">
        <v>256</v>
      </c>
      <c r="I311" s="21" t="s">
        <v>110</v>
      </c>
      <c r="J311" s="21" t="s">
        <v>92</v>
      </c>
      <c r="K311" s="21" t="s">
        <v>111</v>
      </c>
      <c r="L311" s="24">
        <v>15.609637912516881</v>
      </c>
      <c r="M311" s="24">
        <v>49.601075424839614</v>
      </c>
      <c r="N311" s="24">
        <v>39.214127583752465</v>
      </c>
      <c r="O311" s="24">
        <v>45.053735004628578</v>
      </c>
      <c r="P311" s="24">
        <v>48.031548177796779</v>
      </c>
      <c r="Q311" s="24">
        <v>30.211277465309163</v>
      </c>
      <c r="R311" s="24">
        <v>35.935715000310211</v>
      </c>
      <c r="S311" s="24">
        <v>6.638675467095104</v>
      </c>
      <c r="T311" s="24" t="s">
        <v>92</v>
      </c>
      <c r="U311" s="24" t="s">
        <v>92</v>
      </c>
      <c r="V311" s="24" t="s">
        <v>92</v>
      </c>
      <c r="W311" s="24" t="s">
        <v>92</v>
      </c>
      <c r="X311" s="24" t="s">
        <v>92</v>
      </c>
      <c r="Y311" s="24" t="s">
        <v>92</v>
      </c>
      <c r="Z311" s="24" t="s">
        <v>92</v>
      </c>
      <c r="AA311" s="24" t="s">
        <v>92</v>
      </c>
      <c r="AB311" s="23" t="s">
        <v>223</v>
      </c>
      <c r="AC311" s="21">
        <v>18.372699999999998</v>
      </c>
      <c r="AD311" s="21">
        <v>-65.913830000000004</v>
      </c>
      <c r="AE311" s="21" t="str">
        <f>_xlfn.XLOOKUP(Consolidated[[#This Row],[CODE]],[1]updatedschoolpoints!$A:$A,[1]updatedschoolpoints!$O:$O)</f>
        <v>117-004-087-31</v>
      </c>
      <c r="AF311" s="21">
        <f>_xlfn.XLOOKUP(Consolidated[[#This Row],[CODE]],[1]updatedschoolpoints!$A:$A,[1]updatedschoolpoints!$Q:$Q)</f>
        <v>31</v>
      </c>
      <c r="AG311" s="21">
        <f>_xlfn.XLOOKUP(Consolidated[[#This Row],[CODE]],[1]updatedschoolpoints!$A:$A,[1]updatedschoolpoints!$P:$P)</f>
        <v>87</v>
      </c>
      <c r="AH311" s="21">
        <f>_xlfn.XLOOKUP(Consolidated[[#This Row],[CODE]],[1]updatedschoolpoints!$A:$A,[1]updatedschoolpoints!$I:$I)</f>
        <v>1.9251803620000001</v>
      </c>
      <c r="AI311" s="21">
        <f>_xlfn.XLOOKUP(Consolidated[[#This Row],[CODE]],[1]updatedschoolpoints!$A:$A,[1]updatedschoolpoints!$H:$H)</f>
        <v>83860.856549999997</v>
      </c>
      <c r="AJ311" s="21">
        <v>30450</v>
      </c>
      <c r="AK311" s="21" t="s">
        <v>702</v>
      </c>
      <c r="AL311" s="26">
        <f>_xlfn.XLOOKUP(Consolidated[[#This Row],[CODE]],'[2]FCI updated 220517'!$B:$B,'[2]FCI updated 220517'!$GD:$GD)</f>
        <v>1.26</v>
      </c>
      <c r="AM311" s="27">
        <f>IF(AND(Consolidated[[#This Row],[DESIGNATION]]="Historic",Consolidated[[#This Row],[DESIGNATION 3/22/2022]]="Historic"),AL311,AL311/1.6)</f>
        <v>0.78749999999999998</v>
      </c>
      <c r="AN311" s="21" t="s">
        <v>97</v>
      </c>
      <c r="AO311" s="21" t="s">
        <v>97</v>
      </c>
      <c r="AP311" s="21" t="str">
        <f>_xlfn.XLOOKUP(Consolidated[[#This Row],[CODE]],'[3]PRUEBA PVI'!$D:$D,'[3]PRUEBA PVI'!$I:$I,"NO DATA")</f>
        <v>MONTESSORI</v>
      </c>
      <c r="AQ311" s="28" t="str">
        <f>IF(_xlfn.XLOOKUP(Consolidated[[#This Row],[CODE]],'[4]PRUEBA PVI'!$D:$D,'[4]PRUEBA PVI'!$I:$I,"NOT FOUND")=Consolidated[[#This Row],[SPECIAL SCHOOL]],"MATCHES","NO")</f>
        <v>MATCHES</v>
      </c>
      <c r="AR311" s="28"/>
      <c r="AS311" s="21">
        <f>_xlfn.XLOOKUP(Consolidated[[#This Row],[CODE]],'[5]WORKING FILE'!$D:$D,'[5]WORKING FILE'!$W:$W,"")</f>
        <v>5</v>
      </c>
      <c r="AT311" s="33" t="str">
        <f>_xlfn.XLOOKUP(Consolidated[[#This Row],[CODE]],'[5]WORKING FILE'!$D:$D,'[5]WORKING FILE'!$V:$V)</f>
        <v>Designated Shelter. Very close to a flood plain. Replaced school can accommadate students from 31054.</v>
      </c>
      <c r="AU311" s="21" t="str">
        <f>_xlfn.XLOOKUP(Consolidated[[#This Row],[CODE]],'[6]Karen sort'!$D:$D,'[6]Karen sort'!$O:$O,"NOT COMPLETE")</f>
        <v>PK-8</v>
      </c>
      <c r="AV311" s="21">
        <v>8.1999999999999993</v>
      </c>
      <c r="AW311" s="21">
        <v>4</v>
      </c>
      <c r="AX311" s="21" t="s">
        <v>92</v>
      </c>
      <c r="AY311" s="27" t="s">
        <v>92</v>
      </c>
      <c r="AZ311" s="21"/>
      <c r="BA311" s="21"/>
      <c r="BB311" s="21"/>
      <c r="BC311" s="21"/>
      <c r="BD311" s="21"/>
      <c r="BE311" s="21"/>
      <c r="BF311" s="24" t="s">
        <v>179</v>
      </c>
      <c r="BG311" s="24">
        <v>270.29579203624877</v>
      </c>
      <c r="BH311" s="29" t="str">
        <f>IF(_xlfn.XLOOKUP(Consolidated[[#This Row],[CODE]],'[4]PRUEBA PVI'!$D:$D,'[4]PRUEBA PVI'!$AF:$AF,"NOT FOUND")=BG311,"",_xlfn.XLOOKUP(Consolidated[[#This Row],[CODE]],'[4]PRUEBA PVI'!$D:$D,'[4]PRUEBA PVI'!$AF:$AF,"NOT FOUND"))</f>
        <v/>
      </c>
      <c r="BI311" s="30">
        <v>256.4993528975856</v>
      </c>
      <c r="BJ311" s="21">
        <v>19</v>
      </c>
      <c r="BK311" s="28" t="str">
        <f>IF(_xlfn.XLOOKUP(Consolidated[[#This Row],[CODE]],'[4]PRUEBA PVI'!$D:$D,'[4]PRUEBA PVI'!$AK:$AK,"NO DATA")=Consolidated[[#This Row],[NO OF CLASSROOMS]],"","DOES NOT MATCH")</f>
        <v/>
      </c>
      <c r="BL311" s="31">
        <f>Consolidated[[#This Row],[ENROLLMENT 2021-22]]/Consolidated[[#This Row],[NO OF CLASSROOMS]]</f>
        <v>13.499965941978189</v>
      </c>
      <c r="BM311" s="21">
        <f>Consolidated[[#This Row],[FLOOR AREA (SF)]]/Consolidated[[#This Row],[ENROLLMENT 2022-23]]</f>
        <v>112.65436198842643</v>
      </c>
      <c r="BN311" s="21" t="s">
        <v>99</v>
      </c>
      <c r="BO311" s="21" t="s">
        <v>115</v>
      </c>
      <c r="BP311" s="21" t="s">
        <v>97</v>
      </c>
      <c r="BQ311" s="21" t="s">
        <v>123</v>
      </c>
      <c r="BR311" s="21" t="s">
        <v>97</v>
      </c>
      <c r="BS311" s="21" t="str">
        <f>_xlfn.XLOOKUP(Consolidated[[#This Row],[CODE]],'[7]page 1'!$A:$A,'[7]page 1'!$C:$C,"")</f>
        <v/>
      </c>
      <c r="BT311" s="21" t="str">
        <f>_xlfn.XLOOKUP(Consolidated[[#This Row],[CODE]],[8]Sheet1!$A:$A,[8]Sheet1!$G:$G,"")</f>
        <v/>
      </c>
      <c r="BU311" s="21" t="s">
        <v>92</v>
      </c>
      <c r="BV311" s="21" t="s">
        <v>124</v>
      </c>
      <c r="BW311" s="25" t="s">
        <v>279</v>
      </c>
      <c r="BX311" s="32" t="s">
        <v>1005</v>
      </c>
      <c r="BY311" s="21" t="s">
        <v>901</v>
      </c>
      <c r="BZ311" s="21" t="s">
        <v>103</v>
      </c>
      <c r="CA311" s="33" t="s">
        <v>903</v>
      </c>
      <c r="CB311" s="21">
        <v>1</v>
      </c>
      <c r="CC311" s="25" t="s">
        <v>105</v>
      </c>
      <c r="CD311" s="21" t="s">
        <v>97</v>
      </c>
      <c r="CE311" s="21"/>
      <c r="CF311" s="21" t="s">
        <v>143</v>
      </c>
    </row>
    <row r="312" spans="1:84" ht="70.2" x14ac:dyDescent="0.3">
      <c r="A312" s="21">
        <v>33647</v>
      </c>
      <c r="B312" s="22" t="s">
        <v>1006</v>
      </c>
      <c r="C312" s="21" t="s">
        <v>679</v>
      </c>
      <c r="D312" s="21" t="s">
        <v>901</v>
      </c>
      <c r="E312" s="21" t="s">
        <v>940</v>
      </c>
      <c r="F312" s="21"/>
      <c r="G312" s="21" t="s">
        <v>119</v>
      </c>
      <c r="H312" s="21" t="s">
        <v>120</v>
      </c>
      <c r="I312" s="21" t="s">
        <v>110</v>
      </c>
      <c r="J312" s="21" t="s">
        <v>93</v>
      </c>
      <c r="K312" s="21" t="s">
        <v>121</v>
      </c>
      <c r="L312" s="24">
        <v>10.775136297870366</v>
      </c>
      <c r="M312" s="24">
        <v>70.586145796887138</v>
      </c>
      <c r="N312" s="24">
        <v>60.688530784378813</v>
      </c>
      <c r="O312" s="24">
        <v>60.071646672838106</v>
      </c>
      <c r="P312" s="24">
        <v>65.92565436168185</v>
      </c>
      <c r="Q312" s="24">
        <v>63.254862192991062</v>
      </c>
      <c r="R312" s="24">
        <v>57.686279342603235</v>
      </c>
      <c r="S312" s="24" t="s">
        <v>92</v>
      </c>
      <c r="T312" s="24" t="s">
        <v>92</v>
      </c>
      <c r="U312" s="24" t="s">
        <v>92</v>
      </c>
      <c r="V312" s="24" t="s">
        <v>92</v>
      </c>
      <c r="W312" s="24" t="s">
        <v>92</v>
      </c>
      <c r="X312" s="24" t="s">
        <v>92</v>
      </c>
      <c r="Y312" s="24" t="s">
        <v>92</v>
      </c>
      <c r="Z312" s="24">
        <v>5.7248973345479879</v>
      </c>
      <c r="AA312" s="24" t="s">
        <v>92</v>
      </c>
      <c r="AB312" s="23" t="s">
        <v>136</v>
      </c>
      <c r="AC312" s="21">
        <v>18.382390000000001</v>
      </c>
      <c r="AD312" s="21">
        <v>-65.838200000000001</v>
      </c>
      <c r="AE312" s="21" t="str">
        <f>_xlfn.XLOOKUP(Consolidated[[#This Row],[CODE]],[1]updatedschoolpoints!$A:$A,[1]updatedschoolpoints!$O:$O)</f>
        <v>090-076-015-74</v>
      </c>
      <c r="AF312" s="21">
        <f>_xlfn.XLOOKUP(Consolidated[[#This Row],[CODE]],[1]updatedschoolpoints!$A:$A,[1]updatedschoolpoints!$Q:$Q)</f>
        <v>74</v>
      </c>
      <c r="AG312" s="21">
        <f>_xlfn.XLOOKUP(Consolidated[[#This Row],[CODE]],[1]updatedschoolpoints!$A:$A,[1]updatedschoolpoints!$P:$P)</f>
        <v>15</v>
      </c>
      <c r="AH312" s="21">
        <f>_xlfn.XLOOKUP(Consolidated[[#This Row],[CODE]],[1]updatedschoolpoints!$A:$A,[1]updatedschoolpoints!$I:$I)</f>
        <v>2.0658744859999998</v>
      </c>
      <c r="AI312" s="21">
        <f>_xlfn.XLOOKUP(Consolidated[[#This Row],[CODE]],[1]updatedschoolpoints!$A:$A,[1]updatedschoolpoints!$H:$H)</f>
        <v>89989.492599999998</v>
      </c>
      <c r="AJ312" s="21">
        <v>42900</v>
      </c>
      <c r="AK312" s="21" t="s">
        <v>314</v>
      </c>
      <c r="AL312" s="26">
        <f>_xlfn.XLOOKUP(Consolidated[[#This Row],[CODE]],'[2]FCI updated 220517'!$B:$B,'[2]FCI updated 220517'!$GD:$GD)</f>
        <v>0.75249999999999995</v>
      </c>
      <c r="AM312" s="27">
        <f>IF(AND(Consolidated[[#This Row],[DESIGNATION]]="Historic",Consolidated[[#This Row],[DESIGNATION 3/22/2022]]="Historic"),AL312,AL312/1.6)</f>
        <v>0.47031249999999997</v>
      </c>
      <c r="AN312" s="21" t="s">
        <v>97</v>
      </c>
      <c r="AO312" s="21" t="s">
        <v>97</v>
      </c>
      <c r="AP312" s="21" t="str">
        <f>_xlfn.XLOOKUP(Consolidated[[#This Row],[CODE]],'[3]PRUEBA PVI'!$D:$D,'[3]PRUEBA PVI'!$I:$I,"NO DATA")</f>
        <v>REGULAR</v>
      </c>
      <c r="AQ312" s="28" t="str">
        <f>IF(_xlfn.XLOOKUP(Consolidated[[#This Row],[CODE]],'[4]PRUEBA PVI'!$D:$D,'[4]PRUEBA PVI'!$I:$I,"NOT FOUND")=Consolidated[[#This Row],[SPECIAL SCHOOL]],"MATCHES","NO")</f>
        <v>MATCHES</v>
      </c>
      <c r="AR312" s="28"/>
      <c r="AS312" s="21">
        <f>_xlfn.XLOOKUP(Consolidated[[#This Row],[CODE]],'[5]WORKING FILE'!$D:$D,'[5]WORKING FILE'!$W:$W,"")</f>
        <v>4</v>
      </c>
      <c r="AT312" s="33" t="str">
        <f>_xlfn.XLOOKUP(Consolidated[[#This Row],[CODE]],'[5]WORKING FILE'!$D:$D,'[5]WORKING FILE'!$V:$V)</f>
        <v>Urban. Under area.</v>
      </c>
      <c r="AU312" s="21" t="str">
        <f>_xlfn.XLOOKUP(Consolidated[[#This Row],[CODE]],'[6]Karen sort'!$D:$D,'[6]Karen sort'!$O:$O,"NOT COMPLETE")</f>
        <v>PK-5</v>
      </c>
      <c r="AV312" s="21">
        <v>4.7</v>
      </c>
      <c r="AW312" s="21">
        <v>5</v>
      </c>
      <c r="AX312" s="21" t="s">
        <v>92</v>
      </c>
      <c r="AY312" s="27" t="s">
        <v>92</v>
      </c>
      <c r="AZ312" s="21"/>
      <c r="BA312" s="21"/>
      <c r="BB312" s="21"/>
      <c r="BC312" s="21"/>
      <c r="BD312" s="21"/>
      <c r="BE312" s="21"/>
      <c r="BF312" s="24" t="s">
        <v>179</v>
      </c>
      <c r="BG312" s="24">
        <v>403.33364678251246</v>
      </c>
      <c r="BH312" s="29" t="str">
        <f>IF(_xlfn.XLOOKUP(Consolidated[[#This Row],[CODE]],'[4]PRUEBA PVI'!$D:$D,'[4]PRUEBA PVI'!$AF:$AF,"NOT FOUND")=BG312,"",_xlfn.XLOOKUP(Consolidated[[#This Row],[CODE]],'[4]PRUEBA PVI'!$D:$D,'[4]PRUEBA PVI'!$AF:$AF,"NOT FOUND"))</f>
        <v/>
      </c>
      <c r="BI312" s="30">
        <v>383.15957585542481</v>
      </c>
      <c r="BJ312" s="21">
        <v>31</v>
      </c>
      <c r="BK312" s="28" t="str">
        <f>IF(_xlfn.XLOOKUP(Consolidated[[#This Row],[CODE]],'[4]PRUEBA PVI'!$D:$D,'[4]PRUEBA PVI'!$AK:$AK,"NO DATA")=Consolidated[[#This Row],[NO OF CLASSROOMS]],"","DOES NOT MATCH")</f>
        <v/>
      </c>
      <c r="BL312" s="31">
        <f>Consolidated[[#This Row],[ENROLLMENT 2021-22]]/Consolidated[[#This Row],[NO OF CLASSROOMS]]</f>
        <v>12.359986317916929</v>
      </c>
      <c r="BM312" s="21">
        <f>Consolidated[[#This Row],[FLOOR AREA (SF)]]/Consolidated[[#This Row],[ENROLLMENT 2022-23]]</f>
        <v>106.36355370354893</v>
      </c>
      <c r="BN312" s="21" t="s">
        <v>99</v>
      </c>
      <c r="BO312" s="21" t="s">
        <v>1007</v>
      </c>
      <c r="BP312" s="21" t="s">
        <v>97</v>
      </c>
      <c r="BQ312" s="21" t="s">
        <v>97</v>
      </c>
      <c r="BR312" s="21" t="s">
        <v>97</v>
      </c>
      <c r="BS312" s="21" t="str">
        <f>_xlfn.XLOOKUP(Consolidated[[#This Row],[CODE]],'[7]page 1'!$A:$A,'[7]page 1'!$C:$C,"")</f>
        <v/>
      </c>
      <c r="BT312" s="21" t="str">
        <f>_xlfn.XLOOKUP(Consolidated[[#This Row],[CODE]],[8]Sheet1!$A:$A,[8]Sheet1!$G:$G,"")</f>
        <v/>
      </c>
      <c r="BU312" s="21" t="s">
        <v>92</v>
      </c>
      <c r="BV312" s="21" t="s">
        <v>101</v>
      </c>
      <c r="BW312" s="25" t="s">
        <v>92</v>
      </c>
      <c r="BX312" s="32" t="s">
        <v>1008</v>
      </c>
      <c r="BY312" s="21" t="s">
        <v>940</v>
      </c>
      <c r="BZ312" s="21" t="s">
        <v>103</v>
      </c>
      <c r="CA312" s="33" t="s">
        <v>942</v>
      </c>
      <c r="CB312" s="21">
        <v>1</v>
      </c>
      <c r="CC312" s="25" t="s">
        <v>172</v>
      </c>
      <c r="CD312" s="21" t="s">
        <v>97</v>
      </c>
      <c r="CE312" s="21"/>
      <c r="CF312" s="21" t="s">
        <v>154</v>
      </c>
    </row>
    <row r="313" spans="1:84" ht="27.6" x14ac:dyDescent="0.3">
      <c r="A313" s="21">
        <v>33662</v>
      </c>
      <c r="B313" s="22" t="s">
        <v>1009</v>
      </c>
      <c r="C313" s="21" t="s">
        <v>679</v>
      </c>
      <c r="D313" s="21" t="s">
        <v>867</v>
      </c>
      <c r="E313" s="21" t="s">
        <v>679</v>
      </c>
      <c r="F313" s="21"/>
      <c r="G313" s="21" t="s">
        <v>189</v>
      </c>
      <c r="H313" s="21" t="s">
        <v>190</v>
      </c>
      <c r="I313" s="21" t="s">
        <v>92</v>
      </c>
      <c r="J313" s="21" t="s">
        <v>93</v>
      </c>
      <c r="K313" s="21" t="s">
        <v>191</v>
      </c>
      <c r="L313" s="24" t="s">
        <v>92</v>
      </c>
      <c r="M313" s="24" t="s">
        <v>92</v>
      </c>
      <c r="N313" s="24" t="s">
        <v>92</v>
      </c>
      <c r="O313" s="24" t="s">
        <v>92</v>
      </c>
      <c r="P313" s="24" t="s">
        <v>92</v>
      </c>
      <c r="Q313" s="24" t="s">
        <v>92</v>
      </c>
      <c r="R313" s="24" t="s">
        <v>92</v>
      </c>
      <c r="S313" s="24">
        <v>92.941456539331455</v>
      </c>
      <c r="T313" s="24">
        <v>97.360206614978367</v>
      </c>
      <c r="U313" s="24">
        <v>73.213446411333607</v>
      </c>
      <c r="V313" s="24" t="s">
        <v>92</v>
      </c>
      <c r="W313" s="24" t="s">
        <v>92</v>
      </c>
      <c r="X313" s="24" t="s">
        <v>92</v>
      </c>
      <c r="Y313" s="24" t="s">
        <v>92</v>
      </c>
      <c r="Z313" s="24" t="s">
        <v>92</v>
      </c>
      <c r="AA313" s="24" t="s">
        <v>92</v>
      </c>
      <c r="AB313" s="23" t="s">
        <v>192</v>
      </c>
      <c r="AC313" s="21">
        <v>18.153700000000001</v>
      </c>
      <c r="AD313" s="21">
        <v>-65.830359999999999</v>
      </c>
      <c r="AE313" s="21" t="str">
        <f>_xlfn.XLOOKUP(Consolidated[[#This Row],[CODE]],[1]updatedschoolpoints!$A:$A,[1]updatedschoolpoints!$O:$O)</f>
        <v>304-008-022-01</v>
      </c>
      <c r="AF313" s="21">
        <f>_xlfn.XLOOKUP(Consolidated[[#This Row],[CODE]],[1]updatedschoolpoints!$A:$A,[1]updatedschoolpoints!$Q:$Q)</f>
        <v>1</v>
      </c>
      <c r="AG313" s="21">
        <f>_xlfn.XLOOKUP(Consolidated[[#This Row],[CODE]],[1]updatedschoolpoints!$A:$A,[1]updatedschoolpoints!$P:$P)</f>
        <v>22</v>
      </c>
      <c r="AH313" s="21">
        <f>_xlfn.XLOOKUP(Consolidated[[#This Row],[CODE]],[1]updatedschoolpoints!$A:$A,[1]updatedschoolpoints!$I:$I)</f>
        <v>5.6238224480000003</v>
      </c>
      <c r="AI313" s="21">
        <f>_xlfn.XLOOKUP(Consolidated[[#This Row],[CODE]],[1]updatedschoolpoints!$A:$A,[1]updatedschoolpoints!$H:$H)</f>
        <v>244973.7059</v>
      </c>
      <c r="AJ313" s="21">
        <v>118326</v>
      </c>
      <c r="AK313" s="21" t="s">
        <v>314</v>
      </c>
      <c r="AL313" s="26">
        <f>_xlfn.XLOOKUP(Consolidated[[#This Row],[CODE]],'[2]FCI updated 220517'!$B:$B,'[2]FCI updated 220517'!$GD:$GD)</f>
        <v>0.755</v>
      </c>
      <c r="AM313" s="27">
        <f>IF(AND(Consolidated[[#This Row],[DESIGNATION]]="Historic",Consolidated[[#This Row],[DESIGNATION 3/22/2022]]="Historic"),AL313,AL313/1.6)</f>
        <v>0.47187499999999999</v>
      </c>
      <c r="AN313" s="21" t="s">
        <v>97</v>
      </c>
      <c r="AO313" s="21" t="s">
        <v>97</v>
      </c>
      <c r="AP313" s="21" t="str">
        <f>_xlfn.XLOOKUP(Consolidated[[#This Row],[CODE]],'[3]PRUEBA PVI'!$D:$D,'[3]PRUEBA PVI'!$I:$I,"NO DATA")</f>
        <v>REGULAR</v>
      </c>
      <c r="AQ313" s="28" t="str">
        <f>IF(_xlfn.XLOOKUP(Consolidated[[#This Row],[CODE]],'[4]PRUEBA PVI'!$D:$D,'[4]PRUEBA PVI'!$I:$I,"NOT FOUND")=Consolidated[[#This Row],[SPECIAL SCHOOL]],"MATCHES","NO")</f>
        <v>MATCHES</v>
      </c>
      <c r="AR313" s="28"/>
      <c r="AS313" s="21">
        <f>_xlfn.XLOOKUP(Consolidated[[#This Row],[CODE]],'[5]WORKING FILE'!$D:$D,'[5]WORKING FILE'!$W:$W,"")</f>
        <v>3</v>
      </c>
      <c r="AT313" s="33" t="str">
        <f>_xlfn.XLOOKUP(Consolidated[[#This Row],[CODE]],'[5]WORKING FILE'!$D:$D,'[5]WORKING FILE'!$V:$V)</f>
        <v>Urban. Not in a flood zone. Have room to accommadate more students, add (2) 6, (1) 7,8. Accommadate MS from 30502.</v>
      </c>
      <c r="AU313" s="21" t="str">
        <f>_xlfn.XLOOKUP(Consolidated[[#This Row],[CODE]],'[6]Karen sort'!$D:$D,'[6]Karen sort'!$O:$O,"NOT COMPLETE")</f>
        <v>6-8</v>
      </c>
      <c r="AV313" s="21">
        <v>9.6</v>
      </c>
      <c r="AW313" s="21">
        <v>2</v>
      </c>
      <c r="AX313" s="21" t="s">
        <v>92</v>
      </c>
      <c r="AY313" s="27" t="s">
        <v>92</v>
      </c>
      <c r="AZ313" s="21"/>
      <c r="BA313" s="21"/>
      <c r="BB313" s="21"/>
      <c r="BC313" s="21"/>
      <c r="BD313" s="21"/>
      <c r="BE313" s="21"/>
      <c r="BF313" s="24" t="s">
        <v>179</v>
      </c>
      <c r="BG313" s="24">
        <v>271.99777616544321</v>
      </c>
      <c r="BH313" s="29" t="str">
        <f>IF(_xlfn.XLOOKUP(Consolidated[[#This Row],[CODE]],'[4]PRUEBA PVI'!$D:$D,'[4]PRUEBA PVI'!$AF:$AF,"NOT FOUND")=BG313,"",_xlfn.XLOOKUP(Consolidated[[#This Row],[CODE]],'[4]PRUEBA PVI'!$D:$D,'[4]PRUEBA PVI'!$AF:$AF,"NOT FOUND"))</f>
        <v/>
      </c>
      <c r="BI313" s="30">
        <v>257.7814163395783</v>
      </c>
      <c r="BJ313" s="21">
        <v>59</v>
      </c>
      <c r="BK313" s="28" t="str">
        <f>IF(_xlfn.XLOOKUP(Consolidated[[#This Row],[CODE]],'[4]PRUEBA PVI'!$D:$D,'[4]PRUEBA PVI'!$AK:$AK,"NO DATA")=Consolidated[[#This Row],[NO OF CLASSROOMS]],"","DOES NOT MATCH")</f>
        <v/>
      </c>
      <c r="BL313" s="31">
        <f>Consolidated[[#This Row],[ENROLLMENT 2021-22]]/Consolidated[[#This Row],[NO OF CLASSROOMS]]</f>
        <v>4.3691765481284461</v>
      </c>
      <c r="BM313" s="21">
        <f>Consolidated[[#This Row],[FLOOR AREA (SF)]]/Consolidated[[#This Row],[ENROLLMENT 2022-23]]</f>
        <v>435.02561553307686</v>
      </c>
      <c r="BN313" s="21" t="s">
        <v>99</v>
      </c>
      <c r="BO313" s="21" t="s">
        <v>132</v>
      </c>
      <c r="BP313" s="21" t="s">
        <v>97</v>
      </c>
      <c r="BQ313" s="21" t="s">
        <v>97</v>
      </c>
      <c r="BR313" s="21" t="s">
        <v>97</v>
      </c>
      <c r="BS313" s="21" t="str">
        <f>_xlfn.XLOOKUP(Consolidated[[#This Row],[CODE]],'[7]page 1'!$A:$A,'[7]page 1'!$C:$C,"")</f>
        <v/>
      </c>
      <c r="BT313" s="21" t="str">
        <f>_xlfn.XLOOKUP(Consolidated[[#This Row],[CODE]],[8]Sheet1!$A:$A,[8]Sheet1!$G:$G,"")</f>
        <v/>
      </c>
      <c r="BU313" s="21" t="s">
        <v>92</v>
      </c>
      <c r="BV313" s="21" t="s">
        <v>101</v>
      </c>
      <c r="BW313" s="25" t="s">
        <v>92</v>
      </c>
      <c r="BX313" s="32" t="s">
        <v>1010</v>
      </c>
      <c r="BY313" s="21" t="s">
        <v>679</v>
      </c>
      <c r="BZ313" s="21" t="s">
        <v>103</v>
      </c>
      <c r="CA313" s="33" t="s">
        <v>1011</v>
      </c>
      <c r="CB313" s="21">
        <v>1</v>
      </c>
      <c r="CC313" s="25" t="s">
        <v>172</v>
      </c>
      <c r="CD313" s="21" t="s">
        <v>97</v>
      </c>
      <c r="CE313" s="21"/>
      <c r="CF313" s="21" t="s">
        <v>106</v>
      </c>
    </row>
    <row r="314" spans="1:84" ht="42.6" x14ac:dyDescent="0.3">
      <c r="A314" s="21">
        <v>33704</v>
      </c>
      <c r="B314" s="22" t="s">
        <v>1012</v>
      </c>
      <c r="C314" s="21" t="s">
        <v>679</v>
      </c>
      <c r="D314" s="21" t="s">
        <v>867</v>
      </c>
      <c r="E314" s="21" t="s">
        <v>679</v>
      </c>
      <c r="F314" s="21"/>
      <c r="G314" s="21" t="s">
        <v>234</v>
      </c>
      <c r="H314" s="21" t="s">
        <v>235</v>
      </c>
      <c r="I314" s="21" t="s">
        <v>92</v>
      </c>
      <c r="J314" s="21" t="s">
        <v>92</v>
      </c>
      <c r="K314" s="21" t="s">
        <v>236</v>
      </c>
      <c r="L314" s="24" t="s">
        <v>92</v>
      </c>
      <c r="M314" s="24" t="s">
        <v>92</v>
      </c>
      <c r="N314" s="24" t="s">
        <v>92</v>
      </c>
      <c r="O314" s="24" t="s">
        <v>92</v>
      </c>
      <c r="P314" s="24" t="s">
        <v>92</v>
      </c>
      <c r="Q314" s="24" t="s">
        <v>92</v>
      </c>
      <c r="R314" s="24" t="s">
        <v>92</v>
      </c>
      <c r="S314" s="24">
        <v>21.812790820455341</v>
      </c>
      <c r="T314" s="24">
        <v>23.631118110431643</v>
      </c>
      <c r="U314" s="24">
        <v>47.541198968398447</v>
      </c>
      <c r="V314" s="24">
        <v>52.511721947256468</v>
      </c>
      <c r="W314" s="24">
        <v>58.193171923668231</v>
      </c>
      <c r="X314" s="24">
        <v>63.686298241429931</v>
      </c>
      <c r="Y314" s="24">
        <v>31.833514516279244</v>
      </c>
      <c r="Z314" s="24" t="s">
        <v>92</v>
      </c>
      <c r="AA314" s="24" t="s">
        <v>92</v>
      </c>
      <c r="AB314" s="23" t="s">
        <v>1013</v>
      </c>
      <c r="AC314" s="21">
        <v>18.148985459999999</v>
      </c>
      <c r="AD314" s="21">
        <v>-65.822714520000005</v>
      </c>
      <c r="AE314" s="21" t="str">
        <f>_xlfn.XLOOKUP(Consolidated[[#This Row],[CODE]],[1]updatedschoolpoints!$A:$A,[1]updatedschoolpoints!$O:$O)</f>
        <v>304-019-176-01</v>
      </c>
      <c r="AF314" s="21">
        <f>_xlfn.XLOOKUP(Consolidated[[#This Row],[CODE]],[1]updatedschoolpoints!$A:$A,[1]updatedschoolpoints!$Q:$Q)</f>
        <v>1</v>
      </c>
      <c r="AG314" s="21">
        <f>_xlfn.XLOOKUP(Consolidated[[#This Row],[CODE]],[1]updatedschoolpoints!$A:$A,[1]updatedschoolpoints!$P:$P)</f>
        <v>176</v>
      </c>
      <c r="AH314" s="21">
        <f>_xlfn.XLOOKUP(Consolidated[[#This Row],[CODE]],[1]updatedschoolpoints!$A:$A,[1]updatedschoolpoints!$I:$I)</f>
        <v>1.5261308920000001</v>
      </c>
      <c r="AI314" s="21">
        <f>_xlfn.XLOOKUP(Consolidated[[#This Row],[CODE]],[1]updatedschoolpoints!$A:$A,[1]updatedschoolpoints!$H:$H)</f>
        <v>66478.26165</v>
      </c>
      <c r="AJ314" s="21">
        <v>20741</v>
      </c>
      <c r="AK314" s="21" t="s">
        <v>975</v>
      </c>
      <c r="AL314" s="26">
        <f>_xlfn.XLOOKUP(Consolidated[[#This Row],[CODE]],'[2]FCI updated 220517'!$B:$B,'[2]FCI updated 220517'!$GD:$GD)</f>
        <v>1.3480000000000001</v>
      </c>
      <c r="AM314" s="27">
        <f>IF(AND(Consolidated[[#This Row],[DESIGNATION]]="Historic",Consolidated[[#This Row],[DESIGNATION 3/22/2022]]="Historic"),AL314,AL314/1.6)</f>
        <v>0.84250000000000003</v>
      </c>
      <c r="AN314" s="21" t="s">
        <v>97</v>
      </c>
      <c r="AO314" s="21" t="s">
        <v>97</v>
      </c>
      <c r="AP314" s="21" t="str">
        <f>_xlfn.XLOOKUP(Consolidated[[#This Row],[CODE]],'[3]PRUEBA PVI'!$D:$D,'[3]PRUEBA PVI'!$I:$I,"NO DATA")</f>
        <v>BILINGUE</v>
      </c>
      <c r="AQ314" s="28" t="str">
        <f>IF(_xlfn.XLOOKUP(Consolidated[[#This Row],[CODE]],'[4]PRUEBA PVI'!$D:$D,'[4]PRUEBA PVI'!$I:$I,"NOT FOUND")=Consolidated[[#This Row],[SPECIAL SCHOOL]],"MATCHES","NO")</f>
        <v>MATCHES</v>
      </c>
      <c r="AR314" s="28"/>
      <c r="AS314" s="21">
        <f>_xlfn.XLOOKUP(Consolidated[[#This Row],[CODE]],'[5]WORKING FILE'!$D:$D,'[5]WORKING FILE'!$W:$W,"")</f>
        <v>5</v>
      </c>
      <c r="AT314" s="33" t="str">
        <f>_xlfn.XLOOKUP(Consolidated[[#This Row],[CODE]],'[5]WORKING FILE'!$D:$D,'[5]WORKING FILE'!$V:$V)</f>
        <v>Urban. Significantly under area. Close to flood plain. Replace school to accomadate current population.</v>
      </c>
      <c r="AU314" s="21" t="str">
        <f>_xlfn.XLOOKUP(Consolidated[[#This Row],[CODE]],'[6]Karen sort'!$D:$D,'[6]Karen sort'!$O:$O,"NOT COMPLETE")</f>
        <v>6-12</v>
      </c>
      <c r="AV314" s="21">
        <v>9.6</v>
      </c>
      <c r="AW314" s="21">
        <v>4</v>
      </c>
      <c r="AX314" s="21" t="s">
        <v>92</v>
      </c>
      <c r="AY314" s="27" t="s">
        <v>92</v>
      </c>
      <c r="AZ314" s="21"/>
      <c r="BA314" s="21"/>
      <c r="BB314" s="21"/>
      <c r="BC314" s="21"/>
      <c r="BD314" s="21"/>
      <c r="BE314" s="21"/>
      <c r="BF314" s="24" t="s">
        <v>98</v>
      </c>
      <c r="BG314" s="24">
        <v>299.20981452791932</v>
      </c>
      <c r="BH314" s="29" t="str">
        <f>IF(_xlfn.XLOOKUP(Consolidated[[#This Row],[CODE]],'[4]PRUEBA PVI'!$D:$D,'[4]PRUEBA PVI'!$AF:$AF,"NOT FOUND")=BG314,"",_xlfn.XLOOKUP(Consolidated[[#This Row],[CODE]],'[4]PRUEBA PVI'!$D:$D,'[4]PRUEBA PVI'!$AF:$AF,"NOT FOUND"))</f>
        <v/>
      </c>
      <c r="BI314" s="30">
        <v>286.04084546244394</v>
      </c>
      <c r="BJ314" s="21">
        <v>22</v>
      </c>
      <c r="BK314" s="28" t="str">
        <f>IF(_xlfn.XLOOKUP(Consolidated[[#This Row],[CODE]],'[4]PRUEBA PVI'!$D:$D,'[4]PRUEBA PVI'!$AK:$AK,"NO DATA")=Consolidated[[#This Row],[NO OF CLASSROOMS]],"","DOES NOT MATCH")</f>
        <v/>
      </c>
      <c r="BL314" s="31">
        <f>Consolidated[[#This Row],[ENROLLMENT 2021-22]]/Consolidated[[#This Row],[NO OF CLASSROOMS]]</f>
        <v>13.00185661192927</v>
      </c>
      <c r="BM314" s="21">
        <f>Consolidated[[#This Row],[FLOOR AREA (SF)]]/Consolidated[[#This Row],[ENROLLMENT 2022-23]]</f>
        <v>69.319250214850996</v>
      </c>
      <c r="BN314" s="21" t="s">
        <v>99</v>
      </c>
      <c r="BO314" s="21" t="s">
        <v>100</v>
      </c>
      <c r="BP314" s="21" t="s">
        <v>97</v>
      </c>
      <c r="BQ314" s="21" t="s">
        <v>123</v>
      </c>
      <c r="BR314" s="21" t="s">
        <v>97</v>
      </c>
      <c r="BS314" s="21" t="str">
        <f>_xlfn.XLOOKUP(Consolidated[[#This Row],[CODE]],'[7]page 1'!$A:$A,'[7]page 1'!$C:$C,"")</f>
        <v>85KVA</v>
      </c>
      <c r="BT314" s="21" t="str">
        <f>_xlfn.XLOOKUP(Consolidated[[#This Row],[CODE]],[8]Sheet1!$A:$A,[8]Sheet1!$G:$G,"")</f>
        <v/>
      </c>
      <c r="BU314" s="21" t="s">
        <v>92</v>
      </c>
      <c r="BV314" s="21" t="s">
        <v>101</v>
      </c>
      <c r="BW314" s="25" t="s">
        <v>125</v>
      </c>
      <c r="BX314" s="32" t="s">
        <v>1014</v>
      </c>
      <c r="BY314" s="21" t="s">
        <v>679</v>
      </c>
      <c r="BZ314" s="21" t="s">
        <v>103</v>
      </c>
      <c r="CA314" s="33" t="s">
        <v>869</v>
      </c>
      <c r="CB314" s="21">
        <v>1</v>
      </c>
      <c r="CC314" s="25" t="s">
        <v>105</v>
      </c>
      <c r="CD314" s="21" t="s">
        <v>97</v>
      </c>
      <c r="CE314" s="21"/>
      <c r="CF314" s="21" t="s">
        <v>127</v>
      </c>
    </row>
    <row r="315" spans="1:84" ht="56.4" x14ac:dyDescent="0.3">
      <c r="A315" s="21">
        <v>33936</v>
      </c>
      <c r="B315" s="22" t="s">
        <v>1015</v>
      </c>
      <c r="C315" s="21" t="s">
        <v>679</v>
      </c>
      <c r="D315" s="21" t="s">
        <v>901</v>
      </c>
      <c r="E315" s="21" t="s">
        <v>916</v>
      </c>
      <c r="F315" s="21"/>
      <c r="G315" s="21" t="s">
        <v>119</v>
      </c>
      <c r="H315" s="21" t="s">
        <v>120</v>
      </c>
      <c r="I315" s="21" t="s">
        <v>92</v>
      </c>
      <c r="J315" s="21" t="s">
        <v>93</v>
      </c>
      <c r="K315" s="21" t="s">
        <v>121</v>
      </c>
      <c r="L315" s="24" t="s">
        <v>92</v>
      </c>
      <c r="M315" s="24">
        <v>48.64720858974654</v>
      </c>
      <c r="N315" s="24">
        <v>32.678439653127057</v>
      </c>
      <c r="O315" s="24">
        <v>49.746832400944058</v>
      </c>
      <c r="P315" s="24">
        <v>48.973343240106516</v>
      </c>
      <c r="Q315" s="24">
        <v>64.198964613781968</v>
      </c>
      <c r="R315" s="24">
        <v>67.143046447948024</v>
      </c>
      <c r="S315" s="24" t="s">
        <v>92</v>
      </c>
      <c r="T315" s="24" t="s">
        <v>92</v>
      </c>
      <c r="U315" s="24" t="s">
        <v>92</v>
      </c>
      <c r="V315" s="24" t="s">
        <v>92</v>
      </c>
      <c r="W315" s="24" t="s">
        <v>92</v>
      </c>
      <c r="X315" s="24" t="s">
        <v>92</v>
      </c>
      <c r="Y315" s="24" t="s">
        <v>92</v>
      </c>
      <c r="Z315" s="24" t="s">
        <v>92</v>
      </c>
      <c r="AA315" s="24" t="s">
        <v>92</v>
      </c>
      <c r="AB315" s="23" t="s">
        <v>136</v>
      </c>
      <c r="AC315" s="21">
        <v>18.374549999999999</v>
      </c>
      <c r="AD315" s="21">
        <v>-65.721410000000006</v>
      </c>
      <c r="AE315" s="21" t="str">
        <f>_xlfn.XLOOKUP(Consolidated[[#This Row],[CODE]],[1]updatedschoolpoints!$A:$A,[1]updatedschoolpoints!$O:$O)</f>
        <v>092-095-040-11</v>
      </c>
      <c r="AF315" s="21">
        <f>_xlfn.XLOOKUP(Consolidated[[#This Row],[CODE]],[1]updatedschoolpoints!$A:$A,[1]updatedschoolpoints!$Q:$Q)</f>
        <v>11</v>
      </c>
      <c r="AG315" s="21">
        <f>_xlfn.XLOOKUP(Consolidated[[#This Row],[CODE]],[1]updatedschoolpoints!$A:$A,[1]updatedschoolpoints!$P:$P)</f>
        <v>40</v>
      </c>
      <c r="AH315" s="21">
        <f>_xlfn.XLOOKUP(Consolidated[[#This Row],[CODE]],[1]updatedschoolpoints!$A:$A,[1]updatedschoolpoints!$I:$I)</f>
        <v>2.0778032949999998</v>
      </c>
      <c r="AI315" s="21">
        <f>_xlfn.XLOOKUP(Consolidated[[#This Row],[CODE]],[1]updatedschoolpoints!$A:$A,[1]updatedschoolpoints!$H:$H)</f>
        <v>90509.111529999995</v>
      </c>
      <c r="AJ315" s="21">
        <v>63730</v>
      </c>
      <c r="AK315" s="21" t="s">
        <v>298</v>
      </c>
      <c r="AL315" s="26">
        <f>_xlfn.XLOOKUP(Consolidated[[#This Row],[CODE]],'[2]FCI updated 220517'!$B:$B,'[2]FCI updated 220517'!$GD:$GD)</f>
        <v>0.91799999999999904</v>
      </c>
      <c r="AM315" s="27">
        <f>IF(AND(Consolidated[[#This Row],[DESIGNATION]]="Historic",Consolidated[[#This Row],[DESIGNATION 3/22/2022]]="Historic"),AL315,AL315/1.6)</f>
        <v>0.57374999999999932</v>
      </c>
      <c r="AN315" s="21" t="s">
        <v>97</v>
      </c>
      <c r="AO315" s="21" t="s">
        <v>97</v>
      </c>
      <c r="AP315" s="21" t="str">
        <f>_xlfn.XLOOKUP(Consolidated[[#This Row],[CODE]],'[3]PRUEBA PVI'!$D:$D,'[3]PRUEBA PVI'!$I:$I,"NO DATA")</f>
        <v>REGULAR</v>
      </c>
      <c r="AQ315" s="28" t="str">
        <f>IF(_xlfn.XLOOKUP(Consolidated[[#This Row],[CODE]],'[4]PRUEBA PVI'!$D:$D,'[4]PRUEBA PVI'!$I:$I,"NOT FOUND")=Consolidated[[#This Row],[SPECIAL SCHOOL]],"MATCHES","NO")</f>
        <v>MATCHES</v>
      </c>
      <c r="AR315" s="28"/>
      <c r="AS315" s="21">
        <f>_xlfn.XLOOKUP(Consolidated[[#This Row],[CODE]],'[5]WORKING FILE'!$D:$D,'[5]WORKING FILE'!$W:$W,"")</f>
        <v>4</v>
      </c>
      <c r="AT315" s="33" t="str">
        <f>_xlfn.XLOOKUP(Consolidated[[#This Row],[CODE]],'[5]WORKING FILE'!$D:$D,'[5]WORKING FILE'!$V:$V)</f>
        <v>Urban. M.S nearby(1.2m). Add (2) PK classes. Accommadate students from 31393.</v>
      </c>
      <c r="AU315" s="21" t="str">
        <f>_xlfn.XLOOKUP(Consolidated[[#This Row],[CODE]],'[6]Karen sort'!$D:$D,'[6]Karen sort'!$O:$O,"NOT COMPLETE")</f>
        <v>PK-5</v>
      </c>
      <c r="AV315" s="21">
        <v>5</v>
      </c>
      <c r="AW315" s="21">
        <v>5</v>
      </c>
      <c r="AX315" s="21" t="s">
        <v>92</v>
      </c>
      <c r="AY315" s="27" t="s">
        <v>92</v>
      </c>
      <c r="AZ315" s="21"/>
      <c r="BA315" s="21"/>
      <c r="BB315" s="21"/>
      <c r="BC315" s="21"/>
      <c r="BD315" s="21"/>
      <c r="BE315" s="21"/>
      <c r="BF315" s="24" t="s">
        <v>179</v>
      </c>
      <c r="BG315" s="24">
        <v>316.176998278273</v>
      </c>
      <c r="BH315" s="29" t="str">
        <f>IF(_xlfn.XLOOKUP(Consolidated[[#This Row],[CODE]],'[4]PRUEBA PVI'!$D:$D,'[4]PRUEBA PVI'!$AF:$AF,"NOT FOUND")=BG315,"",_xlfn.XLOOKUP(Consolidated[[#This Row],[CODE]],'[4]PRUEBA PVI'!$D:$D,'[4]PRUEBA PVI'!$AF:$AF,"NOT FOUND"))</f>
        <v/>
      </c>
      <c r="BI315" s="30">
        <v>298.42325704508323</v>
      </c>
      <c r="BJ315" s="21">
        <v>30</v>
      </c>
      <c r="BK315" s="28" t="str">
        <f>IF(_xlfn.XLOOKUP(Consolidated[[#This Row],[CODE]],'[4]PRUEBA PVI'!$D:$D,'[4]PRUEBA PVI'!$AK:$AK,"NO DATA")=Consolidated[[#This Row],[NO OF CLASSROOMS]],"","DOES NOT MATCH")</f>
        <v/>
      </c>
      <c r="BL315" s="31">
        <f>Consolidated[[#This Row],[ENROLLMENT 2021-22]]/Consolidated[[#This Row],[NO OF CLASSROOMS]]</f>
        <v>9.9474419015027742</v>
      </c>
      <c r="BM315" s="21">
        <f>Consolidated[[#This Row],[FLOOR AREA (SF)]]/Consolidated[[#This Row],[ENROLLMENT 2022-23]]</f>
        <v>201.56431475736287</v>
      </c>
      <c r="BN315" s="21" t="s">
        <v>99</v>
      </c>
      <c r="BO315" s="21" t="s">
        <v>100</v>
      </c>
      <c r="BP315" s="21" t="s">
        <v>97</v>
      </c>
      <c r="BQ315" s="21" t="s">
        <v>123</v>
      </c>
      <c r="BR315" s="21" t="s">
        <v>97</v>
      </c>
      <c r="BS315" s="21" t="str">
        <f>_xlfn.XLOOKUP(Consolidated[[#This Row],[CODE]],'[7]page 1'!$A:$A,'[7]page 1'!$C:$C,"")</f>
        <v/>
      </c>
      <c r="BT315" s="21" t="str">
        <f>_xlfn.XLOOKUP(Consolidated[[#This Row],[CODE]],[8]Sheet1!$A:$A,[8]Sheet1!$G:$G,"")</f>
        <v/>
      </c>
      <c r="BU315" s="21" t="s">
        <v>92</v>
      </c>
      <c r="BV315" s="21" t="s">
        <v>124</v>
      </c>
      <c r="BW315" s="25" t="s">
        <v>125</v>
      </c>
      <c r="BX315" s="32" t="s">
        <v>1016</v>
      </c>
      <c r="BY315" s="21" t="s">
        <v>916</v>
      </c>
      <c r="BZ315" s="21" t="s">
        <v>103</v>
      </c>
      <c r="CA315" s="33" t="s">
        <v>918</v>
      </c>
      <c r="CB315" s="21">
        <v>1</v>
      </c>
      <c r="CC315" s="25" t="s">
        <v>172</v>
      </c>
      <c r="CD315" s="21" t="s">
        <v>97</v>
      </c>
      <c r="CE315" s="21"/>
      <c r="CF315" s="21" t="s">
        <v>143</v>
      </c>
    </row>
    <row r="316" spans="1:84" ht="27.6" x14ac:dyDescent="0.3">
      <c r="A316" s="21">
        <v>34199</v>
      </c>
      <c r="B316" s="22" t="s">
        <v>1017</v>
      </c>
      <c r="C316" s="21" t="s">
        <v>679</v>
      </c>
      <c r="D316" s="21" t="s">
        <v>867</v>
      </c>
      <c r="E316" s="21" t="s">
        <v>679</v>
      </c>
      <c r="F316" s="21"/>
      <c r="G316" s="21" t="s">
        <v>108</v>
      </c>
      <c r="H316" s="21" t="s">
        <v>109</v>
      </c>
      <c r="I316" s="21" t="s">
        <v>92</v>
      </c>
      <c r="J316" s="21" t="s">
        <v>92</v>
      </c>
      <c r="K316" s="21" t="s">
        <v>111</v>
      </c>
      <c r="L316" s="24" t="s">
        <v>92</v>
      </c>
      <c r="M316" s="24">
        <v>21.938937207140597</v>
      </c>
      <c r="N316" s="24">
        <v>19.607063791876232</v>
      </c>
      <c r="O316" s="24">
        <v>20.649628543788101</v>
      </c>
      <c r="P316" s="24">
        <v>27.312056806982483</v>
      </c>
      <c r="Q316" s="24">
        <v>21.714355678190962</v>
      </c>
      <c r="R316" s="24">
        <v>31.207331447637813</v>
      </c>
      <c r="S316" s="24">
        <v>65.438372461366029</v>
      </c>
      <c r="T316" s="24">
        <v>47.262236220863286</v>
      </c>
      <c r="U316" s="24">
        <v>70.360974473229703</v>
      </c>
      <c r="V316" s="24" t="s">
        <v>92</v>
      </c>
      <c r="W316" s="24" t="s">
        <v>92</v>
      </c>
      <c r="X316" s="24" t="s">
        <v>92</v>
      </c>
      <c r="Y316" s="24" t="s">
        <v>92</v>
      </c>
      <c r="Z316" s="24" t="s">
        <v>92</v>
      </c>
      <c r="AA316" s="24" t="s">
        <v>92</v>
      </c>
      <c r="AB316" s="23" t="s">
        <v>112</v>
      </c>
      <c r="AC316" s="21">
        <v>18.161000000000001</v>
      </c>
      <c r="AD316" s="21">
        <v>-65.759789999999995</v>
      </c>
      <c r="AE316" s="21" t="str">
        <f>_xlfn.XLOOKUP(Consolidated[[#This Row],[CODE]],[1]updatedschoolpoints!$A:$A,[1]updatedschoolpoints!$O:$O)</f>
        <v>281-079-388-05</v>
      </c>
      <c r="AF316" s="21">
        <f>_xlfn.XLOOKUP(Consolidated[[#This Row],[CODE]],[1]updatedschoolpoints!$A:$A,[1]updatedschoolpoints!$Q:$Q)</f>
        <v>5</v>
      </c>
      <c r="AG316" s="21">
        <f>_xlfn.XLOOKUP(Consolidated[[#This Row],[CODE]],[1]updatedschoolpoints!$A:$A,[1]updatedschoolpoints!$P:$P)</f>
        <v>388</v>
      </c>
      <c r="AH316" s="21">
        <f>_xlfn.XLOOKUP(Consolidated[[#This Row],[CODE]],[1]updatedschoolpoints!$A:$A,[1]updatedschoolpoints!$I:$I)</f>
        <v>5.1891295629999998</v>
      </c>
      <c r="AI316" s="21">
        <f>_xlfn.XLOOKUP(Consolidated[[#This Row],[CODE]],[1]updatedschoolpoints!$A:$A,[1]updatedschoolpoints!$H:$H)</f>
        <v>226038.48379999999</v>
      </c>
      <c r="AJ316" s="21">
        <v>59850</v>
      </c>
      <c r="AK316" s="21" t="s">
        <v>402</v>
      </c>
      <c r="AL316" s="26">
        <f>_xlfn.XLOOKUP(Consolidated[[#This Row],[CODE]],'[2]FCI updated 220517'!$B:$B,'[2]FCI updated 220517'!$GD:$GD)</f>
        <v>0.755</v>
      </c>
      <c r="AM316" s="27">
        <f>IF(AND(Consolidated[[#This Row],[DESIGNATION]]="Historic",Consolidated[[#This Row],[DESIGNATION 3/22/2022]]="Historic"),AL316,AL316/1.6)</f>
        <v>0.47187499999999999</v>
      </c>
      <c r="AN316" s="21" t="s">
        <v>97</v>
      </c>
      <c r="AO316" s="21" t="s">
        <v>97</v>
      </c>
      <c r="AP316" s="21" t="str">
        <f>_xlfn.XLOOKUP(Consolidated[[#This Row],[CODE]],'[3]PRUEBA PVI'!$D:$D,'[3]PRUEBA PVI'!$I:$I,"NO DATA")</f>
        <v>REGULAR</v>
      </c>
      <c r="AQ316" s="28" t="str">
        <f>IF(_xlfn.XLOOKUP(Consolidated[[#This Row],[CODE]],'[4]PRUEBA PVI'!$D:$D,'[4]PRUEBA PVI'!$I:$I,"NOT FOUND")=Consolidated[[#This Row],[SPECIAL SCHOOL]],"MATCHES","NO")</f>
        <v>MATCHES</v>
      </c>
      <c r="AR316" s="28"/>
      <c r="AS316" s="21">
        <f>_xlfn.XLOOKUP(Consolidated[[#This Row],[CODE]],'[5]WORKING FILE'!$D:$D,'[5]WORKING FILE'!$W:$W,"")</f>
        <v>3</v>
      </c>
      <c r="AT316" s="33" t="str">
        <f>_xlfn.XLOOKUP(Consolidated[[#This Row],[CODE]],'[5]WORKING FILE'!$D:$D,'[5]WORKING FILE'!$V:$V)</f>
        <v xml:space="preserve">In floodway. </v>
      </c>
      <c r="AU316" s="21" t="str">
        <f>_xlfn.XLOOKUP(Consolidated[[#This Row],[CODE]],'[6]Karen sort'!$D:$D,'[6]Karen sort'!$O:$O,"NOT COMPLETE")</f>
        <v>PK-8</v>
      </c>
      <c r="AV316" s="21">
        <v>9.6</v>
      </c>
      <c r="AW316" s="21">
        <v>2</v>
      </c>
      <c r="AX316" s="21" t="s">
        <v>92</v>
      </c>
      <c r="AY316" s="27" t="s">
        <v>92</v>
      </c>
      <c r="AZ316" s="21"/>
      <c r="BA316" s="21"/>
      <c r="BB316" s="21"/>
      <c r="BC316" s="21"/>
      <c r="BD316" s="21"/>
      <c r="BE316" s="21"/>
      <c r="BF316" s="24" t="s">
        <v>179</v>
      </c>
      <c r="BG316" s="24">
        <v>325.49095663107516</v>
      </c>
      <c r="BH316" s="29" t="str">
        <f>IF(_xlfn.XLOOKUP(Consolidated[[#This Row],[CODE]],'[4]PRUEBA PVI'!$D:$D,'[4]PRUEBA PVI'!$AF:$AF,"NOT FOUND")=BG316,"",_xlfn.XLOOKUP(Consolidated[[#This Row],[CODE]],'[4]PRUEBA PVI'!$D:$D,'[4]PRUEBA PVI'!$AF:$AF,"NOT FOUND"))</f>
        <v/>
      </c>
      <c r="BI316" s="30">
        <v>307.98634165538255</v>
      </c>
      <c r="BJ316" s="21">
        <v>32</v>
      </c>
      <c r="BK316" s="28" t="str">
        <f>IF(_xlfn.XLOOKUP(Consolidated[[#This Row],[CODE]],'[4]PRUEBA PVI'!$D:$D,'[4]PRUEBA PVI'!$AK:$AK,"NO DATA")=Consolidated[[#This Row],[NO OF CLASSROOMS]],"","DOES NOT MATCH")</f>
        <v/>
      </c>
      <c r="BL316" s="31">
        <f>Consolidated[[#This Row],[ENROLLMENT 2021-22]]/Consolidated[[#This Row],[NO OF CLASSROOMS]]</f>
        <v>9.6245731767307046</v>
      </c>
      <c r="BM316" s="21">
        <f>Consolidated[[#This Row],[FLOOR AREA (SF)]]/Consolidated[[#This Row],[ENROLLMENT 2022-23]]</f>
        <v>183.87607637233512</v>
      </c>
      <c r="BN316" s="21" t="s">
        <v>114</v>
      </c>
      <c r="BO316" s="21" t="s">
        <v>132</v>
      </c>
      <c r="BP316" s="21" t="s">
        <v>97</v>
      </c>
      <c r="BQ316" s="21" t="s">
        <v>123</v>
      </c>
      <c r="BR316" s="21" t="s">
        <v>97</v>
      </c>
      <c r="BS316" s="21" t="str">
        <f>_xlfn.XLOOKUP(Consolidated[[#This Row],[CODE]],'[7]page 1'!$A:$A,'[7]page 1'!$C:$C,"")</f>
        <v/>
      </c>
      <c r="BT316" s="21" t="str">
        <f>_xlfn.XLOOKUP(Consolidated[[#This Row],[CODE]],[8]Sheet1!$A:$A,[8]Sheet1!$G:$G,"")</f>
        <v/>
      </c>
      <c r="BU316" s="21" t="s">
        <v>92</v>
      </c>
      <c r="BV316" s="21" t="s">
        <v>124</v>
      </c>
      <c r="BW316" s="25" t="s">
        <v>92</v>
      </c>
      <c r="BX316" s="32" t="s">
        <v>1018</v>
      </c>
      <c r="BY316" s="21" t="s">
        <v>679</v>
      </c>
      <c r="BZ316" s="21" t="s">
        <v>103</v>
      </c>
      <c r="CA316" s="33" t="s">
        <v>1019</v>
      </c>
      <c r="CB316" s="21">
        <v>1</v>
      </c>
      <c r="CC316" s="25" t="s">
        <v>172</v>
      </c>
      <c r="CD316" s="21" t="s">
        <v>97</v>
      </c>
      <c r="CE316" s="21"/>
      <c r="CF316" s="21" t="s">
        <v>143</v>
      </c>
    </row>
    <row r="317" spans="1:84" ht="98.4" x14ac:dyDescent="0.3">
      <c r="A317" s="21">
        <v>34207</v>
      </c>
      <c r="B317" s="22" t="s">
        <v>1020</v>
      </c>
      <c r="C317" s="21" t="s">
        <v>679</v>
      </c>
      <c r="D317" s="21" t="s">
        <v>901</v>
      </c>
      <c r="E317" s="21" t="s">
        <v>901</v>
      </c>
      <c r="F317" s="21"/>
      <c r="G317" s="21" t="s">
        <v>189</v>
      </c>
      <c r="H317" s="21" t="s">
        <v>190</v>
      </c>
      <c r="I317" s="21" t="s">
        <v>92</v>
      </c>
      <c r="J317" s="21" t="s">
        <v>93</v>
      </c>
      <c r="K317" s="21" t="s">
        <v>191</v>
      </c>
      <c r="L317" s="24" t="s">
        <v>92</v>
      </c>
      <c r="M317" s="24" t="s">
        <v>92</v>
      </c>
      <c r="N317" s="24" t="s">
        <v>92</v>
      </c>
      <c r="O317" s="24" t="s">
        <v>92</v>
      </c>
      <c r="P317" s="24" t="s">
        <v>92</v>
      </c>
      <c r="Q317" s="24" t="s">
        <v>92</v>
      </c>
      <c r="R317" s="24" t="s">
        <v>92</v>
      </c>
      <c r="S317" s="24">
        <v>51.212639317590799</v>
      </c>
      <c r="T317" s="24">
        <v>53.878949291784146</v>
      </c>
      <c r="U317" s="24">
        <v>43.737903050926569</v>
      </c>
      <c r="V317" s="24" t="s">
        <v>92</v>
      </c>
      <c r="W317" s="24" t="s">
        <v>92</v>
      </c>
      <c r="X317" s="24" t="s">
        <v>92</v>
      </c>
      <c r="Y317" s="24" t="s">
        <v>92</v>
      </c>
      <c r="Z317" s="24" t="s">
        <v>92</v>
      </c>
      <c r="AA317" s="24" t="s">
        <v>92</v>
      </c>
      <c r="AB317" s="23" t="s">
        <v>192</v>
      </c>
      <c r="AC317" s="21">
        <v>18.387599999999999</v>
      </c>
      <c r="AD317" s="21">
        <v>-65.884249999999994</v>
      </c>
      <c r="AE317" s="21" t="str">
        <f>_xlfn.XLOOKUP(Consolidated[[#This Row],[CODE]],[1]updatedschoolpoints!$A:$A,[1]updatedschoolpoints!$O:$O)</f>
        <v>089-059-286-18</v>
      </c>
      <c r="AF317" s="21">
        <f>_xlfn.XLOOKUP(Consolidated[[#This Row],[CODE]],[1]updatedschoolpoints!$A:$A,[1]updatedschoolpoints!$Q:$Q)</f>
        <v>18</v>
      </c>
      <c r="AG317" s="21">
        <f>_xlfn.XLOOKUP(Consolidated[[#This Row],[CODE]],[1]updatedschoolpoints!$A:$A,[1]updatedschoolpoints!$P:$P)</f>
        <v>286</v>
      </c>
      <c r="AH317" s="21">
        <f>_xlfn.XLOOKUP(Consolidated[[#This Row],[CODE]],[1]updatedschoolpoints!$A:$A,[1]updatedschoolpoints!$I:$I)</f>
        <v>1.715676585</v>
      </c>
      <c r="AI317" s="21">
        <f>_xlfn.XLOOKUP(Consolidated[[#This Row],[CODE]],[1]updatedschoolpoints!$A:$A,[1]updatedschoolpoints!$H:$H)</f>
        <v>74734.872040000002</v>
      </c>
      <c r="AJ317" s="21">
        <v>54150</v>
      </c>
      <c r="AK317" s="21" t="s">
        <v>238</v>
      </c>
      <c r="AL317" s="26">
        <f>_xlfn.XLOOKUP(Consolidated[[#This Row],[CODE]],'[2]FCI updated 220517'!$B:$B,'[2]FCI updated 220517'!$GD:$GD)</f>
        <v>0.82499999999999996</v>
      </c>
      <c r="AM317" s="27">
        <f>IF(AND(Consolidated[[#This Row],[DESIGNATION]]="Historic",Consolidated[[#This Row],[DESIGNATION 3/22/2022]]="Historic"),AL317,AL317/1.6)</f>
        <v>0.51562499999999989</v>
      </c>
      <c r="AN317" s="21" t="s">
        <v>97</v>
      </c>
      <c r="AO317" s="21" t="s">
        <v>97</v>
      </c>
      <c r="AP317" s="21" t="str">
        <f>_xlfn.XLOOKUP(Consolidated[[#This Row],[CODE]],'[3]PRUEBA PVI'!$D:$D,'[3]PRUEBA PVI'!$I:$I,"NO DATA")</f>
        <v>REGULAR</v>
      </c>
      <c r="AQ317" s="28" t="str">
        <f>IF(_xlfn.XLOOKUP(Consolidated[[#This Row],[CODE]],'[4]PRUEBA PVI'!$D:$D,'[4]PRUEBA PVI'!$I:$I,"NOT FOUND")=Consolidated[[#This Row],[SPECIAL SCHOOL]],"MATCHES","NO")</f>
        <v>MATCHES</v>
      </c>
      <c r="AR317" s="28"/>
      <c r="AS317" s="21">
        <f>_xlfn.XLOOKUP(Consolidated[[#This Row],[CODE]],'[5]WORKING FILE'!$D:$D,'[5]WORKING FILE'!$W:$W,"")</f>
        <v>3</v>
      </c>
      <c r="AT317" s="33" t="str">
        <f>_xlfn.XLOOKUP(Consolidated[[#This Row],[CODE]],'[5]WORKING FILE'!$D:$D,'[5]WORKING FILE'!$V:$V)</f>
        <v>Not in a flood plain. Have capcity to accommadate more students from 31054.</v>
      </c>
      <c r="AU317" s="21" t="str">
        <f>_xlfn.XLOOKUP(Consolidated[[#This Row],[CODE]],'[6]Karen sort'!$D:$D,'[6]Karen sort'!$O:$O,"NOT COMPLETE")</f>
        <v>6-8</v>
      </c>
      <c r="AV317" s="21">
        <v>8.1999999999999993</v>
      </c>
      <c r="AW317" s="21">
        <v>2</v>
      </c>
      <c r="AX317" s="21" t="s">
        <v>92</v>
      </c>
      <c r="AY317" s="27" t="s">
        <v>92</v>
      </c>
      <c r="AZ317" s="21"/>
      <c r="BA317" s="21"/>
      <c r="BB317" s="21"/>
      <c r="BC317" s="21"/>
      <c r="BD317" s="21"/>
      <c r="BE317" s="21"/>
      <c r="BF317" s="24" t="s">
        <v>179</v>
      </c>
      <c r="BG317" s="24">
        <v>181.81763954841165</v>
      </c>
      <c r="BH317" s="29" t="str">
        <f>IF(_xlfn.XLOOKUP(Consolidated[[#This Row],[CODE]],'[4]PRUEBA PVI'!$D:$D,'[4]PRUEBA PVI'!$AF:$AF,"NOT FOUND")=BG317,"",_xlfn.XLOOKUP(Consolidated[[#This Row],[CODE]],'[4]PRUEBA PVI'!$D:$D,'[4]PRUEBA PVI'!$AF:$AF,"NOT FOUND"))</f>
        <v/>
      </c>
      <c r="BI317" s="30">
        <v>172.1769356690746</v>
      </c>
      <c r="BJ317" s="21">
        <v>23</v>
      </c>
      <c r="BK317" s="28" t="str">
        <f>IF(_xlfn.XLOOKUP(Consolidated[[#This Row],[CODE]],'[4]PRUEBA PVI'!$D:$D,'[4]PRUEBA PVI'!$AK:$AK,"NO DATA")=Consolidated[[#This Row],[NO OF CLASSROOMS]],"","DOES NOT MATCH")</f>
        <v/>
      </c>
      <c r="BL317" s="31">
        <f>Consolidated[[#This Row],[ENROLLMENT 2021-22]]/Consolidated[[#This Row],[NO OF CLASSROOMS]]</f>
        <v>7.485953724742374</v>
      </c>
      <c r="BM317" s="21">
        <f>Consolidated[[#This Row],[FLOOR AREA (SF)]]/Consolidated[[#This Row],[ENROLLMENT 2022-23]]</f>
        <v>297.82588826086788</v>
      </c>
      <c r="BN317" s="21" t="s">
        <v>114</v>
      </c>
      <c r="BO317" s="21" t="s">
        <v>115</v>
      </c>
      <c r="BP317" s="21" t="s">
        <v>97</v>
      </c>
      <c r="BQ317" s="21" t="s">
        <v>97</v>
      </c>
      <c r="BR317" s="21" t="s">
        <v>97</v>
      </c>
      <c r="BS317" s="21" t="str">
        <f>_xlfn.XLOOKUP(Consolidated[[#This Row],[CODE]],'[7]page 1'!$A:$A,'[7]page 1'!$C:$C,"")</f>
        <v/>
      </c>
      <c r="BT317" s="21" t="str">
        <f>_xlfn.XLOOKUP(Consolidated[[#This Row],[CODE]],[8]Sheet1!$A:$A,[8]Sheet1!$G:$G,"")</f>
        <v/>
      </c>
      <c r="BU317" s="21" t="s">
        <v>92</v>
      </c>
      <c r="BV317" s="21" t="s">
        <v>124</v>
      </c>
      <c r="BW317" s="25" t="s">
        <v>92</v>
      </c>
      <c r="BX317" s="32" t="s">
        <v>1021</v>
      </c>
      <c r="BY317" s="21" t="s">
        <v>901</v>
      </c>
      <c r="BZ317" s="21" t="s">
        <v>103</v>
      </c>
      <c r="CA317" s="33" t="s">
        <v>903</v>
      </c>
      <c r="CB317" s="21">
        <v>1</v>
      </c>
      <c r="CC317" s="25" t="s">
        <v>172</v>
      </c>
      <c r="CD317" s="21" t="s">
        <v>97</v>
      </c>
      <c r="CE317" s="21"/>
      <c r="CF317" s="21" t="s">
        <v>143</v>
      </c>
    </row>
    <row r="318" spans="1:84" ht="56.4" x14ac:dyDescent="0.3">
      <c r="A318" s="21">
        <v>34264</v>
      </c>
      <c r="B318" s="22" t="s">
        <v>441</v>
      </c>
      <c r="C318" s="21" t="s">
        <v>679</v>
      </c>
      <c r="D318" s="21" t="s">
        <v>680</v>
      </c>
      <c r="E318" s="21" t="s">
        <v>680</v>
      </c>
      <c r="F318" s="21"/>
      <c r="G318" s="21" t="s">
        <v>234</v>
      </c>
      <c r="H318" s="21" t="s">
        <v>235</v>
      </c>
      <c r="I318" s="21" t="s">
        <v>92</v>
      </c>
      <c r="J318" s="21" t="s">
        <v>92</v>
      </c>
      <c r="K318" s="21" t="s">
        <v>236</v>
      </c>
      <c r="L318" s="24" t="s">
        <v>92</v>
      </c>
      <c r="M318" s="24" t="s">
        <v>92</v>
      </c>
      <c r="N318" s="24" t="s">
        <v>92</v>
      </c>
      <c r="O318" s="24" t="s">
        <v>92</v>
      </c>
      <c r="P318" s="24" t="s">
        <v>92</v>
      </c>
      <c r="Q318" s="24" t="s">
        <v>92</v>
      </c>
      <c r="R318" s="24" t="s">
        <v>92</v>
      </c>
      <c r="S318" s="24">
        <v>32.244995125890505</v>
      </c>
      <c r="T318" s="24">
        <v>34.028810079021568</v>
      </c>
      <c r="U318" s="24">
        <v>41.836255092190633</v>
      </c>
      <c r="V318" s="24">
        <v>44.873653300382799</v>
      </c>
      <c r="W318" s="24">
        <v>34.343511299214043</v>
      </c>
      <c r="X318" s="24">
        <v>23.158653905974518</v>
      </c>
      <c r="Y318" s="24">
        <v>21.222343010852828</v>
      </c>
      <c r="Z318" s="24" t="s">
        <v>92</v>
      </c>
      <c r="AA318" s="24" t="s">
        <v>92</v>
      </c>
      <c r="AB318" s="23" t="s">
        <v>381</v>
      </c>
      <c r="AC318" s="21">
        <v>18.076540000000001</v>
      </c>
      <c r="AD318" s="21">
        <v>-65.894450000000006</v>
      </c>
      <c r="AE318" s="21" t="str">
        <f>_xlfn.XLOOKUP(Consolidated[[#This Row],[CODE]],[1]updatedschoolpoints!$A:$A,[1]updatedschoolpoints!$O:$O)</f>
        <v>352-047-009-01</v>
      </c>
      <c r="AF318" s="21">
        <f>_xlfn.XLOOKUP(Consolidated[[#This Row],[CODE]],[1]updatedschoolpoints!$A:$A,[1]updatedschoolpoints!$Q:$Q)</f>
        <v>1</v>
      </c>
      <c r="AG318" s="21">
        <f>_xlfn.XLOOKUP(Consolidated[[#This Row],[CODE]],[1]updatedschoolpoints!$A:$A,[1]updatedschoolpoints!$P:$P)</f>
        <v>9</v>
      </c>
      <c r="AH318" s="21">
        <f>_xlfn.XLOOKUP(Consolidated[[#This Row],[CODE]],[1]updatedschoolpoints!$A:$A,[1]updatedschoolpoints!$I:$I)</f>
        <v>6.6689100740000002</v>
      </c>
      <c r="AI318" s="21">
        <f>_xlfn.XLOOKUP(Consolidated[[#This Row],[CODE]],[1]updatedschoolpoints!$A:$A,[1]updatedschoolpoints!$H:$H)</f>
        <v>290497.72279999999</v>
      </c>
      <c r="AJ318" s="21">
        <v>54400</v>
      </c>
      <c r="AK318" s="21" t="s">
        <v>402</v>
      </c>
      <c r="AL318" s="26">
        <f>_xlfn.XLOOKUP(Consolidated[[#This Row],[CODE]],'[2]FCI updated 220517'!$B:$B,'[2]FCI updated 220517'!$GD:$GD)</f>
        <v>0.76999999999999902</v>
      </c>
      <c r="AM318" s="27">
        <f>IF(AND(Consolidated[[#This Row],[DESIGNATION]]="Historic",Consolidated[[#This Row],[DESIGNATION 3/22/2022]]="Historic"),AL318,AL318/1.6)</f>
        <v>0.48124999999999934</v>
      </c>
      <c r="AN318" s="21" t="s">
        <v>97</v>
      </c>
      <c r="AO318" s="21" t="s">
        <v>97</v>
      </c>
      <c r="AP318" s="21" t="str">
        <f>_xlfn.XLOOKUP(Consolidated[[#This Row],[CODE]],'[3]PRUEBA PVI'!$D:$D,'[3]PRUEBA PVI'!$I:$I,"NO DATA")</f>
        <v>REGULAR</v>
      </c>
      <c r="AQ318" s="28" t="str">
        <f>IF(_xlfn.XLOOKUP(Consolidated[[#This Row],[CODE]],'[4]PRUEBA PVI'!$D:$D,'[4]PRUEBA PVI'!$I:$I,"NOT FOUND")=Consolidated[[#This Row],[SPECIAL SCHOOL]],"MATCHES","NO")</f>
        <v>MATCHES</v>
      </c>
      <c r="AR318" s="28"/>
      <c r="AS318" s="21">
        <f>_xlfn.XLOOKUP(Consolidated[[#This Row],[CODE]],'[5]WORKING FILE'!$D:$D,'[5]WORKING FILE'!$W:$W,"")</f>
        <v>3</v>
      </c>
      <c r="AT318" s="33" t="str">
        <f>_xlfn.XLOOKUP(Consolidated[[#This Row],[CODE]],'[5]WORKING FILE'!$D:$D,'[5]WORKING FILE'!$V:$V)</f>
        <v>next to  K-5 to be PK-8 CRISTOBAL DEL CAMPO, moved 6,7,8 there</v>
      </c>
      <c r="AU318" s="21" t="str">
        <f>_xlfn.XLOOKUP(Consolidated[[#This Row],[CODE]],'[6]Karen sort'!$D:$D,'[6]Karen sort'!$O:$O,"NOT COMPLETE")</f>
        <v>9-12</v>
      </c>
      <c r="AV318" s="21">
        <v>5.3</v>
      </c>
      <c r="AW318" s="21">
        <v>2</v>
      </c>
      <c r="AX318" s="21" t="s">
        <v>92</v>
      </c>
      <c r="AY318" s="27" t="s">
        <v>92</v>
      </c>
      <c r="AZ318" s="21"/>
      <c r="BA318" s="21"/>
      <c r="BB318" s="21"/>
      <c r="BC318" s="21"/>
      <c r="BD318" s="21"/>
      <c r="BE318" s="21"/>
      <c r="BF318" s="24" t="s">
        <v>179</v>
      </c>
      <c r="BG318" s="24">
        <v>231.7082218135269</v>
      </c>
      <c r="BH318" s="29" t="str">
        <f>IF(_xlfn.XLOOKUP(Consolidated[[#This Row],[CODE]],'[4]PRUEBA PVI'!$D:$D,'[4]PRUEBA PVI'!$AF:$AF,"NOT FOUND")=BG318,"",_xlfn.XLOOKUP(Consolidated[[#This Row],[CODE]],'[4]PRUEBA PVI'!$D:$D,'[4]PRUEBA PVI'!$AF:$AF,"NOT FOUND"))</f>
        <v/>
      </c>
      <c r="BI318" s="30">
        <v>220.95077337808053</v>
      </c>
      <c r="BJ318" s="21">
        <v>16</v>
      </c>
      <c r="BK318" s="28" t="str">
        <f>IF(_xlfn.XLOOKUP(Consolidated[[#This Row],[CODE]],'[4]PRUEBA PVI'!$D:$D,'[4]PRUEBA PVI'!$AK:$AK,"NO DATA")=Consolidated[[#This Row],[NO OF CLASSROOMS]],"","DOES NOT MATCH")</f>
        <v/>
      </c>
      <c r="BL318" s="31">
        <f>Consolidated[[#This Row],[ENROLLMENT 2021-22]]/Consolidated[[#This Row],[NO OF CLASSROOMS]]</f>
        <v>13.809423336130033</v>
      </c>
      <c r="BM318" s="21">
        <f>Consolidated[[#This Row],[FLOOR AREA (SF)]]/Consolidated[[#This Row],[ENROLLMENT 2022-23]]</f>
        <v>234.77803063794511</v>
      </c>
      <c r="BN318" s="21" t="s">
        <v>114</v>
      </c>
      <c r="BO318" s="21" t="s">
        <v>132</v>
      </c>
      <c r="BP318" s="21" t="s">
        <v>97</v>
      </c>
      <c r="BQ318" s="21" t="s">
        <v>97</v>
      </c>
      <c r="BR318" s="21" t="s">
        <v>97</v>
      </c>
      <c r="BS318" s="21" t="str">
        <f>_xlfn.XLOOKUP(Consolidated[[#This Row],[CODE]],'[7]page 1'!$A:$A,'[7]page 1'!$C:$C,"")</f>
        <v/>
      </c>
      <c r="BT318" s="21" t="str">
        <f>_xlfn.XLOOKUP(Consolidated[[#This Row],[CODE]],[8]Sheet1!$A:$A,[8]Sheet1!$G:$G,"")</f>
        <v/>
      </c>
      <c r="BU318" s="21" t="s">
        <v>92</v>
      </c>
      <c r="BV318" s="21" t="s">
        <v>101</v>
      </c>
      <c r="BW318" s="25" t="s">
        <v>92</v>
      </c>
      <c r="BX318" s="32" t="s">
        <v>1022</v>
      </c>
      <c r="BY318" s="21" t="s">
        <v>680</v>
      </c>
      <c r="BZ318" s="21" t="s">
        <v>103</v>
      </c>
      <c r="CA318" s="33" t="s">
        <v>965</v>
      </c>
      <c r="CB318" s="21">
        <v>2</v>
      </c>
      <c r="CC318" s="25" t="s">
        <v>172</v>
      </c>
      <c r="CD318" s="21" t="s">
        <v>97</v>
      </c>
      <c r="CE318" s="21" t="s">
        <v>1023</v>
      </c>
      <c r="CF318" s="21" t="s">
        <v>143</v>
      </c>
    </row>
    <row r="319" spans="1:84" ht="56.4" x14ac:dyDescent="0.3">
      <c r="A319" s="54">
        <v>34272</v>
      </c>
      <c r="B319" s="22" t="s">
        <v>1024</v>
      </c>
      <c r="C319" s="21" t="s">
        <v>679</v>
      </c>
      <c r="D319" s="21" t="s">
        <v>901</v>
      </c>
      <c r="E319" s="21" t="s">
        <v>907</v>
      </c>
      <c r="F319" s="21"/>
      <c r="G319" s="21" t="s">
        <v>108</v>
      </c>
      <c r="H319" s="21" t="s">
        <v>109</v>
      </c>
      <c r="I319" s="21" t="s">
        <v>92</v>
      </c>
      <c r="J319" s="21" t="s">
        <v>93</v>
      </c>
      <c r="K319" s="21" t="s">
        <v>111</v>
      </c>
      <c r="L319" s="24" t="s">
        <v>92</v>
      </c>
      <c r="M319" s="24">
        <v>46.739474919560401</v>
      </c>
      <c r="N319" s="24">
        <v>42.948806401252703</v>
      </c>
      <c r="O319" s="24">
        <v>47.869593442417866</v>
      </c>
      <c r="P319" s="24">
        <v>49.91513830241626</v>
      </c>
      <c r="Q319" s="24">
        <v>61.366657351409238</v>
      </c>
      <c r="R319" s="24">
        <v>69.980076579551465</v>
      </c>
      <c r="S319" s="24">
        <v>74.922194557216173</v>
      </c>
      <c r="T319" s="24">
        <v>69.002864882460401</v>
      </c>
      <c r="U319" s="24">
        <v>84.623334163749234</v>
      </c>
      <c r="V319" s="24" t="s">
        <v>92</v>
      </c>
      <c r="W319" s="24" t="s">
        <v>92</v>
      </c>
      <c r="X319" s="24" t="s">
        <v>92</v>
      </c>
      <c r="Y319" s="24" t="s">
        <v>92</v>
      </c>
      <c r="Z319" s="24" t="s">
        <v>92</v>
      </c>
      <c r="AA319" s="24" t="s">
        <v>92</v>
      </c>
      <c r="AB319" s="23" t="s">
        <v>129</v>
      </c>
      <c r="AC319" s="21">
        <v>18.383929999999999</v>
      </c>
      <c r="AD319" s="21">
        <v>-65.868300000000005</v>
      </c>
      <c r="AE319" s="21" t="str">
        <f>_xlfn.XLOOKUP(Consolidated[[#This Row],[CODE]],[1]updatedschoolpoints!$A:$A,[1]updatedschoolpoints!$O:$O)</f>
        <v>090-061-182-33</v>
      </c>
      <c r="AF319" s="21">
        <f>_xlfn.XLOOKUP(Consolidated[[#This Row],[CODE]],[1]updatedschoolpoints!$A:$A,[1]updatedschoolpoints!$Q:$Q)</f>
        <v>33</v>
      </c>
      <c r="AG319" s="21">
        <f>_xlfn.XLOOKUP(Consolidated[[#This Row],[CODE]],[1]updatedschoolpoints!$A:$A,[1]updatedschoolpoints!$P:$P)</f>
        <v>182</v>
      </c>
      <c r="AH319" s="21">
        <f>_xlfn.XLOOKUP(Consolidated[[#This Row],[CODE]],[1]updatedschoolpoints!$A:$A,[1]updatedschoolpoints!$I:$I)</f>
        <v>3.8910706689999999</v>
      </c>
      <c r="AI319" s="21">
        <f>_xlfn.XLOOKUP(Consolidated[[#This Row],[CODE]],[1]updatedschoolpoints!$A:$A,[1]updatedschoolpoints!$H:$H)</f>
        <v>169495.03839999999</v>
      </c>
      <c r="AJ319" s="21">
        <v>73400</v>
      </c>
      <c r="AK319" s="21" t="s">
        <v>238</v>
      </c>
      <c r="AL319" s="26">
        <f>_xlfn.XLOOKUP(Consolidated[[#This Row],[CODE]],'[2]FCI updated 220517'!$B:$B,'[2]FCI updated 220517'!$GD:$GD)</f>
        <v>0.77</v>
      </c>
      <c r="AM319" s="27">
        <f>IF(AND(Consolidated[[#This Row],[DESIGNATION]]="Historic",Consolidated[[#This Row],[DESIGNATION 3/22/2022]]="Historic"),AL319,AL319/1.6)</f>
        <v>0.48125000000000001</v>
      </c>
      <c r="AN319" s="21" t="s">
        <v>97</v>
      </c>
      <c r="AO319" s="21" t="s">
        <v>97</v>
      </c>
      <c r="AP319" s="21" t="str">
        <f>_xlfn.XLOOKUP(Consolidated[[#This Row],[CODE]],'[3]PRUEBA PVI'!$D:$D,'[3]PRUEBA PVI'!$I:$I,"NO DATA")</f>
        <v>REGULAR</v>
      </c>
      <c r="AQ319" s="28" t="str">
        <f>IF(_xlfn.XLOOKUP(Consolidated[[#This Row],[CODE]],'[4]PRUEBA PVI'!$D:$D,'[4]PRUEBA PVI'!$I:$I,"NOT FOUND")=Consolidated[[#This Row],[SPECIAL SCHOOL]],"MATCHES","NO")</f>
        <v>MATCHES</v>
      </c>
      <c r="AR319" s="28"/>
      <c r="AS319" s="21">
        <f>_xlfn.XLOOKUP(Consolidated[[#This Row],[CODE]],'[5]WORKING FILE'!$D:$D,'[5]WORKING FILE'!$W:$W,"")</f>
        <v>4</v>
      </c>
      <c r="AT319" s="33" t="str">
        <f>_xlfn.XLOOKUP(Consolidated[[#This Row],[CODE]],'[5]WORKING FILE'!$D:$D,'[5]WORKING FILE'!$V:$V)</f>
        <v>Only school not in a flood plain. Under area. Far from other schools. Add (2) PK classes.</v>
      </c>
      <c r="AU319" s="21" t="str">
        <f>_xlfn.XLOOKUP(Consolidated[[#This Row],[CODE]],'[6]Karen sort'!$D:$D,'[6]Karen sort'!$O:$O,"NOT COMPLETE")</f>
        <v>PK-8</v>
      </c>
      <c r="AV319" s="21">
        <v>13.2</v>
      </c>
      <c r="AW319" s="21">
        <v>4</v>
      </c>
      <c r="AX319" s="21" t="s">
        <v>92</v>
      </c>
      <c r="AY319" s="27" t="s">
        <v>92</v>
      </c>
      <c r="AZ319" s="21"/>
      <c r="BA319" s="21"/>
      <c r="BB319" s="21"/>
      <c r="BC319" s="21"/>
      <c r="BD319" s="21"/>
      <c r="BE319" s="21"/>
      <c r="BF319" s="24" t="s">
        <v>179</v>
      </c>
      <c r="BG319" s="24">
        <v>556.94646726527139</v>
      </c>
      <c r="BH319" s="29" t="str">
        <f>IF(_xlfn.XLOOKUP(Consolidated[[#This Row],[CODE]],'[4]PRUEBA PVI'!$D:$D,'[4]PRUEBA PVI'!$AF:$AF,"NOT FOUND")=BG319,"",_xlfn.XLOOKUP(Consolidated[[#This Row],[CODE]],'[4]PRUEBA PVI'!$D:$D,'[4]PRUEBA PVI'!$AF:$AF,"NOT FOUND"))</f>
        <v/>
      </c>
      <c r="BI319" s="30">
        <v>526.65513636106289</v>
      </c>
      <c r="BJ319" s="21">
        <v>30</v>
      </c>
      <c r="BK319" s="28" t="str">
        <f>IF(_xlfn.XLOOKUP(Consolidated[[#This Row],[CODE]],'[4]PRUEBA PVI'!$D:$D,'[4]PRUEBA PVI'!$AK:$AK,"NO DATA")=Consolidated[[#This Row],[NO OF CLASSROOMS]],"","DOES NOT MATCH")</f>
        <v/>
      </c>
      <c r="BL319" s="31">
        <f>Consolidated[[#This Row],[ENROLLMENT 2021-22]]/Consolidated[[#This Row],[NO OF CLASSROOMS]]</f>
        <v>17.555171212035429</v>
      </c>
      <c r="BM319" s="21">
        <f>Consolidated[[#This Row],[FLOOR AREA (SF)]]/Consolidated[[#This Row],[ENROLLMENT 2022-23]]</f>
        <v>131.79004502965969</v>
      </c>
      <c r="BN319" s="21" t="s">
        <v>99</v>
      </c>
      <c r="BO319" s="21" t="s">
        <v>132</v>
      </c>
      <c r="BP319" s="21" t="s">
        <v>97</v>
      </c>
      <c r="BQ319" s="21" t="s">
        <v>123</v>
      </c>
      <c r="BR319" s="21" t="s">
        <v>97</v>
      </c>
      <c r="BS319" s="21" t="str">
        <f>_xlfn.XLOOKUP(Consolidated[[#This Row],[CODE]],'[7]page 1'!$A:$A,'[7]page 1'!$C:$C,"")</f>
        <v/>
      </c>
      <c r="BT319" s="21" t="str">
        <f>_xlfn.XLOOKUP(Consolidated[[#This Row],[CODE]],[8]Sheet1!$A:$A,[8]Sheet1!$G:$G,"")</f>
        <v/>
      </c>
      <c r="BU319" s="21" t="s">
        <v>285</v>
      </c>
      <c r="BV319" s="21" t="s">
        <v>124</v>
      </c>
      <c r="BW319" s="25" t="s">
        <v>125</v>
      </c>
      <c r="BX319" s="32" t="s">
        <v>1025</v>
      </c>
      <c r="BY319" s="21" t="s">
        <v>907</v>
      </c>
      <c r="BZ319" s="21" t="s">
        <v>103</v>
      </c>
      <c r="CA319" s="33" t="s">
        <v>909</v>
      </c>
      <c r="CB319" s="21">
        <v>1</v>
      </c>
      <c r="CC319" s="25" t="s">
        <v>172</v>
      </c>
      <c r="CD319" s="21" t="s">
        <v>97</v>
      </c>
      <c r="CE319" s="21"/>
      <c r="CF319" s="21" t="s">
        <v>143</v>
      </c>
    </row>
    <row r="320" spans="1:84" ht="70.2" x14ac:dyDescent="0.3">
      <c r="A320" s="21">
        <v>34314</v>
      </c>
      <c r="B320" s="22" t="s">
        <v>1026</v>
      </c>
      <c r="C320" s="21" t="s">
        <v>679</v>
      </c>
      <c r="D320" s="21" t="s">
        <v>901</v>
      </c>
      <c r="E320" s="21" t="s">
        <v>940</v>
      </c>
      <c r="F320" s="21"/>
      <c r="G320" s="21" t="s">
        <v>119</v>
      </c>
      <c r="H320" s="21" t="s">
        <v>120</v>
      </c>
      <c r="I320" s="21" t="s">
        <v>92</v>
      </c>
      <c r="J320" s="21" t="s">
        <v>92</v>
      </c>
      <c r="K320" s="21" t="s">
        <v>121</v>
      </c>
      <c r="L320" s="24" t="s">
        <v>92</v>
      </c>
      <c r="M320" s="24">
        <v>31.477605558071293</v>
      </c>
      <c r="N320" s="24">
        <v>20.540733496251292</v>
      </c>
      <c r="O320" s="24">
        <v>29.097203857155957</v>
      </c>
      <c r="P320" s="24">
        <v>36.730007430079887</v>
      </c>
      <c r="Q320" s="24">
        <v>50.981530722709209</v>
      </c>
      <c r="R320" s="24">
        <v>36.881391710844689</v>
      </c>
      <c r="S320" s="24" t="s">
        <v>92</v>
      </c>
      <c r="T320" s="24" t="s">
        <v>92</v>
      </c>
      <c r="U320" s="24" t="s">
        <v>92</v>
      </c>
      <c r="V320" s="24" t="s">
        <v>92</v>
      </c>
      <c r="W320" s="24" t="s">
        <v>92</v>
      </c>
      <c r="X320" s="24" t="s">
        <v>92</v>
      </c>
      <c r="Y320" s="24" t="s">
        <v>92</v>
      </c>
      <c r="Z320" s="24" t="s">
        <v>92</v>
      </c>
      <c r="AA320" s="24" t="s">
        <v>92</v>
      </c>
      <c r="AB320" s="23" t="s">
        <v>198</v>
      </c>
      <c r="AC320" s="21">
        <v>18.37509</v>
      </c>
      <c r="AD320" s="21">
        <v>-65.847719999999995</v>
      </c>
      <c r="AE320" s="21" t="str">
        <f>_xlfn.XLOOKUP(Consolidated[[#This Row],[CODE]],[1]updatedschoolpoints!$A:$A,[1]updatedschoolpoints!$O:$O)</f>
        <v>090-095-075-84</v>
      </c>
      <c r="AF320" s="21">
        <f>_xlfn.XLOOKUP(Consolidated[[#This Row],[CODE]],[1]updatedschoolpoints!$A:$A,[1]updatedschoolpoints!$Q:$Q)</f>
        <v>84</v>
      </c>
      <c r="AG320" s="21">
        <f>_xlfn.XLOOKUP(Consolidated[[#This Row],[CODE]],[1]updatedschoolpoints!$A:$A,[1]updatedschoolpoints!$P:$P)</f>
        <v>75</v>
      </c>
      <c r="AH320" s="21">
        <f>_xlfn.XLOOKUP(Consolidated[[#This Row],[CODE]],[1]updatedschoolpoints!$A:$A,[1]updatedschoolpoints!$I:$I)</f>
        <v>2.8981581040000002</v>
      </c>
      <c r="AI320" s="21">
        <f>_xlfn.XLOOKUP(Consolidated[[#This Row],[CODE]],[1]updatedschoolpoints!$A:$A,[1]updatedschoolpoints!$H:$H)</f>
        <v>126243.76700000001</v>
      </c>
      <c r="AJ320" s="21">
        <v>45600</v>
      </c>
      <c r="AK320" s="21" t="s">
        <v>445</v>
      </c>
      <c r="AL320" s="26">
        <f>_xlfn.XLOOKUP(Consolidated[[#This Row],[CODE]],'[2]FCI updated 220517'!$B:$B,'[2]FCI updated 220517'!$GD:$GD)</f>
        <v>0.755</v>
      </c>
      <c r="AM320" s="27">
        <f>IF(AND(Consolidated[[#This Row],[DESIGNATION]]="Historic",Consolidated[[#This Row],[DESIGNATION 3/22/2022]]="Historic"),AL320,AL320/1.6)</f>
        <v>0.47187499999999999</v>
      </c>
      <c r="AN320" s="21" t="s">
        <v>97</v>
      </c>
      <c r="AO320" s="21" t="s">
        <v>97</v>
      </c>
      <c r="AP320" s="21" t="str">
        <f>_xlfn.XLOOKUP(Consolidated[[#This Row],[CODE]],'[3]PRUEBA PVI'!$D:$D,'[3]PRUEBA PVI'!$I:$I,"NO DATA")</f>
        <v>REGULAR</v>
      </c>
      <c r="AQ320" s="28" t="str">
        <f>IF(_xlfn.XLOOKUP(Consolidated[[#This Row],[CODE]],'[4]PRUEBA PVI'!$D:$D,'[4]PRUEBA PVI'!$I:$I,"NOT FOUND")=Consolidated[[#This Row],[SPECIAL SCHOOL]],"MATCHES","NO")</f>
        <v>MATCHES</v>
      </c>
      <c r="AR320" s="28"/>
      <c r="AS320" s="21">
        <f>_xlfn.XLOOKUP(Consolidated[[#This Row],[CODE]],'[5]WORKING FILE'!$D:$D,'[5]WORKING FILE'!$W:$W,"")</f>
        <v>3</v>
      </c>
      <c r="AT320" s="33" t="str">
        <f>_xlfn.XLOOKUP(Consolidated[[#This Row],[CODE]],'[5]WORKING FILE'!$D:$D,'[5]WORKING FILE'!$V:$V)</f>
        <v>Urban. Make PK-5, Add (1) PK class</v>
      </c>
      <c r="AU320" s="21" t="str">
        <f>_xlfn.XLOOKUP(Consolidated[[#This Row],[CODE]],'[6]Karen sort'!$D:$D,'[6]Karen sort'!$O:$O,"NOT COMPLETE")</f>
        <v>PK-5</v>
      </c>
      <c r="AV320" s="21">
        <v>4.7</v>
      </c>
      <c r="AW320" s="21">
        <v>3</v>
      </c>
      <c r="AX320" s="21" t="s">
        <v>92</v>
      </c>
      <c r="AY320" s="27" t="s">
        <v>92</v>
      </c>
      <c r="AZ320" s="21"/>
      <c r="BA320" s="21"/>
      <c r="BB320" s="21"/>
      <c r="BC320" s="21"/>
      <c r="BD320" s="21"/>
      <c r="BE320" s="21"/>
      <c r="BF320" s="24" t="s">
        <v>179</v>
      </c>
      <c r="BG320" s="24">
        <v>205.70847277511234</v>
      </c>
      <c r="BH320" s="29" t="str">
        <f>IF(_xlfn.XLOOKUP(Consolidated[[#This Row],[CODE]],'[4]PRUEBA PVI'!$D:$D,'[4]PRUEBA PVI'!$AF:$AF,"NOT FOUND")=BG320,"",_xlfn.XLOOKUP(Consolidated[[#This Row],[CODE]],'[4]PRUEBA PVI'!$D:$D,'[4]PRUEBA PVI'!$AF:$AF,"NOT FOUND"))</f>
        <v/>
      </c>
      <c r="BI320" s="30">
        <v>194.11670629372367</v>
      </c>
      <c r="BJ320" s="21">
        <v>36</v>
      </c>
      <c r="BK320" s="28" t="str">
        <f>IF(_xlfn.XLOOKUP(Consolidated[[#This Row],[CODE]],'[4]PRUEBA PVI'!$D:$D,'[4]PRUEBA PVI'!$AK:$AK,"NO DATA")=Consolidated[[#This Row],[NO OF CLASSROOMS]],"","DOES NOT MATCH")</f>
        <v/>
      </c>
      <c r="BL320" s="31">
        <f>Consolidated[[#This Row],[ENROLLMENT 2021-22]]/Consolidated[[#This Row],[NO OF CLASSROOMS]]</f>
        <v>5.3921307303812132</v>
      </c>
      <c r="BM320" s="21">
        <f>Consolidated[[#This Row],[FLOOR AREA (SF)]]/Consolidated[[#This Row],[ENROLLMENT 2022-23]]</f>
        <v>221.67293055474437</v>
      </c>
      <c r="BN320" s="21" t="s">
        <v>99</v>
      </c>
      <c r="BO320" s="21" t="s">
        <v>132</v>
      </c>
      <c r="BP320" s="21" t="s">
        <v>97</v>
      </c>
      <c r="BQ320" s="21" t="s">
        <v>123</v>
      </c>
      <c r="BR320" s="21" t="s">
        <v>97</v>
      </c>
      <c r="BS320" s="21" t="str">
        <f>_xlfn.XLOOKUP(Consolidated[[#This Row],[CODE]],'[7]page 1'!$A:$A,'[7]page 1'!$C:$C,"")</f>
        <v/>
      </c>
      <c r="BT320" s="21" t="str">
        <f>_xlfn.XLOOKUP(Consolidated[[#This Row],[CODE]],[8]Sheet1!$A:$A,[8]Sheet1!$G:$G,"")</f>
        <v/>
      </c>
      <c r="BU320" s="21" t="s">
        <v>92</v>
      </c>
      <c r="BV320" s="21" t="s">
        <v>101</v>
      </c>
      <c r="BW320" s="25" t="s">
        <v>279</v>
      </c>
      <c r="BX320" s="32" t="s">
        <v>1027</v>
      </c>
      <c r="BY320" s="21" t="s">
        <v>940</v>
      </c>
      <c r="BZ320" s="21" t="s">
        <v>103</v>
      </c>
      <c r="CA320" s="33" t="s">
        <v>942</v>
      </c>
      <c r="CB320" s="21">
        <v>1</v>
      </c>
      <c r="CC320" s="25" t="s">
        <v>172</v>
      </c>
      <c r="CD320" s="21" t="s">
        <v>97</v>
      </c>
      <c r="CE320" s="21"/>
      <c r="CF320" s="21" t="s">
        <v>143</v>
      </c>
    </row>
    <row r="321" spans="1:84" ht="84" x14ac:dyDescent="0.3">
      <c r="A321" s="21">
        <v>34348</v>
      </c>
      <c r="B321" s="22" t="s">
        <v>1028</v>
      </c>
      <c r="C321" s="21" t="s">
        <v>679</v>
      </c>
      <c r="D321" s="21" t="s">
        <v>844</v>
      </c>
      <c r="E321" s="21" t="s">
        <v>844</v>
      </c>
      <c r="F321" s="21"/>
      <c r="G321" s="21" t="s">
        <v>189</v>
      </c>
      <c r="H321" s="21" t="s">
        <v>190</v>
      </c>
      <c r="I321" s="21" t="s">
        <v>92</v>
      </c>
      <c r="J321" s="21" t="s">
        <v>93</v>
      </c>
      <c r="K321" s="21" t="s">
        <v>191</v>
      </c>
      <c r="L321" s="24" t="s">
        <v>92</v>
      </c>
      <c r="M321" s="24" t="s">
        <v>92</v>
      </c>
      <c r="N321" s="24" t="s">
        <v>92</v>
      </c>
      <c r="O321" s="24" t="s">
        <v>92</v>
      </c>
      <c r="P321" s="24" t="s">
        <v>92</v>
      </c>
      <c r="Q321" s="24" t="s">
        <v>92</v>
      </c>
      <c r="R321" s="24" t="s">
        <v>92</v>
      </c>
      <c r="S321" s="24">
        <v>94.838220958501481</v>
      </c>
      <c r="T321" s="24">
        <v>87.907759370805707</v>
      </c>
      <c r="U321" s="24">
        <v>76.06591834943751</v>
      </c>
      <c r="V321" s="24" t="s">
        <v>92</v>
      </c>
      <c r="W321" s="24" t="s">
        <v>92</v>
      </c>
      <c r="X321" s="24" t="s">
        <v>92</v>
      </c>
      <c r="Y321" s="24" t="s">
        <v>92</v>
      </c>
      <c r="Z321" s="24" t="s">
        <v>92</v>
      </c>
      <c r="AA321" s="24" t="s">
        <v>92</v>
      </c>
      <c r="AB321" s="23" t="s">
        <v>192</v>
      </c>
      <c r="AC321" s="21">
        <v>18.34179</v>
      </c>
      <c r="AD321" s="21">
        <v>-65.655540000000002</v>
      </c>
      <c r="AE321" s="21" t="str">
        <f>_xlfn.XLOOKUP(Consolidated[[#This Row],[CODE]],[1]updatedschoolpoints!$A:$A,[1]updatedschoolpoints!$O:$O)</f>
        <v>150-006-506-20</v>
      </c>
      <c r="AF321" s="21">
        <f>_xlfn.XLOOKUP(Consolidated[[#This Row],[CODE]],[1]updatedschoolpoints!$A:$A,[1]updatedschoolpoints!$Q:$Q)</f>
        <v>20</v>
      </c>
      <c r="AG321" s="21">
        <f>_xlfn.XLOOKUP(Consolidated[[#This Row],[CODE]],[1]updatedschoolpoints!$A:$A,[1]updatedschoolpoints!$P:$P)</f>
        <v>506</v>
      </c>
      <c r="AH321" s="21">
        <f>_xlfn.XLOOKUP(Consolidated[[#This Row],[CODE]],[1]updatedschoolpoints!$A:$A,[1]updatedschoolpoints!$I:$I)</f>
        <v>5.9730961300000001</v>
      </c>
      <c r="AI321" s="21">
        <f>_xlfn.XLOOKUP(Consolidated[[#This Row],[CODE]],[1]updatedschoolpoints!$A:$A,[1]updatedschoolpoints!$H:$H)</f>
        <v>260188.0674</v>
      </c>
      <c r="AJ321" s="21">
        <v>86336</v>
      </c>
      <c r="AK321" s="21" t="s">
        <v>402</v>
      </c>
      <c r="AL321" s="26">
        <f>_xlfn.XLOOKUP(Consolidated[[#This Row],[CODE]],'[2]FCI updated 220517'!$B:$B,'[2]FCI updated 220517'!$GD:$GD)</f>
        <v>0.86799999999999999</v>
      </c>
      <c r="AM321" s="27">
        <f>IF(AND(Consolidated[[#This Row],[DESIGNATION]]="Historic",Consolidated[[#This Row],[DESIGNATION 3/22/2022]]="Historic"),AL321,AL321/1.6)</f>
        <v>0.54249999999999998</v>
      </c>
      <c r="AN321" s="21" t="s">
        <v>97</v>
      </c>
      <c r="AO321" s="21" t="s">
        <v>97</v>
      </c>
      <c r="AP321" s="21" t="str">
        <f>_xlfn.XLOOKUP(Consolidated[[#This Row],[CODE]],'[3]PRUEBA PVI'!$D:$D,'[3]PRUEBA PVI'!$I:$I,"NO DATA")</f>
        <v>REGULAR</v>
      </c>
      <c r="AQ321" s="28" t="str">
        <f>IF(_xlfn.XLOOKUP(Consolidated[[#This Row],[CODE]],'[4]PRUEBA PVI'!$D:$D,'[4]PRUEBA PVI'!$I:$I,"NOT FOUND")=Consolidated[[#This Row],[SPECIAL SCHOOL]],"MATCHES","NO")</f>
        <v>MATCHES</v>
      </c>
      <c r="AR321" s="28"/>
      <c r="AS321" s="21">
        <f>_xlfn.XLOOKUP(Consolidated[[#This Row],[CODE]],'[5]WORKING FILE'!$D:$D,'[5]WORKING FILE'!$W:$W,"")</f>
        <v>3</v>
      </c>
      <c r="AT321" s="33" t="str">
        <f>_xlfn.XLOOKUP(Consolidated[[#This Row],[CODE]],'[5]WORKING FILE'!$D:$D,'[5]WORKING FILE'!$V:$V)</f>
        <v>Urban &lt;1m to similar school, Add PK-5 grades to accommadate nearby elem? Add (2)PK.</v>
      </c>
      <c r="AU321" s="21" t="str">
        <f>_xlfn.XLOOKUP(Consolidated[[#This Row],[CODE]],'[6]Karen sort'!$D:$D,'[6]Karen sort'!$O:$O,"NOT COMPLETE")</f>
        <v>PK-8</v>
      </c>
      <c r="AV321" s="21">
        <v>8.6</v>
      </c>
      <c r="AW321" s="21">
        <v>3</v>
      </c>
      <c r="AX321" s="21" t="s">
        <v>92</v>
      </c>
      <c r="AY321" s="27" t="s">
        <v>92</v>
      </c>
      <c r="AZ321" s="21"/>
      <c r="BA321" s="21"/>
      <c r="BB321" s="21"/>
      <c r="BC321" s="21"/>
      <c r="BD321" s="21"/>
      <c r="BE321" s="21"/>
      <c r="BF321" s="24" t="s">
        <v>179</v>
      </c>
      <c r="BG321" s="24">
        <v>273.89219485616644</v>
      </c>
      <c r="BH321" s="29" t="str">
        <f>IF(_xlfn.XLOOKUP(Consolidated[[#This Row],[CODE]],'[4]PRUEBA PVI'!$D:$D,'[4]PRUEBA PVI'!$AF:$AF,"NOT FOUND")=BG321,"",_xlfn.XLOOKUP(Consolidated[[#This Row],[CODE]],'[4]PRUEBA PVI'!$D:$D,'[4]PRUEBA PVI'!$AF:$AF,"NOT FOUND"))</f>
        <v/>
      </c>
      <c r="BI321" s="30">
        <v>259.57598480554583</v>
      </c>
      <c r="BJ321" s="21">
        <v>29</v>
      </c>
      <c r="BK321" s="28" t="str">
        <f>IF(_xlfn.XLOOKUP(Consolidated[[#This Row],[CODE]],'[4]PRUEBA PVI'!$D:$D,'[4]PRUEBA PVI'!$AK:$AK,"NO DATA")=Consolidated[[#This Row],[NO OF CLASSROOMS]],"","DOES NOT MATCH")</f>
        <v/>
      </c>
      <c r="BL321" s="31">
        <f>Consolidated[[#This Row],[ENROLLMENT 2021-22]]/Consolidated[[#This Row],[NO OF CLASSROOMS]]</f>
        <v>8.9508960277774428</v>
      </c>
      <c r="BM321" s="21">
        <f>Consolidated[[#This Row],[FLOOR AREA (SF)]]/Consolidated[[#This Row],[ENROLLMENT 2022-23]]</f>
        <v>315.21891321269328</v>
      </c>
      <c r="BN321" s="21" t="s">
        <v>99</v>
      </c>
      <c r="BO321" s="21" t="s">
        <v>132</v>
      </c>
      <c r="BP321" s="21" t="s">
        <v>97</v>
      </c>
      <c r="BQ321" s="21" t="s">
        <v>97</v>
      </c>
      <c r="BR321" s="21" t="s">
        <v>97</v>
      </c>
      <c r="BS321" s="21" t="str">
        <f>_xlfn.XLOOKUP(Consolidated[[#This Row],[CODE]],'[7]page 1'!$A:$A,'[7]page 1'!$C:$C,"")</f>
        <v/>
      </c>
      <c r="BT321" s="21" t="str">
        <f>_xlfn.XLOOKUP(Consolidated[[#This Row],[CODE]],[8]Sheet1!$A:$A,[8]Sheet1!$G:$G,"")</f>
        <v/>
      </c>
      <c r="BU321" s="21" t="s">
        <v>92</v>
      </c>
      <c r="BV321" s="21" t="s">
        <v>101</v>
      </c>
      <c r="BW321" s="25" t="s">
        <v>125</v>
      </c>
      <c r="BX321" s="32" t="s">
        <v>1029</v>
      </c>
      <c r="BY321" s="21" t="s">
        <v>844</v>
      </c>
      <c r="BZ321" s="21" t="s">
        <v>103</v>
      </c>
      <c r="CA321" s="33" t="s">
        <v>851</v>
      </c>
      <c r="CB321" s="21">
        <v>1</v>
      </c>
      <c r="CC321" s="25" t="s">
        <v>172</v>
      </c>
      <c r="CD321" s="21" t="s">
        <v>97</v>
      </c>
      <c r="CE321" s="21"/>
      <c r="CF321" s="21" t="s">
        <v>143</v>
      </c>
    </row>
    <row r="322" spans="1:84" ht="126" x14ac:dyDescent="0.3">
      <c r="A322" s="21">
        <v>34355</v>
      </c>
      <c r="B322" s="22" t="s">
        <v>1030</v>
      </c>
      <c r="C322" s="21" t="s">
        <v>679</v>
      </c>
      <c r="D322" s="21" t="s">
        <v>867</v>
      </c>
      <c r="E322" s="21" t="s">
        <v>867</v>
      </c>
      <c r="F322" s="21"/>
      <c r="G322" s="21" t="s">
        <v>189</v>
      </c>
      <c r="H322" s="21" t="s">
        <v>190</v>
      </c>
      <c r="I322" s="21" t="s">
        <v>92</v>
      </c>
      <c r="J322" s="21" t="s">
        <v>93</v>
      </c>
      <c r="K322" s="21" t="s">
        <v>191</v>
      </c>
      <c r="L322" s="24" t="s">
        <v>92</v>
      </c>
      <c r="M322" s="24" t="s">
        <v>92</v>
      </c>
      <c r="N322" s="24" t="s">
        <v>92</v>
      </c>
      <c r="O322" s="24" t="s">
        <v>92</v>
      </c>
      <c r="P322" s="24" t="s">
        <v>92</v>
      </c>
      <c r="Q322" s="24" t="s">
        <v>92</v>
      </c>
      <c r="R322" s="24" t="s">
        <v>92</v>
      </c>
      <c r="S322" s="24">
        <v>59.748079203855937</v>
      </c>
      <c r="T322" s="24">
        <v>69.002864882460401</v>
      </c>
      <c r="U322" s="24">
        <v>87.475806101853138</v>
      </c>
      <c r="V322" s="24" t="s">
        <v>92</v>
      </c>
      <c r="W322" s="24" t="s">
        <v>92</v>
      </c>
      <c r="X322" s="24" t="s">
        <v>92</v>
      </c>
      <c r="Y322" s="24" t="s">
        <v>92</v>
      </c>
      <c r="Z322" s="24" t="s">
        <v>92</v>
      </c>
      <c r="AA322" s="24" t="s">
        <v>92</v>
      </c>
      <c r="AB322" s="23" t="s">
        <v>192</v>
      </c>
      <c r="AC322" s="21">
        <v>18.17193</v>
      </c>
      <c r="AD322" s="21">
        <v>-65.874129999999994</v>
      </c>
      <c r="AE322" s="21" t="str">
        <f>_xlfn.XLOOKUP(Consolidated[[#This Row],[CODE]],[1]updatedschoolpoints!$A:$A,[1]updatedschoolpoints!$O:$O)</f>
        <v>280-041-146-47</v>
      </c>
      <c r="AF322" s="21">
        <f>_xlfn.XLOOKUP(Consolidated[[#This Row],[CODE]],[1]updatedschoolpoints!$A:$A,[1]updatedschoolpoints!$Q:$Q)</f>
        <v>47</v>
      </c>
      <c r="AG322" s="21">
        <f>_xlfn.XLOOKUP(Consolidated[[#This Row],[CODE]],[1]updatedschoolpoints!$A:$A,[1]updatedschoolpoints!$P:$P)</f>
        <v>146</v>
      </c>
      <c r="AH322" s="21">
        <f>_xlfn.XLOOKUP(Consolidated[[#This Row],[CODE]],[1]updatedschoolpoints!$A:$A,[1]updatedschoolpoints!$I:$I)</f>
        <v>5.0620911319999999</v>
      </c>
      <c r="AI322" s="21">
        <f>_xlfn.XLOOKUP(Consolidated[[#This Row],[CODE]],[1]updatedschoolpoints!$A:$A,[1]updatedschoolpoints!$H:$H)</f>
        <v>220504.68969999999</v>
      </c>
      <c r="AJ322" s="21">
        <v>60546</v>
      </c>
      <c r="AK322" s="21" t="s">
        <v>402</v>
      </c>
      <c r="AL322" s="26">
        <f>_xlfn.XLOOKUP(Consolidated[[#This Row],[CODE]],'[2]FCI updated 220517'!$B:$B,'[2]FCI updated 220517'!$GD:$GD)</f>
        <v>0.78500000000000003</v>
      </c>
      <c r="AM322" s="27">
        <f>IF(AND(Consolidated[[#This Row],[DESIGNATION]]="Historic",Consolidated[[#This Row],[DESIGNATION 3/22/2022]]="Historic"),AL322,AL322/1.6)</f>
        <v>0.49062499999999998</v>
      </c>
      <c r="AN322" s="21" t="s">
        <v>97</v>
      </c>
      <c r="AO322" s="21" t="s">
        <v>97</v>
      </c>
      <c r="AP322" s="21" t="str">
        <f>_xlfn.XLOOKUP(Consolidated[[#This Row],[CODE]],'[3]PRUEBA PVI'!$D:$D,'[3]PRUEBA PVI'!$I:$I,"NO DATA")</f>
        <v>REGULAR</v>
      </c>
      <c r="AQ322" s="28" t="str">
        <f>IF(_xlfn.XLOOKUP(Consolidated[[#This Row],[CODE]],'[4]PRUEBA PVI'!$D:$D,'[4]PRUEBA PVI'!$I:$I,"NOT FOUND")=Consolidated[[#This Row],[SPECIAL SCHOOL]],"MATCHES","NO")</f>
        <v>MATCHES</v>
      </c>
      <c r="AR322" s="28"/>
      <c r="AS322" s="21">
        <f>_xlfn.XLOOKUP(Consolidated[[#This Row],[CODE]],'[5]WORKING FILE'!$D:$D,'[5]WORKING FILE'!$W:$W,"")</f>
        <v>3</v>
      </c>
      <c r="AT322" s="33" t="str">
        <f>_xlfn.XLOOKUP(Consolidated[[#This Row],[CODE]],'[5]WORKING FILE'!$D:$D,'[5]WORKING FILE'!$V:$V)</f>
        <v>Have capacity to accomadate more students</v>
      </c>
      <c r="AU322" s="21" t="str">
        <f>_xlfn.XLOOKUP(Consolidated[[#This Row],[CODE]],'[6]Karen sort'!$D:$D,'[6]Karen sort'!$O:$O,"NOT COMPLETE")</f>
        <v>6-8</v>
      </c>
      <c r="AV322" s="21">
        <v>8.1</v>
      </c>
      <c r="AW322" s="21">
        <v>2</v>
      </c>
      <c r="AX322" s="21" t="s">
        <v>92</v>
      </c>
      <c r="AY322" s="27" t="s">
        <v>92</v>
      </c>
      <c r="AZ322" s="21"/>
      <c r="BA322" s="21"/>
      <c r="BB322" s="21"/>
      <c r="BC322" s="21"/>
      <c r="BD322" s="21"/>
      <c r="BE322" s="21"/>
      <c r="BF322" s="24" t="s">
        <v>179</v>
      </c>
      <c r="BG322" s="24">
        <v>248.27237956519073</v>
      </c>
      <c r="BH322" s="29" t="str">
        <f>IF(_xlfn.XLOOKUP(Consolidated[[#This Row],[CODE]],'[4]PRUEBA PVI'!$D:$D,'[4]PRUEBA PVI'!$AF:$AF,"NOT FOUND")=BG322,"",_xlfn.XLOOKUP(Consolidated[[#This Row],[CODE]],'[4]PRUEBA PVI'!$D:$D,'[4]PRUEBA PVI'!$AF:$AF,"NOT FOUND"))</f>
        <v/>
      </c>
      <c r="BI322" s="30">
        <v>235.26630231715686</v>
      </c>
      <c r="BJ322" s="21">
        <v>19</v>
      </c>
      <c r="BK322" s="28" t="str">
        <f>IF(_xlfn.XLOOKUP(Consolidated[[#This Row],[CODE]],'[4]PRUEBA PVI'!$D:$D,'[4]PRUEBA PVI'!$AK:$AK,"NO DATA")=Consolidated[[#This Row],[NO OF CLASSROOMS]],"","DOES NOT MATCH")</f>
        <v/>
      </c>
      <c r="BL322" s="31">
        <f>Consolidated[[#This Row],[ENROLLMENT 2021-22]]/Consolidated[[#This Row],[NO OF CLASSROOMS]]</f>
        <v>12.382436964060886</v>
      </c>
      <c r="BM322" s="21">
        <f>Consolidated[[#This Row],[FLOOR AREA (SF)]]/Consolidated[[#This Row],[ENROLLMENT 2022-23]]</f>
        <v>243.86925402671298</v>
      </c>
      <c r="BN322" s="21" t="s">
        <v>114</v>
      </c>
      <c r="BO322" s="21" t="s">
        <v>132</v>
      </c>
      <c r="BP322" s="21" t="s">
        <v>97</v>
      </c>
      <c r="BQ322" s="21" t="s">
        <v>97</v>
      </c>
      <c r="BR322" s="21" t="s">
        <v>97</v>
      </c>
      <c r="BS322" s="21" t="str">
        <f>_xlfn.XLOOKUP(Consolidated[[#This Row],[CODE]],'[7]page 1'!$A:$A,'[7]page 1'!$C:$C,"")</f>
        <v/>
      </c>
      <c r="BT322" s="21" t="str">
        <f>_xlfn.XLOOKUP(Consolidated[[#This Row],[CODE]],[8]Sheet1!$A:$A,[8]Sheet1!$G:$G,"")</f>
        <v/>
      </c>
      <c r="BU322" s="21" t="s">
        <v>285</v>
      </c>
      <c r="BV322" s="21" t="s">
        <v>124</v>
      </c>
      <c r="BW322" s="25" t="s">
        <v>92</v>
      </c>
      <c r="BX322" s="32" t="s">
        <v>1031</v>
      </c>
      <c r="BY322" s="21" t="s">
        <v>867</v>
      </c>
      <c r="BZ322" s="21" t="s">
        <v>103</v>
      </c>
      <c r="CA322" s="33" t="s">
        <v>892</v>
      </c>
      <c r="CB322" s="21">
        <v>1</v>
      </c>
      <c r="CC322" s="25" t="s">
        <v>172</v>
      </c>
      <c r="CD322" s="21" t="s">
        <v>97</v>
      </c>
      <c r="CE322" s="21"/>
      <c r="CF322" s="21" t="s">
        <v>143</v>
      </c>
    </row>
    <row r="323" spans="1:84" ht="56.4" x14ac:dyDescent="0.3">
      <c r="A323" s="21">
        <v>34363</v>
      </c>
      <c r="B323" s="22" t="s">
        <v>1032</v>
      </c>
      <c r="C323" s="21" t="s">
        <v>679</v>
      </c>
      <c r="D323" s="21" t="s">
        <v>867</v>
      </c>
      <c r="E323" s="21" t="s">
        <v>878</v>
      </c>
      <c r="F323" s="21"/>
      <c r="G323" s="21" t="s">
        <v>160</v>
      </c>
      <c r="H323" s="21" t="s">
        <v>161</v>
      </c>
      <c r="I323" s="21" t="s">
        <v>92</v>
      </c>
      <c r="J323" s="21" t="s">
        <v>93</v>
      </c>
      <c r="K323" s="21" t="s">
        <v>162</v>
      </c>
      <c r="L323" s="24" t="s">
        <v>92</v>
      </c>
      <c r="M323" s="24" t="s">
        <v>92</v>
      </c>
      <c r="N323" s="24" t="s">
        <v>92</v>
      </c>
      <c r="O323" s="24" t="s">
        <v>92</v>
      </c>
      <c r="P323" s="24" t="s">
        <v>92</v>
      </c>
      <c r="Q323" s="24" t="s">
        <v>92</v>
      </c>
      <c r="R323" s="24" t="s">
        <v>92</v>
      </c>
      <c r="S323" s="24" t="s">
        <v>92</v>
      </c>
      <c r="T323" s="24" t="s">
        <v>92</v>
      </c>
      <c r="U323" s="24" t="s">
        <v>92</v>
      </c>
      <c r="V323" s="24">
        <v>92.61158234334323</v>
      </c>
      <c r="W323" s="24">
        <v>85.858778248035094</v>
      </c>
      <c r="X323" s="24">
        <v>85.880008234655506</v>
      </c>
      <c r="Y323" s="24">
        <v>77.172156403101198</v>
      </c>
      <c r="Z323" s="24" t="s">
        <v>92</v>
      </c>
      <c r="AA323" s="24" t="s">
        <v>92</v>
      </c>
      <c r="AB323" s="23" t="s">
        <v>178</v>
      </c>
      <c r="AC323" s="21">
        <v>18.227340000000002</v>
      </c>
      <c r="AD323" s="21">
        <v>-65.909379999999999</v>
      </c>
      <c r="AE323" s="21" t="str">
        <f>_xlfn.XLOOKUP(Consolidated[[#This Row],[CODE]],[1]updatedschoolpoints!$A:$A,[1]updatedschoolpoints!$O:$O)</f>
        <v>227-000-008-92</v>
      </c>
      <c r="AF323" s="21">
        <f>_xlfn.XLOOKUP(Consolidated[[#This Row],[CODE]],[1]updatedschoolpoints!$A:$A,[1]updatedschoolpoints!$Q:$Q)</f>
        <v>92</v>
      </c>
      <c r="AG323" s="21">
        <f>_xlfn.XLOOKUP(Consolidated[[#This Row],[CODE]],[1]updatedschoolpoints!$A:$A,[1]updatedschoolpoints!$P:$P)</f>
        <v>8</v>
      </c>
      <c r="AH323" s="21">
        <f>_xlfn.XLOOKUP(Consolidated[[#This Row],[CODE]],[1]updatedschoolpoints!$A:$A,[1]updatedschoolpoints!$I:$I)</f>
        <v>5.2760652520000004</v>
      </c>
      <c r="AI323" s="21">
        <f>_xlfn.XLOOKUP(Consolidated[[#This Row],[CODE]],[1]updatedschoolpoints!$A:$A,[1]updatedschoolpoints!$H:$H)</f>
        <v>229825.40239999999</v>
      </c>
      <c r="AJ323" s="21">
        <v>51548</v>
      </c>
      <c r="AK323" s="21" t="s">
        <v>402</v>
      </c>
      <c r="AL323" s="26">
        <f>_xlfn.XLOOKUP(Consolidated[[#This Row],[CODE]],'[2]FCI updated 220517'!$B:$B,'[2]FCI updated 220517'!$GD:$GD)</f>
        <v>0.8125</v>
      </c>
      <c r="AM323" s="27">
        <f>IF(AND(Consolidated[[#This Row],[DESIGNATION]]="Historic",Consolidated[[#This Row],[DESIGNATION 3/22/2022]]="Historic"),AL323,AL323/1.6)</f>
        <v>0.5078125</v>
      </c>
      <c r="AN323" s="21" t="s">
        <v>97</v>
      </c>
      <c r="AO323" s="21" t="s">
        <v>97</v>
      </c>
      <c r="AP323" s="21" t="str">
        <f>_xlfn.XLOOKUP(Consolidated[[#This Row],[CODE]],'[3]PRUEBA PVI'!$D:$D,'[3]PRUEBA PVI'!$I:$I,"NO DATA")</f>
        <v>VOCACIONAL</v>
      </c>
      <c r="AQ323" s="28" t="str">
        <f>IF(_xlfn.XLOOKUP(Consolidated[[#This Row],[CODE]],'[4]PRUEBA PVI'!$D:$D,'[4]PRUEBA PVI'!$I:$I,"NOT FOUND")=Consolidated[[#This Row],[SPECIAL SCHOOL]],"MATCHES","NO")</f>
        <v>MATCHES</v>
      </c>
      <c r="AR323" s="28"/>
      <c r="AS323" s="21">
        <f>_xlfn.XLOOKUP(Consolidated[[#This Row],[CODE]],'[5]WORKING FILE'!$D:$D,'[5]WORKING FILE'!$W:$W,"")</f>
        <v>3</v>
      </c>
      <c r="AT323" s="33" t="str">
        <f>_xlfn.XLOOKUP(Consolidated[[#This Row],[CODE]],'[5]WORKING FILE'!$D:$D,'[5]WORKING FILE'!$V:$V)</f>
        <v xml:space="preserve">Very close to flood zone. </v>
      </c>
      <c r="AU323" s="21" t="str">
        <f>_xlfn.XLOOKUP(Consolidated[[#This Row],[CODE]],'[6]Karen sort'!$D:$D,'[6]Karen sort'!$O:$O,"NOT COMPLETE")</f>
        <v>9-12</v>
      </c>
      <c r="AV323" s="21">
        <v>12.2</v>
      </c>
      <c r="AW323" s="21">
        <v>2</v>
      </c>
      <c r="AX323" s="21" t="s">
        <v>92</v>
      </c>
      <c r="AY323" s="27" t="s">
        <v>92</v>
      </c>
      <c r="AZ323" s="21"/>
      <c r="BA323" s="21"/>
      <c r="BB323" s="21"/>
      <c r="BC323" s="21"/>
      <c r="BD323" s="21"/>
      <c r="BE323" s="21"/>
      <c r="BF323" s="24" t="s">
        <v>179</v>
      </c>
      <c r="BG323" s="24">
        <v>374.02038588724963</v>
      </c>
      <c r="BH323" s="29" t="str">
        <f>IF(_xlfn.XLOOKUP(Consolidated[[#This Row],[CODE]],'[4]PRUEBA PVI'!$D:$D,'[4]PRUEBA PVI'!$AF:$AF,"NOT FOUND")=BG323,"",_xlfn.XLOOKUP(Consolidated[[#This Row],[CODE]],'[4]PRUEBA PVI'!$D:$D,'[4]PRUEBA PVI'!$AF:$AF,"NOT FOUND"))</f>
        <v/>
      </c>
      <c r="BI323" s="30">
        <v>359.64683660579806</v>
      </c>
      <c r="BJ323" s="21">
        <v>48</v>
      </c>
      <c r="BK323" s="28" t="str">
        <f>IF(_xlfn.XLOOKUP(Consolidated[[#This Row],[CODE]],'[4]PRUEBA PVI'!$D:$D,'[4]PRUEBA PVI'!$AK:$AK,"NO DATA")=Consolidated[[#This Row],[NO OF CLASSROOMS]],"","DOES NOT MATCH")</f>
        <v/>
      </c>
      <c r="BL323" s="31">
        <f>Consolidated[[#This Row],[ENROLLMENT 2021-22]]/Consolidated[[#This Row],[NO OF CLASSROOMS]]</f>
        <v>7.4926424292874598</v>
      </c>
      <c r="BM323" s="21">
        <f>Consolidated[[#This Row],[FLOOR AREA (SF)]]/Consolidated[[#This Row],[ENROLLMENT 2022-23]]</f>
        <v>137.82136467700295</v>
      </c>
      <c r="BN323" s="21" t="s">
        <v>99</v>
      </c>
      <c r="BO323" s="21" t="s">
        <v>132</v>
      </c>
      <c r="BP323" s="21" t="s">
        <v>97</v>
      </c>
      <c r="BQ323" s="21" t="s">
        <v>97</v>
      </c>
      <c r="BR323" s="21" t="s">
        <v>97</v>
      </c>
      <c r="BS323" s="21" t="str">
        <f>_xlfn.XLOOKUP(Consolidated[[#This Row],[CODE]],'[7]page 1'!$A:$A,'[7]page 1'!$C:$C,"")</f>
        <v/>
      </c>
      <c r="BT323" s="21" t="str">
        <f>_xlfn.XLOOKUP(Consolidated[[#This Row],[CODE]],[8]Sheet1!$A:$A,[8]Sheet1!$G:$G,"")</f>
        <v/>
      </c>
      <c r="BU323" s="21" t="s">
        <v>92</v>
      </c>
      <c r="BV323" s="21" t="s">
        <v>101</v>
      </c>
      <c r="BW323" s="25" t="s">
        <v>92</v>
      </c>
      <c r="BX323" s="32" t="s">
        <v>1033</v>
      </c>
      <c r="BY323" s="21" t="s">
        <v>878</v>
      </c>
      <c r="BZ323" s="21" t="s">
        <v>103</v>
      </c>
      <c r="CA323" s="33" t="s">
        <v>880</v>
      </c>
      <c r="CB323" s="21">
        <v>1</v>
      </c>
      <c r="CC323" s="25" t="s">
        <v>172</v>
      </c>
      <c r="CD323" s="21" t="s">
        <v>97</v>
      </c>
      <c r="CE323" s="21"/>
      <c r="CF323" s="21" t="s">
        <v>143</v>
      </c>
    </row>
    <row r="324" spans="1:84" ht="70.2" x14ac:dyDescent="0.3">
      <c r="A324" s="21">
        <v>34462</v>
      </c>
      <c r="B324" s="53" t="s">
        <v>1034</v>
      </c>
      <c r="C324" s="21" t="s">
        <v>679</v>
      </c>
      <c r="D324" s="21" t="s">
        <v>844</v>
      </c>
      <c r="E324" s="21" t="s">
        <v>845</v>
      </c>
      <c r="F324" s="21"/>
      <c r="G324" s="21" t="s">
        <v>189</v>
      </c>
      <c r="H324" s="21" t="s">
        <v>190</v>
      </c>
      <c r="I324" s="21" t="s">
        <v>92</v>
      </c>
      <c r="J324" s="21" t="s">
        <v>93</v>
      </c>
      <c r="K324" s="21" t="s">
        <v>191</v>
      </c>
      <c r="L324" s="24" t="s">
        <v>92</v>
      </c>
      <c r="M324" s="24" t="s">
        <v>92</v>
      </c>
      <c r="N324" s="24" t="s">
        <v>92</v>
      </c>
      <c r="O324" s="24" t="s">
        <v>92</v>
      </c>
      <c r="P324" s="24" t="s">
        <v>92</v>
      </c>
      <c r="Q324" s="24" t="s">
        <v>92</v>
      </c>
      <c r="R324" s="24" t="s">
        <v>92</v>
      </c>
      <c r="S324" s="24">
        <v>77.767341185971219</v>
      </c>
      <c r="T324" s="24">
        <v>86.962514646388442</v>
      </c>
      <c r="U324" s="24">
        <v>98.885693854268766</v>
      </c>
      <c r="V324" s="24" t="s">
        <v>92</v>
      </c>
      <c r="W324" s="24" t="s">
        <v>92</v>
      </c>
      <c r="X324" s="24" t="s">
        <v>92</v>
      </c>
      <c r="Y324" s="24" t="s">
        <v>92</v>
      </c>
      <c r="Z324" s="24" t="s">
        <v>92</v>
      </c>
      <c r="AA324" s="24" t="s">
        <v>92</v>
      </c>
      <c r="AB324" s="23" t="s">
        <v>192</v>
      </c>
      <c r="AC324" s="37">
        <v>18.263920479999999</v>
      </c>
      <c r="AD324" s="37">
        <v>-65.646201320000003</v>
      </c>
      <c r="AE324" s="37" t="str">
        <f>_xlfn.XLOOKUP(Consolidated[[#This Row],[CODE]],[1]updatedschoolpoints!$A:$A,[1]updatedschoolpoints!$O:$O)</f>
        <v>205-047-028-07</v>
      </c>
      <c r="AF324" s="37">
        <f>_xlfn.XLOOKUP(Consolidated[[#This Row],[CODE]],[1]updatedschoolpoints!$A:$A,[1]updatedschoolpoints!$Q:$Q)</f>
        <v>7</v>
      </c>
      <c r="AG324" s="37">
        <f>_xlfn.XLOOKUP(Consolidated[[#This Row],[CODE]],[1]updatedschoolpoints!$A:$A,[1]updatedschoolpoints!$P:$P)</f>
        <v>28</v>
      </c>
      <c r="AH324" s="37">
        <f>_xlfn.XLOOKUP(Consolidated[[#This Row],[CODE]],[1]updatedschoolpoints!$A:$A,[1]updatedschoolpoints!$I:$I)</f>
        <v>3.7537934919999998</v>
      </c>
      <c r="AI324" s="37">
        <f>_xlfn.XLOOKUP(Consolidated[[#This Row],[CODE]],[1]updatedschoolpoints!$A:$A,[1]updatedschoolpoints!$H:$H)</f>
        <v>163515.2445</v>
      </c>
      <c r="AJ324" s="21">
        <v>74993</v>
      </c>
      <c r="AK324" s="21" t="s">
        <v>298</v>
      </c>
      <c r="AL324" s="26">
        <f>_xlfn.XLOOKUP(Consolidated[[#This Row],[CODE]],'[9]Added completed QCQA items 2206'!$J:$J,'[9]Added completed QCQA items 2206'!$GB:$GB,"MISSING")</f>
        <v>0.86799999999999999</v>
      </c>
      <c r="AM324" s="27">
        <f>IF(AND(Consolidated[[#This Row],[DESIGNATION]]="Historic",Consolidated[[#This Row],[DESIGNATION 3/22/2022]]="Historic"),AL324,AL324/1.6)</f>
        <v>0.54249999999999998</v>
      </c>
      <c r="AN324" s="21" t="s">
        <v>97</v>
      </c>
      <c r="AO324" s="21" t="s">
        <v>97</v>
      </c>
      <c r="AP324" s="21" t="str">
        <f>_xlfn.XLOOKUP(Consolidated[[#This Row],[CODE]],'[3]PRUEBA PVI'!$D:$D,'[3]PRUEBA PVI'!$I:$I,"NO DATA")</f>
        <v>REGULAR</v>
      </c>
      <c r="AQ324" s="28" t="str">
        <f>IF(_xlfn.XLOOKUP(Consolidated[[#This Row],[CODE]],'[4]PRUEBA PVI'!$D:$D,'[4]PRUEBA PVI'!$I:$I,"NOT FOUND")=Consolidated[[#This Row],[SPECIAL SCHOOL]],"MATCHES","NO")</f>
        <v>MATCHES</v>
      </c>
      <c r="AR324" s="28"/>
      <c r="AS324" s="21">
        <f>_xlfn.XLOOKUP(Consolidated[[#This Row],[CODE]],'[5]WORKING FILE'!$D:$D,'[5]WORKING FILE'!$W:$W,"")</f>
        <v>3</v>
      </c>
      <c r="AT324" s="33" t="str">
        <f>_xlfn.XLOOKUP(Consolidated[[#This Row],[CODE]],'[5]WORKING FILE'!$D:$D,'[5]WORKING FILE'!$V:$V)</f>
        <v>0.3m to nearby elem school. Have capacity to accommadate more students</v>
      </c>
      <c r="AU324" s="21" t="str">
        <f>_xlfn.XLOOKUP(Consolidated[[#This Row],[CODE]],'[6]Karen sort'!$D:$D,'[6]Karen sort'!$O:$O,"NOT COMPLETE")</f>
        <v>6-8</v>
      </c>
      <c r="AV324" s="21">
        <v>3.8</v>
      </c>
      <c r="AW324" s="21">
        <v>2</v>
      </c>
      <c r="AX324" s="21" t="s">
        <v>92</v>
      </c>
      <c r="AY324" s="27" t="s">
        <v>92</v>
      </c>
      <c r="AZ324" s="21"/>
      <c r="BA324" s="21"/>
      <c r="BB324" s="21"/>
      <c r="BC324" s="21"/>
      <c r="BD324" s="21"/>
      <c r="BE324" s="21"/>
      <c r="BF324" s="24" t="s">
        <v>179</v>
      </c>
      <c r="BG324" s="24">
        <v>266.44310521989502</v>
      </c>
      <c r="BH324" s="29" t="str">
        <f>IF(_xlfn.XLOOKUP(Consolidated[[#This Row],[CODE]],'[4]PRUEBA PVI'!$D:$D,'[4]PRUEBA PVI'!$AF:$AF,"NOT FOUND")=BG324,"",_xlfn.XLOOKUP(Consolidated[[#This Row],[CODE]],'[4]PRUEBA PVI'!$D:$D,'[4]PRUEBA PVI'!$AF:$AF,"NOT FOUND"))</f>
        <v/>
      </c>
      <c r="BI324" s="30">
        <v>252.64193342337498</v>
      </c>
      <c r="BJ324" s="21">
        <v>23</v>
      </c>
      <c r="BK324" s="28" t="str">
        <f>IF(_xlfn.XLOOKUP(Consolidated[[#This Row],[CODE]],'[4]PRUEBA PVI'!$D:$D,'[4]PRUEBA PVI'!$AK:$AK,"NO DATA")=Consolidated[[#This Row],[NO OF CLASSROOMS]],"","DOES NOT MATCH")</f>
        <v/>
      </c>
      <c r="BL324" s="31">
        <f>Consolidated[[#This Row],[ENROLLMENT 2021-22]]/Consolidated[[#This Row],[NO OF CLASSROOMS]]</f>
        <v>10.984431887972825</v>
      </c>
      <c r="BM324" s="21">
        <f>Consolidated[[#This Row],[FLOOR AREA (SF)]]/Consolidated[[#This Row],[ENROLLMENT 2022-23]]</f>
        <v>281.45971327765608</v>
      </c>
      <c r="BN324" s="21" t="s">
        <v>99</v>
      </c>
      <c r="BO324" s="21" t="s">
        <v>132</v>
      </c>
      <c r="BP324" s="21" t="s">
        <v>97</v>
      </c>
      <c r="BQ324" s="21" t="s">
        <v>123</v>
      </c>
      <c r="BR324" s="21" t="s">
        <v>97</v>
      </c>
      <c r="BS324" s="21" t="str">
        <f>_xlfn.XLOOKUP(Consolidated[[#This Row],[CODE]],'[7]page 1'!$A:$A,'[7]page 1'!$C:$C,"")</f>
        <v/>
      </c>
      <c r="BT324" s="21" t="str">
        <f>_xlfn.XLOOKUP(Consolidated[[#This Row],[CODE]],[8]Sheet1!$A:$A,[8]Sheet1!$G:$G,"")</f>
        <v/>
      </c>
      <c r="BU324" s="21" t="s">
        <v>92</v>
      </c>
      <c r="BV324" s="21" t="s">
        <v>101</v>
      </c>
      <c r="BW324" s="25" t="s">
        <v>279</v>
      </c>
      <c r="BX324" s="32" t="s">
        <v>1035</v>
      </c>
      <c r="BY324" s="21" t="s">
        <v>845</v>
      </c>
      <c r="BZ324" s="21" t="s">
        <v>103</v>
      </c>
      <c r="CA324" s="33" t="s">
        <v>847</v>
      </c>
      <c r="CB324" s="21">
        <v>1</v>
      </c>
      <c r="CC324" s="25" t="s">
        <v>172</v>
      </c>
      <c r="CD324" s="21" t="s">
        <v>97</v>
      </c>
      <c r="CE324" s="21"/>
      <c r="CF324" s="21" t="s">
        <v>117</v>
      </c>
    </row>
    <row r="325" spans="1:84" ht="70.2" x14ac:dyDescent="0.3">
      <c r="A325" s="21">
        <v>34769</v>
      </c>
      <c r="B325" s="22" t="s">
        <v>1036</v>
      </c>
      <c r="C325" s="21" t="s">
        <v>679</v>
      </c>
      <c r="D325" s="21" t="s">
        <v>844</v>
      </c>
      <c r="E325" s="21" t="s">
        <v>844</v>
      </c>
      <c r="F325" s="21"/>
      <c r="G325" s="21" t="s">
        <v>119</v>
      </c>
      <c r="H325" s="21" t="s">
        <v>120</v>
      </c>
      <c r="I325" s="21" t="s">
        <v>92</v>
      </c>
      <c r="J325" s="21" t="s">
        <v>93</v>
      </c>
      <c r="K325" s="21" t="s">
        <v>121</v>
      </c>
      <c r="L325" s="24" t="s">
        <v>92</v>
      </c>
      <c r="M325" s="24">
        <v>19.077336701861391</v>
      </c>
      <c r="N325" s="24">
        <v>23.341742609376467</v>
      </c>
      <c r="O325" s="24">
        <v>22.526867502314289</v>
      </c>
      <c r="P325" s="24">
        <v>33.904622243150669</v>
      </c>
      <c r="Q325" s="24">
        <v>33.987687148472808</v>
      </c>
      <c r="R325" s="24">
        <v>34.990038289775732</v>
      </c>
      <c r="S325" s="24" t="s">
        <v>92</v>
      </c>
      <c r="T325" s="24" t="s">
        <v>92</v>
      </c>
      <c r="U325" s="24" t="s">
        <v>92</v>
      </c>
      <c r="V325" s="24" t="s">
        <v>92</v>
      </c>
      <c r="W325" s="24" t="s">
        <v>92</v>
      </c>
      <c r="X325" s="24" t="s">
        <v>92</v>
      </c>
      <c r="Y325" s="24" t="s">
        <v>92</v>
      </c>
      <c r="Z325" s="24" t="s">
        <v>92</v>
      </c>
      <c r="AA325" s="24" t="s">
        <v>92</v>
      </c>
      <c r="AB325" s="23" t="s">
        <v>136</v>
      </c>
      <c r="AC325" s="21">
        <v>18.347740000000002</v>
      </c>
      <c r="AD325" s="21">
        <v>-65.669560000000004</v>
      </c>
      <c r="AE325" s="21" t="str">
        <f>_xlfn.XLOOKUP(Consolidated[[#This Row],[CODE]],[1]updatedschoolpoints!$A:$A,[1]updatedschoolpoints!$O:$O)</f>
        <v>121-083-385-03</v>
      </c>
      <c r="AF325" s="21">
        <f>_xlfn.XLOOKUP(Consolidated[[#This Row],[CODE]],[1]updatedschoolpoints!$A:$A,[1]updatedschoolpoints!$Q:$Q)</f>
        <v>3</v>
      </c>
      <c r="AG325" s="21">
        <f>_xlfn.XLOOKUP(Consolidated[[#This Row],[CODE]],[1]updatedschoolpoints!$A:$A,[1]updatedschoolpoints!$P:$P)</f>
        <v>385</v>
      </c>
      <c r="AH325" s="21">
        <f>_xlfn.XLOOKUP(Consolidated[[#This Row],[CODE]],[1]updatedschoolpoints!$A:$A,[1]updatedschoolpoints!$I:$I)</f>
        <v>2.8543920279999999</v>
      </c>
      <c r="AI325" s="21">
        <f>_xlfn.XLOOKUP(Consolidated[[#This Row],[CODE]],[1]updatedschoolpoints!$A:$A,[1]updatedschoolpoints!$H:$H)</f>
        <v>124337.3167</v>
      </c>
      <c r="AJ325" s="21">
        <v>32800</v>
      </c>
      <c r="AK325" s="21" t="s">
        <v>364</v>
      </c>
      <c r="AL325" s="26">
        <f>_xlfn.XLOOKUP(Consolidated[[#This Row],[CODE]],'[2]FCI updated 220517'!$B:$B,'[2]FCI updated 220517'!$GD:$GD)</f>
        <v>0.72350000000000003</v>
      </c>
      <c r="AM325" s="27">
        <f>IF(AND(Consolidated[[#This Row],[DESIGNATION]]="Historic",Consolidated[[#This Row],[DESIGNATION 3/22/2022]]="Historic"),AL325,AL325/1.6)</f>
        <v>0.45218750000000002</v>
      </c>
      <c r="AN325" s="21" t="s">
        <v>97</v>
      </c>
      <c r="AO325" s="21" t="s">
        <v>97</v>
      </c>
      <c r="AP325" s="21" t="str">
        <f>_xlfn.XLOOKUP(Consolidated[[#This Row],[CODE]],'[3]PRUEBA PVI'!$D:$D,'[3]PRUEBA PVI'!$I:$I,"NO DATA")</f>
        <v>REGULAR</v>
      </c>
      <c r="AQ325" s="28" t="str">
        <f>IF(_xlfn.XLOOKUP(Consolidated[[#This Row],[CODE]],'[4]PRUEBA PVI'!$D:$D,'[4]PRUEBA PVI'!$I:$I,"NOT FOUND")=Consolidated[[#This Row],[SPECIAL SCHOOL]],"MATCHES","NO")</f>
        <v>MATCHES</v>
      </c>
      <c r="AR325" s="28"/>
      <c r="AS325" s="21">
        <f>_xlfn.XLOOKUP(Consolidated[[#This Row],[CODE]],'[5]WORKING FILE'!$D:$D,'[5]WORKING FILE'!$W:$W,"")</f>
        <v>1</v>
      </c>
      <c r="AT325" s="33" t="str">
        <f>_xlfn.XLOOKUP(Consolidated[[#This Row],[CODE]],'[5]WORKING FILE'!$D:$D,'[5]WORKING FILE'!$V:$V)</f>
        <v>&gt;1m to center. Low enrollment. Accommadate students in 34348.</v>
      </c>
      <c r="AU325" s="21" t="str">
        <f>_xlfn.XLOOKUP(Consolidated[[#This Row],[CODE]],'[6]Karen sort'!$D:$D,'[6]Karen sort'!$O:$O,"NOT COMPLETE")</f>
        <v>K-5</v>
      </c>
      <c r="AV325" s="21">
        <v>8.6</v>
      </c>
      <c r="AW325" s="21">
        <v>4</v>
      </c>
      <c r="AX325" s="21" t="s">
        <v>92</v>
      </c>
      <c r="AY325" s="27" t="s">
        <v>92</v>
      </c>
      <c r="AZ325" s="21"/>
      <c r="BA325" s="21"/>
      <c r="BB325" s="21"/>
      <c r="BC325" s="21"/>
      <c r="BD325" s="21"/>
      <c r="BE325" s="21"/>
      <c r="BF325" s="24" t="s">
        <v>179</v>
      </c>
      <c r="BG325" s="24">
        <v>179.32228649323656</v>
      </c>
      <c r="BH325" s="29" t="str">
        <f>IF(_xlfn.XLOOKUP(Consolidated[[#This Row],[CODE]],'[4]PRUEBA PVI'!$D:$D,'[4]PRUEBA PVI'!$AF:$AF,"NOT FOUND")=BG325,"",_xlfn.XLOOKUP(Consolidated[[#This Row],[CODE]],'[4]PRUEBA PVI'!$D:$D,'[4]PRUEBA PVI'!$AF:$AF,"NOT FOUND"))</f>
        <v/>
      </c>
      <c r="BI325" s="30">
        <v>169.25252219606014</v>
      </c>
      <c r="BJ325" s="21">
        <v>19</v>
      </c>
      <c r="BK325" s="28" t="str">
        <f>IF(_xlfn.XLOOKUP(Consolidated[[#This Row],[CODE]],'[4]PRUEBA PVI'!$D:$D,'[4]PRUEBA PVI'!$AK:$AK,"NO DATA")=Consolidated[[#This Row],[NO OF CLASSROOMS]],"","DOES NOT MATCH")</f>
        <v/>
      </c>
      <c r="BL325" s="31">
        <f>Consolidated[[#This Row],[ENROLLMENT 2021-22]]/Consolidated[[#This Row],[NO OF CLASSROOMS]]</f>
        <v>8.9080274840031652</v>
      </c>
      <c r="BM325" s="21">
        <f>Consolidated[[#This Row],[FLOOR AREA (SF)]]/Consolidated[[#This Row],[ENROLLMENT 2022-23]]</f>
        <v>182.91089546885243</v>
      </c>
      <c r="BN325" s="21" t="s">
        <v>99</v>
      </c>
      <c r="BO325" s="21" t="s">
        <v>132</v>
      </c>
      <c r="BP325" s="21" t="s">
        <v>97</v>
      </c>
      <c r="BQ325" s="21" t="s">
        <v>97</v>
      </c>
      <c r="BR325" s="21" t="s">
        <v>97</v>
      </c>
      <c r="BS325" s="21" t="str">
        <f>_xlfn.XLOOKUP(Consolidated[[#This Row],[CODE]],'[7]page 1'!$A:$A,'[7]page 1'!$C:$C,"")</f>
        <v/>
      </c>
      <c r="BT325" s="21" t="str">
        <f>_xlfn.XLOOKUP(Consolidated[[#This Row],[CODE]],[8]Sheet1!$A:$A,[8]Sheet1!$G:$G,"")</f>
        <v/>
      </c>
      <c r="BU325" s="21" t="s">
        <v>92</v>
      </c>
      <c r="BV325" s="21" t="s">
        <v>124</v>
      </c>
      <c r="BW325" s="25" t="s">
        <v>92</v>
      </c>
      <c r="BX325" s="32" t="s">
        <v>1037</v>
      </c>
      <c r="BY325" s="21" t="s">
        <v>844</v>
      </c>
      <c r="BZ325" s="21" t="s">
        <v>103</v>
      </c>
      <c r="CA325" s="33" t="s">
        <v>851</v>
      </c>
      <c r="CB325" s="21">
        <v>1</v>
      </c>
      <c r="CC325" s="25" t="s">
        <v>172</v>
      </c>
      <c r="CD325" s="21" t="s">
        <v>97</v>
      </c>
      <c r="CE325" s="21"/>
      <c r="CF325" s="21" t="s">
        <v>143</v>
      </c>
    </row>
    <row r="326" spans="1:84" ht="27.6" x14ac:dyDescent="0.3">
      <c r="A326" s="21">
        <v>34777</v>
      </c>
      <c r="B326" s="22" t="s">
        <v>1038</v>
      </c>
      <c r="C326" s="21" t="s">
        <v>679</v>
      </c>
      <c r="D326" s="21" t="s">
        <v>867</v>
      </c>
      <c r="E326" s="21" t="s">
        <v>878</v>
      </c>
      <c r="F326" s="21"/>
      <c r="G326" s="21" t="s">
        <v>119</v>
      </c>
      <c r="H326" s="21" t="s">
        <v>120</v>
      </c>
      <c r="I326" s="21" t="s">
        <v>110</v>
      </c>
      <c r="J326" s="21" t="s">
        <v>93</v>
      </c>
      <c r="K326" s="21" t="s">
        <v>121</v>
      </c>
      <c r="L326" s="24">
        <v>11.852649927657403</v>
      </c>
      <c r="M326" s="24">
        <v>17.169603031675251</v>
      </c>
      <c r="N326" s="24">
        <v>19.607063791876232</v>
      </c>
      <c r="O326" s="24">
        <v>15.956531147472623</v>
      </c>
      <c r="P326" s="24">
        <v>25.428466682363002</v>
      </c>
      <c r="Q326" s="24">
        <v>26.434867782145517</v>
      </c>
      <c r="R326" s="24">
        <v>25.533271184430937</v>
      </c>
      <c r="S326" s="24" t="s">
        <v>92</v>
      </c>
      <c r="T326" s="24" t="s">
        <v>92</v>
      </c>
      <c r="U326" s="24" t="s">
        <v>92</v>
      </c>
      <c r="V326" s="24" t="s">
        <v>92</v>
      </c>
      <c r="W326" s="24" t="s">
        <v>92</v>
      </c>
      <c r="X326" s="24" t="s">
        <v>92</v>
      </c>
      <c r="Y326" s="24" t="s">
        <v>92</v>
      </c>
      <c r="Z326" s="24" t="s">
        <v>92</v>
      </c>
      <c r="AA326" s="24" t="s">
        <v>92</v>
      </c>
      <c r="AB326" s="23" t="s">
        <v>230</v>
      </c>
      <c r="AC326" s="21">
        <v>18.226780000000002</v>
      </c>
      <c r="AD326" s="21">
        <v>-65.929839999999999</v>
      </c>
      <c r="AE326" s="21" t="str">
        <f>_xlfn.XLOOKUP(Consolidated[[#This Row],[CODE]],[1]updatedschoolpoints!$A:$A,[1]updatedschoolpoints!$O:$O)</f>
        <v>227-062-356-01</v>
      </c>
      <c r="AF326" s="21">
        <f>_xlfn.XLOOKUP(Consolidated[[#This Row],[CODE]],[1]updatedschoolpoints!$A:$A,[1]updatedschoolpoints!$Q:$Q)</f>
        <v>1</v>
      </c>
      <c r="AG326" s="21">
        <f>_xlfn.XLOOKUP(Consolidated[[#This Row],[CODE]],[1]updatedschoolpoints!$A:$A,[1]updatedschoolpoints!$P:$P)</f>
        <v>356</v>
      </c>
      <c r="AH326" s="21">
        <f>_xlfn.XLOOKUP(Consolidated[[#This Row],[CODE]],[1]updatedschoolpoints!$A:$A,[1]updatedschoolpoints!$I:$I)</f>
        <v>6.8949231690000001</v>
      </c>
      <c r="AI326" s="21">
        <f>_xlfn.XLOOKUP(Consolidated[[#This Row],[CODE]],[1]updatedschoolpoints!$A:$A,[1]updatedschoolpoints!$H:$H)</f>
        <v>300342.85330000002</v>
      </c>
      <c r="AJ326" s="21">
        <v>69715</v>
      </c>
      <c r="AK326" s="21" t="s">
        <v>402</v>
      </c>
      <c r="AL326" s="26">
        <f>_xlfn.XLOOKUP(Consolidated[[#This Row],[CODE]],'[2]FCI updated 220517'!$B:$B,'[2]FCI updated 220517'!$GD:$GD)</f>
        <v>0.9425</v>
      </c>
      <c r="AM326" s="27">
        <f>IF(AND(Consolidated[[#This Row],[DESIGNATION]]="Historic",Consolidated[[#This Row],[DESIGNATION 3/22/2022]]="Historic"),AL326,AL326/1.6)</f>
        <v>0.58906249999999993</v>
      </c>
      <c r="AN326" s="21" t="s">
        <v>97</v>
      </c>
      <c r="AO326" s="21" t="s">
        <v>97</v>
      </c>
      <c r="AP326" s="21" t="str">
        <f>_xlfn.XLOOKUP(Consolidated[[#This Row],[CODE]],'[3]PRUEBA PVI'!$D:$D,'[3]PRUEBA PVI'!$I:$I,"NO DATA")</f>
        <v>REGULAR</v>
      </c>
      <c r="AQ326" s="28" t="str">
        <f>IF(_xlfn.XLOOKUP(Consolidated[[#This Row],[CODE]],'[4]PRUEBA PVI'!$D:$D,'[4]PRUEBA PVI'!$I:$I,"NOT FOUND")=Consolidated[[#This Row],[SPECIAL SCHOOL]],"MATCHES","NO")</f>
        <v>MATCHES</v>
      </c>
      <c r="AR326" s="28"/>
      <c r="AS326" s="21">
        <f>_xlfn.XLOOKUP(Consolidated[[#This Row],[CODE]],'[5]WORKING FILE'!$D:$D,'[5]WORKING FILE'!$W:$W,"")</f>
        <v>3</v>
      </c>
      <c r="AT326" s="33" t="str">
        <f>_xlfn.XLOOKUP(Consolidated[[#This Row],[CODE]],'[5]WORKING FILE'!$D:$D,'[5]WORKING FILE'!$V:$V)</f>
        <v>Have capacity to accommadate students from nearby school 30791 (159), add (1) PK</v>
      </c>
      <c r="AU326" s="21" t="str">
        <f>_xlfn.XLOOKUP(Consolidated[[#This Row],[CODE]],'[6]Karen sort'!$D:$D,'[6]Karen sort'!$O:$O,"NOT COMPLETE")</f>
        <v>PK-5</v>
      </c>
      <c r="AV326" s="21">
        <v>12.2</v>
      </c>
      <c r="AW326" s="21">
        <v>3</v>
      </c>
      <c r="AX326" s="21" t="s">
        <v>92</v>
      </c>
      <c r="AY326" s="27" t="s">
        <v>92</v>
      </c>
      <c r="AZ326" s="21"/>
      <c r="BA326" s="21"/>
      <c r="BB326" s="21"/>
      <c r="BC326" s="21"/>
      <c r="BD326" s="21"/>
      <c r="BE326" s="21"/>
      <c r="BF326" s="24" t="s">
        <v>179</v>
      </c>
      <c r="BG326" s="24">
        <v>148.68728221328732</v>
      </c>
      <c r="BH326" s="29" t="str">
        <f>IF(_xlfn.XLOOKUP(Consolidated[[#This Row],[CODE]],'[4]PRUEBA PVI'!$D:$D,'[4]PRUEBA PVI'!$AF:$AF,"NOT FOUND")=BG326,"",_xlfn.XLOOKUP(Consolidated[[#This Row],[CODE]],'[4]PRUEBA PVI'!$D:$D,'[4]PRUEBA PVI'!$AF:$AF,"NOT FOUND"))</f>
        <v/>
      </c>
      <c r="BI326" s="30">
        <v>141.90649001274986</v>
      </c>
      <c r="BJ326" s="21">
        <v>27</v>
      </c>
      <c r="BK326" s="28" t="str">
        <f>IF(_xlfn.XLOOKUP(Consolidated[[#This Row],[CODE]],'[4]PRUEBA PVI'!$D:$D,'[4]PRUEBA PVI'!$AK:$AK,"NO DATA")=Consolidated[[#This Row],[NO OF CLASSROOMS]],"","DOES NOT MATCH")</f>
        <v/>
      </c>
      <c r="BL326" s="31">
        <f>Consolidated[[#This Row],[ENROLLMENT 2021-22]]/Consolidated[[#This Row],[NO OF CLASSROOMS]]</f>
        <v>5.2557959263981431</v>
      </c>
      <c r="BM326" s="21">
        <f>Consolidated[[#This Row],[FLOOR AREA (SF)]]/Consolidated[[#This Row],[ENROLLMENT 2022-23]]</f>
        <v>468.86995957055683</v>
      </c>
      <c r="BN326" s="21" t="s">
        <v>99</v>
      </c>
      <c r="BO326" s="21" t="s">
        <v>132</v>
      </c>
      <c r="BP326" s="21" t="s">
        <v>97</v>
      </c>
      <c r="BQ326" s="21" t="s">
        <v>97</v>
      </c>
      <c r="BR326" s="21" t="s">
        <v>97</v>
      </c>
      <c r="BS326" s="21" t="str">
        <f>_xlfn.XLOOKUP(Consolidated[[#This Row],[CODE]],'[7]page 1'!$A:$A,'[7]page 1'!$C:$C,"")</f>
        <v/>
      </c>
      <c r="BT326" s="21" t="str">
        <f>_xlfn.XLOOKUP(Consolidated[[#This Row],[CODE]],[8]Sheet1!$A:$A,[8]Sheet1!$G:$G,"")</f>
        <v/>
      </c>
      <c r="BU326" s="21" t="s">
        <v>92</v>
      </c>
      <c r="BV326" s="21" t="s">
        <v>101</v>
      </c>
      <c r="BW326" s="25" t="s">
        <v>92</v>
      </c>
      <c r="BX326" s="32" t="s">
        <v>1039</v>
      </c>
      <c r="BY326" s="21" t="s">
        <v>878</v>
      </c>
      <c r="BZ326" s="21" t="s">
        <v>103</v>
      </c>
      <c r="CA326" s="33" t="s">
        <v>880</v>
      </c>
      <c r="CB326" s="21">
        <v>1</v>
      </c>
      <c r="CC326" s="25" t="s">
        <v>172</v>
      </c>
      <c r="CD326" s="21" t="s">
        <v>97</v>
      </c>
      <c r="CE326" s="21"/>
      <c r="CF326" s="21" t="s">
        <v>143</v>
      </c>
    </row>
    <row r="327" spans="1:84" ht="56.4" x14ac:dyDescent="0.3">
      <c r="A327" s="21">
        <v>34785</v>
      </c>
      <c r="B327" s="22" t="s">
        <v>1040</v>
      </c>
      <c r="C327" s="21" t="s">
        <v>679</v>
      </c>
      <c r="D327" s="21" t="s">
        <v>867</v>
      </c>
      <c r="E327" s="21" t="s">
        <v>878</v>
      </c>
      <c r="F327" s="21"/>
      <c r="G327" s="21" t="s">
        <v>160</v>
      </c>
      <c r="H327" s="21" t="s">
        <v>161</v>
      </c>
      <c r="I327" s="21" t="s">
        <v>92</v>
      </c>
      <c r="J327" s="21" t="s">
        <v>92</v>
      </c>
      <c r="K327" s="21" t="s">
        <v>162</v>
      </c>
      <c r="L327" s="24" t="s">
        <v>92</v>
      </c>
      <c r="M327" s="24" t="s">
        <v>92</v>
      </c>
      <c r="N327" s="24" t="s">
        <v>92</v>
      </c>
      <c r="O327" s="24" t="s">
        <v>92</v>
      </c>
      <c r="P327" s="24" t="s">
        <v>92</v>
      </c>
      <c r="Q327" s="24" t="s">
        <v>92</v>
      </c>
      <c r="R327" s="24" t="s">
        <v>92</v>
      </c>
      <c r="S327" s="24" t="s">
        <v>92</v>
      </c>
      <c r="T327" s="24" t="s">
        <v>92</v>
      </c>
      <c r="U327" s="24" t="s">
        <v>92</v>
      </c>
      <c r="V327" s="24">
        <v>144.16854570974047</v>
      </c>
      <c r="W327" s="24">
        <v>149.77586872157235</v>
      </c>
      <c r="X327" s="24">
        <v>145.70653082508969</v>
      </c>
      <c r="Y327" s="24">
        <v>133.12196979534957</v>
      </c>
      <c r="Z327" s="24" t="s">
        <v>92</v>
      </c>
      <c r="AA327" s="24" t="s">
        <v>92</v>
      </c>
      <c r="AB327" s="23" t="s">
        <v>313</v>
      </c>
      <c r="AC327" s="21">
        <v>18.225390000000001</v>
      </c>
      <c r="AD327" s="21">
        <v>-65.903440000000003</v>
      </c>
      <c r="AE327" s="21" t="str">
        <f>_xlfn.XLOOKUP(Consolidated[[#This Row],[CODE]],[1]updatedschoolpoints!$A:$A,[1]updatedschoolpoints!$O:$O)</f>
        <v>227-000-008-97</v>
      </c>
      <c r="AF327" s="21">
        <f>_xlfn.XLOOKUP(Consolidated[[#This Row],[CODE]],[1]updatedschoolpoints!$A:$A,[1]updatedschoolpoints!$Q:$Q)</f>
        <v>97</v>
      </c>
      <c r="AG327" s="21">
        <f>_xlfn.XLOOKUP(Consolidated[[#This Row],[CODE]],[1]updatedschoolpoints!$A:$A,[1]updatedschoolpoints!$P:$P)</f>
        <v>8</v>
      </c>
      <c r="AH327" s="21">
        <f>_xlfn.XLOOKUP(Consolidated[[#This Row],[CODE]],[1]updatedschoolpoints!$A:$A,[1]updatedschoolpoints!$I:$I)</f>
        <v>4.5406994159999998</v>
      </c>
      <c r="AI327" s="21">
        <f>_xlfn.XLOOKUP(Consolidated[[#This Row],[CODE]],[1]updatedschoolpoints!$A:$A,[1]updatedschoolpoints!$H:$H)</f>
        <v>197792.86660000001</v>
      </c>
      <c r="AJ327" s="21">
        <v>48884</v>
      </c>
      <c r="AK327" s="21" t="s">
        <v>226</v>
      </c>
      <c r="AL327" s="26">
        <f>_xlfn.XLOOKUP(Consolidated[[#This Row],[CODE]],'[2]FCI updated 220517'!$B:$B,'[2]FCI updated 220517'!$GD:$GD)</f>
        <v>0.79749999999999999</v>
      </c>
      <c r="AM327" s="27">
        <f>IF(AND(Consolidated[[#This Row],[DESIGNATION]]="Historic",Consolidated[[#This Row],[DESIGNATION 3/22/2022]]="Historic"),AL327,AL327/1.6)</f>
        <v>0.49843749999999998</v>
      </c>
      <c r="AN327" s="21" t="s">
        <v>97</v>
      </c>
      <c r="AO327" s="21" t="s">
        <v>97</v>
      </c>
      <c r="AP327" s="21" t="str">
        <f>_xlfn.XLOOKUP(Consolidated[[#This Row],[CODE]],'[3]PRUEBA PVI'!$D:$D,'[3]PRUEBA PVI'!$I:$I,"NO DATA")</f>
        <v>REGULAR</v>
      </c>
      <c r="AQ327" s="28" t="str">
        <f>IF(_xlfn.XLOOKUP(Consolidated[[#This Row],[CODE]],'[4]PRUEBA PVI'!$D:$D,'[4]PRUEBA PVI'!$I:$I,"NOT FOUND")=Consolidated[[#This Row],[SPECIAL SCHOOL]],"MATCHES","NO")</f>
        <v>MATCHES</v>
      </c>
      <c r="AR327" s="28"/>
      <c r="AS327" s="21">
        <f>_xlfn.XLOOKUP(Consolidated[[#This Row],[CODE]],'[5]WORKING FILE'!$D:$D,'[5]WORKING FILE'!$W:$W,"")</f>
        <v>4</v>
      </c>
      <c r="AT327" s="33" t="str">
        <f>_xlfn.XLOOKUP(Consolidated[[#This Row],[CODE]],'[5]WORKING FILE'!$D:$D,'[5]WORKING FILE'!$V:$V)</f>
        <v>Very close to flood zone. Currently under area. Need site/bldg evaluation for addition or replacement.</v>
      </c>
      <c r="AU327" s="21" t="str">
        <f>_xlfn.XLOOKUP(Consolidated[[#This Row],[CODE]],'[6]Karen sort'!$D:$D,'[6]Karen sort'!$O:$O,"NOT COMPLETE")</f>
        <v>9-12</v>
      </c>
      <c r="AV327" s="21">
        <v>12.2</v>
      </c>
      <c r="AW327" s="21">
        <v>4</v>
      </c>
      <c r="AX327" s="21" t="s">
        <v>92</v>
      </c>
      <c r="AY327" s="27" t="s">
        <v>92</v>
      </c>
      <c r="AZ327" s="21"/>
      <c r="BA327" s="21"/>
      <c r="BB327" s="21"/>
      <c r="BC327" s="21"/>
      <c r="BD327" s="21"/>
      <c r="BE327" s="21"/>
      <c r="BF327" s="24" t="s">
        <v>179</v>
      </c>
      <c r="BG327" s="24">
        <v>572.77291505175208</v>
      </c>
      <c r="BH327" s="29" t="str">
        <f>IF(_xlfn.XLOOKUP(Consolidated[[#This Row],[CODE]],'[4]PRUEBA PVI'!$D:$D,'[4]PRUEBA PVI'!$AF:$AF,"NOT FOUND")=BG327,"",_xlfn.XLOOKUP(Consolidated[[#This Row],[CODE]],'[4]PRUEBA PVI'!$D:$D,'[4]PRUEBA PVI'!$AF:$AF,"NOT FOUND"))</f>
        <v/>
      </c>
      <c r="BI327" s="30">
        <v>549.5453000451912</v>
      </c>
      <c r="BJ327" s="21">
        <v>25</v>
      </c>
      <c r="BK327" s="28" t="str">
        <f>IF(_xlfn.XLOOKUP(Consolidated[[#This Row],[CODE]],'[4]PRUEBA PVI'!$D:$D,'[4]PRUEBA PVI'!$AK:$AK,"NO DATA")=Consolidated[[#This Row],[NO OF CLASSROOMS]],"","DOES NOT MATCH")</f>
        <v/>
      </c>
      <c r="BL327" s="31">
        <f>Consolidated[[#This Row],[ENROLLMENT 2021-22]]/Consolidated[[#This Row],[NO OF CLASSROOMS]]</f>
        <v>21.981812001807647</v>
      </c>
      <c r="BM327" s="21">
        <f>Consolidated[[#This Row],[FLOOR AREA (SF)]]/Consolidated[[#This Row],[ENROLLMENT 2022-23]]</f>
        <v>85.34621438163353</v>
      </c>
      <c r="BN327" s="21" t="s">
        <v>99</v>
      </c>
      <c r="BO327" s="21" t="s">
        <v>132</v>
      </c>
      <c r="BP327" s="21" t="s">
        <v>97</v>
      </c>
      <c r="BQ327" s="21" t="s">
        <v>97</v>
      </c>
      <c r="BR327" s="21" t="s">
        <v>97</v>
      </c>
      <c r="BS327" s="21" t="str">
        <f>_xlfn.XLOOKUP(Consolidated[[#This Row],[CODE]],'[7]page 1'!$A:$A,'[7]page 1'!$C:$C,"")</f>
        <v/>
      </c>
      <c r="BT327" s="21" t="str">
        <f>_xlfn.XLOOKUP(Consolidated[[#This Row],[CODE]],[8]Sheet1!$A:$A,[8]Sheet1!$G:$G,"")</f>
        <v/>
      </c>
      <c r="BU327" s="21" t="s">
        <v>92</v>
      </c>
      <c r="BV327" s="21" t="s">
        <v>101</v>
      </c>
      <c r="BW327" s="25" t="s">
        <v>92</v>
      </c>
      <c r="BX327" s="32" t="s">
        <v>1041</v>
      </c>
      <c r="BY327" s="21" t="s">
        <v>878</v>
      </c>
      <c r="BZ327" s="21" t="s">
        <v>103</v>
      </c>
      <c r="CA327" s="33" t="s">
        <v>880</v>
      </c>
      <c r="CB327" s="21">
        <v>1</v>
      </c>
      <c r="CC327" s="25" t="s">
        <v>172</v>
      </c>
      <c r="CD327" s="21" t="s">
        <v>97</v>
      </c>
      <c r="CE327" s="21"/>
      <c r="CF327" s="21" t="s">
        <v>143</v>
      </c>
    </row>
    <row r="328" spans="1:84" ht="56.4" x14ac:dyDescent="0.3">
      <c r="A328" s="21">
        <v>34793</v>
      </c>
      <c r="B328" s="22" t="s">
        <v>1042</v>
      </c>
      <c r="C328" s="21" t="s">
        <v>679</v>
      </c>
      <c r="D328" s="21" t="s">
        <v>901</v>
      </c>
      <c r="E328" s="21" t="s">
        <v>907</v>
      </c>
      <c r="F328" s="21"/>
      <c r="G328" s="21" t="s">
        <v>119</v>
      </c>
      <c r="H328" s="21" t="s">
        <v>120</v>
      </c>
      <c r="I328" s="21" t="s">
        <v>92</v>
      </c>
      <c r="J328" s="21" t="s">
        <v>93</v>
      </c>
      <c r="K328" s="21" t="s">
        <v>121</v>
      </c>
      <c r="L328" s="24" t="s">
        <v>92</v>
      </c>
      <c r="M328" s="24">
        <v>32.431472393164363</v>
      </c>
      <c r="N328" s="24">
        <v>34.54577906187717</v>
      </c>
      <c r="O328" s="24">
        <v>40.360637608313105</v>
      </c>
      <c r="P328" s="24">
        <v>53.682318551655221</v>
      </c>
      <c r="Q328" s="24">
        <v>61.366657351409238</v>
      </c>
      <c r="R328" s="24">
        <v>62.414662895275626</v>
      </c>
      <c r="S328" s="24" t="s">
        <v>92</v>
      </c>
      <c r="T328" s="24" t="s">
        <v>92</v>
      </c>
      <c r="U328" s="24" t="s">
        <v>92</v>
      </c>
      <c r="V328" s="24" t="s">
        <v>92</v>
      </c>
      <c r="W328" s="24" t="s">
        <v>92</v>
      </c>
      <c r="X328" s="24" t="s">
        <v>92</v>
      </c>
      <c r="Y328" s="24" t="s">
        <v>92</v>
      </c>
      <c r="Z328" s="24" t="s">
        <v>92</v>
      </c>
      <c r="AA328" s="24" t="s">
        <v>92</v>
      </c>
      <c r="AB328" s="23" t="s">
        <v>136</v>
      </c>
      <c r="AC328" s="21">
        <v>18.42633</v>
      </c>
      <c r="AD328" s="21">
        <v>-65.880970000000005</v>
      </c>
      <c r="AE328" s="21" t="str">
        <f>_xlfn.XLOOKUP(Consolidated[[#This Row],[CODE]],[1]updatedschoolpoints!$A:$A,[1]updatedschoolpoints!$O:$O)</f>
        <v>065-000-005-18</v>
      </c>
      <c r="AF328" s="21">
        <f>_xlfn.XLOOKUP(Consolidated[[#This Row],[CODE]],[1]updatedschoolpoints!$A:$A,[1]updatedschoolpoints!$Q:$Q)</f>
        <v>18</v>
      </c>
      <c r="AG328" s="21">
        <f>_xlfn.XLOOKUP(Consolidated[[#This Row],[CODE]],[1]updatedschoolpoints!$A:$A,[1]updatedschoolpoints!$P:$P)</f>
        <v>5</v>
      </c>
      <c r="AH328" s="21">
        <f>_xlfn.XLOOKUP(Consolidated[[#This Row],[CODE]],[1]updatedschoolpoints!$A:$A,[1]updatedschoolpoints!$I:$I)</f>
        <v>2.449646998</v>
      </c>
      <c r="AI328" s="21">
        <f>_xlfn.XLOOKUP(Consolidated[[#This Row],[CODE]],[1]updatedschoolpoints!$A:$A,[1]updatedschoolpoints!$H:$H)</f>
        <v>106706.6232</v>
      </c>
      <c r="AJ328" s="21">
        <v>45040</v>
      </c>
      <c r="AK328" s="21" t="s">
        <v>226</v>
      </c>
      <c r="AL328" s="26">
        <f>_xlfn.XLOOKUP(Consolidated[[#This Row],[CODE]],'[2]FCI updated 220517'!$B:$B,'[2]FCI updated 220517'!$GD:$GD)</f>
        <v>0.89249999999999996</v>
      </c>
      <c r="AM328" s="27">
        <f>IF(AND(Consolidated[[#This Row],[DESIGNATION]]="Historic",Consolidated[[#This Row],[DESIGNATION 3/22/2022]]="Historic"),AL328,AL328/1.6)</f>
        <v>0.55781249999999993</v>
      </c>
      <c r="AN328" s="21" t="s">
        <v>97</v>
      </c>
      <c r="AO328" s="21" t="s">
        <v>97</v>
      </c>
      <c r="AP328" s="21" t="str">
        <f>_xlfn.XLOOKUP(Consolidated[[#This Row],[CODE]],'[3]PRUEBA PVI'!$D:$D,'[3]PRUEBA PVI'!$I:$I,"NO DATA")</f>
        <v>REGULAR</v>
      </c>
      <c r="AQ328" s="28" t="str">
        <f>IF(_xlfn.XLOOKUP(Consolidated[[#This Row],[CODE]],'[4]PRUEBA PVI'!$D:$D,'[4]PRUEBA PVI'!$I:$I,"NOT FOUND")=Consolidated[[#This Row],[SPECIAL SCHOOL]],"MATCHES","NO")</f>
        <v>MATCHES</v>
      </c>
      <c r="AR328" s="28"/>
      <c r="AS328" s="21">
        <f>_xlfn.XLOOKUP(Consolidated[[#This Row],[CODE]],'[5]WORKING FILE'!$D:$D,'[5]WORKING FILE'!$W:$W,"")</f>
        <v>3</v>
      </c>
      <c r="AT328" s="33" t="str">
        <f>_xlfn.XLOOKUP(Consolidated[[#This Row],[CODE]],'[5]WORKING FILE'!$D:$D,'[5]WORKING FILE'!$V:$V)</f>
        <v>In a flood plain.  Add (2) PK classes.</v>
      </c>
      <c r="AU328" s="21" t="str">
        <f>_xlfn.XLOOKUP(Consolidated[[#This Row],[CODE]],'[6]Karen sort'!$D:$D,'[6]Karen sort'!$O:$O,"NOT COMPLETE")</f>
        <v>PK-5</v>
      </c>
      <c r="AV328" s="21">
        <v>13.2</v>
      </c>
      <c r="AW328" s="21">
        <v>3</v>
      </c>
      <c r="AX328" s="21" t="s">
        <v>92</v>
      </c>
      <c r="AY328" s="27" t="s">
        <v>92</v>
      </c>
      <c r="AZ328" s="21"/>
      <c r="BA328" s="21"/>
      <c r="BB328" s="21"/>
      <c r="BC328" s="21"/>
      <c r="BD328" s="21"/>
      <c r="BE328" s="21"/>
      <c r="BF328" s="24" t="s">
        <v>179</v>
      </c>
      <c r="BG328" s="24">
        <v>290.54852386083729</v>
      </c>
      <c r="BH328" s="29" t="str">
        <f>IF(_xlfn.XLOOKUP(Consolidated[[#This Row],[CODE]],'[4]PRUEBA PVI'!$D:$D,'[4]PRUEBA PVI'!$AF:$AF,"NOT FOUND")=BG328,"",_xlfn.XLOOKUP(Consolidated[[#This Row],[CODE]],'[4]PRUEBA PVI'!$D:$D,'[4]PRUEBA PVI'!$AF:$AF,"NOT FOUND"))</f>
        <v/>
      </c>
      <c r="BI328" s="30">
        <v>274.09583981270839</v>
      </c>
      <c r="BJ328" s="21">
        <v>43</v>
      </c>
      <c r="BK328" s="28" t="str">
        <f>IF(_xlfn.XLOOKUP(Consolidated[[#This Row],[CODE]],'[4]PRUEBA PVI'!$D:$D,'[4]PRUEBA PVI'!$AK:$AK,"NO DATA")=Consolidated[[#This Row],[NO OF CLASSROOMS]],"","DOES NOT MATCH")</f>
        <v/>
      </c>
      <c r="BL328" s="31">
        <f>Consolidated[[#This Row],[ENROLLMENT 2021-22]]/Consolidated[[#This Row],[NO OF CLASSROOMS]]</f>
        <v>6.3743218561094972</v>
      </c>
      <c r="BM328" s="21">
        <f>Consolidated[[#This Row],[FLOOR AREA (SF)]]/Consolidated[[#This Row],[ENROLLMENT 2022-23]]</f>
        <v>155.01713586943779</v>
      </c>
      <c r="BN328" s="21" t="s">
        <v>99</v>
      </c>
      <c r="BO328" s="21" t="s">
        <v>115</v>
      </c>
      <c r="BP328" s="21" t="s">
        <v>97</v>
      </c>
      <c r="BQ328" s="21" t="s">
        <v>123</v>
      </c>
      <c r="BR328" s="21" t="s">
        <v>97</v>
      </c>
      <c r="BS328" s="21" t="str">
        <f>_xlfn.XLOOKUP(Consolidated[[#This Row],[CODE]],'[7]page 1'!$A:$A,'[7]page 1'!$C:$C,"")</f>
        <v/>
      </c>
      <c r="BT328" s="21" t="str">
        <f>_xlfn.XLOOKUP(Consolidated[[#This Row],[CODE]],[8]Sheet1!$A:$A,[8]Sheet1!$G:$G,"")</f>
        <v/>
      </c>
      <c r="BU328" s="21" t="s">
        <v>92</v>
      </c>
      <c r="BV328" s="21" t="s">
        <v>101</v>
      </c>
      <c r="BW328" s="25" t="s">
        <v>125</v>
      </c>
      <c r="BX328" s="32" t="s">
        <v>1043</v>
      </c>
      <c r="BY328" s="21" t="s">
        <v>907</v>
      </c>
      <c r="BZ328" s="21" t="s">
        <v>103</v>
      </c>
      <c r="CA328" s="33" t="s">
        <v>909</v>
      </c>
      <c r="CB328" s="21">
        <v>1</v>
      </c>
      <c r="CC328" s="25" t="s">
        <v>172</v>
      </c>
      <c r="CD328" s="21" t="s">
        <v>97</v>
      </c>
      <c r="CE328" s="21"/>
      <c r="CF328" s="21" t="s">
        <v>143</v>
      </c>
    </row>
    <row r="329" spans="1:84" ht="56.4" x14ac:dyDescent="0.3">
      <c r="A329" s="21">
        <v>34884</v>
      </c>
      <c r="B329" s="22" t="s">
        <v>1044</v>
      </c>
      <c r="C329" s="21" t="s">
        <v>679</v>
      </c>
      <c r="D329" s="21" t="s">
        <v>867</v>
      </c>
      <c r="E329" s="21" t="s">
        <v>679</v>
      </c>
      <c r="F329" s="21"/>
      <c r="G329" s="21" t="s">
        <v>160</v>
      </c>
      <c r="H329" s="21" t="s">
        <v>161</v>
      </c>
      <c r="I329" s="21" t="s">
        <v>92</v>
      </c>
      <c r="J329" s="21" t="s">
        <v>92</v>
      </c>
      <c r="K329" s="21" t="s">
        <v>162</v>
      </c>
      <c r="L329" s="24" t="s">
        <v>92</v>
      </c>
      <c r="M329" s="24" t="s">
        <v>92</v>
      </c>
      <c r="N329" s="24" t="s">
        <v>92</v>
      </c>
      <c r="O329" s="24" t="s">
        <v>92</v>
      </c>
      <c r="P329" s="24" t="s">
        <v>92</v>
      </c>
      <c r="Q329" s="24" t="s">
        <v>92</v>
      </c>
      <c r="R329" s="24" t="s">
        <v>92</v>
      </c>
      <c r="S329" s="24" t="s">
        <v>92</v>
      </c>
      <c r="T329" s="24" t="s">
        <v>92</v>
      </c>
      <c r="U329" s="24" t="s">
        <v>92</v>
      </c>
      <c r="V329" s="24">
        <v>85.928272277328759</v>
      </c>
      <c r="W329" s="24">
        <v>71.548981873362578</v>
      </c>
      <c r="X329" s="24">
        <v>110.00360605337897</v>
      </c>
      <c r="Y329" s="24">
        <v>73.31354858294614</v>
      </c>
      <c r="Z329" s="24" t="s">
        <v>92</v>
      </c>
      <c r="AA329" s="24" t="s">
        <v>92</v>
      </c>
      <c r="AB329" s="23" t="s">
        <v>313</v>
      </c>
      <c r="AC329" s="21">
        <v>18.147189999999998</v>
      </c>
      <c r="AD329" s="21">
        <v>-65.840940000000003</v>
      </c>
      <c r="AE329" s="21" t="str">
        <f>_xlfn.XLOOKUP(Consolidated[[#This Row],[CODE]],[1]updatedschoolpoints!$A:$A,[1]updatedschoolpoints!$O:$O)</f>
        <v>304-026-302-02</v>
      </c>
      <c r="AF329" s="21">
        <f>_xlfn.XLOOKUP(Consolidated[[#This Row],[CODE]],[1]updatedschoolpoints!$A:$A,[1]updatedschoolpoints!$Q:$Q)</f>
        <v>2</v>
      </c>
      <c r="AG329" s="21">
        <f>_xlfn.XLOOKUP(Consolidated[[#This Row],[CODE]],[1]updatedschoolpoints!$A:$A,[1]updatedschoolpoints!$P:$P)</f>
        <v>302</v>
      </c>
      <c r="AH329" s="21">
        <f>_xlfn.XLOOKUP(Consolidated[[#This Row],[CODE]],[1]updatedschoolpoints!$A:$A,[1]updatedschoolpoints!$I:$I)</f>
        <v>4.9156841870000001</v>
      </c>
      <c r="AI329" s="21">
        <f>_xlfn.XLOOKUP(Consolidated[[#This Row],[CODE]],[1]updatedschoolpoints!$A:$A,[1]updatedschoolpoints!$H:$H)</f>
        <v>214127.20319999999</v>
      </c>
      <c r="AJ329" s="21">
        <v>62460</v>
      </c>
      <c r="AK329" s="21" t="s">
        <v>226</v>
      </c>
      <c r="AL329" s="26">
        <f>_xlfn.XLOOKUP(Consolidated[[#This Row],[CODE]],'[2]FCI updated 220517'!$B:$B,'[2]FCI updated 220517'!$GD:$GD)</f>
        <v>0.77500000000000002</v>
      </c>
      <c r="AM329" s="27">
        <f>IF(AND(Consolidated[[#This Row],[DESIGNATION]]="Historic",Consolidated[[#This Row],[DESIGNATION 3/22/2022]]="Historic"),AL329,AL329/1.6)</f>
        <v>0.484375</v>
      </c>
      <c r="AN329" s="21" t="s">
        <v>97</v>
      </c>
      <c r="AO329" s="21" t="s">
        <v>97</v>
      </c>
      <c r="AP329" s="21" t="str">
        <f>_xlfn.XLOOKUP(Consolidated[[#This Row],[CODE]],'[3]PRUEBA PVI'!$D:$D,'[3]PRUEBA PVI'!$I:$I,"NO DATA")</f>
        <v>REGULAR</v>
      </c>
      <c r="AQ329" s="28" t="str">
        <f>IF(_xlfn.XLOOKUP(Consolidated[[#This Row],[CODE]],'[4]PRUEBA PVI'!$D:$D,'[4]PRUEBA PVI'!$I:$I,"NOT FOUND")=Consolidated[[#This Row],[SPECIAL SCHOOL]],"MATCHES","NO")</f>
        <v>MATCHES</v>
      </c>
      <c r="AR329" s="28"/>
      <c r="AS329" s="21">
        <f>_xlfn.XLOOKUP(Consolidated[[#This Row],[CODE]],'[5]WORKING FILE'!$D:$D,'[5]WORKING FILE'!$W:$W,"")</f>
        <v>3</v>
      </c>
      <c r="AT329" s="33" t="str">
        <f>_xlfn.XLOOKUP(Consolidated[[#This Row],[CODE]],'[5]WORKING FILE'!$D:$D,'[5]WORKING FILE'!$V:$V)</f>
        <v xml:space="preserve">Have capacity to accomadate more students. </v>
      </c>
      <c r="AU329" s="21" t="str">
        <f>_xlfn.XLOOKUP(Consolidated[[#This Row],[CODE]],'[6]Karen sort'!$D:$D,'[6]Karen sort'!$O:$O,"NOT COMPLETE")</f>
        <v>6-12</v>
      </c>
      <c r="AV329" s="21">
        <v>9.6</v>
      </c>
      <c r="AW329" s="21">
        <v>4</v>
      </c>
      <c r="AX329" s="21" t="s">
        <v>92</v>
      </c>
      <c r="AY329" s="27" t="s">
        <v>92</v>
      </c>
      <c r="AZ329" s="21"/>
      <c r="BA329" s="21"/>
      <c r="BB329" s="21"/>
      <c r="BC329" s="21"/>
      <c r="BD329" s="21"/>
      <c r="BE329" s="21"/>
      <c r="BF329" s="24" t="s">
        <v>179</v>
      </c>
      <c r="BG329" s="24">
        <v>340.79440878701644</v>
      </c>
      <c r="BH329" s="29" t="str">
        <f>IF(_xlfn.XLOOKUP(Consolidated[[#This Row],[CODE]],'[4]PRUEBA PVI'!$D:$D,'[4]PRUEBA PVI'!$AF:$AF,"NOT FOUND")=BG329,"",_xlfn.XLOOKUP(Consolidated[[#This Row],[CODE]],'[4]PRUEBA PVI'!$D:$D,'[4]PRUEBA PVI'!$AF:$AF,"NOT FOUND"))</f>
        <v/>
      </c>
      <c r="BI329" s="30">
        <v>327.16688073639176</v>
      </c>
      <c r="BJ329" s="21">
        <v>31</v>
      </c>
      <c r="BK329" s="28" t="str">
        <f>IF(_xlfn.XLOOKUP(Consolidated[[#This Row],[CODE]],'[4]PRUEBA PVI'!$D:$D,'[4]PRUEBA PVI'!$AK:$AK,"NO DATA")=Consolidated[[#This Row],[NO OF CLASSROOMS]],"","DOES NOT MATCH")</f>
        <v/>
      </c>
      <c r="BL329" s="31">
        <f>Consolidated[[#This Row],[ENROLLMENT 2021-22]]/Consolidated[[#This Row],[NO OF CLASSROOMS]]</f>
        <v>10.553770346335218</v>
      </c>
      <c r="BM329" s="21">
        <f>Consolidated[[#This Row],[FLOOR AREA (SF)]]/Consolidated[[#This Row],[ENROLLMENT 2022-23]]</f>
        <v>183.27765476644052</v>
      </c>
      <c r="BN329" s="21" t="s">
        <v>114</v>
      </c>
      <c r="BO329" s="21" t="s">
        <v>132</v>
      </c>
      <c r="BP329" s="21" t="s">
        <v>97</v>
      </c>
      <c r="BQ329" s="21" t="s">
        <v>97</v>
      </c>
      <c r="BR329" s="21" t="s">
        <v>97</v>
      </c>
      <c r="BS329" s="21" t="str">
        <f>_xlfn.XLOOKUP(Consolidated[[#This Row],[CODE]],'[7]page 1'!$A:$A,'[7]page 1'!$C:$C,"")</f>
        <v/>
      </c>
      <c r="BT329" s="21" t="str">
        <f>_xlfn.XLOOKUP(Consolidated[[#This Row],[CODE]],[8]Sheet1!$A:$A,[8]Sheet1!$G:$G,"")</f>
        <v/>
      </c>
      <c r="BU329" s="21" t="s">
        <v>92</v>
      </c>
      <c r="BV329" s="21" t="s">
        <v>101</v>
      </c>
      <c r="BW329" s="25" t="s">
        <v>92</v>
      </c>
      <c r="BX329" s="32" t="s">
        <v>1045</v>
      </c>
      <c r="BY329" s="21" t="s">
        <v>679</v>
      </c>
      <c r="BZ329" s="21" t="s">
        <v>103</v>
      </c>
      <c r="CA329" s="33" t="s">
        <v>869</v>
      </c>
      <c r="CB329" s="21">
        <v>1</v>
      </c>
      <c r="CC329" s="25" t="s">
        <v>172</v>
      </c>
      <c r="CD329" s="21" t="s">
        <v>97</v>
      </c>
      <c r="CE329" s="21"/>
      <c r="CF329" s="21" t="s">
        <v>143</v>
      </c>
    </row>
    <row r="330" spans="1:84" ht="84.6" x14ac:dyDescent="0.3">
      <c r="A330" s="21">
        <v>34926</v>
      </c>
      <c r="B330" s="22" t="s">
        <v>1046</v>
      </c>
      <c r="C330" s="21" t="s">
        <v>679</v>
      </c>
      <c r="D330" s="21" t="s">
        <v>901</v>
      </c>
      <c r="E330" s="21" t="s">
        <v>901</v>
      </c>
      <c r="F330" s="21"/>
      <c r="G330" s="21" t="s">
        <v>160</v>
      </c>
      <c r="H330" s="21" t="s">
        <v>161</v>
      </c>
      <c r="I330" s="21" t="s">
        <v>92</v>
      </c>
      <c r="J330" s="21" t="s">
        <v>93</v>
      </c>
      <c r="K330" s="21" t="s">
        <v>162</v>
      </c>
      <c r="L330" s="24" t="s">
        <v>92</v>
      </c>
      <c r="M330" s="24" t="s">
        <v>92</v>
      </c>
      <c r="N330" s="24" t="s">
        <v>92</v>
      </c>
      <c r="O330" s="24" t="s">
        <v>92</v>
      </c>
      <c r="P330" s="24" t="s">
        <v>92</v>
      </c>
      <c r="Q330" s="24" t="s">
        <v>92</v>
      </c>
      <c r="R330" s="24" t="s">
        <v>92</v>
      </c>
      <c r="S330" s="24" t="s">
        <v>92</v>
      </c>
      <c r="T330" s="24" t="s">
        <v>92</v>
      </c>
      <c r="U330" s="24" t="s">
        <v>92</v>
      </c>
      <c r="V330" s="24">
        <v>60.149790594130138</v>
      </c>
      <c r="W330" s="24">
        <v>34.343511299214043</v>
      </c>
      <c r="X330" s="24">
        <v>57.896634764936302</v>
      </c>
      <c r="Y330" s="24">
        <v>59.808421212403431</v>
      </c>
      <c r="Z330" s="24" t="s">
        <v>92</v>
      </c>
      <c r="AA330" s="24" t="s">
        <v>92</v>
      </c>
      <c r="AB330" s="23" t="s">
        <v>178</v>
      </c>
      <c r="AC330" s="21">
        <v>18.326277770000001</v>
      </c>
      <c r="AD330" s="21">
        <v>-65.890022650000006</v>
      </c>
      <c r="AE330" s="21" t="str">
        <f>_xlfn.XLOOKUP(Consolidated[[#This Row],[CODE]],[1]updatedschoolpoints!$A:$A,[1]updatedschoolpoints!$O:$O)</f>
        <v>146-000-009-05</v>
      </c>
      <c r="AF330" s="21">
        <f>_xlfn.XLOOKUP(Consolidated[[#This Row],[CODE]],[1]updatedschoolpoints!$A:$A,[1]updatedschoolpoints!$Q:$Q)</f>
        <v>5</v>
      </c>
      <c r="AG330" s="21">
        <f>_xlfn.XLOOKUP(Consolidated[[#This Row],[CODE]],[1]updatedschoolpoints!$A:$A,[1]updatedschoolpoints!$P:$P)</f>
        <v>9</v>
      </c>
      <c r="AH330" s="21">
        <f>_xlfn.XLOOKUP(Consolidated[[#This Row],[CODE]],[1]updatedschoolpoints!$A:$A,[1]updatedschoolpoints!$I:$I)</f>
        <v>4.7235598139999997</v>
      </c>
      <c r="AI330" s="21">
        <f>_xlfn.XLOOKUP(Consolidated[[#This Row],[CODE]],[1]updatedschoolpoints!$A:$A,[1]updatedschoolpoints!$H:$H)</f>
        <v>205758.26550000001</v>
      </c>
      <c r="AJ330" s="21">
        <v>58624</v>
      </c>
      <c r="AK330" s="21" t="s">
        <v>169</v>
      </c>
      <c r="AL330" s="26">
        <f>_xlfn.XLOOKUP(Consolidated[[#This Row],[CODE]],'[2]FCI updated 220517'!$B:$B,'[2]FCI updated 220517'!$GD:$GD)</f>
        <v>0.76249999999999996</v>
      </c>
      <c r="AM330" s="27">
        <f>IF(AND(Consolidated[[#This Row],[DESIGNATION]]="Historic",Consolidated[[#This Row],[DESIGNATION 3/22/2022]]="Historic"),AL330,AL330/1.6)</f>
        <v>0.47656249999999994</v>
      </c>
      <c r="AN330" s="21" t="s">
        <v>45</v>
      </c>
      <c r="AO330" s="21" t="s">
        <v>97</v>
      </c>
      <c r="AP330" s="21" t="str">
        <f>_xlfn.XLOOKUP(Consolidated[[#This Row],[CODE]],'[3]PRUEBA PVI'!$D:$D,'[3]PRUEBA PVI'!$I:$I,"NO DATA")</f>
        <v>VOCACIONAL</v>
      </c>
      <c r="AQ330" s="28" t="str">
        <f>IF(_xlfn.XLOOKUP(Consolidated[[#This Row],[CODE]],'[4]PRUEBA PVI'!$D:$D,'[4]PRUEBA PVI'!$I:$I,"NOT FOUND")=Consolidated[[#This Row],[SPECIAL SCHOOL]],"MATCHES","NO")</f>
        <v>MATCHES</v>
      </c>
      <c r="AR330" s="28"/>
      <c r="AS330" s="21">
        <f>_xlfn.XLOOKUP(Consolidated[[#This Row],[CODE]],'[5]WORKING FILE'!$D:$D,'[5]WORKING FILE'!$W:$W,"")</f>
        <v>3</v>
      </c>
      <c r="AT330" s="33" t="str">
        <f>_xlfn.XLOOKUP(Consolidated[[#This Row],[CODE]],'[5]WORKING FILE'!$D:$D,'[5]WORKING FILE'!$V:$V)</f>
        <v xml:space="preserve">In a flood plain. </v>
      </c>
      <c r="AU330" s="21" t="str">
        <f>_xlfn.XLOOKUP(Consolidated[[#This Row],[CODE]],'[6]Karen sort'!$D:$D,'[6]Karen sort'!$O:$O,"NOT COMPLETE")</f>
        <v>9-12</v>
      </c>
      <c r="AV330" s="21">
        <v>8.1999999999999993</v>
      </c>
      <c r="AW330" s="21">
        <v>2</v>
      </c>
      <c r="AX330" s="21" t="s">
        <v>92</v>
      </c>
      <c r="AY330" s="27" t="s">
        <v>92</v>
      </c>
      <c r="AZ330" s="21"/>
      <c r="BA330" s="21"/>
      <c r="BB330" s="21"/>
      <c r="BC330" s="21"/>
      <c r="BD330" s="21"/>
      <c r="BE330" s="21"/>
      <c r="BF330" s="24" t="s">
        <v>179</v>
      </c>
      <c r="BG330" s="24">
        <v>217.12227615221641</v>
      </c>
      <c r="BH330" s="29" t="str">
        <f>IF(_xlfn.XLOOKUP(Consolidated[[#This Row],[CODE]],'[4]PRUEBA PVI'!$D:$D,'[4]PRUEBA PVI'!$AF:$AF,"NOT FOUND")=BG330,"",_xlfn.XLOOKUP(Consolidated[[#This Row],[CODE]],'[4]PRUEBA PVI'!$D:$D,'[4]PRUEBA PVI'!$AF:$AF,"NOT FOUND"))</f>
        <v/>
      </c>
      <c r="BI330" s="30">
        <v>208.60208225620752</v>
      </c>
      <c r="BJ330" s="21">
        <v>21</v>
      </c>
      <c r="BK330" s="28" t="str">
        <f>IF(_xlfn.XLOOKUP(Consolidated[[#This Row],[CODE]],'[4]PRUEBA PVI'!$D:$D,'[4]PRUEBA PVI'!$AK:$AK,"NO DATA")=Consolidated[[#This Row],[NO OF CLASSROOMS]],"","DOES NOT MATCH")</f>
        <v/>
      </c>
      <c r="BL330" s="31">
        <f>Consolidated[[#This Row],[ENROLLMENT 2021-22]]/Consolidated[[#This Row],[NO OF CLASSROOMS]]</f>
        <v>9.9334324883908351</v>
      </c>
      <c r="BM330" s="21">
        <f>Consolidated[[#This Row],[FLOOR AREA (SF)]]/Consolidated[[#This Row],[ENROLLMENT 2022-23]]</f>
        <v>270.0045386356436</v>
      </c>
      <c r="BN330" s="21" t="s">
        <v>114</v>
      </c>
      <c r="BO330" s="21" t="s">
        <v>132</v>
      </c>
      <c r="BP330" s="21" t="s">
        <v>97</v>
      </c>
      <c r="BQ330" s="21" t="s">
        <v>97</v>
      </c>
      <c r="BR330" s="21" t="s">
        <v>97</v>
      </c>
      <c r="BS330" s="21" t="str">
        <f>_xlfn.XLOOKUP(Consolidated[[#This Row],[CODE]],'[7]page 1'!$A:$A,'[7]page 1'!$C:$C,"")</f>
        <v/>
      </c>
      <c r="BT330" s="21" t="str">
        <f>_xlfn.XLOOKUP(Consolidated[[#This Row],[CODE]],[8]Sheet1!$A:$A,[8]Sheet1!$G:$G,"")</f>
        <v>ESSER ROOF SEALING PROGRAM</v>
      </c>
      <c r="BU330" s="21" t="s">
        <v>92</v>
      </c>
      <c r="BV330" s="21" t="s">
        <v>101</v>
      </c>
      <c r="BW330" s="25" t="s">
        <v>92</v>
      </c>
      <c r="BX330" s="32" t="s">
        <v>1047</v>
      </c>
      <c r="BY330" s="21" t="s">
        <v>901</v>
      </c>
      <c r="BZ330" s="21" t="s">
        <v>103</v>
      </c>
      <c r="CA330" s="33" t="s">
        <v>903</v>
      </c>
      <c r="CB330" s="21">
        <v>1</v>
      </c>
      <c r="CC330" s="25" t="s">
        <v>172</v>
      </c>
      <c r="CD330" s="21" t="s">
        <v>97</v>
      </c>
      <c r="CE330" s="21"/>
      <c r="CF330" s="21" t="s">
        <v>143</v>
      </c>
    </row>
    <row r="331" spans="1:84" ht="56.4" x14ac:dyDescent="0.3">
      <c r="A331" s="21">
        <v>35014</v>
      </c>
      <c r="B331" s="22" t="s">
        <v>1048</v>
      </c>
      <c r="C331" s="21" t="s">
        <v>679</v>
      </c>
      <c r="D331" s="21" t="s">
        <v>844</v>
      </c>
      <c r="E331" s="21" t="s">
        <v>930</v>
      </c>
      <c r="F331" s="21"/>
      <c r="G331" s="21" t="s">
        <v>108</v>
      </c>
      <c r="H331" s="21" t="s">
        <v>109</v>
      </c>
      <c r="I331" s="21" t="s">
        <v>92</v>
      </c>
      <c r="J331" s="21" t="s">
        <v>93</v>
      </c>
      <c r="K331" s="21" t="s">
        <v>111</v>
      </c>
      <c r="L331" s="24" t="s">
        <v>92</v>
      </c>
      <c r="M331" s="24">
        <v>14.308002526396042</v>
      </c>
      <c r="N331" s="24">
        <v>13.071375861250822</v>
      </c>
      <c r="O331" s="24">
        <v>17.833770105998813</v>
      </c>
      <c r="P331" s="24">
        <v>16.952311121575335</v>
      </c>
      <c r="Q331" s="24">
        <v>16.049741153445492</v>
      </c>
      <c r="R331" s="24">
        <v>20.804887631758543</v>
      </c>
      <c r="S331" s="24">
        <v>26.554701868380416</v>
      </c>
      <c r="T331" s="24">
        <v>21.74062866159711</v>
      </c>
      <c r="U331" s="24">
        <v>39.934607133454698</v>
      </c>
      <c r="V331" s="24" t="s">
        <v>92</v>
      </c>
      <c r="W331" s="24" t="s">
        <v>92</v>
      </c>
      <c r="X331" s="24" t="s">
        <v>92</v>
      </c>
      <c r="Y331" s="24" t="s">
        <v>92</v>
      </c>
      <c r="Z331" s="24" t="s">
        <v>92</v>
      </c>
      <c r="AA331" s="24" t="s">
        <v>92</v>
      </c>
      <c r="AB331" s="23" t="s">
        <v>213</v>
      </c>
      <c r="AC331" s="21">
        <v>18.219010000000001</v>
      </c>
      <c r="AD331" s="21">
        <v>-65.690110000000004</v>
      </c>
      <c r="AE331" s="21" t="str">
        <f>_xlfn.XLOOKUP(Consolidated[[#This Row],[CODE]],[1]updatedschoolpoints!$A:$A,[1]updatedschoolpoints!$O:$O)</f>
        <v>230-000-010-27</v>
      </c>
      <c r="AF331" s="21">
        <f>_xlfn.XLOOKUP(Consolidated[[#This Row],[CODE]],[1]updatedschoolpoints!$A:$A,[1]updatedschoolpoints!$Q:$Q)</f>
        <v>27</v>
      </c>
      <c r="AG331" s="21">
        <f>_xlfn.XLOOKUP(Consolidated[[#This Row],[CODE]],[1]updatedschoolpoints!$A:$A,[1]updatedschoolpoints!$P:$P)</f>
        <v>10</v>
      </c>
      <c r="AH331" s="21">
        <f>_xlfn.XLOOKUP(Consolidated[[#This Row],[CODE]],[1]updatedschoolpoints!$A:$A,[1]updatedschoolpoints!$I:$I)</f>
        <v>3.9917133570000001</v>
      </c>
      <c r="AI331" s="21">
        <f>_xlfn.XLOOKUP(Consolidated[[#This Row],[CODE]],[1]updatedschoolpoints!$A:$A,[1]updatedschoolpoints!$H:$H)</f>
        <v>173879.0338</v>
      </c>
      <c r="AJ331" s="21">
        <v>47540</v>
      </c>
      <c r="AK331" s="21" t="s">
        <v>790</v>
      </c>
      <c r="AL331" s="26">
        <f>_xlfn.XLOOKUP(Consolidated[[#This Row],[CODE]],'[2]FCI updated 220517'!$B:$B,'[2]FCI updated 220517'!$GD:$GD)</f>
        <v>0.78549999999999998</v>
      </c>
      <c r="AM331" s="27">
        <f>IF(AND(Consolidated[[#This Row],[DESIGNATION]]="Historic",Consolidated[[#This Row],[DESIGNATION 3/22/2022]]="Historic"),AL331,AL331/1.6)</f>
        <v>0.49093749999999997</v>
      </c>
      <c r="AN331" s="21" t="s">
        <v>45</v>
      </c>
      <c r="AO331" s="21" t="s">
        <v>97</v>
      </c>
      <c r="AP331" s="21" t="str">
        <f>_xlfn.XLOOKUP(Consolidated[[#This Row],[CODE]],'[3]PRUEBA PVI'!$D:$D,'[3]PRUEBA PVI'!$I:$I,"NO DATA")</f>
        <v>REGULAR</v>
      </c>
      <c r="AQ331" s="28" t="str">
        <f>IF(_xlfn.XLOOKUP(Consolidated[[#This Row],[CODE]],'[4]PRUEBA PVI'!$D:$D,'[4]PRUEBA PVI'!$I:$I,"NOT FOUND")=Consolidated[[#This Row],[SPECIAL SCHOOL]],"MATCHES","NO")</f>
        <v>MATCHES</v>
      </c>
      <c r="AR331" s="28"/>
      <c r="AS331" s="21">
        <f>_xlfn.XLOOKUP(Consolidated[[#This Row],[CODE]],'[5]WORKING FILE'!$D:$D,'[5]WORKING FILE'!$W:$W,"")</f>
        <v>3</v>
      </c>
      <c r="AT331" s="33" t="str">
        <f>_xlfn.XLOOKUP(Consolidated[[#This Row],[CODE]],'[5]WORKING FILE'!$D:$D,'[5]WORKING FILE'!$V:$V)</f>
        <v>Rural. Close to flood zone. Add (1) PK</v>
      </c>
      <c r="AU331" s="21" t="str">
        <f>_xlfn.XLOOKUP(Consolidated[[#This Row],[CODE]],'[6]Karen sort'!$D:$D,'[6]Karen sort'!$O:$O,"NOT COMPLETE")</f>
        <v>PK-8</v>
      </c>
      <c r="AV331" s="21">
        <v>3.1</v>
      </c>
      <c r="AW331" s="21">
        <v>3</v>
      </c>
      <c r="AX331" s="21" t="s">
        <v>92</v>
      </c>
      <c r="AY331" s="27" t="s">
        <v>92</v>
      </c>
      <c r="AZ331" s="21"/>
      <c r="BA331" s="21"/>
      <c r="BB331" s="21"/>
      <c r="BC331" s="21"/>
      <c r="BD331" s="21"/>
      <c r="BE331" s="21"/>
      <c r="BF331" s="24" t="s">
        <v>179</v>
      </c>
      <c r="BG331" s="24">
        <v>198.56024819692362</v>
      </c>
      <c r="BH331" s="29" t="str">
        <f>IF(_xlfn.XLOOKUP(Consolidated[[#This Row],[CODE]],'[4]PRUEBA PVI'!$D:$D,'[4]PRUEBA PVI'!$AF:$AF,"NOT FOUND")=BG331,"",_xlfn.XLOOKUP(Consolidated[[#This Row],[CODE]],'[4]PRUEBA PVI'!$D:$D,'[4]PRUEBA PVI'!$AF:$AF,"NOT FOUND"))</f>
        <v/>
      </c>
      <c r="BI331" s="30">
        <v>187.74939799117638</v>
      </c>
      <c r="BJ331" s="21">
        <v>34</v>
      </c>
      <c r="BK331" s="28" t="str">
        <f>IF(_xlfn.XLOOKUP(Consolidated[[#This Row],[CODE]],'[4]PRUEBA PVI'!$D:$D,'[4]PRUEBA PVI'!$AK:$AK,"NO DATA")=Consolidated[[#This Row],[NO OF CLASSROOMS]],"","DOES NOT MATCH")</f>
        <v/>
      </c>
      <c r="BL331" s="31">
        <f>Consolidated[[#This Row],[ENROLLMENT 2021-22]]/Consolidated[[#This Row],[NO OF CLASSROOMS]]</f>
        <v>5.5220411173875403</v>
      </c>
      <c r="BM331" s="21">
        <f>Consolidated[[#This Row],[FLOOR AREA (SF)]]/Consolidated[[#This Row],[ENROLLMENT 2022-23]]</f>
        <v>239.42355245674273</v>
      </c>
      <c r="BN331" s="21" t="s">
        <v>114</v>
      </c>
      <c r="BO331" s="21" t="s">
        <v>100</v>
      </c>
      <c r="BP331" s="21" t="s">
        <v>97</v>
      </c>
      <c r="BQ331" s="21" t="s">
        <v>123</v>
      </c>
      <c r="BR331" s="21" t="s">
        <v>97</v>
      </c>
      <c r="BS331" s="21" t="str">
        <f>_xlfn.XLOOKUP(Consolidated[[#This Row],[CODE]],'[7]page 1'!$A:$A,'[7]page 1'!$C:$C,"")</f>
        <v/>
      </c>
      <c r="BT331" s="21" t="str">
        <f>_xlfn.XLOOKUP(Consolidated[[#This Row],[CODE]],[8]Sheet1!$A:$A,[8]Sheet1!$G:$G,"")</f>
        <v/>
      </c>
      <c r="BU331" s="21" t="s">
        <v>92</v>
      </c>
      <c r="BV331" s="21" t="s">
        <v>124</v>
      </c>
      <c r="BW331" s="25" t="s">
        <v>227</v>
      </c>
      <c r="BX331" s="32" t="s">
        <v>1049</v>
      </c>
      <c r="BY331" s="21" t="s">
        <v>930</v>
      </c>
      <c r="BZ331" s="21" t="s">
        <v>103</v>
      </c>
      <c r="CA331" s="33" t="s">
        <v>932</v>
      </c>
      <c r="CB331" s="21">
        <v>1</v>
      </c>
      <c r="CC331" s="25" t="s">
        <v>172</v>
      </c>
      <c r="CD331" s="21" t="s">
        <v>97</v>
      </c>
      <c r="CE331" s="21"/>
      <c r="CF331" s="21" t="s">
        <v>143</v>
      </c>
    </row>
    <row r="332" spans="1:84" ht="70.8" x14ac:dyDescent="0.3">
      <c r="A332" s="21">
        <v>35048</v>
      </c>
      <c r="B332" s="22" t="s">
        <v>1050</v>
      </c>
      <c r="C332" s="21" t="s">
        <v>679</v>
      </c>
      <c r="D332" s="21" t="s">
        <v>901</v>
      </c>
      <c r="E332" s="21" t="s">
        <v>901</v>
      </c>
      <c r="F332" s="21"/>
      <c r="G332" s="21" t="s">
        <v>379</v>
      </c>
      <c r="H332" s="21" t="s">
        <v>380</v>
      </c>
      <c r="I332" s="21" t="s">
        <v>92</v>
      </c>
      <c r="J332" s="21" t="s">
        <v>93</v>
      </c>
      <c r="K332" s="21" t="s">
        <v>268</v>
      </c>
      <c r="L332" s="24" t="s">
        <v>92</v>
      </c>
      <c r="M332" s="24">
        <v>14.308002526396042</v>
      </c>
      <c r="N332" s="24">
        <v>9.3366970437505863</v>
      </c>
      <c r="O332" s="24">
        <v>15.956531147472623</v>
      </c>
      <c r="P332" s="24">
        <v>13.185130872336371</v>
      </c>
      <c r="Q332" s="24">
        <v>14.161536311863671</v>
      </c>
      <c r="R332" s="24">
        <v>18.913534210689583</v>
      </c>
      <c r="S332" s="24">
        <v>23.70955523962537</v>
      </c>
      <c r="T332" s="24">
        <v>27.412097008100705</v>
      </c>
      <c r="U332" s="24">
        <v>26.623071422303131</v>
      </c>
      <c r="V332" s="24">
        <v>26.733240264057837</v>
      </c>
      <c r="W332" s="24">
        <v>19.079728499563355</v>
      </c>
      <c r="X332" s="24">
        <v>24.123597818723457</v>
      </c>
      <c r="Y332" s="24">
        <v>22.186994965891596</v>
      </c>
      <c r="Z332" s="24" t="s">
        <v>92</v>
      </c>
      <c r="AA332" s="24" t="s">
        <v>92</v>
      </c>
      <c r="AB332" s="23" t="s">
        <v>237</v>
      </c>
      <c r="AC332" s="21">
        <v>18.266380000000002</v>
      </c>
      <c r="AD332" s="21">
        <v>-65.873919999999998</v>
      </c>
      <c r="AE332" s="21" t="str">
        <f>_xlfn.XLOOKUP(Consolidated[[#This Row],[CODE]],[1]updatedschoolpoints!$A:$A,[1]updatedschoolpoints!$O:$O)</f>
        <v>202-041-047-11</v>
      </c>
      <c r="AF332" s="21">
        <f>_xlfn.XLOOKUP(Consolidated[[#This Row],[CODE]],[1]updatedschoolpoints!$A:$A,[1]updatedschoolpoints!$Q:$Q)</f>
        <v>11</v>
      </c>
      <c r="AG332" s="21">
        <f>_xlfn.XLOOKUP(Consolidated[[#This Row],[CODE]],[1]updatedschoolpoints!$A:$A,[1]updatedschoolpoints!$P:$P)</f>
        <v>47</v>
      </c>
      <c r="AH332" s="21">
        <f>_xlfn.XLOOKUP(Consolidated[[#This Row],[CODE]],[1]updatedschoolpoints!$A:$A,[1]updatedschoolpoints!$I:$I)</f>
        <v>3.6962784110000002</v>
      </c>
      <c r="AI332" s="21">
        <f>_xlfn.XLOOKUP(Consolidated[[#This Row],[CODE]],[1]updatedschoolpoints!$A:$A,[1]updatedschoolpoints!$H:$H)</f>
        <v>161009.88759999999</v>
      </c>
      <c r="AJ332" s="21">
        <v>65421</v>
      </c>
      <c r="AK332" s="21" t="s">
        <v>402</v>
      </c>
      <c r="AL332" s="26">
        <f>_xlfn.XLOOKUP(Consolidated[[#This Row],[CODE]],'[2]FCI updated 220517'!$B:$B,'[2]FCI updated 220517'!$GD:$GD)</f>
        <v>0.67500000000000004</v>
      </c>
      <c r="AM332" s="27">
        <f>IF(AND(Consolidated[[#This Row],[DESIGNATION]]="Historic",Consolidated[[#This Row],[DESIGNATION 3/22/2022]]="Historic"),AL332,AL332/1.6)</f>
        <v>0.421875</v>
      </c>
      <c r="AN332" s="21" t="s">
        <v>45</v>
      </c>
      <c r="AO332" s="21" t="s">
        <v>97</v>
      </c>
      <c r="AP332" s="21" t="str">
        <f>_xlfn.XLOOKUP(Consolidated[[#This Row],[CODE]],'[3]PRUEBA PVI'!$D:$D,'[3]PRUEBA PVI'!$I:$I,"NO DATA")</f>
        <v>REGULAR</v>
      </c>
      <c r="AQ332" s="28" t="str">
        <f>IF(_xlfn.XLOOKUP(Consolidated[[#This Row],[CODE]],'[4]PRUEBA PVI'!$D:$D,'[4]PRUEBA PVI'!$I:$I,"NOT FOUND")=Consolidated[[#This Row],[SPECIAL SCHOOL]],"MATCHES","NO")</f>
        <v>MATCHES</v>
      </c>
      <c r="AR332" s="28"/>
      <c r="AS332" s="21">
        <f>_xlfn.XLOOKUP(Consolidated[[#This Row],[CODE]],'[5]WORKING FILE'!$D:$D,'[5]WORKING FILE'!$W:$W,"")</f>
        <v>3</v>
      </c>
      <c r="AT332" s="33" t="str">
        <f>_xlfn.XLOOKUP(Consolidated[[#This Row],[CODE]],'[5]WORKING FILE'!$D:$D,'[5]WORKING FILE'!$V:$V)</f>
        <v>Rural. Have space to accommadate students from nearby school.</v>
      </c>
      <c r="AU332" s="21" t="str">
        <f>_xlfn.XLOOKUP(Consolidated[[#This Row],[CODE]],'[6]Karen sort'!$D:$D,'[6]Karen sort'!$O:$O,"NOT COMPLETE")</f>
        <v>PK-12</v>
      </c>
      <c r="AV332" s="21">
        <v>8.1999999999999993</v>
      </c>
      <c r="AW332" s="21">
        <v>2</v>
      </c>
      <c r="AX332" s="21" t="s">
        <v>92</v>
      </c>
      <c r="AY332" s="27" t="s">
        <v>92</v>
      </c>
      <c r="AZ332" s="21"/>
      <c r="BA332" s="21"/>
      <c r="BB332" s="21"/>
      <c r="BC332" s="21"/>
      <c r="BD332" s="21"/>
      <c r="BE332" s="21"/>
      <c r="BF332" s="24" t="s">
        <v>179</v>
      </c>
      <c r="BG332" s="24">
        <v>262.62320292491978</v>
      </c>
      <c r="BH332" s="29" t="str">
        <f>IF(_xlfn.XLOOKUP(Consolidated[[#This Row],[CODE]],'[4]PRUEBA PVI'!$D:$D,'[4]PRUEBA PVI'!$AF:$AF,"NOT FOUND")=BG332,"",_xlfn.XLOOKUP(Consolidated[[#This Row],[CODE]],'[4]PRUEBA PVI'!$D:$D,'[4]PRUEBA PVI'!$AF:$AF,"NOT FOUND"))</f>
        <v/>
      </c>
      <c r="BI332" s="30">
        <v>249.92169847969257</v>
      </c>
      <c r="BJ332" s="21">
        <v>19</v>
      </c>
      <c r="BK332" s="28" t="str">
        <f>IF(_xlfn.XLOOKUP(Consolidated[[#This Row],[CODE]],'[4]PRUEBA PVI'!$D:$D,'[4]PRUEBA PVI'!$AK:$AK,"NO DATA")=Consolidated[[#This Row],[NO OF CLASSROOMS]],"","DOES NOT MATCH")</f>
        <v/>
      </c>
      <c r="BL332" s="31">
        <f>Consolidated[[#This Row],[ENROLLMENT 2021-22]]/Consolidated[[#This Row],[NO OF CLASSROOMS]]</f>
        <v>13.153773604194345</v>
      </c>
      <c r="BM332" s="21">
        <f>Consolidated[[#This Row],[FLOOR AREA (SF)]]/Consolidated[[#This Row],[ENROLLMENT 2022-23]]</f>
        <v>249.10594064570498</v>
      </c>
      <c r="BN332" s="21" t="s">
        <v>114</v>
      </c>
      <c r="BO332" s="21" t="s">
        <v>132</v>
      </c>
      <c r="BP332" s="21" t="s">
        <v>97</v>
      </c>
      <c r="BQ332" s="21" t="s">
        <v>123</v>
      </c>
      <c r="BR332" s="21" t="s">
        <v>97</v>
      </c>
      <c r="BS332" s="21" t="str">
        <f>_xlfn.XLOOKUP(Consolidated[[#This Row],[CODE]],'[7]page 1'!$A:$A,'[7]page 1'!$C:$C,"")</f>
        <v/>
      </c>
      <c r="BT332" s="21" t="str">
        <f>_xlfn.XLOOKUP(Consolidated[[#This Row],[CODE]],[8]Sheet1!$A:$A,[8]Sheet1!$G:$G,"")</f>
        <v/>
      </c>
      <c r="BU332" s="21" t="s">
        <v>92</v>
      </c>
      <c r="BV332" s="21" t="s">
        <v>101</v>
      </c>
      <c r="BW332" s="25" t="s">
        <v>92</v>
      </c>
      <c r="BX332" s="32" t="s">
        <v>1051</v>
      </c>
      <c r="BY332" s="21" t="s">
        <v>901</v>
      </c>
      <c r="BZ332" s="21" t="s">
        <v>103</v>
      </c>
      <c r="CA332" s="33" t="s">
        <v>903</v>
      </c>
      <c r="CB332" s="21">
        <v>1</v>
      </c>
      <c r="CC332" s="25" t="s">
        <v>172</v>
      </c>
      <c r="CD332" s="21" t="s">
        <v>97</v>
      </c>
      <c r="CE332" s="21"/>
      <c r="CF332" s="21" t="s">
        <v>143</v>
      </c>
    </row>
    <row r="333" spans="1:84" ht="70.2" x14ac:dyDescent="0.3">
      <c r="A333" s="21">
        <v>35071</v>
      </c>
      <c r="B333" s="22" t="s">
        <v>1052</v>
      </c>
      <c r="C333" s="21" t="s">
        <v>679</v>
      </c>
      <c r="D333" s="21" t="s">
        <v>867</v>
      </c>
      <c r="E333" s="21" t="s">
        <v>679</v>
      </c>
      <c r="F333" s="21"/>
      <c r="G333" s="21" t="s">
        <v>119</v>
      </c>
      <c r="H333" s="21" t="s">
        <v>120</v>
      </c>
      <c r="I333" s="21" t="s">
        <v>92</v>
      </c>
      <c r="J333" s="21" t="s">
        <v>93</v>
      </c>
      <c r="K333" s="21" t="s">
        <v>121</v>
      </c>
      <c r="L333" s="24" t="s">
        <v>92</v>
      </c>
      <c r="M333" s="24">
        <v>43.877874414281195</v>
      </c>
      <c r="N333" s="24">
        <v>37.346788175002345</v>
      </c>
      <c r="O333" s="24">
        <v>43.176496046102386</v>
      </c>
      <c r="P333" s="24">
        <v>45.206162990867554</v>
      </c>
      <c r="Q333" s="24">
        <v>74.584091242481989</v>
      </c>
      <c r="R333" s="24">
        <v>53.903572500465316</v>
      </c>
      <c r="S333" s="24" t="s">
        <v>92</v>
      </c>
      <c r="T333" s="24" t="s">
        <v>92</v>
      </c>
      <c r="U333" s="24" t="s">
        <v>92</v>
      </c>
      <c r="V333" s="24" t="s">
        <v>92</v>
      </c>
      <c r="W333" s="24" t="s">
        <v>92</v>
      </c>
      <c r="X333" s="24" t="s">
        <v>92</v>
      </c>
      <c r="Y333" s="24" t="s">
        <v>92</v>
      </c>
      <c r="Z333" s="24" t="s">
        <v>92</v>
      </c>
      <c r="AA333" s="24" t="s">
        <v>92</v>
      </c>
      <c r="AB333" s="23" t="s">
        <v>198</v>
      </c>
      <c r="AC333" s="21">
        <v>18.142779999999998</v>
      </c>
      <c r="AD333" s="21">
        <v>-65.836309999999997</v>
      </c>
      <c r="AE333" s="21" t="str">
        <f>_xlfn.XLOOKUP(Consolidated[[#This Row],[CODE]],[1]updatedschoolpoints!$A:$A,[1]updatedschoolpoints!$O:$O)</f>
        <v>304-037-320-03</v>
      </c>
      <c r="AF333" s="21">
        <f>_xlfn.XLOOKUP(Consolidated[[#This Row],[CODE]],[1]updatedschoolpoints!$A:$A,[1]updatedschoolpoints!$Q:$Q)</f>
        <v>3</v>
      </c>
      <c r="AG333" s="21">
        <f>_xlfn.XLOOKUP(Consolidated[[#This Row],[CODE]],[1]updatedschoolpoints!$A:$A,[1]updatedschoolpoints!$P:$P)</f>
        <v>320</v>
      </c>
      <c r="AH333" s="21">
        <f>_xlfn.XLOOKUP(Consolidated[[#This Row],[CODE]],[1]updatedschoolpoints!$A:$A,[1]updatedschoolpoints!$I:$I)</f>
        <v>5.9442306340000002</v>
      </c>
      <c r="AI333" s="21">
        <f>_xlfn.XLOOKUP(Consolidated[[#This Row],[CODE]],[1]updatedschoolpoints!$A:$A,[1]updatedschoolpoints!$H:$H)</f>
        <v>258930.68640000001</v>
      </c>
      <c r="AJ333" s="21">
        <v>29260</v>
      </c>
      <c r="AK333" s="21" t="s">
        <v>790</v>
      </c>
      <c r="AL333" s="26">
        <f>_xlfn.XLOOKUP(Consolidated[[#This Row],[CODE]],'[2]FCI updated 220517'!$B:$B,'[2]FCI updated 220517'!$GD:$GD)</f>
        <v>0.73249999999999904</v>
      </c>
      <c r="AM333" s="27">
        <f>IF(AND(Consolidated[[#This Row],[DESIGNATION]]="Historic",Consolidated[[#This Row],[DESIGNATION 3/22/2022]]="Historic"),AL333,AL333/1.6)</f>
        <v>0.4578124999999994</v>
      </c>
      <c r="AN333" s="21" t="s">
        <v>45</v>
      </c>
      <c r="AO333" s="21" t="s">
        <v>97</v>
      </c>
      <c r="AP333" s="21" t="str">
        <f>_xlfn.XLOOKUP(Consolidated[[#This Row],[CODE]],'[3]PRUEBA PVI'!$D:$D,'[3]PRUEBA PVI'!$I:$I,"NO DATA")</f>
        <v>REGULAR</v>
      </c>
      <c r="AQ333" s="28" t="str">
        <f>IF(_xlfn.XLOOKUP(Consolidated[[#This Row],[CODE]],'[4]PRUEBA PVI'!$D:$D,'[4]PRUEBA PVI'!$I:$I,"NOT FOUND")=Consolidated[[#This Row],[SPECIAL SCHOOL]],"MATCHES","NO")</f>
        <v>MATCHES</v>
      </c>
      <c r="AR333" s="28"/>
      <c r="AS333" s="21">
        <f>_xlfn.XLOOKUP(Consolidated[[#This Row],[CODE]],'[5]WORKING FILE'!$D:$D,'[5]WORKING FILE'!$W:$W,"")</f>
        <v>5</v>
      </c>
      <c r="AT333" s="33" t="str">
        <f>_xlfn.XLOOKUP(Consolidated[[#This Row],[CODE]],'[5]WORKING FILE'!$D:$D,'[5]WORKING FILE'!$V:$V)</f>
        <v xml:space="preserve">Under area and not in flood plain. Add (2) PK and (1)K-5. Accommadate elem students from 30502. </v>
      </c>
      <c r="AU333" s="21" t="str">
        <f>_xlfn.XLOOKUP(Consolidated[[#This Row],[CODE]],'[6]Karen sort'!$D:$D,'[6]Karen sort'!$O:$O,"NOT COMPLETE")</f>
        <v>PK-5</v>
      </c>
      <c r="AV333" s="21">
        <v>9.6</v>
      </c>
      <c r="AW333" s="21">
        <v>5</v>
      </c>
      <c r="AX333" s="21" t="s">
        <v>92</v>
      </c>
      <c r="AY333" s="27" t="s">
        <v>92</v>
      </c>
      <c r="AZ333" s="21"/>
      <c r="BA333" s="21"/>
      <c r="BB333" s="21"/>
      <c r="BC333" s="21"/>
      <c r="BD333" s="21"/>
      <c r="BE333" s="21"/>
      <c r="BF333" s="24" t="s">
        <v>179</v>
      </c>
      <c r="BG333" s="24">
        <v>300.96848336877207</v>
      </c>
      <c r="BH333" s="29" t="str">
        <f>IF(_xlfn.XLOOKUP(Consolidated[[#This Row],[CODE]],'[4]PRUEBA PVI'!$D:$D,'[4]PRUEBA PVI'!$AF:$AF,"NOT FOUND")=BG333,"",_xlfn.XLOOKUP(Consolidated[[#This Row],[CODE]],'[4]PRUEBA PVI'!$D:$D,'[4]PRUEBA PVI'!$AF:$AF,"NOT FOUND"))</f>
        <v/>
      </c>
      <c r="BI333" s="30">
        <v>283.96715967283438</v>
      </c>
      <c r="BJ333" s="21">
        <v>19</v>
      </c>
      <c r="BK333" s="28" t="str">
        <f>IF(_xlfn.XLOOKUP(Consolidated[[#This Row],[CODE]],'[4]PRUEBA PVI'!$D:$D,'[4]PRUEBA PVI'!$AK:$AK,"NO DATA")=Consolidated[[#This Row],[NO OF CLASSROOMS]],"","DOES NOT MATCH")</f>
        <v/>
      </c>
      <c r="BL333" s="31">
        <f>Consolidated[[#This Row],[ENROLLMENT 2021-22]]/Consolidated[[#This Row],[NO OF CLASSROOMS]]</f>
        <v>14.945639982780756</v>
      </c>
      <c r="BM333" s="21">
        <f>Consolidated[[#This Row],[FLOOR AREA (SF)]]/Consolidated[[#This Row],[ENROLLMENT 2022-23]]</f>
        <v>97.219481829092956</v>
      </c>
      <c r="BN333" s="21" t="s">
        <v>99</v>
      </c>
      <c r="BO333" s="21" t="s">
        <v>100</v>
      </c>
      <c r="BP333" s="21" t="s">
        <v>97</v>
      </c>
      <c r="BQ333" s="21" t="s">
        <v>97</v>
      </c>
      <c r="BR333" s="21" t="s">
        <v>97</v>
      </c>
      <c r="BS333" s="21" t="str">
        <f>_xlfn.XLOOKUP(Consolidated[[#This Row],[CODE]],'[7]page 1'!$A:$A,'[7]page 1'!$C:$C,"")</f>
        <v/>
      </c>
      <c r="BT333" s="21" t="str">
        <f>_xlfn.XLOOKUP(Consolidated[[#This Row],[CODE]],[8]Sheet1!$A:$A,[8]Sheet1!$G:$G,"")</f>
        <v/>
      </c>
      <c r="BU333" s="21" t="s">
        <v>92</v>
      </c>
      <c r="BV333" s="21" t="s">
        <v>101</v>
      </c>
      <c r="BW333" s="25" t="s">
        <v>92</v>
      </c>
      <c r="BX333" s="32" t="s">
        <v>1053</v>
      </c>
      <c r="BY333" s="21" t="s">
        <v>679</v>
      </c>
      <c r="BZ333" s="21" t="s">
        <v>103</v>
      </c>
      <c r="CA333" s="33" t="s">
        <v>869</v>
      </c>
      <c r="CB333" s="21">
        <v>1</v>
      </c>
      <c r="CC333" s="25" t="s">
        <v>172</v>
      </c>
      <c r="CD333" s="21" t="s">
        <v>97</v>
      </c>
      <c r="CE333" s="21"/>
      <c r="CF333" s="21" t="s">
        <v>143</v>
      </c>
    </row>
    <row r="334" spans="1:84" ht="69" x14ac:dyDescent="0.3">
      <c r="A334" s="21">
        <v>35295</v>
      </c>
      <c r="B334" s="22" t="s">
        <v>1054</v>
      </c>
      <c r="C334" s="21" t="s">
        <v>679</v>
      </c>
      <c r="D334" s="21" t="s">
        <v>844</v>
      </c>
      <c r="E334" s="21" t="s">
        <v>951</v>
      </c>
      <c r="F334" s="21"/>
      <c r="G334" s="21" t="s">
        <v>189</v>
      </c>
      <c r="H334" s="21" t="s">
        <v>190</v>
      </c>
      <c r="I334" s="21" t="s">
        <v>92</v>
      </c>
      <c r="J334" s="21" t="s">
        <v>93</v>
      </c>
      <c r="K334" s="21" t="s">
        <v>191</v>
      </c>
      <c r="L334" s="24" t="s">
        <v>92</v>
      </c>
      <c r="M334" s="24" t="s">
        <v>92</v>
      </c>
      <c r="N334" s="24" t="s">
        <v>92</v>
      </c>
      <c r="O334" s="24" t="s">
        <v>92</v>
      </c>
      <c r="P334" s="24" t="s">
        <v>92</v>
      </c>
      <c r="Q334" s="24" t="s">
        <v>92</v>
      </c>
      <c r="R334" s="24" t="s">
        <v>92</v>
      </c>
      <c r="S334" s="24">
        <v>44.573963850495694</v>
      </c>
      <c r="T334" s="24">
        <v>47.262236220863286</v>
      </c>
      <c r="U334" s="24">
        <v>55.147790803342197</v>
      </c>
      <c r="V334" s="24" t="s">
        <v>92</v>
      </c>
      <c r="W334" s="24" t="s">
        <v>92</v>
      </c>
      <c r="X334" s="24" t="s">
        <v>92</v>
      </c>
      <c r="Y334" s="24" t="s">
        <v>92</v>
      </c>
      <c r="Z334" s="24" t="s">
        <v>92</v>
      </c>
      <c r="AA334" s="24" t="s">
        <v>92</v>
      </c>
      <c r="AB334" s="23" t="s">
        <v>192</v>
      </c>
      <c r="AC334" s="21">
        <v>18.143719999999998</v>
      </c>
      <c r="AD334" s="21">
        <v>-65.441779999999994</v>
      </c>
      <c r="AE334" s="21" t="str">
        <f>_xlfn.XLOOKUP(Consolidated[[#This Row],[CODE]],[1]updatedschoolpoints!$A:$A,[1]updatedschoolpoints!$O:$O)</f>
        <v>457-000-007-31</v>
      </c>
      <c r="AF334" s="21">
        <f>_xlfn.XLOOKUP(Consolidated[[#This Row],[CODE]],[1]updatedschoolpoints!$A:$A,[1]updatedschoolpoints!$Q:$Q)</f>
        <v>31</v>
      </c>
      <c r="AG334" s="21">
        <f>_xlfn.XLOOKUP(Consolidated[[#This Row],[CODE]],[1]updatedschoolpoints!$A:$A,[1]updatedschoolpoints!$P:$P)</f>
        <v>7</v>
      </c>
      <c r="AH334" s="21">
        <f>_xlfn.XLOOKUP(Consolidated[[#This Row],[CODE]],[1]updatedschoolpoints!$A:$A,[1]updatedschoolpoints!$I:$I)</f>
        <v>2.6652018659999999</v>
      </c>
      <c r="AI334" s="21">
        <f>_xlfn.XLOOKUP(Consolidated[[#This Row],[CODE]],[1]updatedschoolpoints!$A:$A,[1]updatedschoolpoints!$H:$H)</f>
        <v>116096.1933</v>
      </c>
      <c r="AJ334" s="21">
        <v>44469</v>
      </c>
      <c r="AK334" s="21" t="s">
        <v>793</v>
      </c>
      <c r="AL334" s="26">
        <f>_xlfn.XLOOKUP(Consolidated[[#This Row],[CODE]],'[2]FCI updated 220517'!$B:$B,'[2]FCI updated 220517'!$GD:$GD)</f>
        <v>0.68300000000000005</v>
      </c>
      <c r="AM334" s="27">
        <f>IF(AND(Consolidated[[#This Row],[DESIGNATION]]="Historic",Consolidated[[#This Row],[DESIGNATION 3/22/2022]]="Historic"),AL334,AL334/1.6)</f>
        <v>0.426875</v>
      </c>
      <c r="AN334" s="21" t="s">
        <v>45</v>
      </c>
      <c r="AO334" s="21" t="s">
        <v>97</v>
      </c>
      <c r="AP334" s="21" t="str">
        <f>_xlfn.XLOOKUP(Consolidated[[#This Row],[CODE]],'[3]PRUEBA PVI'!$D:$D,'[3]PRUEBA PVI'!$I:$I,"NO DATA")</f>
        <v>REGULAR</v>
      </c>
      <c r="AQ334" s="28" t="str">
        <f>IF(_xlfn.XLOOKUP(Consolidated[[#This Row],[CODE]],'[4]PRUEBA PVI'!$D:$D,'[4]PRUEBA PVI'!$I:$I,"NOT FOUND")=Consolidated[[#This Row],[SPECIAL SCHOOL]],"MATCHES","NO")</f>
        <v>MATCHES</v>
      </c>
      <c r="AR334" s="28"/>
      <c r="AS334" s="21">
        <f>_xlfn.XLOOKUP(Consolidated[[#This Row],[CODE]],'[5]WORKING FILE'!$D:$D,'[5]WORKING FILE'!$W:$W,"")</f>
        <v>1</v>
      </c>
      <c r="AT334" s="33" t="str">
        <f>_xlfn.XLOOKUP(Consolidated[[#This Row],[CODE]],'[5]WORKING FILE'!$D:$D,'[5]WORKING FILE'!$V:$V)</f>
        <v>750 meters to MARIA M SIMMONS DE RIVERA K-5 changed to PK-8, moved these students there since newer and has space</v>
      </c>
      <c r="AU334" s="21">
        <f>_xlfn.XLOOKUP(Consolidated[[#This Row],[CODE]],'[6]Karen sort'!$D:$D,'[6]Karen sort'!$O:$O,"NOT COMPLETE")</f>
        <v>0</v>
      </c>
      <c r="AV334" s="21">
        <v>1.7</v>
      </c>
      <c r="AW334" s="21">
        <v>2</v>
      </c>
      <c r="AX334" s="21" t="s">
        <v>92</v>
      </c>
      <c r="AY334" s="27" t="s">
        <v>92</v>
      </c>
      <c r="AZ334" s="21"/>
      <c r="BA334" s="21"/>
      <c r="BB334" s="21"/>
      <c r="BC334" s="21"/>
      <c r="BD334" s="21"/>
      <c r="BE334" s="21"/>
      <c r="BF334" s="24" t="s">
        <v>179</v>
      </c>
      <c r="BG334" s="24">
        <v>149.81154640796774</v>
      </c>
      <c r="BH334" s="29" t="str">
        <f>IF(_xlfn.XLOOKUP(Consolidated[[#This Row],[CODE]],'[4]PRUEBA PVI'!$D:$D,'[4]PRUEBA PVI'!$AF:$AF,"NOT FOUND")=BG334,"",_xlfn.XLOOKUP(Consolidated[[#This Row],[CODE]],'[4]PRUEBA PVI'!$D:$D,'[4]PRUEBA PVI'!$AF:$AF,"NOT FOUND"))</f>
        <v/>
      </c>
      <c r="BI334" s="30">
        <v>142.04839911465089</v>
      </c>
      <c r="BJ334" s="21">
        <v>25</v>
      </c>
      <c r="BK334" s="28" t="str">
        <f>IF(_xlfn.XLOOKUP(Consolidated[[#This Row],[CODE]],'[4]PRUEBA PVI'!$D:$D,'[4]PRUEBA PVI'!$AK:$AK,"NO DATA")=Consolidated[[#This Row],[NO OF CLASSROOMS]],"","DOES NOT MATCH")</f>
        <v/>
      </c>
      <c r="BL334" s="31">
        <f>Consolidated[[#This Row],[ENROLLMENT 2021-22]]/Consolidated[[#This Row],[NO OF CLASSROOMS]]</f>
        <v>5.6819359645860352</v>
      </c>
      <c r="BM334" s="21">
        <f>Consolidated[[#This Row],[FLOOR AREA (SF)]]/Consolidated[[#This Row],[ENROLLMENT 2022-23]]</f>
        <v>296.83292821036463</v>
      </c>
      <c r="BN334" s="21" t="s">
        <v>99</v>
      </c>
      <c r="BO334" s="21" t="s">
        <v>115</v>
      </c>
      <c r="BP334" s="21" t="s">
        <v>97</v>
      </c>
      <c r="BQ334" s="21" t="s">
        <v>97</v>
      </c>
      <c r="BR334" s="21" t="s">
        <v>97</v>
      </c>
      <c r="BS334" s="21" t="str">
        <f>_xlfn.XLOOKUP(Consolidated[[#This Row],[CODE]],'[7]page 1'!$A:$A,'[7]page 1'!$C:$C,"")</f>
        <v/>
      </c>
      <c r="BT334" s="21" t="str">
        <f>_xlfn.XLOOKUP(Consolidated[[#This Row],[CODE]],[8]Sheet1!$A:$A,[8]Sheet1!$G:$G,"")</f>
        <v/>
      </c>
      <c r="BU334" s="21" t="s">
        <v>92</v>
      </c>
      <c r="BV334" s="21" t="s">
        <v>101</v>
      </c>
      <c r="BW334" s="25" t="s">
        <v>92</v>
      </c>
      <c r="BX334" s="32" t="s">
        <v>1055</v>
      </c>
      <c r="BY334" s="21" t="s">
        <v>951</v>
      </c>
      <c r="BZ334" s="21" t="s">
        <v>103</v>
      </c>
      <c r="CA334" s="33" t="s">
        <v>956</v>
      </c>
      <c r="CB334" s="21">
        <v>3</v>
      </c>
      <c r="CC334" s="25" t="s">
        <v>172</v>
      </c>
      <c r="CD334" s="21" t="s">
        <v>97</v>
      </c>
      <c r="CE334" s="21"/>
      <c r="CF334" s="21" t="s">
        <v>143</v>
      </c>
    </row>
    <row r="335" spans="1:84" ht="56.4" x14ac:dyDescent="0.3">
      <c r="A335" s="21">
        <v>35360</v>
      </c>
      <c r="B335" s="22" t="s">
        <v>1056</v>
      </c>
      <c r="C335" s="21" t="s">
        <v>679</v>
      </c>
      <c r="D335" s="21" t="s">
        <v>867</v>
      </c>
      <c r="E335" s="21" t="s">
        <v>679</v>
      </c>
      <c r="F335" s="21"/>
      <c r="G335" s="21" t="s">
        <v>119</v>
      </c>
      <c r="H335" s="21" t="s">
        <v>120</v>
      </c>
      <c r="I335" s="21" t="s">
        <v>92</v>
      </c>
      <c r="J335" s="21" t="s">
        <v>93</v>
      </c>
      <c r="K335" s="21" t="s">
        <v>121</v>
      </c>
      <c r="L335" s="24" t="s">
        <v>92</v>
      </c>
      <c r="M335" s="24">
        <v>39.108540238815849</v>
      </c>
      <c r="N335" s="24">
        <v>39.214127583752465</v>
      </c>
      <c r="O335" s="24">
        <v>45.992354483891674</v>
      </c>
      <c r="P335" s="24">
        <v>41.438982741628593</v>
      </c>
      <c r="Q335" s="24">
        <v>46.261018618754655</v>
      </c>
      <c r="R335" s="24">
        <v>37.827068421379167</v>
      </c>
      <c r="S335" s="24" t="s">
        <v>92</v>
      </c>
      <c r="T335" s="24" t="s">
        <v>92</v>
      </c>
      <c r="U335" s="24" t="s">
        <v>92</v>
      </c>
      <c r="V335" s="24" t="s">
        <v>92</v>
      </c>
      <c r="W335" s="24" t="s">
        <v>92</v>
      </c>
      <c r="X335" s="24" t="s">
        <v>92</v>
      </c>
      <c r="Y335" s="24" t="s">
        <v>92</v>
      </c>
      <c r="Z335" s="24">
        <v>6.8698768014575862</v>
      </c>
      <c r="AA335" s="24" t="s">
        <v>92</v>
      </c>
      <c r="AB335" s="23" t="s">
        <v>136</v>
      </c>
      <c r="AC335" s="21">
        <v>18.141780000000001</v>
      </c>
      <c r="AD335" s="21">
        <v>-65.800060000000002</v>
      </c>
      <c r="AE335" s="21" t="str">
        <f>_xlfn.XLOOKUP(Consolidated[[#This Row],[CODE]],[1]updatedschoolpoints!$A:$A,[1]updatedschoolpoints!$O:$O)</f>
        <v>305-000-002-20</v>
      </c>
      <c r="AF335" s="21">
        <f>_xlfn.XLOOKUP(Consolidated[[#This Row],[CODE]],[1]updatedschoolpoints!$A:$A,[1]updatedschoolpoints!$Q:$Q)</f>
        <v>20</v>
      </c>
      <c r="AG335" s="21">
        <f>_xlfn.XLOOKUP(Consolidated[[#This Row],[CODE]],[1]updatedschoolpoints!$A:$A,[1]updatedschoolpoints!$P:$P)</f>
        <v>2</v>
      </c>
      <c r="AH335" s="21">
        <f>_xlfn.XLOOKUP(Consolidated[[#This Row],[CODE]],[1]updatedschoolpoints!$A:$A,[1]updatedschoolpoints!$I:$I)</f>
        <v>5.0622823270000001</v>
      </c>
      <c r="AI335" s="21">
        <f>_xlfn.XLOOKUP(Consolidated[[#This Row],[CODE]],[1]updatedschoolpoints!$A:$A,[1]updatedschoolpoints!$H:$H)</f>
        <v>220513.01819999999</v>
      </c>
      <c r="AJ335" s="21">
        <v>22500</v>
      </c>
      <c r="AK335" s="21" t="s">
        <v>402</v>
      </c>
      <c r="AL335" s="26">
        <f>_xlfn.XLOOKUP(Consolidated[[#This Row],[CODE]],'[2]FCI updated 220517'!$B:$B,'[2]FCI updated 220517'!$GD:$GD)</f>
        <v>0.80499999999999905</v>
      </c>
      <c r="AM335" s="27">
        <f>IF(AND(Consolidated[[#This Row],[DESIGNATION]]="Historic",Consolidated[[#This Row],[DESIGNATION 3/22/2022]]="Historic"),AL335,AL335/1.6)</f>
        <v>0.50312499999999938</v>
      </c>
      <c r="AN335" s="21" t="s">
        <v>97</v>
      </c>
      <c r="AO335" s="21" t="s">
        <v>97</v>
      </c>
      <c r="AP335" s="21" t="str">
        <f>_xlfn.XLOOKUP(Consolidated[[#This Row],[CODE]],'[3]PRUEBA PVI'!$D:$D,'[3]PRUEBA PVI'!$I:$I,"NO DATA")</f>
        <v>REGULAR</v>
      </c>
      <c r="AQ335" s="28" t="str">
        <f>IF(_xlfn.XLOOKUP(Consolidated[[#This Row],[CODE]],'[4]PRUEBA PVI'!$D:$D,'[4]PRUEBA PVI'!$I:$I,"NOT FOUND")=Consolidated[[#This Row],[SPECIAL SCHOOL]],"MATCHES","NO")</f>
        <v>MATCHES</v>
      </c>
      <c r="AR335" s="28"/>
      <c r="AS335" s="21">
        <f>_xlfn.XLOOKUP(Consolidated[[#This Row],[CODE]],'[5]WORKING FILE'!$D:$D,'[5]WORKING FILE'!$W:$W,"")</f>
        <v>3</v>
      </c>
      <c r="AT335" s="33" t="str">
        <f>_xlfn.XLOOKUP(Consolidated[[#This Row],[CODE]],'[5]WORKING FILE'!$D:$D,'[5]WORKING FILE'!$V:$V)</f>
        <v>Urban. Under area and in a flood plain, not to make PK-8, deviate from flow chart. Move or keep students? 1 or 3? Need Review.</v>
      </c>
      <c r="AU335" s="21" t="str">
        <f>_xlfn.XLOOKUP(Consolidated[[#This Row],[CODE]],'[6]Karen sort'!$D:$D,'[6]Karen sort'!$O:$O,"NOT COMPLETE")</f>
        <v>K-5</v>
      </c>
      <c r="AV335" s="21">
        <v>9.6</v>
      </c>
      <c r="AW335" s="21">
        <v>5</v>
      </c>
      <c r="AX335" s="21" t="s">
        <v>92</v>
      </c>
      <c r="AY335" s="27" t="s">
        <v>92</v>
      </c>
      <c r="AZ335" s="21"/>
      <c r="BA335" s="21"/>
      <c r="BB335" s="21"/>
      <c r="BC335" s="21"/>
      <c r="BD335" s="21"/>
      <c r="BE335" s="21"/>
      <c r="BF335" s="24" t="s">
        <v>179</v>
      </c>
      <c r="BG335" s="24">
        <v>256.71196888967995</v>
      </c>
      <c r="BH335" s="29" t="str">
        <f>IF(_xlfn.XLOOKUP(Consolidated[[#This Row],[CODE]],'[4]PRUEBA PVI'!$D:$D,'[4]PRUEBA PVI'!$AF:$AF,"NOT FOUND")=BG335,"",_xlfn.XLOOKUP(Consolidated[[#This Row],[CODE]],'[4]PRUEBA PVI'!$D:$D,'[4]PRUEBA PVI'!$AF:$AF,"NOT FOUND"))</f>
        <v/>
      </c>
      <c r="BI335" s="30">
        <v>243.42691673809543</v>
      </c>
      <c r="BJ335" s="21">
        <v>17</v>
      </c>
      <c r="BK335" s="28" t="str">
        <f>IF(_xlfn.XLOOKUP(Consolidated[[#This Row],[CODE]],'[4]PRUEBA PVI'!$D:$D,'[4]PRUEBA PVI'!$AK:$AK,"NO DATA")=Consolidated[[#This Row],[NO OF CLASSROOMS]],"","DOES NOT MATCH")</f>
        <v/>
      </c>
      <c r="BL335" s="31">
        <f>Consolidated[[#This Row],[ENROLLMENT 2021-22]]/Consolidated[[#This Row],[NO OF CLASSROOMS]]</f>
        <v>14.319230396358554</v>
      </c>
      <c r="BM335" s="21">
        <f>Consolidated[[#This Row],[FLOOR AREA (SF)]]/Consolidated[[#This Row],[ENROLLMENT 2022-23]]</f>
        <v>87.646867800188957</v>
      </c>
      <c r="BN335" s="21" t="s">
        <v>99</v>
      </c>
      <c r="BO335" s="21" t="s">
        <v>132</v>
      </c>
      <c r="BP335" s="21" t="s">
        <v>97</v>
      </c>
      <c r="BQ335" s="21" t="s">
        <v>97</v>
      </c>
      <c r="BR335" s="21" t="s">
        <v>97</v>
      </c>
      <c r="BS335" s="21" t="str">
        <f>_xlfn.XLOOKUP(Consolidated[[#This Row],[CODE]],'[7]page 1'!$A:$A,'[7]page 1'!$C:$C,"")</f>
        <v/>
      </c>
      <c r="BT335" s="21" t="str">
        <f>_xlfn.XLOOKUP(Consolidated[[#This Row],[CODE]],[8]Sheet1!$A:$A,[8]Sheet1!$G:$G,"")</f>
        <v/>
      </c>
      <c r="BU335" s="21" t="s">
        <v>92</v>
      </c>
      <c r="BV335" s="21" t="s">
        <v>124</v>
      </c>
      <c r="BW335" s="25" t="s">
        <v>92</v>
      </c>
      <c r="BX335" s="32" t="s">
        <v>1057</v>
      </c>
      <c r="BY335" s="21" t="s">
        <v>679</v>
      </c>
      <c r="BZ335" s="21" t="s">
        <v>103</v>
      </c>
      <c r="CA335" s="33" t="s">
        <v>869</v>
      </c>
      <c r="CB335" s="21">
        <v>1</v>
      </c>
      <c r="CC335" s="25" t="s">
        <v>172</v>
      </c>
      <c r="CD335" s="21" t="s">
        <v>97</v>
      </c>
      <c r="CE335" s="21"/>
      <c r="CF335" s="21" t="s">
        <v>143</v>
      </c>
    </row>
    <row r="336" spans="1:84" ht="41.4" x14ac:dyDescent="0.3">
      <c r="A336" s="21">
        <v>35493</v>
      </c>
      <c r="B336" s="22" t="s">
        <v>1058</v>
      </c>
      <c r="C336" s="21" t="s">
        <v>679</v>
      </c>
      <c r="D336" s="21" t="s">
        <v>867</v>
      </c>
      <c r="E336" s="21" t="s">
        <v>867</v>
      </c>
      <c r="F336" s="21"/>
      <c r="G336" s="21" t="s">
        <v>189</v>
      </c>
      <c r="H336" s="21" t="s">
        <v>190</v>
      </c>
      <c r="I336" s="21" t="s">
        <v>92</v>
      </c>
      <c r="J336" s="21" t="s">
        <v>93</v>
      </c>
      <c r="K336" s="21" t="s">
        <v>191</v>
      </c>
      <c r="L336" s="24" t="s">
        <v>92</v>
      </c>
      <c r="M336" s="24" t="s">
        <v>92</v>
      </c>
      <c r="N336" s="24" t="s">
        <v>92</v>
      </c>
      <c r="O336" s="24" t="s">
        <v>92</v>
      </c>
      <c r="P336" s="24" t="s">
        <v>92</v>
      </c>
      <c r="Q336" s="24" t="s">
        <v>92</v>
      </c>
      <c r="R336" s="24" t="s">
        <v>92</v>
      </c>
      <c r="S336" s="24">
        <v>106.21880747352166</v>
      </c>
      <c r="T336" s="24">
        <v>118.15559055215822</v>
      </c>
      <c r="U336" s="24">
        <v>132.16453313214768</v>
      </c>
      <c r="V336" s="24" t="s">
        <v>92</v>
      </c>
      <c r="W336" s="24" t="s">
        <v>92</v>
      </c>
      <c r="X336" s="24" t="s">
        <v>92</v>
      </c>
      <c r="Y336" s="24" t="s">
        <v>92</v>
      </c>
      <c r="Z336" s="24" t="s">
        <v>92</v>
      </c>
      <c r="AA336" s="24" t="s">
        <v>92</v>
      </c>
      <c r="AB336" s="23" t="s">
        <v>192</v>
      </c>
      <c r="AC336" s="21">
        <v>18.177109999999999</v>
      </c>
      <c r="AD336" s="21">
        <v>-65.86748</v>
      </c>
      <c r="AE336" s="21" t="str">
        <f>_xlfn.XLOOKUP(Consolidated[[#This Row],[CODE]],[1]updatedschoolpoints!$A:$A,[1]updatedschoolpoints!$O:$O)</f>
        <v>280-022-096-29</v>
      </c>
      <c r="AF336" s="21">
        <f>_xlfn.XLOOKUP(Consolidated[[#This Row],[CODE]],[1]updatedschoolpoints!$A:$A,[1]updatedschoolpoints!$Q:$Q)</f>
        <v>29</v>
      </c>
      <c r="AG336" s="21">
        <f>_xlfn.XLOOKUP(Consolidated[[#This Row],[CODE]],[1]updatedschoolpoints!$A:$A,[1]updatedschoolpoints!$P:$P)</f>
        <v>96</v>
      </c>
      <c r="AH336" s="21">
        <f>_xlfn.XLOOKUP(Consolidated[[#This Row],[CODE]],[1]updatedschoolpoints!$A:$A,[1]updatedschoolpoints!$I:$I)</f>
        <v>4.5234974389999998</v>
      </c>
      <c r="AI336" s="21">
        <f>_xlfn.XLOOKUP(Consolidated[[#This Row],[CODE]],[1]updatedschoolpoints!$A:$A,[1]updatedschoolpoints!$H:$H)</f>
        <v>197043.5484</v>
      </c>
      <c r="AJ336" s="21">
        <v>49440</v>
      </c>
      <c r="AK336" s="21" t="s">
        <v>402</v>
      </c>
      <c r="AL336" s="26">
        <f>_xlfn.XLOOKUP(Consolidated[[#This Row],[CODE]],'[2]FCI updated 220517'!$B:$B,'[2]FCI updated 220517'!$GD:$GD)</f>
        <v>0.76749999999999996</v>
      </c>
      <c r="AM336" s="27">
        <f>IF(AND(Consolidated[[#This Row],[DESIGNATION]]="Historic",Consolidated[[#This Row],[DESIGNATION 3/22/2022]]="Historic"),AL336,AL336/1.6)</f>
        <v>0.47968749999999993</v>
      </c>
      <c r="AN336" s="21" t="s">
        <v>45</v>
      </c>
      <c r="AO336" s="21" t="s">
        <v>97</v>
      </c>
      <c r="AP336" s="21" t="str">
        <f>_xlfn.XLOOKUP(Consolidated[[#This Row],[CODE]],'[3]PRUEBA PVI'!$D:$D,'[3]PRUEBA PVI'!$I:$I,"NO DATA")</f>
        <v>REGULAR</v>
      </c>
      <c r="AQ336" s="28" t="str">
        <f>IF(_xlfn.XLOOKUP(Consolidated[[#This Row],[CODE]],'[4]PRUEBA PVI'!$D:$D,'[4]PRUEBA PVI'!$I:$I,"NOT FOUND")=Consolidated[[#This Row],[SPECIAL SCHOOL]],"MATCHES","NO")</f>
        <v>MATCHES</v>
      </c>
      <c r="AR336" s="28"/>
      <c r="AS336" s="21">
        <f>_xlfn.XLOOKUP(Consolidated[[#This Row],[CODE]],'[5]WORKING FILE'!$D:$D,'[5]WORKING FILE'!$W:$W,"")</f>
        <v>3</v>
      </c>
      <c r="AT336" s="33" t="str">
        <f>_xlfn.XLOOKUP(Consolidated[[#This Row],[CODE]],'[5]WORKING FILE'!$D:$D,'[5]WORKING FILE'!$V:$V)</f>
        <v xml:space="preserve">Already made (2) rural schools PK-8, no need to add more SF. </v>
      </c>
      <c r="AU336" s="21" t="str">
        <f>_xlfn.XLOOKUP(Consolidated[[#This Row],[CODE]],'[6]Karen sort'!$D:$D,'[6]Karen sort'!$O:$O,"NOT COMPLETE")</f>
        <v>6-8</v>
      </c>
      <c r="AV336" s="21">
        <v>8.1</v>
      </c>
      <c r="AW336" s="21">
        <v>2</v>
      </c>
      <c r="AX336" s="21" t="s">
        <v>92</v>
      </c>
      <c r="AY336" s="27" t="s">
        <v>92</v>
      </c>
      <c r="AZ336" s="21"/>
      <c r="BA336" s="21"/>
      <c r="BB336" s="21"/>
      <c r="BC336" s="21"/>
      <c r="BD336" s="21"/>
      <c r="BE336" s="21"/>
      <c r="BF336" s="24" t="s">
        <v>179</v>
      </c>
      <c r="BG336" s="24">
        <v>375.38930137960477</v>
      </c>
      <c r="BH336" s="29" t="str">
        <f>IF(_xlfn.XLOOKUP(Consolidated[[#This Row],[CODE]],'[4]PRUEBA PVI'!$D:$D,'[4]PRUEBA PVI'!$AF:$AF,"NOT FOUND")=BG336,"",_xlfn.XLOOKUP(Consolidated[[#This Row],[CODE]],'[4]PRUEBA PVI'!$D:$D,'[4]PRUEBA PVI'!$AF:$AF,"NOT FOUND"))</f>
        <v/>
      </c>
      <c r="BI336" s="30">
        <v>355.85400615997952</v>
      </c>
      <c r="BJ336" s="21">
        <v>29</v>
      </c>
      <c r="BK336" s="28" t="str">
        <f>IF(_xlfn.XLOOKUP(Consolidated[[#This Row],[CODE]],'[4]PRUEBA PVI'!$D:$D,'[4]PRUEBA PVI'!$AK:$AK,"NO DATA")=Consolidated[[#This Row],[NO OF CLASSROOMS]],"","DOES NOT MATCH")</f>
        <v/>
      </c>
      <c r="BL336" s="31">
        <f>Consolidated[[#This Row],[ENROLLMENT 2021-22]]/Consolidated[[#This Row],[NO OF CLASSROOMS]]</f>
        <v>12.270827798619983</v>
      </c>
      <c r="BM336" s="21">
        <f>Consolidated[[#This Row],[FLOOR AREA (SF)]]/Consolidated[[#This Row],[ENROLLMENT 2022-23]]</f>
        <v>131.7032739566672</v>
      </c>
      <c r="BN336" s="21" t="s">
        <v>99</v>
      </c>
      <c r="BO336" s="21" t="s">
        <v>132</v>
      </c>
      <c r="BP336" s="21" t="s">
        <v>97</v>
      </c>
      <c r="BQ336" s="21" t="s">
        <v>123</v>
      </c>
      <c r="BR336" s="21" t="s">
        <v>97</v>
      </c>
      <c r="BS336" s="21" t="str">
        <f>_xlfn.XLOOKUP(Consolidated[[#This Row],[CODE]],'[7]page 1'!$A:$A,'[7]page 1'!$C:$C,"")</f>
        <v/>
      </c>
      <c r="BT336" s="21" t="str">
        <f>_xlfn.XLOOKUP(Consolidated[[#This Row],[CODE]],[8]Sheet1!$A:$A,[8]Sheet1!$G:$G,"")</f>
        <v/>
      </c>
      <c r="BU336" s="21" t="s">
        <v>92</v>
      </c>
      <c r="BV336" s="21" t="s">
        <v>101</v>
      </c>
      <c r="BW336" s="25" t="s">
        <v>125</v>
      </c>
      <c r="BX336" s="32" t="s">
        <v>1059</v>
      </c>
      <c r="BY336" s="21" t="s">
        <v>867</v>
      </c>
      <c r="BZ336" s="21" t="s">
        <v>103</v>
      </c>
      <c r="CA336" s="33" t="s">
        <v>1060</v>
      </c>
      <c r="CB336" s="21">
        <v>1</v>
      </c>
      <c r="CC336" s="25" t="s">
        <v>172</v>
      </c>
      <c r="CD336" s="21" t="s">
        <v>97</v>
      </c>
      <c r="CE336" s="21"/>
      <c r="CF336" s="21" t="s">
        <v>143</v>
      </c>
    </row>
    <row r="337" spans="1:84" ht="84" x14ac:dyDescent="0.3">
      <c r="A337" s="21">
        <v>35501</v>
      </c>
      <c r="B337" s="22" t="s">
        <v>1061</v>
      </c>
      <c r="C337" s="21" t="s">
        <v>679</v>
      </c>
      <c r="D337" s="21" t="s">
        <v>867</v>
      </c>
      <c r="E337" s="21" t="s">
        <v>679</v>
      </c>
      <c r="F337" s="21"/>
      <c r="G337" s="21" t="s">
        <v>160</v>
      </c>
      <c r="H337" s="21" t="s">
        <v>161</v>
      </c>
      <c r="I337" s="21" t="s">
        <v>92</v>
      </c>
      <c r="J337" s="21" t="s">
        <v>93</v>
      </c>
      <c r="K337" s="21" t="s">
        <v>162</v>
      </c>
      <c r="L337" s="24" t="s">
        <v>92</v>
      </c>
      <c r="M337" s="24" t="s">
        <v>92</v>
      </c>
      <c r="N337" s="24" t="s">
        <v>92</v>
      </c>
      <c r="O337" s="24" t="s">
        <v>92</v>
      </c>
      <c r="P337" s="24" t="s">
        <v>92</v>
      </c>
      <c r="Q337" s="24" t="s">
        <v>92</v>
      </c>
      <c r="R337" s="24" t="s">
        <v>92</v>
      </c>
      <c r="S337" s="24" t="s">
        <v>92</v>
      </c>
      <c r="T337" s="24" t="s">
        <v>92</v>
      </c>
      <c r="U337" s="24" t="s">
        <v>92</v>
      </c>
      <c r="V337" s="24">
        <v>119.34482260740106</v>
      </c>
      <c r="W337" s="24">
        <v>105.89249317257662</v>
      </c>
      <c r="X337" s="24">
        <v>111.93349387887685</v>
      </c>
      <c r="Y337" s="24">
        <v>108.04101896434167</v>
      </c>
      <c r="Z337" s="24" t="s">
        <v>92</v>
      </c>
      <c r="AA337" s="24" t="s">
        <v>92</v>
      </c>
      <c r="AB337" s="23" t="s">
        <v>178</v>
      </c>
      <c r="AC337" s="21">
        <v>18.14110273</v>
      </c>
      <c r="AD337" s="21">
        <v>-65.822828110000003</v>
      </c>
      <c r="AE337" s="21" t="str">
        <f>_xlfn.XLOOKUP(Consolidated[[#This Row],[CODE]],[1]updatedschoolpoints!$A:$A,[1]updatedschoolpoints!$O:$O)</f>
        <v>304-039-199-13</v>
      </c>
      <c r="AF337" s="21">
        <f>_xlfn.XLOOKUP(Consolidated[[#This Row],[CODE]],[1]updatedschoolpoints!$A:$A,[1]updatedschoolpoints!$Q:$Q)</f>
        <v>13</v>
      </c>
      <c r="AG337" s="21">
        <f>_xlfn.XLOOKUP(Consolidated[[#This Row],[CODE]],[1]updatedschoolpoints!$A:$A,[1]updatedschoolpoints!$P:$P)</f>
        <v>199</v>
      </c>
      <c r="AH337" s="21">
        <f>_xlfn.XLOOKUP(Consolidated[[#This Row],[CODE]],[1]updatedschoolpoints!$A:$A,[1]updatedschoolpoints!$I:$I)</f>
        <v>15.848688129999999</v>
      </c>
      <c r="AI337" s="21">
        <f>_xlfn.XLOOKUP(Consolidated[[#This Row],[CODE]],[1]updatedschoolpoints!$A:$A,[1]updatedschoolpoints!$H:$H)</f>
        <v>690368.85479999997</v>
      </c>
      <c r="AJ337" s="21">
        <v>190192</v>
      </c>
      <c r="AK337" s="21" t="s">
        <v>402</v>
      </c>
      <c r="AL337" s="26">
        <f>_xlfn.XLOOKUP(Consolidated[[#This Row],[CODE]],'[2]FCI updated 220517'!$B:$B,'[2]FCI updated 220517'!$GD:$GD)</f>
        <v>0.85999999999999899</v>
      </c>
      <c r="AM337" s="27">
        <f>IF(AND(Consolidated[[#This Row],[DESIGNATION]]="Historic",Consolidated[[#This Row],[DESIGNATION 3/22/2022]]="Historic"),AL337,AL337/1.6)</f>
        <v>0.53749999999999931</v>
      </c>
      <c r="AN337" s="21" t="s">
        <v>97</v>
      </c>
      <c r="AO337" s="21" t="s">
        <v>97</v>
      </c>
      <c r="AP337" s="21" t="str">
        <f>_xlfn.XLOOKUP(Consolidated[[#This Row],[CODE]],'[3]PRUEBA PVI'!$D:$D,'[3]PRUEBA PVI'!$I:$I,"NO DATA")</f>
        <v>VOCACIONAL</v>
      </c>
      <c r="AQ337" s="28" t="str">
        <f>IF(_xlfn.XLOOKUP(Consolidated[[#This Row],[CODE]],'[4]PRUEBA PVI'!$D:$D,'[4]PRUEBA PVI'!$I:$I,"NOT FOUND")=Consolidated[[#This Row],[SPECIAL SCHOOL]],"MATCHES","NO")</f>
        <v>MATCHES</v>
      </c>
      <c r="AR337" s="28"/>
      <c r="AS337" s="21">
        <f>_xlfn.XLOOKUP(Consolidated[[#This Row],[CODE]],'[5]WORKING FILE'!$D:$D,'[5]WORKING FILE'!$W:$W,"")</f>
        <v>3</v>
      </c>
      <c r="AT337" s="33" t="str">
        <f>_xlfn.XLOOKUP(Consolidated[[#This Row],[CODE]],'[5]WORKING FILE'!$D:$D,'[5]WORKING FILE'!$V:$V)</f>
        <v xml:space="preserve">In flood plain. VOC. 0.6m to a regular HS, no other VOC nearby. </v>
      </c>
      <c r="AU337" s="21" t="str">
        <f>_xlfn.XLOOKUP(Consolidated[[#This Row],[CODE]],'[6]Karen sort'!$D:$D,'[6]Karen sort'!$O:$O,"NOT COMPLETE")</f>
        <v>9-12</v>
      </c>
      <c r="AV337" s="21">
        <v>9.6</v>
      </c>
      <c r="AW337" s="21">
        <v>2</v>
      </c>
      <c r="AX337" s="21" t="s">
        <v>92</v>
      </c>
      <c r="AY337" s="27" t="s">
        <v>92</v>
      </c>
      <c r="AZ337" s="21"/>
      <c r="BA337" s="21"/>
      <c r="BB337" s="21"/>
      <c r="BC337" s="21"/>
      <c r="BD337" s="21"/>
      <c r="BE337" s="21"/>
      <c r="BF337" s="24" t="s">
        <v>179</v>
      </c>
      <c r="BG337" s="24">
        <v>527.93365575294229</v>
      </c>
      <c r="BH337" s="29" t="str">
        <f>IF(_xlfn.XLOOKUP(Consolidated[[#This Row],[CODE]],'[4]PRUEBA PVI'!$D:$D,'[4]PRUEBA PVI'!$AF:$AF,"NOT FOUND")=BG337,"",_xlfn.XLOOKUP(Consolidated[[#This Row],[CODE]],'[4]PRUEBA PVI'!$D:$D,'[4]PRUEBA PVI'!$AF:$AF,"NOT FOUND"))</f>
        <v/>
      </c>
      <c r="BI337" s="30">
        <v>508.66012155592864</v>
      </c>
      <c r="BJ337" s="21">
        <v>70</v>
      </c>
      <c r="BK337" s="28" t="str">
        <f>IF(_xlfn.XLOOKUP(Consolidated[[#This Row],[CODE]],'[4]PRUEBA PVI'!$D:$D,'[4]PRUEBA PVI'!$AK:$AK,"NO DATA")=Consolidated[[#This Row],[NO OF CLASSROOMS]],"","DOES NOT MATCH")</f>
        <v/>
      </c>
      <c r="BL337" s="31">
        <f>Consolidated[[#This Row],[ENROLLMENT 2021-22]]/Consolidated[[#This Row],[NO OF CLASSROOMS]]</f>
        <v>7.2665731650846945</v>
      </c>
      <c r="BM337" s="21">
        <f>Consolidated[[#This Row],[FLOOR AREA (SF)]]/Consolidated[[#This Row],[ENROLLMENT 2022-23]]</f>
        <v>360.2573882673704</v>
      </c>
      <c r="BN337" s="21" t="s">
        <v>99</v>
      </c>
      <c r="BO337" s="21" t="s">
        <v>132</v>
      </c>
      <c r="BP337" s="21" t="s">
        <v>97</v>
      </c>
      <c r="BQ337" s="21" t="s">
        <v>97</v>
      </c>
      <c r="BR337" s="21" t="s">
        <v>97</v>
      </c>
      <c r="BS337" s="21" t="str">
        <f>_xlfn.XLOOKUP(Consolidated[[#This Row],[CODE]],'[7]page 1'!$A:$A,'[7]page 1'!$C:$C,"")</f>
        <v/>
      </c>
      <c r="BT337" s="21" t="str">
        <f>_xlfn.XLOOKUP(Consolidated[[#This Row],[CODE]],[8]Sheet1!$A:$A,[8]Sheet1!$G:$G,"")</f>
        <v/>
      </c>
      <c r="BU337" s="21" t="s">
        <v>92</v>
      </c>
      <c r="BV337" s="21" t="s">
        <v>101</v>
      </c>
      <c r="BW337" s="25" t="s">
        <v>92</v>
      </c>
      <c r="BX337" s="32" t="s">
        <v>1062</v>
      </c>
      <c r="BY337" s="21" t="s">
        <v>679</v>
      </c>
      <c r="BZ337" s="21" t="s">
        <v>103</v>
      </c>
      <c r="CA337" s="33" t="s">
        <v>869</v>
      </c>
      <c r="CB337" s="21">
        <v>1</v>
      </c>
      <c r="CC337" s="25" t="s">
        <v>172</v>
      </c>
      <c r="CD337" s="21" t="s">
        <v>97</v>
      </c>
      <c r="CE337" s="21"/>
      <c r="CF337" s="21" t="s">
        <v>143</v>
      </c>
    </row>
    <row r="338" spans="1:84" ht="41.4" x14ac:dyDescent="0.3">
      <c r="A338" s="21">
        <v>35535</v>
      </c>
      <c r="B338" s="22" t="s">
        <v>1063</v>
      </c>
      <c r="C338" s="21" t="s">
        <v>679</v>
      </c>
      <c r="D338" s="21" t="s">
        <v>901</v>
      </c>
      <c r="E338" s="21" t="s">
        <v>940</v>
      </c>
      <c r="F338" s="21"/>
      <c r="G338" s="21" t="s">
        <v>119</v>
      </c>
      <c r="H338" s="21" t="s">
        <v>120</v>
      </c>
      <c r="I338" s="21" t="s">
        <v>92</v>
      </c>
      <c r="J338" s="21" t="s">
        <v>93</v>
      </c>
      <c r="K338" s="21" t="s">
        <v>121</v>
      </c>
      <c r="L338" s="24" t="s">
        <v>92</v>
      </c>
      <c r="M338" s="24">
        <v>37.200806568629709</v>
      </c>
      <c r="N338" s="24">
        <v>23.341742609376467</v>
      </c>
      <c r="O338" s="24">
        <v>27.219964898629765</v>
      </c>
      <c r="P338" s="24">
        <v>35.78821236777015</v>
      </c>
      <c r="Q338" s="24">
        <v>36.819994410845545</v>
      </c>
      <c r="R338" s="24">
        <v>32.153008158172291</v>
      </c>
      <c r="S338" s="24" t="s">
        <v>92</v>
      </c>
      <c r="T338" s="24" t="s">
        <v>92</v>
      </c>
      <c r="U338" s="24" t="s">
        <v>92</v>
      </c>
      <c r="V338" s="24" t="s">
        <v>92</v>
      </c>
      <c r="W338" s="24" t="s">
        <v>92</v>
      </c>
      <c r="X338" s="24" t="s">
        <v>92</v>
      </c>
      <c r="Y338" s="24" t="s">
        <v>92</v>
      </c>
      <c r="Z338" s="24">
        <v>4.5799178676383905</v>
      </c>
      <c r="AA338" s="24" t="s">
        <v>92</v>
      </c>
      <c r="AB338" s="23" t="s">
        <v>136</v>
      </c>
      <c r="AC338" s="21">
        <v>18.38203</v>
      </c>
      <c r="AD338" s="21">
        <v>-65.795820000000006</v>
      </c>
      <c r="AE338" s="21" t="str">
        <f>_xlfn.XLOOKUP(Consolidated[[#This Row],[CODE]],[1]updatedschoolpoints!$A:$A,[1]updatedschoolpoints!$O:$O)</f>
        <v>091-073-322-04</v>
      </c>
      <c r="AF338" s="21">
        <f>_xlfn.XLOOKUP(Consolidated[[#This Row],[CODE]],[1]updatedschoolpoints!$A:$A,[1]updatedschoolpoints!$Q:$Q)</f>
        <v>4</v>
      </c>
      <c r="AG338" s="21">
        <f>_xlfn.XLOOKUP(Consolidated[[#This Row],[CODE]],[1]updatedschoolpoints!$A:$A,[1]updatedschoolpoints!$P:$P)</f>
        <v>322</v>
      </c>
      <c r="AH338" s="21">
        <f>_xlfn.XLOOKUP(Consolidated[[#This Row],[CODE]],[1]updatedschoolpoints!$A:$A,[1]updatedschoolpoints!$I:$I)</f>
        <v>2.9662149379999998</v>
      </c>
      <c r="AI338" s="21">
        <f>_xlfn.XLOOKUP(Consolidated[[#This Row],[CODE]],[1]updatedschoolpoints!$A:$A,[1]updatedschoolpoints!$H:$H)</f>
        <v>129208.3227</v>
      </c>
      <c r="AJ338" s="21">
        <v>42072</v>
      </c>
      <c r="AK338" s="21" t="s">
        <v>442</v>
      </c>
      <c r="AL338" s="26">
        <f>_xlfn.XLOOKUP(Consolidated[[#This Row],[CODE]],'[2]FCI updated 220517'!$B:$B,'[2]FCI updated 220517'!$GD:$GD)</f>
        <v>0.61499999999999999</v>
      </c>
      <c r="AM338" s="27">
        <f>IF(AND(Consolidated[[#This Row],[DESIGNATION]]="Historic",Consolidated[[#This Row],[DESIGNATION 3/22/2022]]="Historic"),AL338,AL338/1.6)</f>
        <v>0.38437499999999997</v>
      </c>
      <c r="AN338" s="21" t="s">
        <v>45</v>
      </c>
      <c r="AO338" s="21" t="s">
        <v>97</v>
      </c>
      <c r="AP338" s="21" t="str">
        <f>_xlfn.XLOOKUP(Consolidated[[#This Row],[CODE]],'[3]PRUEBA PVI'!$D:$D,'[3]PRUEBA PVI'!$I:$I,"NO DATA")</f>
        <v>REGULAR</v>
      </c>
      <c r="AQ338" s="28" t="str">
        <f>IF(_xlfn.XLOOKUP(Consolidated[[#This Row],[CODE]],'[4]PRUEBA PVI'!$D:$D,'[4]PRUEBA PVI'!$I:$I,"NOT FOUND")=Consolidated[[#This Row],[SPECIAL SCHOOL]],"MATCHES","NO")</f>
        <v>MATCHES</v>
      </c>
      <c r="AR338" s="28"/>
      <c r="AS338" s="21">
        <f>_xlfn.XLOOKUP(Consolidated[[#This Row],[CODE]],'[5]WORKING FILE'!$D:$D,'[5]WORKING FILE'!$W:$W,"")</f>
        <v>4</v>
      </c>
      <c r="AT338" s="33" t="str">
        <f>_xlfn.XLOOKUP(Consolidated[[#This Row],[CODE]],'[5]WORKING FILE'!$D:$D,'[5]WORKING FILE'!$V:$V)</f>
        <v>Rural. Make PK-8. Add (2) PK, (1) 6-8</v>
      </c>
      <c r="AU338" s="21" t="str">
        <f>_xlfn.XLOOKUP(Consolidated[[#This Row],[CODE]],'[6]Karen sort'!$D:$D,'[6]Karen sort'!$O:$O,"NOT COMPLETE")</f>
        <v>PK-8</v>
      </c>
      <c r="AV338" s="21">
        <v>4.7</v>
      </c>
      <c r="AW338" s="21">
        <v>4</v>
      </c>
      <c r="AX338" s="21" t="s">
        <v>92</v>
      </c>
      <c r="AY338" s="27" t="s">
        <v>92</v>
      </c>
      <c r="AZ338" s="21"/>
      <c r="BA338" s="21"/>
      <c r="BB338" s="21"/>
      <c r="BC338" s="21"/>
      <c r="BD338" s="21"/>
      <c r="BE338" s="21"/>
      <c r="BF338" s="24" t="s">
        <v>179</v>
      </c>
      <c r="BG338" s="24">
        <v>222.00729621068021</v>
      </c>
      <c r="BH338" s="29" t="str">
        <f>IF(_xlfn.XLOOKUP(Consolidated[[#This Row],[CODE]],'[4]PRUEBA PVI'!$D:$D,'[4]PRUEBA PVI'!$AF:$AF,"NOT FOUND")=BG338,"",_xlfn.XLOOKUP(Consolidated[[#This Row],[CODE]],'[4]PRUEBA PVI'!$D:$D,'[4]PRUEBA PVI'!$AF:$AF,"NOT FOUND"))</f>
        <v/>
      </c>
      <c r="BI338" s="30">
        <v>210.79808212952824</v>
      </c>
      <c r="BJ338" s="21">
        <v>26</v>
      </c>
      <c r="BK338" s="28" t="str">
        <f>IF(_xlfn.XLOOKUP(Consolidated[[#This Row],[CODE]],'[4]PRUEBA PVI'!$D:$D,'[4]PRUEBA PVI'!$AK:$AK,"NO DATA")=Consolidated[[#This Row],[NO OF CLASSROOMS]],"","DOES NOT MATCH")</f>
        <v/>
      </c>
      <c r="BL338" s="31">
        <f>Consolidated[[#This Row],[ENROLLMENT 2021-22]]/Consolidated[[#This Row],[NO OF CLASSROOMS]]</f>
        <v>8.1076185434433938</v>
      </c>
      <c r="BM338" s="21">
        <f>Consolidated[[#This Row],[FLOOR AREA (SF)]]/Consolidated[[#This Row],[ENROLLMENT 2022-23]]</f>
        <v>189.50728520235012</v>
      </c>
      <c r="BN338" s="21" t="s">
        <v>99</v>
      </c>
      <c r="BO338" s="21" t="s">
        <v>132</v>
      </c>
      <c r="BP338" s="21" t="s">
        <v>97</v>
      </c>
      <c r="BQ338" s="21" t="s">
        <v>123</v>
      </c>
      <c r="BR338" s="21" t="s">
        <v>97</v>
      </c>
      <c r="BS338" s="21" t="str">
        <f>_xlfn.XLOOKUP(Consolidated[[#This Row],[CODE]],'[7]page 1'!$A:$A,'[7]page 1'!$C:$C,"")</f>
        <v/>
      </c>
      <c r="BT338" s="21" t="str">
        <f>_xlfn.XLOOKUP(Consolidated[[#This Row],[CODE]],[8]Sheet1!$A:$A,[8]Sheet1!$G:$G,"")</f>
        <v/>
      </c>
      <c r="BU338" s="21" t="s">
        <v>92</v>
      </c>
      <c r="BV338" s="21" t="s">
        <v>124</v>
      </c>
      <c r="BW338" s="25" t="s">
        <v>125</v>
      </c>
      <c r="BX338" s="32" t="s">
        <v>1064</v>
      </c>
      <c r="BY338" s="21" t="s">
        <v>940</v>
      </c>
      <c r="BZ338" s="21" t="s">
        <v>103</v>
      </c>
      <c r="CA338" s="33" t="s">
        <v>942</v>
      </c>
      <c r="CB338" s="21">
        <v>1</v>
      </c>
      <c r="CC338" s="25" t="s">
        <v>172</v>
      </c>
      <c r="CD338" s="21" t="s">
        <v>97</v>
      </c>
      <c r="CE338" s="21"/>
      <c r="CF338" s="21" t="s">
        <v>143</v>
      </c>
    </row>
    <row r="339" spans="1:84" ht="70.8" x14ac:dyDescent="0.3">
      <c r="A339" s="21">
        <v>35543</v>
      </c>
      <c r="B339" s="22" t="s">
        <v>1065</v>
      </c>
      <c r="C339" s="21" t="s">
        <v>679</v>
      </c>
      <c r="D339" s="21" t="s">
        <v>901</v>
      </c>
      <c r="E339" s="21" t="s">
        <v>940</v>
      </c>
      <c r="F339" s="21"/>
      <c r="G339" s="21" t="s">
        <v>92</v>
      </c>
      <c r="H339" s="21"/>
      <c r="I339" s="21" t="s">
        <v>92</v>
      </c>
      <c r="J339" s="21" t="s">
        <v>93</v>
      </c>
      <c r="K339" s="21" t="s">
        <v>94</v>
      </c>
      <c r="L339" s="24" t="s">
        <v>92</v>
      </c>
      <c r="M339" s="24" t="s">
        <v>92</v>
      </c>
      <c r="N339" s="24" t="s">
        <v>92</v>
      </c>
      <c r="O339" s="24" t="s">
        <v>92</v>
      </c>
      <c r="P339" s="24" t="s">
        <v>92</v>
      </c>
      <c r="Q339" s="24" t="s">
        <v>92</v>
      </c>
      <c r="R339" s="24" t="s">
        <v>92</v>
      </c>
      <c r="S339" s="24" t="s">
        <v>92</v>
      </c>
      <c r="T339" s="24" t="s">
        <v>92</v>
      </c>
      <c r="U339" s="24" t="s">
        <v>92</v>
      </c>
      <c r="V339" s="24" t="s">
        <v>92</v>
      </c>
      <c r="W339" s="24" t="s">
        <v>92</v>
      </c>
      <c r="X339" s="24" t="s">
        <v>92</v>
      </c>
      <c r="Y339" s="24" t="s">
        <v>92</v>
      </c>
      <c r="Z339" s="24" t="s">
        <v>92</v>
      </c>
      <c r="AA339" s="24" t="s">
        <v>92</v>
      </c>
      <c r="AB339" s="23" t="s">
        <v>1066</v>
      </c>
      <c r="AC339" s="21">
        <v>18.360959999999999</v>
      </c>
      <c r="AD339" s="21">
        <v>-65.854510000000005</v>
      </c>
      <c r="AE339" s="21" t="str">
        <f>_xlfn.XLOOKUP(Consolidated[[#This Row],[CODE]],[1]updatedschoolpoints!$A:$A,[1]updatedschoolpoints!$O:$O)</f>
        <v>118-000-002-06</v>
      </c>
      <c r="AF339" s="21">
        <f>_xlfn.XLOOKUP(Consolidated[[#This Row],[CODE]],[1]updatedschoolpoints!$A:$A,[1]updatedschoolpoints!$Q:$Q)</f>
        <v>6</v>
      </c>
      <c r="AG339" s="21">
        <f>_xlfn.XLOOKUP(Consolidated[[#This Row],[CODE]],[1]updatedschoolpoints!$A:$A,[1]updatedschoolpoints!$P:$P)</f>
        <v>2</v>
      </c>
      <c r="AH339" s="21">
        <f>_xlfn.XLOOKUP(Consolidated[[#This Row],[CODE]],[1]updatedschoolpoints!$A:$A,[1]updatedschoolpoints!$I:$I)</f>
        <v>1.687208662</v>
      </c>
      <c r="AI339" s="21">
        <f>_xlfn.XLOOKUP(Consolidated[[#This Row],[CODE]],[1]updatedschoolpoints!$A:$A,[1]updatedschoolpoints!$H:$H)</f>
        <v>73494.809309999997</v>
      </c>
      <c r="AJ339" s="21">
        <v>8856</v>
      </c>
      <c r="AK339" s="21" t="s">
        <v>186</v>
      </c>
      <c r="AL339" s="26">
        <f>_xlfn.XLOOKUP(Consolidated[[#This Row],[CODE]],'[2]FCI updated 220517'!$B:$B,'[2]FCI updated 220517'!$GD:$GD)</f>
        <v>1.1120000000000001</v>
      </c>
      <c r="AM339" s="27">
        <f>IF(AND(Consolidated[[#This Row],[DESIGNATION]]="Historic",Consolidated[[#This Row],[DESIGNATION 3/22/2022]]="Historic"),AL339,AL339/1.6)</f>
        <v>0.69500000000000006</v>
      </c>
      <c r="AN339" s="21" t="s">
        <v>97</v>
      </c>
      <c r="AO339" s="21" t="s">
        <v>97</v>
      </c>
      <c r="AP339" s="21" t="str">
        <f>_xlfn.XLOOKUP(Consolidated[[#This Row],[CODE]],'[3]PRUEBA PVI'!$D:$D,'[3]PRUEBA PVI'!$I:$I,"NO DATA")</f>
        <v>REGULAR</v>
      </c>
      <c r="AQ339" s="28" t="str">
        <f>IF(_xlfn.XLOOKUP(Consolidated[[#This Row],[CODE]],'[4]PRUEBA PVI'!$D:$D,'[4]PRUEBA PVI'!$I:$I,"NOT FOUND")=Consolidated[[#This Row],[SPECIAL SCHOOL]],"MATCHES","NO")</f>
        <v>MATCHES</v>
      </c>
      <c r="AR339" s="28"/>
      <c r="AS339" s="21">
        <f>_xlfn.XLOOKUP(Consolidated[[#This Row],[CODE]],'[5]WORKING FILE'!$D:$D,'[5]WORKING FILE'!$W:$W,"")</f>
        <v>3</v>
      </c>
      <c r="AT339" s="33">
        <f>_xlfn.XLOOKUP(Consolidated[[#This Row],[CODE]],'[5]WORKING FILE'!$D:$D,'[5]WORKING FILE'!$V:$V)</f>
        <v>0</v>
      </c>
      <c r="AU339" s="21" t="str">
        <f>_xlfn.XLOOKUP(Consolidated[[#This Row],[CODE]],'[6]Karen sort'!$D:$D,'[6]Karen sort'!$O:$O,"NOT COMPLETE")</f>
        <v>SPED</v>
      </c>
      <c r="AV339" s="21">
        <v>4.7</v>
      </c>
      <c r="AW339" s="21"/>
      <c r="AX339" s="21" t="s">
        <v>92</v>
      </c>
      <c r="AY339" s="27" t="s">
        <v>92</v>
      </c>
      <c r="AZ339" s="21"/>
      <c r="BA339" s="21"/>
      <c r="BB339" s="21"/>
      <c r="BC339" s="21"/>
      <c r="BD339" s="21"/>
      <c r="BE339" s="21"/>
      <c r="BF339" s="24" t="s">
        <v>98</v>
      </c>
      <c r="BG339" s="24">
        <v>52.781036620976174</v>
      </c>
      <c r="BH339" s="29" t="str">
        <f>IF(_xlfn.XLOOKUP(Consolidated[[#This Row],[CODE]],'[4]PRUEBA PVI'!$D:$D,'[4]PRUEBA PVI'!$AF:$AF,"NOT FOUND")=BG339,"",_xlfn.XLOOKUP(Consolidated[[#This Row],[CODE]],'[4]PRUEBA PVI'!$D:$D,'[4]PRUEBA PVI'!$AF:$AF,"NOT FOUND"))</f>
        <v/>
      </c>
      <c r="BI339" s="30">
        <v>49.747104049729067</v>
      </c>
      <c r="BJ339" s="21">
        <v>20</v>
      </c>
      <c r="BK339" s="28" t="str">
        <f>IF(_xlfn.XLOOKUP(Consolidated[[#This Row],[CODE]],'[4]PRUEBA PVI'!$D:$D,'[4]PRUEBA PVI'!$AK:$AK,"NO DATA")=Consolidated[[#This Row],[NO OF CLASSROOMS]],"","DOES NOT MATCH")</f>
        <v/>
      </c>
      <c r="BL339" s="31">
        <f>Consolidated[[#This Row],[ENROLLMENT 2021-22]]/Consolidated[[#This Row],[NO OF CLASSROOMS]]</f>
        <v>2.4873552024864534</v>
      </c>
      <c r="BM339" s="21">
        <f>Consolidated[[#This Row],[FLOOR AREA (SF)]]/Consolidated[[#This Row],[ENROLLMENT 2022-23]]</f>
        <v>167.78753444339247</v>
      </c>
      <c r="BN339" s="21" t="s">
        <v>114</v>
      </c>
      <c r="BO339" s="21" t="s">
        <v>132</v>
      </c>
      <c r="BP339" s="21" t="s">
        <v>97</v>
      </c>
      <c r="BQ339" s="21" t="s">
        <v>97</v>
      </c>
      <c r="BR339" s="21" t="s">
        <v>97</v>
      </c>
      <c r="BS339" s="21" t="str">
        <f>_xlfn.XLOOKUP(Consolidated[[#This Row],[CODE]],'[7]page 1'!$A:$A,'[7]page 1'!$C:$C,"")</f>
        <v/>
      </c>
      <c r="BT339" s="21" t="str">
        <f>_xlfn.XLOOKUP(Consolidated[[#This Row],[CODE]],[8]Sheet1!$A:$A,[8]Sheet1!$G:$G,"")</f>
        <v/>
      </c>
      <c r="BU339" s="21" t="s">
        <v>92</v>
      </c>
      <c r="BV339" s="21" t="s">
        <v>101</v>
      </c>
      <c r="BW339" s="25" t="s">
        <v>92</v>
      </c>
      <c r="BX339" s="32" t="s">
        <v>1067</v>
      </c>
      <c r="BY339" s="21" t="s">
        <v>940</v>
      </c>
      <c r="BZ339" s="21" t="s">
        <v>103</v>
      </c>
      <c r="CA339" s="33" t="s">
        <v>942</v>
      </c>
      <c r="CB339" s="21">
        <v>1</v>
      </c>
      <c r="CC339" s="25" t="s">
        <v>105</v>
      </c>
      <c r="CD339" s="21" t="s">
        <v>97</v>
      </c>
      <c r="CE339" s="21"/>
      <c r="CF339" s="21" t="s">
        <v>127</v>
      </c>
    </row>
    <row r="340" spans="1:84" ht="42.6" x14ac:dyDescent="0.3">
      <c r="A340" s="21">
        <v>35550</v>
      </c>
      <c r="B340" s="22" t="s">
        <v>1068</v>
      </c>
      <c r="C340" s="21" t="s">
        <v>679</v>
      </c>
      <c r="D340" s="21" t="s">
        <v>867</v>
      </c>
      <c r="E340" s="21" t="s">
        <v>679</v>
      </c>
      <c r="F340" s="21"/>
      <c r="G340" s="42" t="s">
        <v>389</v>
      </c>
      <c r="H340" s="42"/>
      <c r="I340" s="42" t="s">
        <v>92</v>
      </c>
      <c r="J340" s="42" t="s">
        <v>92</v>
      </c>
      <c r="K340" s="42" t="s">
        <v>94</v>
      </c>
      <c r="L340" s="43"/>
      <c r="M340" s="43"/>
      <c r="N340" s="43"/>
      <c r="O340" s="43"/>
      <c r="P340" s="43"/>
      <c r="Q340" s="43"/>
      <c r="R340" s="43"/>
      <c r="S340" s="43"/>
      <c r="T340" s="43"/>
      <c r="U340" s="43"/>
      <c r="V340" s="43"/>
      <c r="W340" s="43"/>
      <c r="X340" s="43"/>
      <c r="Y340" s="43"/>
      <c r="Z340" s="43"/>
      <c r="AA340" s="43"/>
      <c r="AB340" s="23" t="s">
        <v>1069</v>
      </c>
      <c r="AC340" s="21">
        <v>18.148520000000001</v>
      </c>
      <c r="AD340" s="21">
        <v>-65.821920000000006</v>
      </c>
      <c r="AE340" s="21" t="str">
        <f>_xlfn.XLOOKUP(Consolidated[[#This Row],[CODE]],[1]updatedschoolpoints!$A:$A,[1]updatedschoolpoints!$O:$O)</f>
        <v>304-019-176-01</v>
      </c>
      <c r="AF340" s="21">
        <f>_xlfn.XLOOKUP(Consolidated[[#This Row],[CODE]],[1]updatedschoolpoints!$A:$A,[1]updatedschoolpoints!$Q:$Q)</f>
        <v>1</v>
      </c>
      <c r="AG340" s="21">
        <f>_xlfn.XLOOKUP(Consolidated[[#This Row],[CODE]],[1]updatedschoolpoints!$A:$A,[1]updatedschoolpoints!$P:$P)</f>
        <v>176</v>
      </c>
      <c r="AH340" s="21">
        <f>_xlfn.XLOOKUP(Consolidated[[#This Row],[CODE]],[1]updatedschoolpoints!$A:$A,[1]updatedschoolpoints!$I:$I)</f>
        <v>1.3213780900000001</v>
      </c>
      <c r="AI340" s="21">
        <f>_xlfn.XLOOKUP(Consolidated[[#This Row],[CODE]],[1]updatedschoolpoints!$A:$A,[1]updatedschoolpoints!$H:$H)</f>
        <v>57559.229619999998</v>
      </c>
      <c r="AJ340" s="21">
        <v>17172</v>
      </c>
      <c r="AK340" s="21" t="s">
        <v>802</v>
      </c>
      <c r="AL340" s="26">
        <f>_xlfn.XLOOKUP(Consolidated[[#This Row],[CODE]],'[2]FCI updated 220517'!$B:$B,'[2]FCI updated 220517'!$GD:$GD)</f>
        <v>1.3599999999999901</v>
      </c>
      <c r="AM340" s="27">
        <f>IF(AND(Consolidated[[#This Row],[DESIGNATION]]="Historic",Consolidated[[#This Row],[DESIGNATION 3/22/2022]]="Historic"),AL340,AL340/1.6)</f>
        <v>0.84999999999999376</v>
      </c>
      <c r="AN340" s="21" t="s">
        <v>97</v>
      </c>
      <c r="AO340" s="21" t="s">
        <v>97</v>
      </c>
      <c r="AP340" s="21" t="str">
        <f>_xlfn.XLOOKUP(Consolidated[[#This Row],[CODE]],'[3]PRUEBA PVI'!$D:$D,'[3]PRUEBA PVI'!$I:$I,"NO DATA")</f>
        <v>BELLAS ARTES</v>
      </c>
      <c r="AQ340" s="28" t="str">
        <f>IF(_xlfn.XLOOKUP(Consolidated[[#This Row],[CODE]],'[4]PRUEBA PVI'!$D:$D,'[4]PRUEBA PVI'!$I:$I,"NOT FOUND")=Consolidated[[#This Row],[SPECIAL SCHOOL]],"MATCHES","NO")</f>
        <v>MATCHES</v>
      </c>
      <c r="AR340" s="28"/>
      <c r="AS340" s="21">
        <f>_xlfn.XLOOKUP(Consolidated[[#This Row],[CODE]],'[5]WORKING FILE'!$D:$D,'[5]WORKING FILE'!$W:$W,"")</f>
        <v>2</v>
      </c>
      <c r="AT340" s="33" t="str">
        <f>_xlfn.XLOOKUP(Consolidated[[#This Row],[CODE]],'[5]WORKING FILE'!$D:$D,'[5]WORKING FILE'!$V:$V)</f>
        <v xml:space="preserve">Specialty School. Need evaluation criteria. </v>
      </c>
      <c r="AU340" s="21">
        <f>_xlfn.XLOOKUP(Consolidated[[#This Row],[CODE]],'[6]Karen sort'!$D:$D,'[6]Karen sort'!$O:$O,"NOT COMPLETE")</f>
        <v>0</v>
      </c>
      <c r="AV340" s="21">
        <v>9.6</v>
      </c>
      <c r="AW340" s="21"/>
      <c r="AX340" s="21" t="s">
        <v>92</v>
      </c>
      <c r="AY340" s="27" t="s">
        <v>92</v>
      </c>
      <c r="AZ340" s="21"/>
      <c r="BA340" s="21"/>
      <c r="BB340" s="21"/>
      <c r="BC340" s="21"/>
      <c r="BD340" s="21"/>
      <c r="BE340" s="21"/>
      <c r="BF340" s="24" t="s">
        <v>98</v>
      </c>
      <c r="BG340" s="24">
        <v>0</v>
      </c>
      <c r="BH340" s="29" t="str">
        <f>IF(_xlfn.XLOOKUP(Consolidated[[#This Row],[CODE]],'[4]PRUEBA PVI'!$D:$D,'[4]PRUEBA PVI'!$AF:$AF,"NOT FOUND")=BG340,"",_xlfn.XLOOKUP(Consolidated[[#This Row],[CODE]],'[4]PRUEBA PVI'!$D:$D,'[4]PRUEBA PVI'!$AF:$AF,"NOT FOUND"))</f>
        <v/>
      </c>
      <c r="BI340" s="30">
        <v>0</v>
      </c>
      <c r="BJ340" s="21">
        <v>49</v>
      </c>
      <c r="BK340" s="28" t="str">
        <f>IF(_xlfn.XLOOKUP(Consolidated[[#This Row],[CODE]],'[4]PRUEBA PVI'!$D:$D,'[4]PRUEBA PVI'!$AK:$AK,"NO DATA")=Consolidated[[#This Row],[NO OF CLASSROOMS]],"","DOES NOT MATCH")</f>
        <v/>
      </c>
      <c r="BL340" s="31">
        <f>Consolidated[[#This Row],[ENROLLMENT 2021-22]]/Consolidated[[#This Row],[NO OF CLASSROOMS]]</f>
        <v>0</v>
      </c>
      <c r="BM340" s="21" t="e">
        <f>Consolidated[[#This Row],[FLOOR AREA (SF)]]/Consolidated[[#This Row],[ENROLLMENT 2022-23]]</f>
        <v>#DIV/0!</v>
      </c>
      <c r="BN340" s="21" t="s">
        <v>99</v>
      </c>
      <c r="BO340" s="21" t="s">
        <v>100</v>
      </c>
      <c r="BP340" s="21" t="s">
        <v>392</v>
      </c>
      <c r="BQ340" s="21" t="s">
        <v>97</v>
      </c>
      <c r="BR340" s="21" t="s">
        <v>97</v>
      </c>
      <c r="BS340" s="21" t="str">
        <f>_xlfn.XLOOKUP(Consolidated[[#This Row],[CODE]],'[7]page 1'!$A:$A,'[7]page 1'!$C:$C,"")</f>
        <v/>
      </c>
      <c r="BT340" s="21" t="str">
        <f>_xlfn.XLOOKUP(Consolidated[[#This Row],[CODE]],[8]Sheet1!$A:$A,[8]Sheet1!$G:$G,"")</f>
        <v/>
      </c>
      <c r="BU340" s="21" t="s">
        <v>92</v>
      </c>
      <c r="BV340" s="21" t="s">
        <v>101</v>
      </c>
      <c r="BW340" s="25" t="s">
        <v>92</v>
      </c>
      <c r="BX340" s="32" t="s">
        <v>1070</v>
      </c>
      <c r="BY340" s="21" t="s">
        <v>679</v>
      </c>
      <c r="BZ340" s="21" t="s">
        <v>103</v>
      </c>
      <c r="CA340" s="33" t="s">
        <v>869</v>
      </c>
      <c r="CB340" s="21">
        <v>1</v>
      </c>
      <c r="CC340" s="25" t="s">
        <v>105</v>
      </c>
      <c r="CD340" s="21" t="s">
        <v>97</v>
      </c>
      <c r="CE340" s="21"/>
      <c r="CF340" s="21" t="s">
        <v>127</v>
      </c>
    </row>
    <row r="341" spans="1:84" ht="41.4" x14ac:dyDescent="0.3">
      <c r="A341" s="21">
        <v>35592</v>
      </c>
      <c r="B341" s="22" t="s">
        <v>1071</v>
      </c>
      <c r="C341" s="21" t="s">
        <v>679</v>
      </c>
      <c r="D341" s="21" t="s">
        <v>867</v>
      </c>
      <c r="E341" s="21" t="s">
        <v>867</v>
      </c>
      <c r="F341" s="21"/>
      <c r="G341" s="21" t="s">
        <v>160</v>
      </c>
      <c r="H341" s="21" t="s">
        <v>161</v>
      </c>
      <c r="I341" s="21" t="s">
        <v>92</v>
      </c>
      <c r="J341" s="21" t="s">
        <v>93</v>
      </c>
      <c r="K341" s="21" t="s">
        <v>162</v>
      </c>
      <c r="L341" s="24" t="s">
        <v>92</v>
      </c>
      <c r="M341" s="24" t="s">
        <v>92</v>
      </c>
      <c r="N341" s="24" t="s">
        <v>92</v>
      </c>
      <c r="O341" s="24" t="s">
        <v>92</v>
      </c>
      <c r="P341" s="24" t="s">
        <v>92</v>
      </c>
      <c r="Q341" s="24" t="s">
        <v>92</v>
      </c>
      <c r="R341" s="24" t="s">
        <v>92</v>
      </c>
      <c r="S341" s="24" t="s">
        <v>92</v>
      </c>
      <c r="T341" s="24" t="s">
        <v>92</v>
      </c>
      <c r="U341" s="24" t="s">
        <v>92</v>
      </c>
      <c r="V341" s="24">
        <v>93.566340924202436</v>
      </c>
      <c r="W341" s="24">
        <v>117.34033027231463</v>
      </c>
      <c r="X341" s="24">
        <v>103.24899866413639</v>
      </c>
      <c r="Y341" s="24">
        <v>73.31354858294614</v>
      </c>
      <c r="Z341" s="24" t="s">
        <v>92</v>
      </c>
      <c r="AA341" s="24" t="s">
        <v>92</v>
      </c>
      <c r="AB341" s="23" t="s">
        <v>178</v>
      </c>
      <c r="AC341" s="21">
        <v>18.17793</v>
      </c>
      <c r="AD341" s="21">
        <v>-65.859939999999995</v>
      </c>
      <c r="AE341" s="21" t="str">
        <f>_xlfn.XLOOKUP(Consolidated[[#This Row],[CODE]],[1]updatedschoolpoints!$A:$A,[1]updatedschoolpoints!$O:$O)</f>
        <v>280-000-002-46</v>
      </c>
      <c r="AF341" s="21">
        <f>_xlfn.XLOOKUP(Consolidated[[#This Row],[CODE]],[1]updatedschoolpoints!$A:$A,[1]updatedschoolpoints!$Q:$Q)</f>
        <v>46</v>
      </c>
      <c r="AG341" s="21">
        <f>_xlfn.XLOOKUP(Consolidated[[#This Row],[CODE]],[1]updatedschoolpoints!$A:$A,[1]updatedschoolpoints!$P:$P)</f>
        <v>2</v>
      </c>
      <c r="AH341" s="21">
        <f>_xlfn.XLOOKUP(Consolidated[[#This Row],[CODE]],[1]updatedschoolpoints!$A:$A,[1]updatedschoolpoints!$I:$I)</f>
        <v>5.5435951110000001</v>
      </c>
      <c r="AI341" s="21">
        <f>_xlfn.XLOOKUP(Consolidated[[#This Row],[CODE]],[1]updatedschoolpoints!$A:$A,[1]updatedschoolpoints!$H:$H)</f>
        <v>241479.003</v>
      </c>
      <c r="AJ341" s="21">
        <v>33693</v>
      </c>
      <c r="AK341" s="21" t="s">
        <v>812</v>
      </c>
      <c r="AL341" s="26">
        <f>_xlfn.XLOOKUP(Consolidated[[#This Row],[CODE]],'[2]FCI updated 220517'!$B:$B,'[2]FCI updated 220517'!$GD:$GD)</f>
        <v>0.77249999999999996</v>
      </c>
      <c r="AM341" s="27">
        <f>IF(AND(Consolidated[[#This Row],[DESIGNATION]]="Historic",Consolidated[[#This Row],[DESIGNATION 3/22/2022]]="Historic"),AL341,AL341/1.6)</f>
        <v>0.48281249999999998</v>
      </c>
      <c r="AN341" s="21" t="s">
        <v>45</v>
      </c>
      <c r="AO341" s="21" t="s">
        <v>97</v>
      </c>
      <c r="AP341" s="21" t="str">
        <f>_xlfn.XLOOKUP(Consolidated[[#This Row],[CODE]],'[3]PRUEBA PVI'!$D:$D,'[3]PRUEBA PVI'!$I:$I,"NO DATA")</f>
        <v>REGULAR</v>
      </c>
      <c r="AQ341" s="28" t="str">
        <f>IF(_xlfn.XLOOKUP(Consolidated[[#This Row],[CODE]],'[4]PRUEBA PVI'!$D:$D,'[4]PRUEBA PVI'!$I:$I,"NOT FOUND")=Consolidated[[#This Row],[SPECIAL SCHOOL]],"MATCHES","NO")</f>
        <v>MATCHES</v>
      </c>
      <c r="AR341" s="28"/>
      <c r="AS341" s="21">
        <f>_xlfn.XLOOKUP(Consolidated[[#This Row],[CODE]],'[5]WORKING FILE'!$D:$D,'[5]WORKING FILE'!$W:$W,"")</f>
        <v>4</v>
      </c>
      <c r="AT341" s="33" t="str">
        <f>_xlfn.XLOOKUP(Consolidated[[#This Row],[CODE]],'[5]WORKING FILE'!$D:$D,'[5]WORKING FILE'!$V:$V)</f>
        <v>Significantly under area. Need site evaluation for addition</v>
      </c>
      <c r="AU341" s="21" t="str">
        <f>_xlfn.XLOOKUP(Consolidated[[#This Row],[CODE]],'[6]Karen sort'!$D:$D,'[6]Karen sort'!$O:$O,"NOT COMPLETE")</f>
        <v>9-12</v>
      </c>
      <c r="AV341" s="21">
        <v>8.1</v>
      </c>
      <c r="AW341" s="21">
        <v>2</v>
      </c>
      <c r="AX341" s="21" t="s">
        <v>92</v>
      </c>
      <c r="AY341" s="27" t="s">
        <v>92</v>
      </c>
      <c r="AZ341" s="21"/>
      <c r="BA341" s="21"/>
      <c r="BB341" s="21"/>
      <c r="BC341" s="21"/>
      <c r="BD341" s="21"/>
      <c r="BE341" s="21"/>
      <c r="BF341" s="24" t="s">
        <v>179</v>
      </c>
      <c r="BG341" s="24">
        <v>393.37792038143863</v>
      </c>
      <c r="BH341" s="29" t="str">
        <f>IF(_xlfn.XLOOKUP(Consolidated[[#This Row],[CODE]],'[4]PRUEBA PVI'!$D:$D,'[4]PRUEBA PVI'!$AF:$AF,"NOT FOUND")=BG341,"",_xlfn.XLOOKUP(Consolidated[[#This Row],[CODE]],'[4]PRUEBA PVI'!$D:$D,'[4]PRUEBA PVI'!$AF:$AF,"NOT FOUND"))</f>
        <v/>
      </c>
      <c r="BI341" s="30">
        <v>377.44469288734388</v>
      </c>
      <c r="BJ341" s="21">
        <v>27</v>
      </c>
      <c r="BK341" s="28" t="str">
        <f>IF(_xlfn.XLOOKUP(Consolidated[[#This Row],[CODE]],'[4]PRUEBA PVI'!$D:$D,'[4]PRUEBA PVI'!$AK:$AK,"NO DATA")=Consolidated[[#This Row],[NO OF CLASSROOMS]],"","DOES NOT MATCH")</f>
        <v/>
      </c>
      <c r="BL341" s="31">
        <f>Consolidated[[#This Row],[ENROLLMENT 2021-22]]/Consolidated[[#This Row],[NO OF CLASSROOMS]]</f>
        <v>13.979433069901624</v>
      </c>
      <c r="BM341" s="21">
        <f>Consolidated[[#This Row],[FLOOR AREA (SF)]]/Consolidated[[#This Row],[ENROLLMENT 2022-23]]</f>
        <v>85.65046042068046</v>
      </c>
      <c r="BN341" s="21" t="s">
        <v>99</v>
      </c>
      <c r="BO341" s="21" t="s">
        <v>132</v>
      </c>
      <c r="BP341" s="21" t="s">
        <v>97</v>
      </c>
      <c r="BQ341" s="21" t="s">
        <v>123</v>
      </c>
      <c r="BR341" s="21" t="s">
        <v>97</v>
      </c>
      <c r="BS341" s="21" t="str">
        <f>_xlfn.XLOOKUP(Consolidated[[#This Row],[CODE]],'[7]page 1'!$A:$A,'[7]page 1'!$C:$C,"")</f>
        <v/>
      </c>
      <c r="BT341" s="21" t="str">
        <f>_xlfn.XLOOKUP(Consolidated[[#This Row],[CODE]],[8]Sheet1!$A:$A,[8]Sheet1!$G:$G,"")</f>
        <v>ESSER ROOF SEALING PROGRAM</v>
      </c>
      <c r="BU341" s="21" t="s">
        <v>92</v>
      </c>
      <c r="BV341" s="21" t="s">
        <v>101</v>
      </c>
      <c r="BW341" s="25" t="s">
        <v>125</v>
      </c>
      <c r="BX341" s="32" t="s">
        <v>1072</v>
      </c>
      <c r="BY341" s="21" t="s">
        <v>867</v>
      </c>
      <c r="BZ341" s="21" t="s">
        <v>103</v>
      </c>
      <c r="CA341" s="33" t="s">
        <v>892</v>
      </c>
      <c r="CB341" s="21">
        <v>1</v>
      </c>
      <c r="CC341" s="25" t="s">
        <v>172</v>
      </c>
      <c r="CD341" s="21" t="s">
        <v>97</v>
      </c>
      <c r="CE341" s="21"/>
      <c r="CF341" s="21" t="s">
        <v>143</v>
      </c>
    </row>
    <row r="342" spans="1:84" ht="56.4" x14ac:dyDescent="0.3">
      <c r="A342" s="21">
        <v>35618</v>
      </c>
      <c r="B342" s="22" t="s">
        <v>1073</v>
      </c>
      <c r="C342" s="21" t="s">
        <v>679</v>
      </c>
      <c r="D342" s="21" t="s">
        <v>901</v>
      </c>
      <c r="E342" s="21" t="s">
        <v>916</v>
      </c>
      <c r="F342" s="21"/>
      <c r="G342" s="21" t="s">
        <v>160</v>
      </c>
      <c r="H342" s="21" t="s">
        <v>161</v>
      </c>
      <c r="I342" s="21" t="s">
        <v>92</v>
      </c>
      <c r="J342" s="21" t="s">
        <v>93</v>
      </c>
      <c r="K342" s="21" t="s">
        <v>162</v>
      </c>
      <c r="L342" s="24" t="s">
        <v>92</v>
      </c>
      <c r="M342" s="24" t="s">
        <v>92</v>
      </c>
      <c r="N342" s="24" t="s">
        <v>92</v>
      </c>
      <c r="O342" s="24" t="s">
        <v>92</v>
      </c>
      <c r="P342" s="24" t="s">
        <v>92</v>
      </c>
      <c r="Q342" s="24" t="s">
        <v>92</v>
      </c>
      <c r="R342" s="24" t="s">
        <v>92</v>
      </c>
      <c r="S342" s="24" t="s">
        <v>92</v>
      </c>
      <c r="T342" s="24" t="s">
        <v>92</v>
      </c>
      <c r="U342" s="24" t="s">
        <v>92</v>
      </c>
      <c r="V342" s="24">
        <v>146.07806287145891</v>
      </c>
      <c r="W342" s="24">
        <v>114.47837099738013</v>
      </c>
      <c r="X342" s="24">
        <v>126.40765257011093</v>
      </c>
      <c r="Y342" s="24">
        <v>155.30896476124116</v>
      </c>
      <c r="Z342" s="24" t="s">
        <v>92</v>
      </c>
      <c r="AA342" s="24" t="s">
        <v>92</v>
      </c>
      <c r="AB342" s="23" t="s">
        <v>178</v>
      </c>
      <c r="AC342" s="37">
        <v>18.377746999999999</v>
      </c>
      <c r="AD342" s="37">
        <v>-65.722323000000003</v>
      </c>
      <c r="AE342" s="37" t="str">
        <f>_xlfn.XLOOKUP(Consolidated[[#This Row],[CODE]],[1]updatedschoolpoints!$A:$A,[1]updatedschoolpoints!$O:$O)</f>
        <v>092-085-049-24</v>
      </c>
      <c r="AF342" s="37">
        <f>_xlfn.XLOOKUP(Consolidated[[#This Row],[CODE]],[1]updatedschoolpoints!$A:$A,[1]updatedschoolpoints!$Q:$Q)</f>
        <v>24</v>
      </c>
      <c r="AG342" s="37">
        <f>_xlfn.XLOOKUP(Consolidated[[#This Row],[CODE]],[1]updatedschoolpoints!$A:$A,[1]updatedschoolpoints!$P:$P)</f>
        <v>49</v>
      </c>
      <c r="AH342" s="37">
        <f>_xlfn.XLOOKUP(Consolidated[[#This Row],[CODE]],[1]updatedschoolpoints!$A:$A,[1]updatedschoolpoints!$I:$I)</f>
        <v>6.545224513</v>
      </c>
      <c r="AI342" s="37">
        <f>_xlfn.XLOOKUP(Consolidated[[#This Row],[CODE]],[1]updatedschoolpoints!$A:$A,[1]updatedschoolpoints!$H:$H)</f>
        <v>285109.97979999997</v>
      </c>
      <c r="AJ342" s="21">
        <v>76540</v>
      </c>
      <c r="AK342" s="21" t="s">
        <v>238</v>
      </c>
      <c r="AL342" s="26">
        <f>_xlfn.XLOOKUP(Consolidated[[#This Row],[CODE]],'[2]FCI updated 220517'!$B:$B,'[2]FCI updated 220517'!$GD:$GD)</f>
        <v>0.92549999999999999</v>
      </c>
      <c r="AM342" s="27">
        <f>IF(AND(Consolidated[[#This Row],[DESIGNATION]]="Historic",Consolidated[[#This Row],[DESIGNATION 3/22/2022]]="Historic"),AL342,AL342/1.6)</f>
        <v>0.57843749999999994</v>
      </c>
      <c r="AN342" s="21" t="s">
        <v>45</v>
      </c>
      <c r="AO342" s="21" t="s">
        <v>46</v>
      </c>
      <c r="AP342" s="21" t="str">
        <f>_xlfn.XLOOKUP(Consolidated[[#This Row],[CODE]],'[3]PRUEBA PVI'!$D:$D,'[3]PRUEBA PVI'!$I:$I,"NO DATA")</f>
        <v>VOCACIONAL</v>
      </c>
      <c r="AQ342" s="28" t="str">
        <f>IF(_xlfn.XLOOKUP(Consolidated[[#This Row],[CODE]],'[4]PRUEBA PVI'!$D:$D,'[4]PRUEBA PVI'!$I:$I,"NOT FOUND")=Consolidated[[#This Row],[SPECIAL SCHOOL]],"MATCHES","NO")</f>
        <v>MATCHES</v>
      </c>
      <c r="AR342" s="28"/>
      <c r="AS342" s="21">
        <f>_xlfn.XLOOKUP(Consolidated[[#This Row],[CODE]],'[5]WORKING FILE'!$D:$D,'[5]WORKING FILE'!$W:$W,"")</f>
        <v>4</v>
      </c>
      <c r="AT342" s="33" t="str">
        <f>_xlfn.XLOOKUP(Consolidated[[#This Row],[CODE]],'[5]WORKING FILE'!$D:$D,'[5]WORKING FILE'!$V:$V)</f>
        <v>Urban. Slightly under area.</v>
      </c>
      <c r="AU342" s="21" t="str">
        <f>_xlfn.XLOOKUP(Consolidated[[#This Row],[CODE]],'[6]Karen sort'!$D:$D,'[6]Karen sort'!$O:$O,"NOT COMPLETE")</f>
        <v>9-12</v>
      </c>
      <c r="AV342" s="21">
        <v>5</v>
      </c>
      <c r="AW342" s="21">
        <v>2</v>
      </c>
      <c r="AX342" s="21" t="s">
        <v>92</v>
      </c>
      <c r="AY342" s="27" t="s">
        <v>92</v>
      </c>
      <c r="AZ342" s="21"/>
      <c r="BA342" s="21"/>
      <c r="BB342" s="21"/>
      <c r="BC342" s="21"/>
      <c r="BD342" s="21"/>
      <c r="BE342" s="21"/>
      <c r="BF342" s="24" t="s">
        <v>179</v>
      </c>
      <c r="BG342" s="24">
        <v>559.01437335740161</v>
      </c>
      <c r="BH342" s="29" t="str">
        <f>IF(_xlfn.XLOOKUP(Consolidated[[#This Row],[CODE]],'[4]PRUEBA PVI'!$D:$D,'[4]PRUEBA PVI'!$AF:$AF,"NOT FOUND")=BG342,"",_xlfn.XLOOKUP(Consolidated[[#This Row],[CODE]],'[4]PRUEBA PVI'!$D:$D,'[4]PRUEBA PVI'!$AF:$AF,"NOT FOUND"))</f>
        <v/>
      </c>
      <c r="BI342" s="30">
        <v>536.96206769670346</v>
      </c>
      <c r="BJ342" s="21">
        <v>46</v>
      </c>
      <c r="BK342" s="28" t="str">
        <f>IF(_xlfn.XLOOKUP(Consolidated[[#This Row],[CODE]],'[4]PRUEBA PVI'!$D:$D,'[4]PRUEBA PVI'!$AK:$AK,"NO DATA")=Consolidated[[#This Row],[NO OF CLASSROOMS]],"","DOES NOT MATCH")</f>
        <v/>
      </c>
      <c r="BL342" s="31">
        <f>Consolidated[[#This Row],[ENROLLMENT 2021-22]]/Consolidated[[#This Row],[NO OF CLASSROOMS]]</f>
        <v>11.673088428189205</v>
      </c>
      <c r="BM342" s="21">
        <f>Consolidated[[#This Row],[FLOOR AREA (SF)]]/Consolidated[[#This Row],[ENROLLMENT 2022-23]]</f>
        <v>136.9195563618625</v>
      </c>
      <c r="BN342" s="21" t="s">
        <v>99</v>
      </c>
      <c r="BO342" s="21" t="s">
        <v>132</v>
      </c>
      <c r="BP342" s="21" t="s">
        <v>97</v>
      </c>
      <c r="BQ342" s="21" t="s">
        <v>123</v>
      </c>
      <c r="BR342" s="21" t="s">
        <v>97</v>
      </c>
      <c r="BS342" s="21" t="str">
        <f>_xlfn.XLOOKUP(Consolidated[[#This Row],[CODE]],'[7]page 1'!$A:$A,'[7]page 1'!$C:$C,"")</f>
        <v/>
      </c>
      <c r="BT342" s="21" t="str">
        <f>_xlfn.XLOOKUP(Consolidated[[#This Row],[CODE]],[8]Sheet1!$A:$A,[8]Sheet1!$G:$G,"")</f>
        <v>ESSER ROOF SEALING PROGRAM</v>
      </c>
      <c r="BU342" s="21" t="s">
        <v>92</v>
      </c>
      <c r="BV342" s="21" t="s">
        <v>124</v>
      </c>
      <c r="BW342" s="25" t="s">
        <v>125</v>
      </c>
      <c r="BX342" s="32" t="s">
        <v>1074</v>
      </c>
      <c r="BY342" s="21" t="s">
        <v>916</v>
      </c>
      <c r="BZ342" s="21" t="s">
        <v>103</v>
      </c>
      <c r="CA342" s="33" t="s">
        <v>918</v>
      </c>
      <c r="CB342" s="21">
        <v>1</v>
      </c>
      <c r="CC342" s="25" t="s">
        <v>172</v>
      </c>
      <c r="CD342" s="21" t="s">
        <v>97</v>
      </c>
      <c r="CE342" s="21"/>
      <c r="CF342" s="21" t="s">
        <v>106</v>
      </c>
    </row>
    <row r="343" spans="1:84" ht="56.4" x14ac:dyDescent="0.3">
      <c r="A343" s="21">
        <v>35626</v>
      </c>
      <c r="B343" s="22" t="s">
        <v>1075</v>
      </c>
      <c r="C343" s="21" t="s">
        <v>679</v>
      </c>
      <c r="D343" s="21" t="s">
        <v>867</v>
      </c>
      <c r="E343" s="21" t="s">
        <v>679</v>
      </c>
      <c r="F343" s="21"/>
      <c r="G343" s="21" t="s">
        <v>92</v>
      </c>
      <c r="H343" s="21"/>
      <c r="I343" s="21" t="s">
        <v>92</v>
      </c>
      <c r="J343" s="21" t="s">
        <v>93</v>
      </c>
      <c r="K343" s="21" t="s">
        <v>94</v>
      </c>
      <c r="L343" s="24" t="s">
        <v>92</v>
      </c>
      <c r="M343" s="24" t="s">
        <v>92</v>
      </c>
      <c r="N343" s="24" t="s">
        <v>92</v>
      </c>
      <c r="O343" s="24" t="s">
        <v>92</v>
      </c>
      <c r="P343" s="24" t="s">
        <v>92</v>
      </c>
      <c r="Q343" s="24" t="s">
        <v>92</v>
      </c>
      <c r="R343" s="24" t="s">
        <v>92</v>
      </c>
      <c r="S343" s="24" t="s">
        <v>92</v>
      </c>
      <c r="T343" s="24" t="s">
        <v>92</v>
      </c>
      <c r="U343" s="24" t="s">
        <v>92</v>
      </c>
      <c r="V343" s="24" t="s">
        <v>92</v>
      </c>
      <c r="W343" s="24" t="s">
        <v>92</v>
      </c>
      <c r="X343" s="24" t="s">
        <v>92</v>
      </c>
      <c r="Y343" s="24" t="s">
        <v>92</v>
      </c>
      <c r="Z343" s="24" t="s">
        <v>92</v>
      </c>
      <c r="AA343" s="24" t="s">
        <v>92</v>
      </c>
      <c r="AB343" s="23" t="s">
        <v>719</v>
      </c>
      <c r="AC343" s="21">
        <v>18.148589999999999</v>
      </c>
      <c r="AD343" s="21">
        <v>-65.821161149999995</v>
      </c>
      <c r="AE343" s="21" t="str">
        <f>_xlfn.XLOOKUP(Consolidated[[#This Row],[CODE]],[1]updatedschoolpoints!$A:$A,[1]updatedschoolpoints!$O:$O)</f>
        <v>304-019-176-02</v>
      </c>
      <c r="AF343" s="21">
        <f>_xlfn.XLOOKUP(Consolidated[[#This Row],[CODE]],[1]updatedschoolpoints!$A:$A,[1]updatedschoolpoints!$Q:$Q)</f>
        <v>2</v>
      </c>
      <c r="AG343" s="21">
        <f>_xlfn.XLOOKUP(Consolidated[[#This Row],[CODE]],[1]updatedschoolpoints!$A:$A,[1]updatedschoolpoints!$P:$P)</f>
        <v>176</v>
      </c>
      <c r="AH343" s="21">
        <f>_xlfn.XLOOKUP(Consolidated[[#This Row],[CODE]],[1]updatedschoolpoints!$A:$A,[1]updatedschoolpoints!$I:$I)</f>
        <v>0.93756544600000002</v>
      </c>
      <c r="AI343" s="21">
        <f>_xlfn.XLOOKUP(Consolidated[[#This Row],[CODE]],[1]updatedschoolpoints!$A:$A,[1]updatedschoolpoints!$H:$H)</f>
        <v>40840.350830000003</v>
      </c>
      <c r="AJ343" s="21">
        <v>16416</v>
      </c>
      <c r="AK343" s="21" t="s">
        <v>591</v>
      </c>
      <c r="AL343" s="26">
        <f>_xlfn.XLOOKUP(Consolidated[[#This Row],[CODE]],'[2]FCI updated 220517'!$B:$B,'[2]FCI updated 220517'!$GD:$GD)</f>
        <v>1.276</v>
      </c>
      <c r="AM343" s="27">
        <f>IF(AND(Consolidated[[#This Row],[DESIGNATION]]="Historic",Consolidated[[#This Row],[DESIGNATION 3/22/2022]]="Historic"),AL343,AL343/1.6)</f>
        <v>0.79749999999999999</v>
      </c>
      <c r="AN343" s="21" t="s">
        <v>97</v>
      </c>
      <c r="AO343" s="21" t="s">
        <v>97</v>
      </c>
      <c r="AP343" s="21" t="str">
        <f>_xlfn.XLOOKUP(Consolidated[[#This Row],[CODE]],'[3]PRUEBA PVI'!$D:$D,'[3]PRUEBA PVI'!$I:$I,"NO DATA")</f>
        <v>REGULAR</v>
      </c>
      <c r="AQ343" s="28" t="str">
        <f>IF(_xlfn.XLOOKUP(Consolidated[[#This Row],[CODE]],'[4]PRUEBA PVI'!$D:$D,'[4]PRUEBA PVI'!$I:$I,"NOT FOUND")=Consolidated[[#This Row],[SPECIAL SCHOOL]],"MATCHES","NO")</f>
        <v>MATCHES</v>
      </c>
      <c r="AR343" s="28"/>
      <c r="AS343" s="21">
        <f>_xlfn.XLOOKUP(Consolidated[[#This Row],[CODE]],'[5]WORKING FILE'!$D:$D,'[5]WORKING FILE'!$W:$W,"")</f>
        <v>3</v>
      </c>
      <c r="AT343" s="33">
        <f>_xlfn.XLOOKUP(Consolidated[[#This Row],[CODE]],'[5]WORKING FILE'!$D:$D,'[5]WORKING FILE'!$V:$V)</f>
        <v>0</v>
      </c>
      <c r="AU343" s="21" t="str">
        <f>_xlfn.XLOOKUP(Consolidated[[#This Row],[CODE]],'[6]Karen sort'!$D:$D,'[6]Karen sort'!$O:$O,"NOT COMPLETE")</f>
        <v>SPED</v>
      </c>
      <c r="AV343" s="21">
        <v>9.6</v>
      </c>
      <c r="AW343" s="21">
        <v>3</v>
      </c>
      <c r="AX343" s="21" t="s">
        <v>92</v>
      </c>
      <c r="AY343" s="27" t="s">
        <v>92</v>
      </c>
      <c r="AZ343" s="21"/>
      <c r="BA343" s="21"/>
      <c r="BB343" s="21"/>
      <c r="BC343" s="21"/>
      <c r="BD343" s="21"/>
      <c r="BE343" s="21"/>
      <c r="BF343" s="24" t="s">
        <v>98</v>
      </c>
      <c r="BG343" s="24">
        <v>43.723552500745583</v>
      </c>
      <c r="BH343" s="29" t="str">
        <f>IF(_xlfn.XLOOKUP(Consolidated[[#This Row],[CODE]],'[4]PRUEBA PVI'!$D:$D,'[4]PRUEBA PVI'!$AF:$AF,"NOT FOUND")=BG343,"",_xlfn.XLOOKUP(Consolidated[[#This Row],[CODE]],'[4]PRUEBA PVI'!$D:$D,'[4]PRUEBA PVI'!$AF:$AF,"NOT FOUND"))</f>
        <v/>
      </c>
      <c r="BI343" s="30">
        <v>42.500540354012706</v>
      </c>
      <c r="BJ343" s="21">
        <v>21</v>
      </c>
      <c r="BK343" s="28" t="str">
        <f>IF(_xlfn.XLOOKUP(Consolidated[[#This Row],[CODE]],'[4]PRUEBA PVI'!$D:$D,'[4]PRUEBA PVI'!$AK:$AK,"NO DATA")=Consolidated[[#This Row],[NO OF CLASSROOMS]],"","DOES NOT MATCH")</f>
        <v/>
      </c>
      <c r="BL343" s="31">
        <f>Consolidated[[#This Row],[ENROLLMENT 2021-22]]/Consolidated[[#This Row],[NO OF CLASSROOMS]]</f>
        <v>2.0238352549529859</v>
      </c>
      <c r="BM343" s="21">
        <f>Consolidated[[#This Row],[FLOOR AREA (SF)]]/Consolidated[[#This Row],[ENROLLMENT 2022-23]]</f>
        <v>375.44982191737671</v>
      </c>
      <c r="BN343" s="21" t="s">
        <v>99</v>
      </c>
      <c r="BO343" s="21" t="s">
        <v>100</v>
      </c>
      <c r="BP343" s="21" t="s">
        <v>97</v>
      </c>
      <c r="BQ343" s="21" t="s">
        <v>123</v>
      </c>
      <c r="BR343" s="21" t="s">
        <v>97</v>
      </c>
      <c r="BS343" s="21" t="str">
        <f>_xlfn.XLOOKUP(Consolidated[[#This Row],[CODE]],'[7]page 1'!$A:$A,'[7]page 1'!$C:$C,"")</f>
        <v>85KVA</v>
      </c>
      <c r="BT343" s="21" t="str">
        <f>_xlfn.XLOOKUP(Consolidated[[#This Row],[CODE]],[8]Sheet1!$A:$A,[8]Sheet1!$G:$G,"")</f>
        <v/>
      </c>
      <c r="BU343" s="21" t="s">
        <v>92</v>
      </c>
      <c r="BV343" s="21" t="s">
        <v>101</v>
      </c>
      <c r="BW343" s="25" t="s">
        <v>92</v>
      </c>
      <c r="BX343" s="32" t="s">
        <v>1076</v>
      </c>
      <c r="BY343" s="21" t="s">
        <v>679</v>
      </c>
      <c r="BZ343" s="21" t="s">
        <v>103</v>
      </c>
      <c r="CA343" s="33" t="s">
        <v>869</v>
      </c>
      <c r="CB343" s="21">
        <v>1</v>
      </c>
      <c r="CC343" s="25" t="s">
        <v>105</v>
      </c>
      <c r="CD343" s="21" t="s">
        <v>97</v>
      </c>
      <c r="CE343" s="21"/>
      <c r="CF343" s="21" t="s">
        <v>143</v>
      </c>
    </row>
    <row r="344" spans="1:84" ht="56.4" x14ac:dyDescent="0.3">
      <c r="A344" s="21">
        <v>35766</v>
      </c>
      <c r="B344" s="22" t="s">
        <v>1077</v>
      </c>
      <c r="C344" s="21" t="s">
        <v>679</v>
      </c>
      <c r="D344" s="21" t="s">
        <v>844</v>
      </c>
      <c r="E344" s="21" t="s">
        <v>844</v>
      </c>
      <c r="F344" s="21"/>
      <c r="G344" s="21" t="s">
        <v>160</v>
      </c>
      <c r="H344" s="21" t="s">
        <v>161</v>
      </c>
      <c r="I344" s="21" t="s">
        <v>92</v>
      </c>
      <c r="J344" s="21" t="s">
        <v>93</v>
      </c>
      <c r="K344" s="21" t="s">
        <v>162</v>
      </c>
      <c r="L344" s="24" t="s">
        <v>92</v>
      </c>
      <c r="M344" s="24" t="s">
        <v>92</v>
      </c>
      <c r="N344" s="24" t="s">
        <v>92</v>
      </c>
      <c r="O344" s="24" t="s">
        <v>92</v>
      </c>
      <c r="P344" s="24" t="s">
        <v>92</v>
      </c>
      <c r="Q344" s="24" t="s">
        <v>92</v>
      </c>
      <c r="R344" s="24" t="s">
        <v>92</v>
      </c>
      <c r="S344" s="24" t="s">
        <v>92</v>
      </c>
      <c r="T344" s="24" t="s">
        <v>92</v>
      </c>
      <c r="U344" s="24" t="s">
        <v>92</v>
      </c>
      <c r="V344" s="24">
        <v>159.44468300348782</v>
      </c>
      <c r="W344" s="24">
        <v>176.48748862096105</v>
      </c>
      <c r="X344" s="24">
        <v>201.67327776452811</v>
      </c>
      <c r="Y344" s="24">
        <v>168.81409213178387</v>
      </c>
      <c r="Z344" s="24" t="s">
        <v>92</v>
      </c>
      <c r="AA344" s="24" t="s">
        <v>92</v>
      </c>
      <c r="AB344" s="23" t="s">
        <v>178</v>
      </c>
      <c r="AC344" s="21">
        <v>18.300601260000001</v>
      </c>
      <c r="AD344" s="21">
        <v>-65.647881560000002</v>
      </c>
      <c r="AE344" s="21" t="str">
        <f>_xlfn.XLOOKUP(Consolidated[[#This Row],[CODE]],[1]updatedschoolpoints!$A:$A,[1]updatedschoolpoints!$O:$O)</f>
        <v>178-000-002-06</v>
      </c>
      <c r="AF344" s="21">
        <f>_xlfn.XLOOKUP(Consolidated[[#This Row],[CODE]],[1]updatedschoolpoints!$A:$A,[1]updatedschoolpoints!$Q:$Q)</f>
        <v>6</v>
      </c>
      <c r="AG344" s="21">
        <f>_xlfn.XLOOKUP(Consolidated[[#This Row],[CODE]],[1]updatedschoolpoints!$A:$A,[1]updatedschoolpoints!$P:$P)</f>
        <v>2</v>
      </c>
      <c r="AH344" s="21">
        <f>_xlfn.XLOOKUP(Consolidated[[#This Row],[CODE]],[1]updatedschoolpoints!$A:$A,[1]updatedschoolpoints!$I:$I)</f>
        <v>20.048749019999999</v>
      </c>
      <c r="AI344" s="21">
        <f>_xlfn.XLOOKUP(Consolidated[[#This Row],[CODE]],[1]updatedschoolpoints!$A:$A,[1]updatedschoolpoints!$H:$H)</f>
        <v>873323.50749999995</v>
      </c>
      <c r="AJ344" s="21">
        <v>21635</v>
      </c>
      <c r="AK344" s="21" t="s">
        <v>477</v>
      </c>
      <c r="AL344" s="26">
        <f>_xlfn.XLOOKUP(Consolidated[[#This Row],[CODE]],'[2]FCI updated 220517'!$B:$B,'[2]FCI updated 220517'!$GD:$GD)</f>
        <v>0.7</v>
      </c>
      <c r="AM344" s="27">
        <f>IF(AND(Consolidated[[#This Row],[DESIGNATION]]="Historic",Consolidated[[#This Row],[DESIGNATION 3/22/2022]]="Historic"),AL344,AL344/1.6)</f>
        <v>0.43749999999999994</v>
      </c>
      <c r="AN344" s="21" t="s">
        <v>45</v>
      </c>
      <c r="AO344" s="21" t="s">
        <v>97</v>
      </c>
      <c r="AP344" s="21" t="str">
        <f>_xlfn.XLOOKUP(Consolidated[[#This Row],[CODE]],'[3]PRUEBA PVI'!$D:$D,'[3]PRUEBA PVI'!$I:$I,"NO DATA")</f>
        <v>VOCACIONAL</v>
      </c>
      <c r="AQ344" s="28" t="str">
        <f>IF(_xlfn.XLOOKUP(Consolidated[[#This Row],[CODE]],'[4]PRUEBA PVI'!$D:$D,'[4]PRUEBA PVI'!$I:$I,"NOT FOUND")=Consolidated[[#This Row],[SPECIAL SCHOOL]],"MATCHES","NO")</f>
        <v>MATCHES</v>
      </c>
      <c r="AR344" s="28"/>
      <c r="AS344" s="21">
        <f>_xlfn.XLOOKUP(Consolidated[[#This Row],[CODE]],'[5]WORKING FILE'!$D:$D,'[5]WORKING FILE'!$W:$W,"")</f>
        <v>5</v>
      </c>
      <c r="AT344" s="33" t="str">
        <f>_xlfn.XLOOKUP(Consolidated[[#This Row],[CODE]],'[5]WORKING FILE'!$D:$D,'[5]WORKING FILE'!$V:$V)</f>
        <v>Sigificantly under area, supposed to be great school, need replacement to accomadate existing population</v>
      </c>
      <c r="AU344" s="21" t="str">
        <f>_xlfn.XLOOKUP(Consolidated[[#This Row],[CODE]],'[6]Karen sort'!$D:$D,'[6]Karen sort'!$O:$O,"NOT COMPLETE")</f>
        <v>9-12</v>
      </c>
      <c r="AV344" s="21">
        <v>8.6</v>
      </c>
      <c r="AW344" s="21">
        <v>3</v>
      </c>
      <c r="AX344" s="21" t="s">
        <v>92</v>
      </c>
      <c r="AY344" s="27" t="s">
        <v>92</v>
      </c>
      <c r="AZ344" s="21"/>
      <c r="BA344" s="21"/>
      <c r="BB344" s="21"/>
      <c r="BC344" s="21"/>
      <c r="BD344" s="21"/>
      <c r="BE344" s="21"/>
      <c r="BF344" s="24" t="s">
        <v>179</v>
      </c>
      <c r="BG344" s="24">
        <v>717.25216174013224</v>
      </c>
      <c r="BH344" s="29" t="str">
        <f>IF(_xlfn.XLOOKUP(Consolidated[[#This Row],[CODE]],'[4]PRUEBA PVI'!$D:$D,'[4]PRUEBA PVI'!$AF:$AF,"NOT FOUND")=BG344,"",_xlfn.XLOOKUP(Consolidated[[#This Row],[CODE]],'[4]PRUEBA PVI'!$D:$D,'[4]PRUEBA PVI'!$AF:$AF,"NOT FOUND"))</f>
        <v/>
      </c>
      <c r="BI344" s="30">
        <v>688.71588069588131</v>
      </c>
      <c r="BJ344" s="21">
        <v>58</v>
      </c>
      <c r="BK344" s="28" t="str">
        <f>IF(_xlfn.XLOOKUP(Consolidated[[#This Row],[CODE]],'[4]PRUEBA PVI'!$D:$D,'[4]PRUEBA PVI'!$AK:$AK,"NO DATA")=Consolidated[[#This Row],[NO OF CLASSROOMS]],"","DOES NOT MATCH")</f>
        <v/>
      </c>
      <c r="BL344" s="31">
        <f>Consolidated[[#This Row],[ENROLLMENT 2021-22]]/Consolidated[[#This Row],[NO OF CLASSROOMS]]</f>
        <v>11.874411736135885</v>
      </c>
      <c r="BM344" s="21">
        <f>Consolidated[[#This Row],[FLOOR AREA (SF)]]/Consolidated[[#This Row],[ENROLLMENT 2022-23]]</f>
        <v>30.163729235072811</v>
      </c>
      <c r="BN344" s="21" t="s">
        <v>114</v>
      </c>
      <c r="BO344" s="21" t="s">
        <v>132</v>
      </c>
      <c r="BP344" s="21" t="s">
        <v>97</v>
      </c>
      <c r="BQ344" s="21" t="s">
        <v>97</v>
      </c>
      <c r="BR344" s="21" t="s">
        <v>97</v>
      </c>
      <c r="BS344" s="21" t="str">
        <f>_xlfn.XLOOKUP(Consolidated[[#This Row],[CODE]],'[7]page 1'!$A:$A,'[7]page 1'!$C:$C,"")</f>
        <v/>
      </c>
      <c r="BT344" s="21" t="str">
        <f>_xlfn.XLOOKUP(Consolidated[[#This Row],[CODE]],[8]Sheet1!$A:$A,[8]Sheet1!$G:$G,"")</f>
        <v>ESSER ROOF SEALING PROGRAM</v>
      </c>
      <c r="BU344" s="21" t="s">
        <v>92</v>
      </c>
      <c r="BV344" s="21" t="s">
        <v>101</v>
      </c>
      <c r="BW344" s="25" t="s">
        <v>92</v>
      </c>
      <c r="BX344" s="32" t="s">
        <v>1078</v>
      </c>
      <c r="BY344" s="21" t="s">
        <v>844</v>
      </c>
      <c r="BZ344" s="21" t="s">
        <v>103</v>
      </c>
      <c r="CA344" s="33" t="s">
        <v>851</v>
      </c>
      <c r="CB344" s="21">
        <v>1</v>
      </c>
      <c r="CC344" s="25" t="s">
        <v>253</v>
      </c>
      <c r="CD344" s="21" t="s">
        <v>97</v>
      </c>
      <c r="CE344" s="21"/>
      <c r="CF344" s="21" t="s">
        <v>139</v>
      </c>
    </row>
    <row r="345" spans="1:84" ht="56.4" x14ac:dyDescent="0.3">
      <c r="A345" s="21">
        <v>35774</v>
      </c>
      <c r="B345" s="22" t="s">
        <v>1079</v>
      </c>
      <c r="C345" s="21" t="s">
        <v>679</v>
      </c>
      <c r="D345" s="21" t="s">
        <v>867</v>
      </c>
      <c r="E345" s="21" t="s">
        <v>679</v>
      </c>
      <c r="F345" s="21"/>
      <c r="G345" s="21" t="s">
        <v>119</v>
      </c>
      <c r="H345" s="21" t="s">
        <v>120</v>
      </c>
      <c r="I345" s="21" t="s">
        <v>110</v>
      </c>
      <c r="J345" s="21" t="s">
        <v>92</v>
      </c>
      <c r="K345" s="21" t="s">
        <v>121</v>
      </c>
      <c r="L345" s="24">
        <v>17.240218076592587</v>
      </c>
      <c r="M345" s="24">
        <v>41.970140744095055</v>
      </c>
      <c r="N345" s="24">
        <v>36.413118470627289</v>
      </c>
      <c r="O345" s="24">
        <v>29.097203857155957</v>
      </c>
      <c r="P345" s="24">
        <v>43.322572866248073</v>
      </c>
      <c r="Q345" s="24">
        <v>38.708199252427363</v>
      </c>
      <c r="R345" s="24">
        <v>42.555451974051564</v>
      </c>
      <c r="S345" s="24" t="s">
        <v>92</v>
      </c>
      <c r="T345" s="24" t="s">
        <v>92</v>
      </c>
      <c r="U345" s="24" t="s">
        <v>92</v>
      </c>
      <c r="V345" s="24" t="s">
        <v>92</v>
      </c>
      <c r="W345" s="24" t="s">
        <v>92</v>
      </c>
      <c r="X345" s="24" t="s">
        <v>92</v>
      </c>
      <c r="Y345" s="24" t="s">
        <v>92</v>
      </c>
      <c r="Z345" s="24" t="s">
        <v>92</v>
      </c>
      <c r="AA345" s="24" t="s">
        <v>92</v>
      </c>
      <c r="AB345" s="23" t="s">
        <v>223</v>
      </c>
      <c r="AC345" s="21">
        <v>18.134370000000001</v>
      </c>
      <c r="AD345" s="21">
        <v>-65.843289999999996</v>
      </c>
      <c r="AE345" s="21" t="str">
        <f>_xlfn.XLOOKUP(Consolidated[[#This Row],[CODE]],[1]updatedschoolpoints!$A:$A,[1]updatedschoolpoints!$O:$O)</f>
        <v>304-000-008-44</v>
      </c>
      <c r="AF345" s="21">
        <f>_xlfn.XLOOKUP(Consolidated[[#This Row],[CODE]],[1]updatedschoolpoints!$A:$A,[1]updatedschoolpoints!$Q:$Q)</f>
        <v>44</v>
      </c>
      <c r="AG345" s="21">
        <f>_xlfn.XLOOKUP(Consolidated[[#This Row],[CODE]],[1]updatedschoolpoints!$A:$A,[1]updatedschoolpoints!$P:$P)</f>
        <v>8</v>
      </c>
      <c r="AH345" s="21">
        <f>_xlfn.XLOOKUP(Consolidated[[#This Row],[CODE]],[1]updatedschoolpoints!$A:$A,[1]updatedschoolpoints!$I:$I)</f>
        <v>5.1484407250000004</v>
      </c>
      <c r="AI345" s="21">
        <f>_xlfn.XLOOKUP(Consolidated[[#This Row],[CODE]],[1]updatedschoolpoints!$A:$A,[1]updatedschoolpoints!$H:$H)</f>
        <v>224266.07800000001</v>
      </c>
      <c r="AJ345" s="21">
        <v>28920</v>
      </c>
      <c r="AK345" s="21" t="s">
        <v>477</v>
      </c>
      <c r="AL345" s="26">
        <f>_xlfn.XLOOKUP(Consolidated[[#This Row],[CODE]],'[2]FCI updated 220517'!$B:$B,'[2]FCI updated 220517'!$GD:$GD)</f>
        <v>0.66700000000000004</v>
      </c>
      <c r="AM345" s="27">
        <f>IF(AND(Consolidated[[#This Row],[DESIGNATION]]="Historic",Consolidated[[#This Row],[DESIGNATION 3/22/2022]]="Historic"),AL345,AL345/1.6)</f>
        <v>0.416875</v>
      </c>
      <c r="AN345" s="21" t="s">
        <v>45</v>
      </c>
      <c r="AO345" s="21" t="s">
        <v>97</v>
      </c>
      <c r="AP345" s="21" t="str">
        <f>_xlfn.XLOOKUP(Consolidated[[#This Row],[CODE]],'[3]PRUEBA PVI'!$D:$D,'[3]PRUEBA PVI'!$I:$I,"NO DATA")</f>
        <v>REGULAR</v>
      </c>
      <c r="AQ345" s="28" t="str">
        <f>IF(_xlfn.XLOOKUP(Consolidated[[#This Row],[CODE]],'[4]PRUEBA PVI'!$D:$D,'[4]PRUEBA PVI'!$I:$I,"NOT FOUND")=Consolidated[[#This Row],[SPECIAL SCHOOL]],"MATCHES","NO")</f>
        <v>MATCHES</v>
      </c>
      <c r="AR345" s="28"/>
      <c r="AS345" s="21">
        <f>_xlfn.XLOOKUP(Consolidated[[#This Row],[CODE]],'[5]WORKING FILE'!$D:$D,'[5]WORKING FILE'!$W:$W,"")</f>
        <v>4</v>
      </c>
      <c r="AT345" s="33" t="str">
        <f>_xlfn.XLOOKUP(Consolidated[[#This Row],[CODE]],'[5]WORKING FILE'!$D:$D,'[5]WORKING FILE'!$V:$V)</f>
        <v xml:space="preserve">Under area and not in flood plain. Add (2) PK. Need evaluate site for addition </v>
      </c>
      <c r="AU345" s="21" t="str">
        <f>_xlfn.XLOOKUP(Consolidated[[#This Row],[CODE]],'[6]Karen sort'!$D:$D,'[6]Karen sort'!$O:$O,"NOT COMPLETE")</f>
        <v>PK-5</v>
      </c>
      <c r="AV345" s="21">
        <v>9.6</v>
      </c>
      <c r="AW345" s="21">
        <v>5</v>
      </c>
      <c r="AX345" s="21" t="s">
        <v>92</v>
      </c>
      <c r="AY345" s="27" t="s">
        <v>92</v>
      </c>
      <c r="AZ345" s="21"/>
      <c r="BA345" s="21"/>
      <c r="BB345" s="21"/>
      <c r="BC345" s="21"/>
      <c r="BD345" s="21"/>
      <c r="BE345" s="21"/>
      <c r="BF345" s="24" t="s">
        <v>179</v>
      </c>
      <c r="BG345" s="24">
        <v>249.30690524119791</v>
      </c>
      <c r="BH345" s="29" t="str">
        <f>IF(_xlfn.XLOOKUP(Consolidated[[#This Row],[CODE]],'[4]PRUEBA PVI'!$D:$D,'[4]PRUEBA PVI'!$AF:$AF,"NOT FOUND")=BG345,"",_xlfn.XLOOKUP(Consolidated[[#This Row],[CODE]],'[4]PRUEBA PVI'!$D:$D,'[4]PRUEBA PVI'!$AF:$AF,"NOT FOUND"))</f>
        <v/>
      </c>
      <c r="BI345" s="30">
        <v>237.50871283705951</v>
      </c>
      <c r="BJ345" s="21">
        <v>18</v>
      </c>
      <c r="BK345" s="28" t="str">
        <f>IF(_xlfn.XLOOKUP(Consolidated[[#This Row],[CODE]],'[4]PRUEBA PVI'!$D:$D,'[4]PRUEBA PVI'!$AK:$AK,"NO DATA")=Consolidated[[#This Row],[NO OF CLASSROOMS]],"","DOES NOT MATCH")</f>
        <v/>
      </c>
      <c r="BL345" s="31">
        <f>Consolidated[[#This Row],[ENROLLMENT 2021-22]]/Consolidated[[#This Row],[NO OF CLASSROOMS]]</f>
        <v>13.194928490947751</v>
      </c>
      <c r="BM345" s="21">
        <f>Consolidated[[#This Row],[FLOOR AREA (SF)]]/Consolidated[[#This Row],[ENROLLMENT 2022-23]]</f>
        <v>116.00160040501348</v>
      </c>
      <c r="BN345" s="21" t="s">
        <v>114</v>
      </c>
      <c r="BO345" s="21" t="s">
        <v>132</v>
      </c>
      <c r="BP345" s="21" t="s">
        <v>97</v>
      </c>
      <c r="BQ345" s="21" t="s">
        <v>123</v>
      </c>
      <c r="BR345" s="21" t="s">
        <v>97</v>
      </c>
      <c r="BS345" s="21" t="str">
        <f>_xlfn.XLOOKUP(Consolidated[[#This Row],[CODE]],'[7]page 1'!$A:$A,'[7]page 1'!$C:$C,"")</f>
        <v/>
      </c>
      <c r="BT345" s="21" t="str">
        <f>_xlfn.XLOOKUP(Consolidated[[#This Row],[CODE]],[8]Sheet1!$A:$A,[8]Sheet1!$G:$G,"")</f>
        <v/>
      </c>
      <c r="BU345" s="21" t="s">
        <v>92</v>
      </c>
      <c r="BV345" s="21" t="s">
        <v>124</v>
      </c>
      <c r="BW345" s="25" t="s">
        <v>279</v>
      </c>
      <c r="BX345" s="32" t="s">
        <v>1080</v>
      </c>
      <c r="BY345" s="21" t="s">
        <v>679</v>
      </c>
      <c r="BZ345" s="21" t="s">
        <v>103</v>
      </c>
      <c r="CA345" s="33" t="s">
        <v>869</v>
      </c>
      <c r="CB345" s="21">
        <v>1</v>
      </c>
      <c r="CC345" s="25" t="s">
        <v>253</v>
      </c>
      <c r="CD345" s="21" t="s">
        <v>97</v>
      </c>
      <c r="CE345" s="21"/>
      <c r="CF345" s="21" t="s">
        <v>143</v>
      </c>
    </row>
    <row r="346" spans="1:84" ht="84" x14ac:dyDescent="0.3">
      <c r="A346" s="21">
        <v>35782</v>
      </c>
      <c r="B346" s="22" t="s">
        <v>1081</v>
      </c>
      <c r="C346" s="21" t="s">
        <v>679</v>
      </c>
      <c r="D346" s="21" t="s">
        <v>680</v>
      </c>
      <c r="E346" s="21" t="s">
        <v>680</v>
      </c>
      <c r="F346" s="21"/>
      <c r="G346" s="21" t="s">
        <v>160</v>
      </c>
      <c r="H346" s="21" t="s">
        <v>161</v>
      </c>
      <c r="I346" s="21" t="s">
        <v>92</v>
      </c>
      <c r="J346" s="21" t="s">
        <v>93</v>
      </c>
      <c r="K346" s="21" t="s">
        <v>162</v>
      </c>
      <c r="L346" s="24" t="s">
        <v>92</v>
      </c>
      <c r="M346" s="24" t="s">
        <v>92</v>
      </c>
      <c r="N346" s="24" t="s">
        <v>92</v>
      </c>
      <c r="O346" s="24" t="s">
        <v>92</v>
      </c>
      <c r="P346" s="24" t="s">
        <v>92</v>
      </c>
      <c r="Q346" s="24" t="s">
        <v>92</v>
      </c>
      <c r="R346" s="24" t="s">
        <v>92</v>
      </c>
      <c r="S346" s="24" t="s">
        <v>92</v>
      </c>
      <c r="T346" s="24" t="s">
        <v>92</v>
      </c>
      <c r="U346" s="24" t="s">
        <v>92</v>
      </c>
      <c r="V346" s="24">
        <v>81.154479373032729</v>
      </c>
      <c r="W346" s="24">
        <v>75.364927573275253</v>
      </c>
      <c r="X346" s="24">
        <v>104.21394257688534</v>
      </c>
      <c r="Y346" s="24">
        <v>74.278200537984901</v>
      </c>
      <c r="Z346" s="24" t="s">
        <v>92</v>
      </c>
      <c r="AA346" s="24" t="s">
        <v>92</v>
      </c>
      <c r="AB346" s="23" t="s">
        <v>178</v>
      </c>
      <c r="AC346" s="21">
        <v>18.044740000000001</v>
      </c>
      <c r="AD346" s="21">
        <v>-65.882090000000005</v>
      </c>
      <c r="AE346" s="21" t="str">
        <f>_xlfn.XLOOKUP(Consolidated[[#This Row],[CODE]],[1]updatedschoolpoints!$A:$A,[1]updatedschoolpoints!$O:$O)</f>
        <v>376-059-168-39</v>
      </c>
      <c r="AF346" s="21">
        <f>_xlfn.XLOOKUP(Consolidated[[#This Row],[CODE]],[1]updatedschoolpoints!$A:$A,[1]updatedschoolpoints!$Q:$Q)</f>
        <v>39</v>
      </c>
      <c r="AG346" s="21">
        <f>_xlfn.XLOOKUP(Consolidated[[#This Row],[CODE]],[1]updatedschoolpoints!$A:$A,[1]updatedschoolpoints!$P:$P)</f>
        <v>168</v>
      </c>
      <c r="AH346" s="21">
        <f>_xlfn.XLOOKUP(Consolidated[[#This Row],[CODE]],[1]updatedschoolpoints!$A:$A,[1]updatedschoolpoints!$I:$I)</f>
        <v>3.3038797830000002</v>
      </c>
      <c r="AI346" s="21">
        <f>_xlfn.XLOOKUP(Consolidated[[#This Row],[CODE]],[1]updatedschoolpoints!$A:$A,[1]updatedschoolpoints!$H:$H)</f>
        <v>143917.00330000001</v>
      </c>
      <c r="AJ346" s="21">
        <v>72190</v>
      </c>
      <c r="AK346" s="21" t="s">
        <v>402</v>
      </c>
      <c r="AL346" s="26">
        <f>_xlfn.XLOOKUP(Consolidated[[#This Row],[CODE]],'[2]FCI updated 220517'!$B:$B,'[2]FCI updated 220517'!$GD:$GD)</f>
        <v>0.755</v>
      </c>
      <c r="AM346" s="27">
        <f>IF(AND(Consolidated[[#This Row],[DESIGNATION]]="Historic",Consolidated[[#This Row],[DESIGNATION 3/22/2022]]="Historic"),AL346,AL346/1.6)</f>
        <v>0.47187499999999999</v>
      </c>
      <c r="AN346" s="21" t="s">
        <v>45</v>
      </c>
      <c r="AO346" s="21" t="s">
        <v>97</v>
      </c>
      <c r="AP346" s="21" t="str">
        <f>_xlfn.XLOOKUP(Consolidated[[#This Row],[CODE]],'[3]PRUEBA PVI'!$D:$D,'[3]PRUEBA PVI'!$I:$I,"NO DATA")</f>
        <v>REGULAR</v>
      </c>
      <c r="AQ346" s="28" t="str">
        <f>IF(_xlfn.XLOOKUP(Consolidated[[#This Row],[CODE]],'[4]PRUEBA PVI'!$D:$D,'[4]PRUEBA PVI'!$I:$I,"NOT FOUND")=Consolidated[[#This Row],[SPECIAL SCHOOL]],"MATCHES","NO")</f>
        <v>MATCHES</v>
      </c>
      <c r="AR346" s="28"/>
      <c r="AS346" s="21">
        <f>_xlfn.XLOOKUP(Consolidated[[#This Row],[CODE]],'[5]WORKING FILE'!$D:$D,'[5]WORKING FILE'!$W:$W,"")</f>
        <v>4</v>
      </c>
      <c r="AT346" s="33" t="str">
        <f>_xlfn.XLOOKUP(Consolidated[[#This Row],[CODE]],'[5]WORKING FILE'!$D:$D,'[5]WORKING FILE'!$V:$V)</f>
        <v>next to 9-12 TEODORO AGUILAR MORA, moved these students here since newer, had slightly more space and slightly further from flood zone border</v>
      </c>
      <c r="AU346" s="21" t="str">
        <f>_xlfn.XLOOKUP(Consolidated[[#This Row],[CODE]],'[6]Karen sort'!$D:$D,'[6]Karen sort'!$O:$O,"NOT COMPLETE")</f>
        <v>9-12</v>
      </c>
      <c r="AV346" s="21">
        <v>5.3</v>
      </c>
      <c r="AW346" s="21">
        <v>4</v>
      </c>
      <c r="AX346" s="21" t="s">
        <v>92</v>
      </c>
      <c r="AY346" s="27" t="s">
        <v>92</v>
      </c>
      <c r="AZ346" s="21"/>
      <c r="BA346" s="21"/>
      <c r="BB346" s="21"/>
      <c r="BC346" s="21"/>
      <c r="BD346" s="21"/>
      <c r="BE346" s="21"/>
      <c r="BF346" s="24" t="s">
        <v>179</v>
      </c>
      <c r="BG346" s="24">
        <v>349.78330490577576</v>
      </c>
      <c r="BH346" s="29" t="str">
        <f>IF(_xlfn.XLOOKUP(Consolidated[[#This Row],[CODE]],'[4]PRUEBA PVI'!$D:$D,'[4]PRUEBA PVI'!$AF:$AF,"NOT FOUND")=BG346,"",_xlfn.XLOOKUP(Consolidated[[#This Row],[CODE]],'[4]PRUEBA PVI'!$D:$D,'[4]PRUEBA PVI'!$AF:$AF,"NOT FOUND"))</f>
        <v/>
      </c>
      <c r="BI346" s="30">
        <v>336.1402570057196</v>
      </c>
      <c r="BJ346" s="21">
        <v>31</v>
      </c>
      <c r="BK346" s="28" t="str">
        <f>IF(_xlfn.XLOOKUP(Consolidated[[#This Row],[CODE]],'[4]PRUEBA PVI'!$D:$D,'[4]PRUEBA PVI'!$AK:$AK,"NO DATA")=Consolidated[[#This Row],[NO OF CLASSROOMS]],"","DOES NOT MATCH")</f>
        <v/>
      </c>
      <c r="BL346" s="31">
        <f>Consolidated[[#This Row],[ENROLLMENT 2021-22]]/Consolidated[[#This Row],[NO OF CLASSROOMS]]</f>
        <v>10.843234096958698</v>
      </c>
      <c r="BM346" s="21">
        <f>Consolidated[[#This Row],[FLOOR AREA (SF)]]/Consolidated[[#This Row],[ENROLLMENT 2022-23]]</f>
        <v>206.38492171444963</v>
      </c>
      <c r="BN346" s="21" t="s">
        <v>99</v>
      </c>
      <c r="BO346" s="21" t="s">
        <v>132</v>
      </c>
      <c r="BP346" s="21" t="s">
        <v>97</v>
      </c>
      <c r="BQ346" s="21" t="s">
        <v>123</v>
      </c>
      <c r="BR346" s="21" t="s">
        <v>97</v>
      </c>
      <c r="BS346" s="21" t="str">
        <f>_xlfn.XLOOKUP(Consolidated[[#This Row],[CODE]],'[7]page 1'!$A:$A,'[7]page 1'!$C:$C,"")</f>
        <v/>
      </c>
      <c r="BT346" s="21" t="str">
        <f>_xlfn.XLOOKUP(Consolidated[[#This Row],[CODE]],[8]Sheet1!$A:$A,[8]Sheet1!$G:$G,"")</f>
        <v/>
      </c>
      <c r="BU346" s="21" t="s">
        <v>92</v>
      </c>
      <c r="BV346" s="21" t="s">
        <v>101</v>
      </c>
      <c r="BW346" s="25" t="s">
        <v>279</v>
      </c>
      <c r="BX346" s="32" t="s">
        <v>1082</v>
      </c>
      <c r="BY346" s="21" t="s">
        <v>680</v>
      </c>
      <c r="BZ346" s="21" t="s">
        <v>103</v>
      </c>
      <c r="CA346" s="33" t="s">
        <v>965</v>
      </c>
      <c r="CB346" s="21">
        <v>2</v>
      </c>
      <c r="CC346" s="25" t="s">
        <v>172</v>
      </c>
      <c r="CD346" s="21" t="s">
        <v>97</v>
      </c>
      <c r="CE346" s="21"/>
      <c r="CF346" s="21" t="s">
        <v>143</v>
      </c>
    </row>
    <row r="347" spans="1:84" ht="70.2" x14ac:dyDescent="0.3">
      <c r="A347" s="21">
        <v>35816</v>
      </c>
      <c r="B347" s="22" t="s">
        <v>1083</v>
      </c>
      <c r="C347" s="21" t="s">
        <v>679</v>
      </c>
      <c r="D347" s="21" t="s">
        <v>680</v>
      </c>
      <c r="E347" s="21" t="s">
        <v>746</v>
      </c>
      <c r="F347" s="21"/>
      <c r="G347" s="21" t="s">
        <v>160</v>
      </c>
      <c r="H347" s="21" t="s">
        <v>161</v>
      </c>
      <c r="I347" s="21" t="s">
        <v>92</v>
      </c>
      <c r="J347" s="21" t="s">
        <v>93</v>
      </c>
      <c r="K347" s="21" t="s">
        <v>162</v>
      </c>
      <c r="L347" s="24" t="s">
        <v>92</v>
      </c>
      <c r="M347" s="24" t="s">
        <v>92</v>
      </c>
      <c r="N347" s="24" t="s">
        <v>92</v>
      </c>
      <c r="O347" s="24" t="s">
        <v>92</v>
      </c>
      <c r="P347" s="24" t="s">
        <v>92</v>
      </c>
      <c r="Q347" s="24" t="s">
        <v>92</v>
      </c>
      <c r="R347" s="24" t="s">
        <v>92</v>
      </c>
      <c r="S347" s="24" t="s">
        <v>92</v>
      </c>
      <c r="T347" s="24" t="s">
        <v>92</v>
      </c>
      <c r="U347" s="24" t="s">
        <v>92</v>
      </c>
      <c r="V347" s="24">
        <v>72.561652145299846</v>
      </c>
      <c r="W347" s="24">
        <v>68.687022598428086</v>
      </c>
      <c r="X347" s="24">
        <v>70.440905630672503</v>
      </c>
      <c r="Y347" s="24">
        <v>28.939558651162951</v>
      </c>
      <c r="Z347" s="24" t="s">
        <v>92</v>
      </c>
      <c r="AA347" s="24" t="s">
        <v>92</v>
      </c>
      <c r="AB347" s="23" t="s">
        <v>313</v>
      </c>
      <c r="AC347" s="37">
        <v>18.005459999999999</v>
      </c>
      <c r="AD347" s="37">
        <v>-66.011049999999997</v>
      </c>
      <c r="AE347" s="37" t="str">
        <f>_xlfn.XLOOKUP(Consolidated[[#This Row],[CODE]],[1]updatedschoolpoints!$A:$A,[1]updatedschoolpoints!$O:$O)</f>
        <v>398-079-030-06</v>
      </c>
      <c r="AF347" s="37">
        <f>_xlfn.XLOOKUP(Consolidated[[#This Row],[CODE]],[1]updatedschoolpoints!$A:$A,[1]updatedschoolpoints!$Q:$Q)</f>
        <v>6</v>
      </c>
      <c r="AG347" s="37">
        <f>_xlfn.XLOOKUP(Consolidated[[#This Row],[CODE]],[1]updatedschoolpoints!$A:$A,[1]updatedschoolpoints!$P:$P)</f>
        <v>30</v>
      </c>
      <c r="AH347" s="37">
        <f>_xlfn.XLOOKUP(Consolidated[[#This Row],[CODE]],[1]updatedschoolpoints!$A:$A,[1]updatedschoolpoints!$I:$I)</f>
        <v>3.474930337</v>
      </c>
      <c r="AI347" s="37">
        <f>_xlfn.XLOOKUP(Consolidated[[#This Row],[CODE]],[1]updatedschoolpoints!$A:$A,[1]updatedschoolpoints!$H:$H)</f>
        <v>151367.96549999999</v>
      </c>
      <c r="AJ347" s="21">
        <v>87244</v>
      </c>
      <c r="AK347" s="21" t="s">
        <v>226</v>
      </c>
      <c r="AL347" s="26">
        <f>_xlfn.XLOOKUP(Consolidated[[#This Row],[CODE]],'[2]FCI updated 220517'!$B:$B,'[2]FCI updated 220517'!$GD:$GD)</f>
        <v>0.755</v>
      </c>
      <c r="AM347" s="27">
        <f>IF(AND(Consolidated[[#This Row],[DESIGNATION]]="Historic",Consolidated[[#This Row],[DESIGNATION 3/22/2022]]="Historic"),AL347,AL347/1.6)</f>
        <v>0.47187499999999999</v>
      </c>
      <c r="AN347" s="21" t="s">
        <v>97</v>
      </c>
      <c r="AO347" s="21" t="s">
        <v>97</v>
      </c>
      <c r="AP347" s="21" t="str">
        <f>_xlfn.XLOOKUP(Consolidated[[#This Row],[CODE]],'[3]PRUEBA PVI'!$D:$D,'[3]PRUEBA PVI'!$I:$I,"NO DATA")</f>
        <v>VOCACIONAL</v>
      </c>
      <c r="AQ347" s="28" t="str">
        <f>IF(_xlfn.XLOOKUP(Consolidated[[#This Row],[CODE]],'[4]PRUEBA PVI'!$D:$D,'[4]PRUEBA PVI'!$I:$I,"NOT FOUND")=Consolidated[[#This Row],[SPECIAL SCHOOL]],"MATCHES","NO")</f>
        <v>MATCHES</v>
      </c>
      <c r="AR347" s="28"/>
      <c r="AS347" s="21">
        <f>_xlfn.XLOOKUP(Consolidated[[#This Row],[CODE]],'[5]WORKING FILE'!$D:$D,'[5]WORKING FILE'!$W:$W,"")</f>
        <v>3</v>
      </c>
      <c r="AT347" s="33" t="str">
        <f>_xlfn.XLOOKUP(Consolidated[[#This Row],[CODE]],'[5]WORKING FILE'!$D:$D,'[5]WORKING FILE'!$V:$V)</f>
        <v>Urban. Not in a flood plain. Can you add 6-8 grades here to absorb students from nearby middle schools which are in flood plain?</v>
      </c>
      <c r="AU347" s="21" t="str">
        <f>_xlfn.XLOOKUP(Consolidated[[#This Row],[CODE]],'[6]Karen sort'!$D:$D,'[6]Karen sort'!$O:$O,"NOT COMPLETE")</f>
        <v>9-12</v>
      </c>
      <c r="AV347" s="21">
        <v>2.8</v>
      </c>
      <c r="AW347" s="21">
        <v>2</v>
      </c>
      <c r="AX347" s="21" t="s">
        <v>92</v>
      </c>
      <c r="AY347" s="27" t="s">
        <v>92</v>
      </c>
      <c r="AZ347" s="21"/>
      <c r="BA347" s="21"/>
      <c r="BB347" s="21"/>
      <c r="BC347" s="21"/>
      <c r="BD347" s="21"/>
      <c r="BE347" s="21"/>
      <c r="BF347" s="24" t="s">
        <v>179</v>
      </c>
      <c r="BG347" s="24">
        <v>250.47697558862836</v>
      </c>
      <c r="BH347" s="29" t="str">
        <f>IF(_xlfn.XLOOKUP(Consolidated[[#This Row],[CODE]],'[4]PRUEBA PVI'!$D:$D,'[4]PRUEBA PVI'!$AF:$AF,"NOT FOUND")=BG347,"",_xlfn.XLOOKUP(Consolidated[[#This Row],[CODE]],'[4]PRUEBA PVI'!$D:$D,'[4]PRUEBA PVI'!$AF:$AF,"NOT FOUND"))</f>
        <v/>
      </c>
      <c r="BI347" s="30">
        <v>240.39146058304229</v>
      </c>
      <c r="BJ347" s="21">
        <v>54</v>
      </c>
      <c r="BK347" s="28" t="str">
        <f>IF(_xlfn.XLOOKUP(Consolidated[[#This Row],[CODE]],'[4]PRUEBA PVI'!$D:$D,'[4]PRUEBA PVI'!$AK:$AK,"NO DATA")=Consolidated[[#This Row],[NO OF CLASSROOMS]],"","DOES NOT MATCH")</f>
        <v/>
      </c>
      <c r="BL347" s="31">
        <f>Consolidated[[#This Row],[ENROLLMENT 2021-22]]/Consolidated[[#This Row],[NO OF CLASSROOMS]]</f>
        <v>4.4516937145007835</v>
      </c>
      <c r="BM347" s="21">
        <f>Consolidated[[#This Row],[FLOOR AREA (SF)]]/Consolidated[[#This Row],[ENROLLMENT 2022-23]]</f>
        <v>348.31145575346397</v>
      </c>
      <c r="BN347" s="21" t="s">
        <v>99</v>
      </c>
      <c r="BO347" s="21" t="s">
        <v>115</v>
      </c>
      <c r="BP347" s="21" t="s">
        <v>97</v>
      </c>
      <c r="BQ347" s="21" t="s">
        <v>97</v>
      </c>
      <c r="BR347" s="21" t="s">
        <v>97</v>
      </c>
      <c r="BS347" s="21" t="str">
        <f>_xlfn.XLOOKUP(Consolidated[[#This Row],[CODE]],'[7]page 1'!$A:$A,'[7]page 1'!$C:$C,"")</f>
        <v/>
      </c>
      <c r="BT347" s="21" t="str">
        <f>_xlfn.XLOOKUP(Consolidated[[#This Row],[CODE]],[8]Sheet1!$A:$A,[8]Sheet1!$G:$G,"")</f>
        <v/>
      </c>
      <c r="BU347" s="21" t="s">
        <v>92</v>
      </c>
      <c r="BV347" s="21" t="s">
        <v>124</v>
      </c>
      <c r="BW347" s="25" t="s">
        <v>92</v>
      </c>
      <c r="BX347" s="32" t="s">
        <v>1084</v>
      </c>
      <c r="BY347" s="21" t="s">
        <v>746</v>
      </c>
      <c r="BZ347" s="21" t="s">
        <v>103</v>
      </c>
      <c r="CA347" s="33" t="s">
        <v>748</v>
      </c>
      <c r="CB347" s="21">
        <v>2</v>
      </c>
      <c r="CC347" s="25" t="s">
        <v>172</v>
      </c>
      <c r="CD347" s="21" t="s">
        <v>97</v>
      </c>
      <c r="CE347" s="21"/>
      <c r="CF347" s="21" t="s">
        <v>143</v>
      </c>
    </row>
    <row r="348" spans="1:84" ht="42.6" x14ac:dyDescent="0.3">
      <c r="A348" s="21">
        <v>35840</v>
      </c>
      <c r="B348" s="22" t="s">
        <v>1085</v>
      </c>
      <c r="C348" s="21" t="s">
        <v>679</v>
      </c>
      <c r="D348" s="21" t="s">
        <v>844</v>
      </c>
      <c r="E348" s="21" t="s">
        <v>951</v>
      </c>
      <c r="F348" s="21"/>
      <c r="G348" s="21" t="s">
        <v>119</v>
      </c>
      <c r="H348" s="21" t="s">
        <v>120</v>
      </c>
      <c r="I348" s="21" t="s">
        <v>92</v>
      </c>
      <c r="J348" s="21" t="s">
        <v>93</v>
      </c>
      <c r="K348" s="21" t="s">
        <v>121</v>
      </c>
      <c r="L348" s="24" t="s">
        <v>92</v>
      </c>
      <c r="M348" s="24">
        <v>22.892804042233667</v>
      </c>
      <c r="N348" s="24">
        <v>22.408072905001408</v>
      </c>
      <c r="O348" s="24">
        <v>20.649628543788101</v>
      </c>
      <c r="P348" s="24">
        <v>34.846417305460406</v>
      </c>
      <c r="Q348" s="24">
        <v>35.875891990054633</v>
      </c>
      <c r="R348" s="24">
        <v>25.533271184430937</v>
      </c>
      <c r="S348" s="24" t="s">
        <v>92</v>
      </c>
      <c r="T348" s="24" t="s">
        <v>92</v>
      </c>
      <c r="U348" s="24" t="s">
        <v>92</v>
      </c>
      <c r="V348" s="24" t="s">
        <v>92</v>
      </c>
      <c r="W348" s="24" t="s">
        <v>92</v>
      </c>
      <c r="X348" s="24" t="s">
        <v>92</v>
      </c>
      <c r="Y348" s="24" t="s">
        <v>92</v>
      </c>
      <c r="Z348" s="24" t="s">
        <v>92</v>
      </c>
      <c r="AA348" s="24" t="s">
        <v>92</v>
      </c>
      <c r="AB348" s="23" t="s">
        <v>136</v>
      </c>
      <c r="AC348" s="37">
        <v>18.143967</v>
      </c>
      <c r="AD348" s="37">
        <v>-65.446247</v>
      </c>
      <c r="AE348" s="37" t="str">
        <f>_xlfn.XLOOKUP(Consolidated[[#This Row],[CODE]],[1]updatedschoolpoints!$A:$A,[1]updatedschoolpoints!$O:$O)</f>
        <v>457-061-165-01</v>
      </c>
      <c r="AF348" s="37">
        <f>_xlfn.XLOOKUP(Consolidated[[#This Row],[CODE]],[1]updatedschoolpoints!$A:$A,[1]updatedschoolpoints!$Q:$Q)</f>
        <v>1</v>
      </c>
      <c r="AG348" s="37">
        <f>_xlfn.XLOOKUP(Consolidated[[#This Row],[CODE]],[1]updatedschoolpoints!$A:$A,[1]updatedschoolpoints!$P:$P)</f>
        <v>165</v>
      </c>
      <c r="AH348" s="37">
        <f>_xlfn.XLOOKUP(Consolidated[[#This Row],[CODE]],[1]updatedschoolpoints!$A:$A,[1]updatedschoolpoints!$I:$I)</f>
        <v>3.987521841</v>
      </c>
      <c r="AI348" s="37">
        <f>_xlfn.XLOOKUP(Consolidated[[#This Row],[CODE]],[1]updatedschoolpoints!$A:$A,[1]updatedschoolpoints!$H:$H)</f>
        <v>173696.45139999999</v>
      </c>
      <c r="AJ348" s="21">
        <v>63120</v>
      </c>
      <c r="AK348" s="21" t="s">
        <v>480</v>
      </c>
      <c r="AL348" s="26">
        <f>_xlfn.XLOOKUP(Consolidated[[#This Row],[CODE]],'[2]FCI updated 220517'!$B:$B,'[2]FCI updated 220517'!$GD:$GD)</f>
        <v>0.54049999999999998</v>
      </c>
      <c r="AM348" s="27">
        <f>IF(AND(Consolidated[[#This Row],[DESIGNATION]]="Historic",Consolidated[[#This Row],[DESIGNATION 3/22/2022]]="Historic"),AL348,AL348/1.6)</f>
        <v>0.33781249999999996</v>
      </c>
      <c r="AN348" s="21" t="s">
        <v>45</v>
      </c>
      <c r="AO348" s="21" t="s">
        <v>46</v>
      </c>
      <c r="AP348" s="21" t="str">
        <f>_xlfn.XLOOKUP(Consolidated[[#This Row],[CODE]],'[3]PRUEBA PVI'!$D:$D,'[3]PRUEBA PVI'!$I:$I,"NO DATA")</f>
        <v>REGULAR</v>
      </c>
      <c r="AQ348" s="28" t="str">
        <f>IF(_xlfn.XLOOKUP(Consolidated[[#This Row],[CODE]],'[4]PRUEBA PVI'!$D:$D,'[4]PRUEBA PVI'!$I:$I,"NOT FOUND")=Consolidated[[#This Row],[SPECIAL SCHOOL]],"MATCHES","NO")</f>
        <v>MATCHES</v>
      </c>
      <c r="AR348" s="28"/>
      <c r="AS348" s="21">
        <f>_xlfn.XLOOKUP(Consolidated[[#This Row],[CODE]],'[5]WORKING FILE'!$D:$D,'[5]WORKING FILE'!$W:$W,"")</f>
        <v>4</v>
      </c>
      <c r="AT348" s="33" t="str">
        <f>_xlfn.XLOOKUP(Consolidated[[#This Row],[CODE]],'[5]WORKING FILE'!$D:$D,'[5]WORKING FILE'!$V:$V)</f>
        <v>700-750 meters to PLAYA GRANDE PK-5 and 20 DE SEPTIEMBRE DE 1988 6-8, moved these students here since newer and has space</v>
      </c>
      <c r="AU348" s="21" t="str">
        <f>_xlfn.XLOOKUP(Consolidated[[#This Row],[CODE]],'[6]Karen sort'!$D:$D,'[6]Karen sort'!$O:$O,"NOT COMPLETE")</f>
        <v>PK-8</v>
      </c>
      <c r="AV348" s="21">
        <v>1.7</v>
      </c>
      <c r="AW348" s="21">
        <v>2</v>
      </c>
      <c r="AX348" s="21" t="s">
        <v>92</v>
      </c>
      <c r="AY348" s="27" t="s">
        <v>92</v>
      </c>
      <c r="AZ348" s="21"/>
      <c r="BA348" s="21"/>
      <c r="BB348" s="21"/>
      <c r="BC348" s="21"/>
      <c r="BD348" s="21"/>
      <c r="BE348" s="21"/>
      <c r="BF348" s="24" t="s">
        <v>179</v>
      </c>
      <c r="BG348" s="24">
        <v>172.74224530273057</v>
      </c>
      <c r="BH348" s="29" t="str">
        <f>IF(_xlfn.XLOOKUP(Consolidated[[#This Row],[CODE]],'[4]PRUEBA PVI'!$D:$D,'[4]PRUEBA PVI'!$AF:$AF,"NOT FOUND")=BG348,"",_xlfn.XLOOKUP(Consolidated[[#This Row],[CODE]],'[4]PRUEBA PVI'!$D:$D,'[4]PRUEBA PVI'!$AF:$AF,"NOT FOUND"))</f>
        <v/>
      </c>
      <c r="BI348" s="30">
        <v>163.06736665759431</v>
      </c>
      <c r="BJ348" s="21">
        <v>32</v>
      </c>
      <c r="BK348" s="28" t="str">
        <f>IF(_xlfn.XLOOKUP(Consolidated[[#This Row],[CODE]],'[4]PRUEBA PVI'!$D:$D,'[4]PRUEBA PVI'!$AK:$AK,"NO DATA")=Consolidated[[#This Row],[NO OF CLASSROOMS]],"","DOES NOT MATCH")</f>
        <v/>
      </c>
      <c r="BL348" s="31">
        <f>Consolidated[[#This Row],[ENROLLMENT 2021-22]]/Consolidated[[#This Row],[NO OF CLASSROOMS]]</f>
        <v>5.0958552080498221</v>
      </c>
      <c r="BM348" s="21">
        <f>Consolidated[[#This Row],[FLOOR AREA (SF)]]/Consolidated[[#This Row],[ENROLLMENT 2022-23]]</f>
        <v>365.39990486624902</v>
      </c>
      <c r="BN348" s="21" t="s">
        <v>99</v>
      </c>
      <c r="BO348" s="21" t="s">
        <v>115</v>
      </c>
      <c r="BP348" s="21" t="s">
        <v>97</v>
      </c>
      <c r="BQ348" s="21" t="s">
        <v>123</v>
      </c>
      <c r="BR348" s="21" t="s">
        <v>97</v>
      </c>
      <c r="BS348" s="21" t="str">
        <f>_xlfn.XLOOKUP(Consolidated[[#This Row],[CODE]],'[7]page 1'!$A:$A,'[7]page 1'!$C:$C,"")</f>
        <v/>
      </c>
      <c r="BT348" s="21" t="str">
        <f>_xlfn.XLOOKUP(Consolidated[[#This Row],[CODE]],[8]Sheet1!$A:$A,[8]Sheet1!$G:$G,"")</f>
        <v/>
      </c>
      <c r="BU348" s="21" t="s">
        <v>92</v>
      </c>
      <c r="BV348" s="21" t="s">
        <v>101</v>
      </c>
      <c r="BW348" s="25" t="s">
        <v>125</v>
      </c>
      <c r="BX348" s="32" t="s">
        <v>1086</v>
      </c>
      <c r="BY348" s="21" t="s">
        <v>951</v>
      </c>
      <c r="BZ348" s="21" t="s">
        <v>103</v>
      </c>
      <c r="CA348" s="33" t="s">
        <v>956</v>
      </c>
      <c r="CB348" s="21">
        <v>3</v>
      </c>
      <c r="CC348" s="25" t="s">
        <v>253</v>
      </c>
      <c r="CD348" s="21" t="s">
        <v>97</v>
      </c>
      <c r="CE348" s="21"/>
      <c r="CF348" s="21" t="s">
        <v>143</v>
      </c>
    </row>
    <row r="349" spans="1:84" ht="56.4" x14ac:dyDescent="0.3">
      <c r="A349" s="21">
        <v>35881</v>
      </c>
      <c r="B349" s="22" t="s">
        <v>1087</v>
      </c>
      <c r="C349" s="21" t="s">
        <v>679</v>
      </c>
      <c r="D349" s="21" t="s">
        <v>844</v>
      </c>
      <c r="E349" s="21" t="s">
        <v>930</v>
      </c>
      <c r="F349" s="21"/>
      <c r="G349" s="21" t="s">
        <v>160</v>
      </c>
      <c r="H349" s="21" t="s">
        <v>161</v>
      </c>
      <c r="I349" s="21" t="s">
        <v>92</v>
      </c>
      <c r="J349" s="21" t="s">
        <v>93</v>
      </c>
      <c r="K349" s="21" t="s">
        <v>162</v>
      </c>
      <c r="L349" s="24" t="s">
        <v>92</v>
      </c>
      <c r="M349" s="24" t="s">
        <v>92</v>
      </c>
      <c r="N349" s="24" t="s">
        <v>92</v>
      </c>
      <c r="O349" s="24" t="s">
        <v>92</v>
      </c>
      <c r="P349" s="24" t="s">
        <v>92</v>
      </c>
      <c r="Q349" s="24" t="s">
        <v>92</v>
      </c>
      <c r="R349" s="24" t="s">
        <v>92</v>
      </c>
      <c r="S349" s="24" t="s">
        <v>92</v>
      </c>
      <c r="T349" s="24" t="s">
        <v>92</v>
      </c>
      <c r="U349" s="24" t="s">
        <v>92</v>
      </c>
      <c r="V349" s="24">
        <v>87.837789439047185</v>
      </c>
      <c r="W349" s="24">
        <v>80.134859698166096</v>
      </c>
      <c r="X349" s="24">
        <v>82.020232583659762</v>
      </c>
      <c r="Y349" s="24">
        <v>77.172156403101198</v>
      </c>
      <c r="Z349" s="24" t="s">
        <v>92</v>
      </c>
      <c r="AA349" s="24" t="s">
        <v>92</v>
      </c>
      <c r="AB349" s="23" t="s">
        <v>313</v>
      </c>
      <c r="AC349" s="21">
        <v>18.208300000000001</v>
      </c>
      <c r="AD349" s="21">
        <v>-65.736940000000004</v>
      </c>
      <c r="AE349" s="21" t="str">
        <f>_xlfn.XLOOKUP(Consolidated[[#This Row],[CODE]],[1]updatedschoolpoints!$A:$A,[1]updatedschoolpoints!$O:$O)</f>
        <v>256-023-225-26</v>
      </c>
      <c r="AF349" s="21">
        <f>_xlfn.XLOOKUP(Consolidated[[#This Row],[CODE]],[1]updatedschoolpoints!$A:$A,[1]updatedschoolpoints!$Q:$Q)</f>
        <v>26</v>
      </c>
      <c r="AG349" s="21">
        <f>_xlfn.XLOOKUP(Consolidated[[#This Row],[CODE]],[1]updatedschoolpoints!$A:$A,[1]updatedschoolpoints!$P:$P)</f>
        <v>225</v>
      </c>
      <c r="AH349" s="21">
        <f>_xlfn.XLOOKUP(Consolidated[[#This Row],[CODE]],[1]updatedschoolpoints!$A:$A,[1]updatedschoolpoints!$I:$I)</f>
        <v>4.5394293030000004</v>
      </c>
      <c r="AI349" s="21">
        <f>_xlfn.XLOOKUP(Consolidated[[#This Row],[CODE]],[1]updatedschoolpoints!$A:$A,[1]updatedschoolpoints!$H:$H)</f>
        <v>197737.5404</v>
      </c>
      <c r="AJ349" s="21">
        <v>90321</v>
      </c>
      <c r="AK349" s="21" t="s">
        <v>458</v>
      </c>
      <c r="AL349" s="26">
        <f>_xlfn.XLOOKUP(Consolidated[[#This Row],[CODE]],'[2]FCI updated 220517'!$B:$B,'[2]FCI updated 220517'!$GD:$GD)</f>
        <v>0.75800000000000001</v>
      </c>
      <c r="AM349" s="27">
        <f>IF(AND(Consolidated[[#This Row],[DESIGNATION]]="Historic",Consolidated[[#This Row],[DESIGNATION 3/22/2022]]="Historic"),AL349,AL349/1.6)</f>
        <v>0.47375</v>
      </c>
      <c r="AN349" s="21" t="s">
        <v>45</v>
      </c>
      <c r="AO349" s="21" t="s">
        <v>97</v>
      </c>
      <c r="AP349" s="21" t="str">
        <f>_xlfn.XLOOKUP(Consolidated[[#This Row],[CODE]],'[3]PRUEBA PVI'!$D:$D,'[3]PRUEBA PVI'!$I:$I,"NO DATA")</f>
        <v>VOCACIONAL</v>
      </c>
      <c r="AQ349" s="28" t="str">
        <f>IF(_xlfn.XLOOKUP(Consolidated[[#This Row],[CODE]],'[4]PRUEBA PVI'!$D:$D,'[4]PRUEBA PVI'!$I:$I,"NOT FOUND")=Consolidated[[#This Row],[SPECIAL SCHOOL]],"MATCHES","NO")</f>
        <v>MATCHES</v>
      </c>
      <c r="AR349" s="28"/>
      <c r="AS349" s="21">
        <f>_xlfn.XLOOKUP(Consolidated[[#This Row],[CODE]],'[5]WORKING FILE'!$D:$D,'[5]WORKING FILE'!$W:$W,"")</f>
        <v>3</v>
      </c>
      <c r="AT349" s="33" t="str">
        <f>_xlfn.XLOOKUP(Consolidated[[#This Row],[CODE]],'[5]WORKING FILE'!$D:$D,'[5]WORKING FILE'!$V:$V)</f>
        <v xml:space="preserve">Urban. Designated Shelter.Have capacity to accomadate more students. </v>
      </c>
      <c r="AU349" s="21" t="str">
        <f>_xlfn.XLOOKUP(Consolidated[[#This Row],[CODE]],'[6]Karen sort'!$D:$D,'[6]Karen sort'!$O:$O,"NOT COMPLETE")</f>
        <v>9-12</v>
      </c>
      <c r="AV349" s="21">
        <v>3.1</v>
      </c>
      <c r="AW349" s="21">
        <v>3</v>
      </c>
      <c r="AX349" s="21" t="s">
        <v>92</v>
      </c>
      <c r="AY349" s="27" t="s">
        <v>92</v>
      </c>
      <c r="AZ349" s="21"/>
      <c r="BA349" s="21"/>
      <c r="BB349" s="21"/>
      <c r="BC349" s="21"/>
      <c r="BD349" s="21"/>
      <c r="BE349" s="21"/>
      <c r="BF349" s="24" t="s">
        <v>179</v>
      </c>
      <c r="BG349" s="24">
        <v>335.04330737442632</v>
      </c>
      <c r="BH349" s="29" t="str">
        <f>IF(_xlfn.XLOOKUP(Consolidated[[#This Row],[CODE]],'[4]PRUEBA PVI'!$D:$D,'[4]PRUEBA PVI'!$AF:$AF,"NOT FOUND")=BG349,"",_xlfn.XLOOKUP(Consolidated[[#This Row],[CODE]],'[4]PRUEBA PVI'!$D:$D,'[4]PRUEBA PVI'!$AF:$AF,"NOT FOUND"))</f>
        <v/>
      </c>
      <c r="BI349" s="30">
        <v>321.6590380107059</v>
      </c>
      <c r="BJ349" s="21">
        <v>30</v>
      </c>
      <c r="BK349" s="28" t="str">
        <f>IF(_xlfn.XLOOKUP(Consolidated[[#This Row],[CODE]],'[4]PRUEBA PVI'!$D:$D,'[4]PRUEBA PVI'!$AK:$AK,"NO DATA")=Consolidated[[#This Row],[NO OF CLASSROOMS]],"","DOES NOT MATCH")</f>
        <v/>
      </c>
      <c r="BL349" s="31">
        <f>Consolidated[[#This Row],[ENROLLMENT 2021-22]]/Consolidated[[#This Row],[NO OF CLASSROOMS]]</f>
        <v>10.721967933690197</v>
      </c>
      <c r="BM349" s="21">
        <f>Consolidated[[#This Row],[FLOOR AREA (SF)]]/Consolidated[[#This Row],[ENROLLMENT 2022-23]]</f>
        <v>269.58007520819427</v>
      </c>
      <c r="BN349" s="21" t="s">
        <v>99</v>
      </c>
      <c r="BO349" s="21" t="s">
        <v>100</v>
      </c>
      <c r="BP349" s="21" t="s">
        <v>97</v>
      </c>
      <c r="BQ349" s="21" t="s">
        <v>123</v>
      </c>
      <c r="BR349" s="21" t="s">
        <v>97</v>
      </c>
      <c r="BS349" s="21" t="str">
        <f>_xlfn.XLOOKUP(Consolidated[[#This Row],[CODE]],'[7]page 1'!$A:$A,'[7]page 1'!$C:$C,"")</f>
        <v/>
      </c>
      <c r="BT349" s="21" t="str">
        <f>_xlfn.XLOOKUP(Consolidated[[#This Row],[CODE]],[8]Sheet1!$A:$A,[8]Sheet1!$G:$G,"")</f>
        <v/>
      </c>
      <c r="BU349" s="21" t="s">
        <v>92</v>
      </c>
      <c r="BV349" s="21" t="s">
        <v>124</v>
      </c>
      <c r="BW349" s="25" t="s">
        <v>279</v>
      </c>
      <c r="BX349" s="32" t="s">
        <v>1088</v>
      </c>
      <c r="BY349" s="21" t="s">
        <v>930</v>
      </c>
      <c r="BZ349" s="21" t="s">
        <v>103</v>
      </c>
      <c r="CA349" s="33" t="s">
        <v>932</v>
      </c>
      <c r="CB349" s="21">
        <v>1</v>
      </c>
      <c r="CC349" s="25" t="s">
        <v>172</v>
      </c>
      <c r="CD349" s="21" t="s">
        <v>97</v>
      </c>
      <c r="CE349" s="21"/>
      <c r="CF349" s="21" t="s">
        <v>176</v>
      </c>
    </row>
    <row r="350" spans="1:84" ht="56.4" x14ac:dyDescent="0.3">
      <c r="A350" s="21">
        <v>35899</v>
      </c>
      <c r="B350" s="22" t="s">
        <v>1089</v>
      </c>
      <c r="C350" s="21" t="s">
        <v>679</v>
      </c>
      <c r="D350" s="21" t="s">
        <v>680</v>
      </c>
      <c r="E350" s="21" t="s">
        <v>922</v>
      </c>
      <c r="F350" s="21"/>
      <c r="G350" s="21" t="s">
        <v>108</v>
      </c>
      <c r="H350" s="21" t="s">
        <v>109</v>
      </c>
      <c r="I350" s="21" t="s">
        <v>92</v>
      </c>
      <c r="J350" s="21" t="s">
        <v>93</v>
      </c>
      <c r="K350" s="21" t="s">
        <v>111</v>
      </c>
      <c r="L350" s="24" t="s">
        <v>92</v>
      </c>
      <c r="M350" s="24">
        <v>19.077336701861391</v>
      </c>
      <c r="N350" s="24">
        <v>14.005045565625881</v>
      </c>
      <c r="O350" s="24">
        <v>12.20205323042024</v>
      </c>
      <c r="P350" s="24">
        <v>21.661286433124037</v>
      </c>
      <c r="Q350" s="24">
        <v>20.77025325740005</v>
      </c>
      <c r="R350" s="24">
        <v>13.239473947482709</v>
      </c>
      <c r="S350" s="24">
        <v>30.348230706720475</v>
      </c>
      <c r="T350" s="24">
        <v>30.247831181352502</v>
      </c>
      <c r="U350" s="24">
        <v>31.377191319142973</v>
      </c>
      <c r="V350" s="24" t="s">
        <v>92</v>
      </c>
      <c r="W350" s="24" t="s">
        <v>92</v>
      </c>
      <c r="X350" s="24" t="s">
        <v>92</v>
      </c>
      <c r="Y350" s="24" t="s">
        <v>92</v>
      </c>
      <c r="Z350" s="24" t="s">
        <v>92</v>
      </c>
      <c r="AA350" s="24" t="s">
        <v>92</v>
      </c>
      <c r="AB350" s="23" t="s">
        <v>329</v>
      </c>
      <c r="AC350" s="37">
        <v>18.009767740000001</v>
      </c>
      <c r="AD350" s="37">
        <v>-65.902212390000003</v>
      </c>
      <c r="AE350" s="37" t="str">
        <f>_xlfn.XLOOKUP(Consolidated[[#This Row],[CODE]],[1]updatedschoolpoints!$A:$A,[1]updatedschoolpoints!$O:$O)</f>
        <v>400-000-008-22</v>
      </c>
      <c r="AF350" s="37">
        <f>_xlfn.XLOOKUP(Consolidated[[#This Row],[CODE]],[1]updatedschoolpoints!$A:$A,[1]updatedschoolpoints!$Q:$Q)</f>
        <v>22</v>
      </c>
      <c r="AG350" s="37">
        <f>_xlfn.XLOOKUP(Consolidated[[#This Row],[CODE]],[1]updatedschoolpoints!$A:$A,[1]updatedschoolpoints!$P:$P)</f>
        <v>8</v>
      </c>
      <c r="AH350" s="37">
        <f>_xlfn.XLOOKUP(Consolidated[[#This Row],[CODE]],[1]updatedschoolpoints!$A:$A,[1]updatedschoolpoints!$I:$I)</f>
        <v>4.065969387</v>
      </c>
      <c r="AI350" s="37">
        <f>_xlfn.XLOOKUP(Consolidated[[#This Row],[CODE]],[1]updatedschoolpoints!$A:$A,[1]updatedschoolpoints!$H:$H)</f>
        <v>177113.62650000001</v>
      </c>
      <c r="AJ350" s="21">
        <v>125275</v>
      </c>
      <c r="AK350" s="21" t="s">
        <v>251</v>
      </c>
      <c r="AL350" s="26">
        <f>_xlfn.XLOOKUP(Consolidated[[#This Row],[CODE]],'[2]FCI updated 220517'!$B:$B,'[2]FCI updated 220517'!$GD:$GD)</f>
        <v>0.71250000000000002</v>
      </c>
      <c r="AM350" s="27">
        <f>IF(AND(Consolidated[[#This Row],[DESIGNATION]]="Historic",Consolidated[[#This Row],[DESIGNATION 3/22/2022]]="Historic"),AL350,AL350/1.6)</f>
        <v>0.4453125</v>
      </c>
      <c r="AN350" s="21" t="s">
        <v>45</v>
      </c>
      <c r="AO350" s="21" t="s">
        <v>97</v>
      </c>
      <c r="AP350" s="21" t="str">
        <f>_xlfn.XLOOKUP(Consolidated[[#This Row],[CODE]],'[3]PRUEBA PVI'!$D:$D,'[3]PRUEBA PVI'!$I:$I,"NO DATA")</f>
        <v>REGULAR</v>
      </c>
      <c r="AQ350" s="28" t="str">
        <f>IF(_xlfn.XLOOKUP(Consolidated[[#This Row],[CODE]],'[4]PRUEBA PVI'!$D:$D,'[4]PRUEBA PVI'!$I:$I,"NOT FOUND")=Consolidated[[#This Row],[SPECIAL SCHOOL]],"MATCHES","NO")</f>
        <v>MATCHES</v>
      </c>
      <c r="AR350" s="28"/>
      <c r="AS350" s="21">
        <f>_xlfn.XLOOKUP(Consolidated[[#This Row],[CODE]],'[5]WORKING FILE'!$D:$D,'[5]WORKING FILE'!$W:$W,"")</f>
        <v>3</v>
      </c>
      <c r="AT350" s="33" t="str">
        <f>_xlfn.XLOOKUP(Consolidated[[#This Row],[CODE]],'[5]WORKING FILE'!$D:$D,'[5]WORKING FILE'!$V:$V)</f>
        <v>Urban. Designated Shelter.Have capacity to accomadate students from 31534. Add (1) PK</v>
      </c>
      <c r="AU350" s="21" t="str">
        <f>_xlfn.XLOOKUP(Consolidated[[#This Row],[CODE]],'[6]Karen sort'!$D:$D,'[6]Karen sort'!$O:$O,"NOT COMPLETE")</f>
        <v>PK-8</v>
      </c>
      <c r="AV350" s="21">
        <v>4</v>
      </c>
      <c r="AW350" s="21">
        <v>2</v>
      </c>
      <c r="AX350" s="21" t="s">
        <v>92</v>
      </c>
      <c r="AY350" s="27" t="s">
        <v>92</v>
      </c>
      <c r="AZ350" s="21"/>
      <c r="BA350" s="21"/>
      <c r="BB350" s="21"/>
      <c r="BC350" s="21"/>
      <c r="BD350" s="21"/>
      <c r="BE350" s="21"/>
      <c r="BF350" s="24" t="s">
        <v>179</v>
      </c>
      <c r="BG350" s="24">
        <v>210.88249652012331</v>
      </c>
      <c r="BH350" s="29" t="str">
        <f>IF(_xlfn.XLOOKUP(Consolidated[[#This Row],[CODE]],'[4]PRUEBA PVI'!$D:$D,'[4]PRUEBA PVI'!$AF:$AF,"NOT FOUND")=BG350,"",_xlfn.XLOOKUP(Consolidated[[#This Row],[CODE]],'[4]PRUEBA PVI'!$D:$D,'[4]PRUEBA PVI'!$AF:$AF,"NOT FOUND"))</f>
        <v/>
      </c>
      <c r="BI350" s="30">
        <v>199.42971094894457</v>
      </c>
      <c r="BJ350" s="21">
        <v>31</v>
      </c>
      <c r="BK350" s="28" t="str">
        <f>IF(_xlfn.XLOOKUP(Consolidated[[#This Row],[CODE]],'[4]PRUEBA PVI'!$D:$D,'[4]PRUEBA PVI'!$AK:$AK,"NO DATA")=Consolidated[[#This Row],[NO OF CLASSROOMS]],"","DOES NOT MATCH")</f>
        <v/>
      </c>
      <c r="BL350" s="31">
        <f>Consolidated[[#This Row],[ENROLLMENT 2021-22]]/Consolidated[[#This Row],[NO OF CLASSROOMS]]</f>
        <v>6.4332164822240188</v>
      </c>
      <c r="BM350" s="21">
        <f>Consolidated[[#This Row],[FLOOR AREA (SF)]]/Consolidated[[#This Row],[ENROLLMENT 2022-23]]</f>
        <v>594.05119944625528</v>
      </c>
      <c r="BN350" s="21" t="s">
        <v>99</v>
      </c>
      <c r="BO350" s="21" t="s">
        <v>132</v>
      </c>
      <c r="BP350" s="21" t="s">
        <v>97</v>
      </c>
      <c r="BQ350" s="21" t="s">
        <v>123</v>
      </c>
      <c r="BR350" s="21" t="s">
        <v>97</v>
      </c>
      <c r="BS350" s="21" t="str">
        <f>_xlfn.XLOOKUP(Consolidated[[#This Row],[CODE]],'[7]page 1'!$A:$A,'[7]page 1'!$C:$C,"")</f>
        <v/>
      </c>
      <c r="BT350" s="21" t="str">
        <f>_xlfn.XLOOKUP(Consolidated[[#This Row],[CODE]],[8]Sheet1!$A:$A,[8]Sheet1!$G:$G,"")</f>
        <v/>
      </c>
      <c r="BU350" s="21" t="s">
        <v>92</v>
      </c>
      <c r="BV350" s="21" t="s">
        <v>124</v>
      </c>
      <c r="BW350" s="25" t="s">
        <v>92</v>
      </c>
      <c r="BX350" s="32" t="s">
        <v>1090</v>
      </c>
      <c r="BY350" s="21" t="s">
        <v>922</v>
      </c>
      <c r="BZ350" s="21" t="s">
        <v>103</v>
      </c>
      <c r="CA350" s="33" t="s">
        <v>924</v>
      </c>
      <c r="CB350" s="21">
        <v>2</v>
      </c>
      <c r="CC350" s="25" t="s">
        <v>253</v>
      </c>
      <c r="CD350" s="21" t="s">
        <v>97</v>
      </c>
      <c r="CE350" s="21"/>
      <c r="CF350" s="21" t="s">
        <v>462</v>
      </c>
    </row>
    <row r="351" spans="1:84" ht="42.6" x14ac:dyDescent="0.3">
      <c r="A351" s="21">
        <v>35907</v>
      </c>
      <c r="B351" s="22" t="s">
        <v>1091</v>
      </c>
      <c r="C351" s="21" t="s">
        <v>679</v>
      </c>
      <c r="D351" s="21" t="s">
        <v>844</v>
      </c>
      <c r="E351" s="21" t="s">
        <v>845</v>
      </c>
      <c r="F351" s="21"/>
      <c r="G351" s="21" t="s">
        <v>119</v>
      </c>
      <c r="H351" s="21" t="s">
        <v>120</v>
      </c>
      <c r="I351" s="21" t="s">
        <v>110</v>
      </c>
      <c r="J351" s="21" t="s">
        <v>93</v>
      </c>
      <c r="K351" s="21" t="s">
        <v>121</v>
      </c>
      <c r="L351" s="24">
        <v>1.0775136297870367</v>
      </c>
      <c r="M351" s="24">
        <v>47.693341754653474</v>
      </c>
      <c r="N351" s="24">
        <v>50.418164036253167</v>
      </c>
      <c r="O351" s="24">
        <v>50.685451880207154</v>
      </c>
      <c r="P351" s="24">
        <v>57.449498800894183</v>
      </c>
      <c r="Q351" s="24">
        <v>71.751783980109266</v>
      </c>
      <c r="R351" s="24">
        <v>65.251693026879067</v>
      </c>
      <c r="S351" s="24" t="s">
        <v>92</v>
      </c>
      <c r="T351" s="24" t="s">
        <v>92</v>
      </c>
      <c r="U351" s="24" t="s">
        <v>92</v>
      </c>
      <c r="V351" s="24" t="s">
        <v>92</v>
      </c>
      <c r="W351" s="24" t="s">
        <v>92</v>
      </c>
      <c r="X351" s="24" t="s">
        <v>92</v>
      </c>
      <c r="Y351" s="24" t="s">
        <v>92</v>
      </c>
      <c r="Z351" s="24" t="s">
        <v>92</v>
      </c>
      <c r="AA351" s="24" t="s">
        <v>92</v>
      </c>
      <c r="AB351" s="23" t="s">
        <v>136</v>
      </c>
      <c r="AC351" s="21">
        <v>18.260120000000001</v>
      </c>
      <c r="AD351" s="21">
        <v>-65.647959999999998</v>
      </c>
      <c r="AE351" s="21" t="str">
        <f>_xlfn.XLOOKUP(Consolidated[[#This Row],[CODE]],[1]updatedschoolpoints!$A:$A,[1]updatedschoolpoints!$O:$O)</f>
        <v>205-067-072-05</v>
      </c>
      <c r="AF351" s="21">
        <f>_xlfn.XLOOKUP(Consolidated[[#This Row],[CODE]],[1]updatedschoolpoints!$A:$A,[1]updatedschoolpoints!$Q:$Q)</f>
        <v>5</v>
      </c>
      <c r="AG351" s="21">
        <f>_xlfn.XLOOKUP(Consolidated[[#This Row],[CODE]],[1]updatedschoolpoints!$A:$A,[1]updatedschoolpoints!$P:$P)</f>
        <v>72</v>
      </c>
      <c r="AH351" s="21">
        <f>_xlfn.XLOOKUP(Consolidated[[#This Row],[CODE]],[1]updatedschoolpoints!$A:$A,[1]updatedschoolpoints!$I:$I)</f>
        <v>5.9590256310000003</v>
      </c>
      <c r="AI351" s="21">
        <f>_xlfn.XLOOKUP(Consolidated[[#This Row],[CODE]],[1]updatedschoolpoints!$A:$A,[1]updatedschoolpoints!$H:$H)</f>
        <v>259575.15650000001</v>
      </c>
      <c r="AJ351" s="21">
        <v>84610</v>
      </c>
      <c r="AK351" s="21" t="s">
        <v>477</v>
      </c>
      <c r="AL351" s="26">
        <f>_xlfn.XLOOKUP(Consolidated[[#This Row],[CODE]],'[2]FCI updated 220517'!$B:$B,'[2]FCI updated 220517'!$GD:$GD)</f>
        <v>0.77049999999999996</v>
      </c>
      <c r="AM351" s="27">
        <f>IF(AND(Consolidated[[#This Row],[DESIGNATION]]="Historic",Consolidated[[#This Row],[DESIGNATION 3/22/2022]]="Historic"),AL351,AL351/1.6)</f>
        <v>0.48156249999999995</v>
      </c>
      <c r="AN351" s="21" t="s">
        <v>45</v>
      </c>
      <c r="AO351" s="21" t="s">
        <v>97</v>
      </c>
      <c r="AP351" s="21" t="str">
        <f>_xlfn.XLOOKUP(Consolidated[[#This Row],[CODE]],'[3]PRUEBA PVI'!$D:$D,'[3]PRUEBA PVI'!$I:$I,"NO DATA")</f>
        <v>REGULAR</v>
      </c>
      <c r="AQ351" s="28" t="str">
        <f>IF(_xlfn.XLOOKUP(Consolidated[[#This Row],[CODE]],'[4]PRUEBA PVI'!$D:$D,'[4]PRUEBA PVI'!$I:$I,"NOT FOUND")=Consolidated[[#This Row],[SPECIAL SCHOOL]],"MATCHES","NO")</f>
        <v>MATCHES</v>
      </c>
      <c r="AR351" s="28"/>
      <c r="AS351" s="21">
        <f>_xlfn.XLOOKUP(Consolidated[[#This Row],[CODE]],'[5]WORKING FILE'!$D:$D,'[5]WORKING FILE'!$W:$W,"")</f>
        <v>3</v>
      </c>
      <c r="AT351" s="33" t="str">
        <f>_xlfn.XLOOKUP(Consolidated[[#This Row],[CODE]],'[5]WORKING FILE'!$D:$D,'[5]WORKING FILE'!$V:$V)</f>
        <v>Designated Shelter. 0.3m to nearby middle school. Have capacity to accommadate more students. Add (2) PK</v>
      </c>
      <c r="AU351" s="21" t="str">
        <f>_xlfn.XLOOKUP(Consolidated[[#This Row],[CODE]],'[6]Karen sort'!$D:$D,'[6]Karen sort'!$O:$O,"NOT COMPLETE")</f>
        <v>PK-5</v>
      </c>
      <c r="AV351" s="21">
        <v>3.8</v>
      </c>
      <c r="AW351" s="21">
        <v>3</v>
      </c>
      <c r="AX351" s="21" t="s">
        <v>92</v>
      </c>
      <c r="AY351" s="27" t="s">
        <v>92</v>
      </c>
      <c r="AZ351" s="21"/>
      <c r="BA351" s="21"/>
      <c r="BB351" s="21"/>
      <c r="BC351" s="21"/>
      <c r="BD351" s="21"/>
      <c r="BE351" s="21"/>
      <c r="BF351" s="24" t="s">
        <v>179</v>
      </c>
      <c r="BG351" s="24">
        <v>351.99010844097347</v>
      </c>
      <c r="BH351" s="29" t="str">
        <f>IF(_xlfn.XLOOKUP(Consolidated[[#This Row],[CODE]],'[4]PRUEBA PVI'!$D:$D,'[4]PRUEBA PVI'!$AF:$AF,"NOT FOUND")=BG351,"",_xlfn.XLOOKUP(Consolidated[[#This Row],[CODE]],'[4]PRUEBA PVI'!$D:$D,'[4]PRUEBA PVI'!$AF:$AF,"NOT FOUND"))</f>
        <v/>
      </c>
      <c r="BI351" s="30">
        <v>332.1956383472608</v>
      </c>
      <c r="BJ351" s="21">
        <v>38</v>
      </c>
      <c r="BK351" s="28" t="str">
        <f>IF(_xlfn.XLOOKUP(Consolidated[[#This Row],[CODE]],'[4]PRUEBA PVI'!$D:$D,'[4]PRUEBA PVI'!$AK:$AK,"NO DATA")=Consolidated[[#This Row],[NO OF CLASSROOMS]],"","DOES NOT MATCH")</f>
        <v/>
      </c>
      <c r="BL351" s="31">
        <f>Consolidated[[#This Row],[ENROLLMENT 2021-22]]/Consolidated[[#This Row],[NO OF CLASSROOMS]]</f>
        <v>8.7419904828226525</v>
      </c>
      <c r="BM351" s="21">
        <f>Consolidated[[#This Row],[FLOOR AREA (SF)]]/Consolidated[[#This Row],[ENROLLMENT 2022-23]]</f>
        <v>240.37607299464372</v>
      </c>
      <c r="BN351" s="21" t="s">
        <v>99</v>
      </c>
      <c r="BO351" s="21" t="s">
        <v>132</v>
      </c>
      <c r="BP351" s="21" t="s">
        <v>97</v>
      </c>
      <c r="BQ351" s="21" t="s">
        <v>123</v>
      </c>
      <c r="BR351" s="21" t="s">
        <v>97</v>
      </c>
      <c r="BS351" s="21" t="str">
        <f>_xlfn.XLOOKUP(Consolidated[[#This Row],[CODE]],'[7]page 1'!$A:$A,'[7]page 1'!$C:$C,"")</f>
        <v/>
      </c>
      <c r="BT351" s="21" t="str">
        <f>_xlfn.XLOOKUP(Consolidated[[#This Row],[CODE]],[8]Sheet1!$A:$A,[8]Sheet1!$G:$G,"")</f>
        <v/>
      </c>
      <c r="BU351" s="21" t="s">
        <v>92</v>
      </c>
      <c r="BV351" s="21" t="s">
        <v>101</v>
      </c>
      <c r="BW351" s="25" t="s">
        <v>125</v>
      </c>
      <c r="BX351" s="32" t="s">
        <v>1092</v>
      </c>
      <c r="BY351" s="21" t="s">
        <v>845</v>
      </c>
      <c r="BZ351" s="21" t="s">
        <v>103</v>
      </c>
      <c r="CA351" s="33" t="s">
        <v>847</v>
      </c>
      <c r="CB351" s="21">
        <v>1</v>
      </c>
      <c r="CC351" s="25" t="s">
        <v>253</v>
      </c>
      <c r="CD351" s="21" t="s">
        <v>97</v>
      </c>
      <c r="CE351" s="21"/>
      <c r="CF351" s="21" t="s">
        <v>106</v>
      </c>
    </row>
    <row r="352" spans="1:84" ht="42" x14ac:dyDescent="0.3">
      <c r="A352" s="21">
        <v>35923</v>
      </c>
      <c r="B352" s="32" t="s">
        <v>1093</v>
      </c>
      <c r="C352" s="21" t="s">
        <v>679</v>
      </c>
      <c r="D352" s="21" t="s">
        <v>901</v>
      </c>
      <c r="E352" s="21" t="s">
        <v>901</v>
      </c>
      <c r="F352" s="21"/>
      <c r="G352" s="21" t="s">
        <v>108</v>
      </c>
      <c r="H352" s="21" t="s">
        <v>109</v>
      </c>
      <c r="I352" s="21" t="s">
        <v>92</v>
      </c>
      <c r="J352" s="21" t="s">
        <v>92</v>
      </c>
      <c r="K352" s="21" t="s">
        <v>111</v>
      </c>
      <c r="L352" s="24" t="s">
        <v>92</v>
      </c>
      <c r="M352" s="24">
        <v>15.261869361489111</v>
      </c>
      <c r="N352" s="24">
        <v>14.005045565625881</v>
      </c>
      <c r="O352" s="24">
        <v>15.017911668209527</v>
      </c>
      <c r="P352" s="24">
        <v>14.126925934646112</v>
      </c>
      <c r="Q352" s="24">
        <v>20.77025325740005</v>
      </c>
      <c r="R352" s="24">
        <v>13.239473947482709</v>
      </c>
      <c r="S352" s="24">
        <v>16.122497562945252</v>
      </c>
      <c r="T352" s="24">
        <v>17.014405039510784</v>
      </c>
      <c r="U352" s="24">
        <v>12.360711731783596</v>
      </c>
      <c r="V352" s="24" t="s">
        <v>92</v>
      </c>
      <c r="W352" s="24" t="s">
        <v>92</v>
      </c>
      <c r="X352" s="24" t="s">
        <v>92</v>
      </c>
      <c r="Y352" s="24" t="s">
        <v>92</v>
      </c>
      <c r="Z352" s="24" t="s">
        <v>92</v>
      </c>
      <c r="AA352" s="24" t="s">
        <v>92</v>
      </c>
      <c r="AB352" s="23" t="s">
        <v>1094</v>
      </c>
      <c r="AC352" s="21">
        <v>18.27111214</v>
      </c>
      <c r="AD352" s="21">
        <v>-65.912857759999994</v>
      </c>
      <c r="AE352" s="21" t="str">
        <f>_xlfn.XLOOKUP(Consolidated[[#This Row],[CODE]],[1]updatedschoolpoints!$A:$A,[1]updatedschoolpoints!$O:$O)</f>
        <v>201-000-002-72</v>
      </c>
      <c r="AF352" s="21">
        <f>_xlfn.XLOOKUP(Consolidated[[#This Row],[CODE]],[1]updatedschoolpoints!$A:$A,[1]updatedschoolpoints!$Q:$Q)</f>
        <v>72</v>
      </c>
      <c r="AG352" s="21">
        <f>_xlfn.XLOOKUP(Consolidated[[#This Row],[CODE]],[1]updatedschoolpoints!$A:$A,[1]updatedschoolpoints!$P:$P)</f>
        <v>2</v>
      </c>
      <c r="AH352" s="21">
        <f>_xlfn.XLOOKUP(Consolidated[[#This Row],[CODE]],[1]updatedschoolpoints!$A:$A,[1]updatedschoolpoints!$I:$I)</f>
        <v>5.601732481</v>
      </c>
      <c r="AI352" s="21">
        <f>_xlfn.XLOOKUP(Consolidated[[#This Row],[CODE]],[1]updatedschoolpoints!$A:$A,[1]updatedschoolpoints!$H:$H)</f>
        <v>244011.4669</v>
      </c>
      <c r="AJ352" s="21">
        <v>58684</v>
      </c>
      <c r="AK352" s="21" t="s">
        <v>174</v>
      </c>
      <c r="AL352" s="26">
        <f>_xlfn.XLOOKUP(Consolidated[[#This Row],[CODE]],'[2]FCI updated 220517'!$B:$B,'[2]FCI updated 220517'!$GD:$GD)</f>
        <v>0.96079999999999999</v>
      </c>
      <c r="AM352" s="27">
        <f>IF(AND(Consolidated[[#This Row],[DESIGNATION]]="Historic",Consolidated[[#This Row],[DESIGNATION 3/22/2022]]="Historic"),AL352,AL352/1.6)</f>
        <v>0.60049999999999992</v>
      </c>
      <c r="AN352" s="21" t="s">
        <v>45</v>
      </c>
      <c r="AO352" s="21" t="s">
        <v>97</v>
      </c>
      <c r="AP352" s="21" t="str">
        <f>_xlfn.XLOOKUP(Consolidated[[#This Row],[CODE]],'[3]PRUEBA PVI'!$D:$D,'[3]PRUEBA PVI'!$I:$I,"NO DATA")</f>
        <v>BILINGUE</v>
      </c>
      <c r="AQ352" s="28" t="str">
        <f>IF(_xlfn.XLOOKUP(Consolidated[[#This Row],[CODE]],'[4]PRUEBA PVI'!$D:$D,'[4]PRUEBA PVI'!$I:$I,"NOT FOUND")=Consolidated[[#This Row],[SPECIAL SCHOOL]],"MATCHES","NO")</f>
        <v>MATCHES</v>
      </c>
      <c r="AR352" s="28"/>
      <c r="AS352" s="21">
        <f>_xlfn.XLOOKUP(Consolidated[[#This Row],[CODE]],'[5]WORKING FILE'!$D:$D,'[5]WORKING FILE'!$W:$W,"")</f>
        <v>1</v>
      </c>
      <c r="AT352" s="33" t="str">
        <f>_xlfn.XLOOKUP(Consolidated[[#This Row],[CODE]],'[5]WORKING FILE'!$D:$D,'[5]WORKING FILE'!$V:$V)</f>
        <v>Rural. Low Enrollment. Students maybe better accommadated at nearby school 35048.</v>
      </c>
      <c r="AU352" s="21" t="str">
        <f>_xlfn.XLOOKUP(Consolidated[[#This Row],[CODE]],'[6]Karen sort'!$D:$D,'[6]Karen sort'!$O:$O,"NOT COMPLETE")</f>
        <v>K-8</v>
      </c>
      <c r="AV352" s="21">
        <v>8.1999999999999993</v>
      </c>
      <c r="AW352" s="21">
        <v>3</v>
      </c>
      <c r="AX352" s="21" t="s">
        <v>92</v>
      </c>
      <c r="AY352" s="27" t="s">
        <v>92</v>
      </c>
      <c r="AZ352" s="21"/>
      <c r="BA352" s="21"/>
      <c r="BB352" s="21"/>
      <c r="BC352" s="21"/>
      <c r="BD352" s="21"/>
      <c r="BE352" s="21"/>
      <c r="BF352" s="24" t="s">
        <v>179</v>
      </c>
      <c r="BG352" s="24">
        <v>137.91909406909303</v>
      </c>
      <c r="BH352" s="29" t="str">
        <f>IF(_xlfn.XLOOKUP(Consolidated[[#This Row],[CODE]],'[4]PRUEBA PVI'!$D:$D,'[4]PRUEBA PVI'!$AF:$AF,"NOT FOUND")=BG352,"",_xlfn.XLOOKUP(Consolidated[[#This Row],[CODE]],'[4]PRUEBA PVI'!$D:$D,'[4]PRUEBA PVI'!$AF:$AF,"NOT FOUND"))</f>
        <v/>
      </c>
      <c r="BI352" s="30">
        <v>130.29008743368382</v>
      </c>
      <c r="BJ352" s="21">
        <v>19</v>
      </c>
      <c r="BK352" s="28" t="str">
        <f>IF(_xlfn.XLOOKUP(Consolidated[[#This Row],[CODE]],'[4]PRUEBA PVI'!$D:$D,'[4]PRUEBA PVI'!$AK:$AK,"NO DATA")=Consolidated[[#This Row],[NO OF CLASSROOMS]],"","DOES NOT MATCH")</f>
        <v/>
      </c>
      <c r="BL352" s="31">
        <f>Consolidated[[#This Row],[ENROLLMENT 2021-22]]/Consolidated[[#This Row],[NO OF CLASSROOMS]]</f>
        <v>6.8573730228254641</v>
      </c>
      <c r="BM352" s="21">
        <f>Consolidated[[#This Row],[FLOOR AREA (SF)]]/Consolidated[[#This Row],[ENROLLMENT 2022-23]]</f>
        <v>425.49583432299232</v>
      </c>
      <c r="BN352" s="21" t="s">
        <v>114</v>
      </c>
      <c r="BO352" s="21" t="s">
        <v>132</v>
      </c>
      <c r="BP352" s="21" t="s">
        <v>97</v>
      </c>
      <c r="BQ352" s="21" t="s">
        <v>123</v>
      </c>
      <c r="BR352" s="21" t="s">
        <v>97</v>
      </c>
      <c r="BS352" s="21" t="str">
        <f>_xlfn.XLOOKUP(Consolidated[[#This Row],[CODE]],'[7]page 1'!$A:$A,'[7]page 1'!$C:$C,"")</f>
        <v/>
      </c>
      <c r="BT352" s="21" t="str">
        <f>_xlfn.XLOOKUP(Consolidated[[#This Row],[CODE]],[8]Sheet1!$A:$A,[8]Sheet1!$G:$G,"")</f>
        <v/>
      </c>
      <c r="BU352" s="21" t="s">
        <v>92</v>
      </c>
      <c r="BV352" s="21" t="s">
        <v>124</v>
      </c>
      <c r="BW352" s="25" t="s">
        <v>92</v>
      </c>
      <c r="BX352" s="32" t="s">
        <v>1095</v>
      </c>
      <c r="BY352" s="21" t="s">
        <v>901</v>
      </c>
      <c r="BZ352" s="21" t="s">
        <v>103</v>
      </c>
      <c r="CA352" s="33" t="s">
        <v>903</v>
      </c>
      <c r="CB352" s="21">
        <v>1</v>
      </c>
      <c r="CC352" s="25" t="s">
        <v>105</v>
      </c>
      <c r="CD352" s="21" t="s">
        <v>97</v>
      </c>
      <c r="CE352" s="21"/>
      <c r="CF352" s="21" t="s">
        <v>462</v>
      </c>
    </row>
    <row r="353" spans="1:84" ht="41.4" x14ac:dyDescent="0.3">
      <c r="A353" s="21">
        <v>35964</v>
      </c>
      <c r="B353" s="22" t="s">
        <v>1096</v>
      </c>
      <c r="C353" s="21" t="s">
        <v>679</v>
      </c>
      <c r="D353" s="21" t="s">
        <v>901</v>
      </c>
      <c r="E353" s="21" t="s">
        <v>940</v>
      </c>
      <c r="F353" s="21"/>
      <c r="G353" s="21" t="s">
        <v>189</v>
      </c>
      <c r="H353" s="21" t="s">
        <v>190</v>
      </c>
      <c r="I353" s="21" t="s">
        <v>92</v>
      </c>
      <c r="J353" s="21" t="s">
        <v>93</v>
      </c>
      <c r="K353" s="21" t="s">
        <v>191</v>
      </c>
      <c r="L353" s="24" t="s">
        <v>92</v>
      </c>
      <c r="M353" s="24" t="s">
        <v>92</v>
      </c>
      <c r="N353" s="24" t="s">
        <v>92</v>
      </c>
      <c r="O353" s="24" t="s">
        <v>92</v>
      </c>
      <c r="P353" s="24" t="s">
        <v>92</v>
      </c>
      <c r="Q353" s="24" t="s">
        <v>92</v>
      </c>
      <c r="R353" s="24" t="s">
        <v>92</v>
      </c>
      <c r="S353" s="24">
        <v>91.044692120161429</v>
      </c>
      <c r="T353" s="24">
        <v>76.564822677798517</v>
      </c>
      <c r="U353" s="24">
        <v>103.63981375110862</v>
      </c>
      <c r="V353" s="24" t="s">
        <v>92</v>
      </c>
      <c r="W353" s="24" t="s">
        <v>92</v>
      </c>
      <c r="X353" s="24" t="s">
        <v>92</v>
      </c>
      <c r="Y353" s="24" t="s">
        <v>92</v>
      </c>
      <c r="Z353" s="24" t="s">
        <v>92</v>
      </c>
      <c r="AA353" s="24" t="s">
        <v>92</v>
      </c>
      <c r="AB353" s="23" t="s">
        <v>230</v>
      </c>
      <c r="AC353" s="21">
        <v>18.369119999999999</v>
      </c>
      <c r="AD353" s="21">
        <v>-65.778700000000001</v>
      </c>
      <c r="AE353" s="21" t="str">
        <f>_xlfn.XLOOKUP(Consolidated[[#This Row],[CODE]],[1]updatedschoolpoints!$A:$A,[1]updatedschoolpoints!$O:$O)</f>
        <v>119-016-051-09</v>
      </c>
      <c r="AF353" s="21">
        <f>_xlfn.XLOOKUP(Consolidated[[#This Row],[CODE]],[1]updatedschoolpoints!$A:$A,[1]updatedschoolpoints!$Q:$Q)</f>
        <v>9</v>
      </c>
      <c r="AG353" s="21">
        <f>_xlfn.XLOOKUP(Consolidated[[#This Row],[CODE]],[1]updatedschoolpoints!$A:$A,[1]updatedschoolpoints!$P:$P)</f>
        <v>51</v>
      </c>
      <c r="AH353" s="21">
        <f>_xlfn.XLOOKUP(Consolidated[[#This Row],[CODE]],[1]updatedschoolpoints!$A:$A,[1]updatedschoolpoints!$I:$I)</f>
        <v>5.2458261300000002</v>
      </c>
      <c r="AI353" s="21">
        <f>_xlfn.XLOOKUP(Consolidated[[#This Row],[CODE]],[1]updatedschoolpoints!$A:$A,[1]updatedschoolpoints!$H:$H)</f>
        <v>228508.1862</v>
      </c>
      <c r="AJ353" s="21">
        <v>86712</v>
      </c>
      <c r="AK353" s="21" t="s">
        <v>402</v>
      </c>
      <c r="AL353" s="26">
        <f>_xlfn.XLOOKUP(Consolidated[[#This Row],[CODE]],'[2]FCI updated 220517'!$B:$B,'[2]FCI updated 220517'!$GD:$GD)</f>
        <v>0.69499999999999995</v>
      </c>
      <c r="AM353" s="27">
        <f>IF(AND(Consolidated[[#This Row],[DESIGNATION]]="Historic",Consolidated[[#This Row],[DESIGNATION 3/22/2022]]="Historic"),AL353,AL353/1.6)</f>
        <v>0.43437499999999996</v>
      </c>
      <c r="AN353" s="21" t="s">
        <v>45</v>
      </c>
      <c r="AO353" s="21" t="s">
        <v>97</v>
      </c>
      <c r="AP353" s="21" t="str">
        <f>_xlfn.XLOOKUP(Consolidated[[#This Row],[CODE]],'[3]PRUEBA PVI'!$D:$D,'[3]PRUEBA PVI'!$I:$I,"NO DATA")</f>
        <v>REGULAR</v>
      </c>
      <c r="AQ353" s="28" t="str">
        <f>IF(_xlfn.XLOOKUP(Consolidated[[#This Row],[CODE]],'[4]PRUEBA PVI'!$D:$D,'[4]PRUEBA PVI'!$I:$I,"NOT FOUND")=Consolidated[[#This Row],[SPECIAL SCHOOL]],"MATCHES","NO")</f>
        <v>MATCHES</v>
      </c>
      <c r="AR353" s="28"/>
      <c r="AS353" s="21">
        <f>_xlfn.XLOOKUP(Consolidated[[#This Row],[CODE]],'[5]WORKING FILE'!$D:$D,'[5]WORKING FILE'!$W:$W,"")</f>
        <v>3</v>
      </c>
      <c r="AT353" s="33" t="str">
        <f>_xlfn.XLOOKUP(Consolidated[[#This Row],[CODE]],'[5]WORKING FILE'!$D:$D,'[5]WORKING FILE'!$V:$V)</f>
        <v>Rural. Make PK-8. Accommadate students from 32268. Add (2) PK class.</v>
      </c>
      <c r="AU353" s="21" t="str">
        <f>_xlfn.XLOOKUP(Consolidated[[#This Row],[CODE]],'[6]Karen sort'!$D:$D,'[6]Karen sort'!$O:$O,"NOT COMPLETE")</f>
        <v>PK-8</v>
      </c>
      <c r="AV353" s="21">
        <v>4.7</v>
      </c>
      <c r="AW353" s="21">
        <v>2</v>
      </c>
      <c r="AX353" s="21" t="s">
        <v>92</v>
      </c>
      <c r="AY353" s="27" t="s">
        <v>92</v>
      </c>
      <c r="AZ353" s="21"/>
      <c r="BA353" s="21"/>
      <c r="BB353" s="21"/>
      <c r="BC353" s="21"/>
      <c r="BD353" s="21"/>
      <c r="BE353" s="21"/>
      <c r="BF353" s="24" t="s">
        <v>179</v>
      </c>
      <c r="BG353" s="24">
        <v>295.7548098373789</v>
      </c>
      <c r="BH353" s="29" t="str">
        <f>IF(_xlfn.XLOOKUP(Consolidated[[#This Row],[CODE]],'[4]PRUEBA PVI'!$D:$D,'[4]PRUEBA PVI'!$AF:$AF,"NOT FOUND")=BG353,"",_xlfn.XLOOKUP(Consolidated[[#This Row],[CODE]],'[4]PRUEBA PVI'!$D:$D,'[4]PRUEBA PVI'!$AF:$AF,"NOT FOUND"))</f>
        <v/>
      </c>
      <c r="BI353" s="30">
        <v>280.35775086519703</v>
      </c>
      <c r="BJ353" s="21">
        <v>36</v>
      </c>
      <c r="BK353" s="28" t="str">
        <f>IF(_xlfn.XLOOKUP(Consolidated[[#This Row],[CODE]],'[4]PRUEBA PVI'!$D:$D,'[4]PRUEBA PVI'!$AK:$AK,"NO DATA")=Consolidated[[#This Row],[NO OF CLASSROOMS]],"","DOES NOT MATCH")</f>
        <v/>
      </c>
      <c r="BL353" s="31">
        <f>Consolidated[[#This Row],[ENROLLMENT 2021-22]]/Consolidated[[#This Row],[NO OF CLASSROOMS]]</f>
        <v>7.787715301811029</v>
      </c>
      <c r="BM353" s="21">
        <f>Consolidated[[#This Row],[FLOOR AREA (SF)]]/Consolidated[[#This Row],[ENROLLMENT 2022-23]]</f>
        <v>293.18880747088673</v>
      </c>
      <c r="BN353" s="21" t="s">
        <v>114</v>
      </c>
      <c r="BO353" s="21" t="s">
        <v>132</v>
      </c>
      <c r="BP353" s="21" t="s">
        <v>97</v>
      </c>
      <c r="BQ353" s="21" t="s">
        <v>97</v>
      </c>
      <c r="BR353" s="21" t="s">
        <v>97</v>
      </c>
      <c r="BS353" s="21" t="str">
        <f>_xlfn.XLOOKUP(Consolidated[[#This Row],[CODE]],'[7]page 1'!$A:$A,'[7]page 1'!$C:$C,"")</f>
        <v/>
      </c>
      <c r="BT353" s="21" t="str">
        <f>_xlfn.XLOOKUP(Consolidated[[#This Row],[CODE]],[8]Sheet1!$A:$A,[8]Sheet1!$G:$G,"")</f>
        <v/>
      </c>
      <c r="BU353" s="21" t="s">
        <v>92</v>
      </c>
      <c r="BV353" s="21" t="s">
        <v>101</v>
      </c>
      <c r="BW353" s="25" t="s">
        <v>92</v>
      </c>
      <c r="BX353" s="32" t="s">
        <v>1097</v>
      </c>
      <c r="BY353" s="21" t="s">
        <v>940</v>
      </c>
      <c r="BZ353" s="21" t="s">
        <v>103</v>
      </c>
      <c r="CA353" s="33" t="s">
        <v>942</v>
      </c>
      <c r="CB353" s="21">
        <v>1</v>
      </c>
      <c r="CC353" s="25" t="s">
        <v>172</v>
      </c>
      <c r="CD353" s="21" t="s">
        <v>97</v>
      </c>
      <c r="CE353" s="21"/>
      <c r="CF353" s="21" t="s">
        <v>143</v>
      </c>
    </row>
    <row r="354" spans="1:84" ht="56.4" x14ac:dyDescent="0.3">
      <c r="A354" s="21">
        <v>35972</v>
      </c>
      <c r="B354" s="22" t="s">
        <v>1098</v>
      </c>
      <c r="C354" s="21" t="s">
        <v>679</v>
      </c>
      <c r="D354" s="21" t="s">
        <v>680</v>
      </c>
      <c r="E354" s="21" t="s">
        <v>681</v>
      </c>
      <c r="F354" s="21"/>
      <c r="G354" s="21" t="s">
        <v>379</v>
      </c>
      <c r="H354" s="21" t="s">
        <v>380</v>
      </c>
      <c r="I354" s="21" t="s">
        <v>92</v>
      </c>
      <c r="J354" s="21" t="s">
        <v>92</v>
      </c>
      <c r="K354" s="21" t="s">
        <v>268</v>
      </c>
      <c r="L354" s="24" t="s">
        <v>92</v>
      </c>
      <c r="M354" s="24">
        <v>16.215736196582181</v>
      </c>
      <c r="N354" s="24">
        <v>28.010091131251762</v>
      </c>
      <c r="O354" s="24">
        <v>18.772389585261909</v>
      </c>
      <c r="P354" s="24">
        <v>30.137441993911704</v>
      </c>
      <c r="Q354" s="24">
        <v>39.652301673218275</v>
      </c>
      <c r="R354" s="24">
        <v>30.261654737103335</v>
      </c>
      <c r="S354" s="24">
        <v>21.812790820455341</v>
      </c>
      <c r="T354" s="24">
        <v>45.371746772028757</v>
      </c>
      <c r="U354" s="24">
        <v>39.934607133454698</v>
      </c>
      <c r="V354" s="24">
        <v>41.054618976945967</v>
      </c>
      <c r="W354" s="24">
        <v>28.619592749345031</v>
      </c>
      <c r="X354" s="24">
        <v>29.913261295217087</v>
      </c>
      <c r="Y354" s="24">
        <v>18.328387145736535</v>
      </c>
      <c r="Z354" s="24" t="s">
        <v>92</v>
      </c>
      <c r="AA354" s="24" t="s">
        <v>92</v>
      </c>
      <c r="AB354" s="23" t="s">
        <v>261</v>
      </c>
      <c r="AC354" s="21">
        <v>18.12068</v>
      </c>
      <c r="AD354" s="21">
        <v>-65.993340000000003</v>
      </c>
      <c r="AE354" s="21" t="str">
        <f>_xlfn.XLOOKUP(Consolidated[[#This Row],[CODE]],[1]updatedschoolpoints!$A:$A,[1]updatedschoolpoints!$O:$O)</f>
        <v>327-001-300-56</v>
      </c>
      <c r="AF354" s="21">
        <f>_xlfn.XLOOKUP(Consolidated[[#This Row],[CODE]],[1]updatedschoolpoints!$A:$A,[1]updatedschoolpoints!$Q:$Q)</f>
        <v>56</v>
      </c>
      <c r="AG354" s="21">
        <f>_xlfn.XLOOKUP(Consolidated[[#This Row],[CODE]],[1]updatedschoolpoints!$A:$A,[1]updatedschoolpoints!$P:$P)</f>
        <v>300</v>
      </c>
      <c r="AH354" s="21">
        <f>_xlfn.XLOOKUP(Consolidated[[#This Row],[CODE]],[1]updatedschoolpoints!$A:$A,[1]updatedschoolpoints!$I:$I)</f>
        <v>5.035729957</v>
      </c>
      <c r="AI354" s="21">
        <f>_xlfn.XLOOKUP(Consolidated[[#This Row],[CODE]],[1]updatedschoolpoints!$A:$A,[1]updatedschoolpoints!$H:$H)</f>
        <v>219356.39689999999</v>
      </c>
      <c r="AJ354" s="21">
        <v>89862</v>
      </c>
      <c r="AK354" s="21" t="s">
        <v>797</v>
      </c>
      <c r="AL354" s="26">
        <f>_xlfn.XLOOKUP(Consolidated[[#This Row],[CODE]],'[2]FCI updated 220517'!$B:$B,'[2]FCI updated 220517'!$GD:$GD)</f>
        <v>0.47849999999999998</v>
      </c>
      <c r="AM354" s="27">
        <f>IF(AND(Consolidated[[#This Row],[DESIGNATION]]="Historic",Consolidated[[#This Row],[DESIGNATION 3/22/2022]]="Historic"),AL354,AL354/1.6)</f>
        <v>0.29906249999999995</v>
      </c>
      <c r="AN354" s="21" t="s">
        <v>45</v>
      </c>
      <c r="AO354" s="21" t="s">
        <v>97</v>
      </c>
      <c r="AP354" s="21" t="str">
        <f>_xlfn.XLOOKUP(Consolidated[[#This Row],[CODE]],'[3]PRUEBA PVI'!$D:$D,'[3]PRUEBA PVI'!$I:$I,"NO DATA")</f>
        <v>REGULAR</v>
      </c>
      <c r="AQ354" s="28" t="str">
        <f>IF(_xlfn.XLOOKUP(Consolidated[[#This Row],[CODE]],'[4]PRUEBA PVI'!$D:$D,'[4]PRUEBA PVI'!$I:$I,"NOT FOUND")=Consolidated[[#This Row],[SPECIAL SCHOOL]],"MATCHES","NO")</f>
        <v>MATCHES</v>
      </c>
      <c r="AR354" s="28"/>
      <c r="AS354" s="21">
        <f>_xlfn.XLOOKUP(Consolidated[[#This Row],[CODE]],'[5]WORKING FILE'!$D:$D,'[5]WORKING FILE'!$W:$W,"")</f>
        <v>3</v>
      </c>
      <c r="AT354" s="33" t="str">
        <f>_xlfn.XLOOKUP(Consolidated[[#This Row],[CODE]],'[5]WORKING FILE'!$D:$D,'[5]WORKING FILE'!$V:$V)</f>
        <v>Rural- added (1) PK</v>
      </c>
      <c r="AU354" s="21" t="str">
        <f>_xlfn.XLOOKUP(Consolidated[[#This Row],[CODE]],'[6]Karen sort'!$D:$D,'[6]Karen sort'!$O:$O,"NOT COMPLETE")</f>
        <v>PK-12</v>
      </c>
      <c r="AV354" s="21">
        <v>5.8</v>
      </c>
      <c r="AW354" s="21">
        <v>2</v>
      </c>
      <c r="AX354" s="21" t="s">
        <v>92</v>
      </c>
      <c r="AY354" s="27" t="s">
        <v>92</v>
      </c>
      <c r="AZ354" s="21"/>
      <c r="BA354" s="21"/>
      <c r="BB354" s="21"/>
      <c r="BC354" s="21"/>
      <c r="BD354" s="21"/>
      <c r="BE354" s="21"/>
      <c r="BF354" s="24" t="s">
        <v>179</v>
      </c>
      <c r="BG354" s="24">
        <v>388.08462021051258</v>
      </c>
      <c r="BH354" s="29" t="str">
        <f>IF(_xlfn.XLOOKUP(Consolidated[[#This Row],[CODE]],'[4]PRUEBA PVI'!$D:$D,'[4]PRUEBA PVI'!$AF:$AF,"NOT FOUND")=BG354,"",_xlfn.XLOOKUP(Consolidated[[#This Row],[CODE]],'[4]PRUEBA PVI'!$D:$D,'[4]PRUEBA PVI'!$AF:$AF,"NOT FOUND"))</f>
        <v/>
      </c>
      <c r="BI354" s="30">
        <v>368.26696288691471</v>
      </c>
      <c r="BJ354" s="21">
        <v>47</v>
      </c>
      <c r="BK354" s="28" t="str">
        <f>IF(_xlfn.XLOOKUP(Consolidated[[#This Row],[CODE]],'[4]PRUEBA PVI'!$D:$D,'[4]PRUEBA PVI'!$AK:$AK,"NO DATA")=Consolidated[[#This Row],[NO OF CLASSROOMS]],"","DOES NOT MATCH")</f>
        <v/>
      </c>
      <c r="BL354" s="31">
        <f>Consolidated[[#This Row],[ENROLLMENT 2021-22]]/Consolidated[[#This Row],[NO OF CLASSROOMS]]</f>
        <v>7.8354672954662705</v>
      </c>
      <c r="BM354" s="21">
        <f>Consolidated[[#This Row],[FLOOR AREA (SF)]]/Consolidated[[#This Row],[ENROLLMENT 2022-23]]</f>
        <v>231.55259270840278</v>
      </c>
      <c r="BN354" s="21" t="s">
        <v>114</v>
      </c>
      <c r="BO354" s="21" t="s">
        <v>132</v>
      </c>
      <c r="BP354" s="21" t="s">
        <v>97</v>
      </c>
      <c r="BQ354" s="21" t="s">
        <v>123</v>
      </c>
      <c r="BR354" s="21" t="s">
        <v>97</v>
      </c>
      <c r="BS354" s="21" t="str">
        <f>_xlfn.XLOOKUP(Consolidated[[#This Row],[CODE]],'[7]page 1'!$A:$A,'[7]page 1'!$C:$C,"")</f>
        <v/>
      </c>
      <c r="BT354" s="21" t="str">
        <f>_xlfn.XLOOKUP(Consolidated[[#This Row],[CODE]],[8]Sheet1!$A:$A,[8]Sheet1!$G:$G,"")</f>
        <v>ESSER ROOF SEALING PROGRAM</v>
      </c>
      <c r="BU354" s="21" t="s">
        <v>92</v>
      </c>
      <c r="BV354" s="21" t="s">
        <v>124</v>
      </c>
      <c r="BW354" s="25" t="s">
        <v>279</v>
      </c>
      <c r="BX354" s="32" t="s">
        <v>1099</v>
      </c>
      <c r="BY354" s="21" t="s">
        <v>681</v>
      </c>
      <c r="BZ354" s="21" t="s">
        <v>103</v>
      </c>
      <c r="CA354" s="33" t="s">
        <v>683</v>
      </c>
      <c r="CB354" s="21">
        <v>2</v>
      </c>
      <c r="CC354" s="25" t="s">
        <v>172</v>
      </c>
      <c r="CD354" s="21" t="s">
        <v>97</v>
      </c>
      <c r="CE354" s="21"/>
      <c r="CF354" s="21" t="s">
        <v>462</v>
      </c>
    </row>
    <row r="355" spans="1:84" ht="56.4" x14ac:dyDescent="0.3">
      <c r="A355" s="21">
        <v>36012</v>
      </c>
      <c r="B355" s="22" t="s">
        <v>1100</v>
      </c>
      <c r="C355" s="21" t="s">
        <v>679</v>
      </c>
      <c r="D355" s="21" t="s">
        <v>867</v>
      </c>
      <c r="E355" s="21" t="s">
        <v>679</v>
      </c>
      <c r="F355" s="21"/>
      <c r="G355" s="21" t="s">
        <v>234</v>
      </c>
      <c r="H355" s="21" t="s">
        <v>235</v>
      </c>
      <c r="I355" s="21" t="s">
        <v>92</v>
      </c>
      <c r="J355" s="21" t="s">
        <v>93</v>
      </c>
      <c r="K355" s="21" t="s">
        <v>236</v>
      </c>
      <c r="L355" s="24" t="s">
        <v>92</v>
      </c>
      <c r="M355" s="24" t="s">
        <v>92</v>
      </c>
      <c r="N355" s="24" t="s">
        <v>92</v>
      </c>
      <c r="O355" s="24" t="s">
        <v>92</v>
      </c>
      <c r="P355" s="24" t="s">
        <v>92</v>
      </c>
      <c r="Q355" s="24" t="s">
        <v>92</v>
      </c>
      <c r="R355" s="24" t="s">
        <v>92</v>
      </c>
      <c r="S355" s="24">
        <v>49.315874898420773</v>
      </c>
      <c r="T355" s="24">
        <v>52.933704567366881</v>
      </c>
      <c r="U355" s="24">
        <v>75.115094370069542</v>
      </c>
      <c r="V355" s="24">
        <v>63.96882491756697</v>
      </c>
      <c r="W355" s="24">
        <v>90.628710372925937</v>
      </c>
      <c r="X355" s="24">
        <v>69.475961717923553</v>
      </c>
      <c r="Y355" s="24">
        <v>73.31354858294614</v>
      </c>
      <c r="Z355" s="24" t="s">
        <v>92</v>
      </c>
      <c r="AA355" s="24" t="s">
        <v>92</v>
      </c>
      <c r="AB355" s="23" t="s">
        <v>381</v>
      </c>
      <c r="AC355" s="21">
        <v>18.139489999999999</v>
      </c>
      <c r="AD355" s="21">
        <v>-65.823400000000007</v>
      </c>
      <c r="AE355" s="21" t="str">
        <f>_xlfn.XLOOKUP(Consolidated[[#This Row],[CODE]],[1]updatedschoolpoints!$A:$A,[1]updatedschoolpoints!$O:$O)</f>
        <v>304-000-005-28</v>
      </c>
      <c r="AF355" s="21">
        <f>_xlfn.XLOOKUP(Consolidated[[#This Row],[CODE]],[1]updatedschoolpoints!$A:$A,[1]updatedschoolpoints!$Q:$Q)</f>
        <v>28</v>
      </c>
      <c r="AG355" s="21">
        <f>_xlfn.XLOOKUP(Consolidated[[#This Row],[CODE]],[1]updatedschoolpoints!$A:$A,[1]updatedschoolpoints!$P:$P)</f>
        <v>5</v>
      </c>
      <c r="AH355" s="21">
        <f>_xlfn.XLOOKUP(Consolidated[[#This Row],[CODE]],[1]updatedschoolpoints!$A:$A,[1]updatedschoolpoints!$I:$I)</f>
        <v>8.3526847400000008</v>
      </c>
      <c r="AI355" s="21">
        <f>_xlfn.XLOOKUP(Consolidated[[#This Row],[CODE]],[1]updatedschoolpoints!$A:$A,[1]updatedschoolpoints!$H:$H)</f>
        <v>363842.9473</v>
      </c>
      <c r="AJ355" s="21">
        <v>217870</v>
      </c>
      <c r="AK355" s="21" t="s">
        <v>270</v>
      </c>
      <c r="AL355" s="26">
        <f>_xlfn.XLOOKUP(Consolidated[[#This Row],[CODE]],'[2]FCI updated 220517'!$B:$B,'[2]FCI updated 220517'!$GD:$GD)</f>
        <v>0.75</v>
      </c>
      <c r="AM355" s="27">
        <f>IF(AND(Consolidated[[#This Row],[DESIGNATION]]="Historic",Consolidated[[#This Row],[DESIGNATION 3/22/2022]]="Historic"),AL355,AL355/1.6)</f>
        <v>0.46875</v>
      </c>
      <c r="AN355" s="21" t="s">
        <v>45</v>
      </c>
      <c r="AO355" s="21" t="s">
        <v>97</v>
      </c>
      <c r="AP355" s="21" t="str">
        <f>_xlfn.XLOOKUP(Consolidated[[#This Row],[CODE]],'[3]PRUEBA PVI'!$D:$D,'[3]PRUEBA PVI'!$I:$I,"NO DATA")</f>
        <v>BELLAS ARTES</v>
      </c>
      <c r="AQ355" s="28" t="str">
        <f>IF(_xlfn.XLOOKUP(Consolidated[[#This Row],[CODE]],'[4]PRUEBA PVI'!$D:$D,'[4]PRUEBA PVI'!$I:$I,"NOT FOUND")=Consolidated[[#This Row],[SPECIAL SCHOOL]],"MATCHES","NO")</f>
        <v>MATCHES</v>
      </c>
      <c r="AR355" s="28"/>
      <c r="AS355" s="21">
        <f>_xlfn.XLOOKUP(Consolidated[[#This Row],[CODE]],'[5]WORKING FILE'!$D:$D,'[5]WORKING FILE'!$W:$W,"")</f>
        <v>3</v>
      </c>
      <c r="AT355" s="33" t="str">
        <f>_xlfn.XLOOKUP(Consolidated[[#This Row],[CODE]],'[5]WORKING FILE'!$D:$D,'[5]WORKING FILE'!$V:$V)</f>
        <v>Have capacity to accomadate more students.</v>
      </c>
      <c r="AU355" s="21" t="str">
        <f>_xlfn.XLOOKUP(Consolidated[[#This Row],[CODE]],'[6]Karen sort'!$D:$D,'[6]Karen sort'!$O:$O,"NOT COMPLETE")</f>
        <v>6-12</v>
      </c>
      <c r="AV355" s="21">
        <v>9.6</v>
      </c>
      <c r="AW355" s="21">
        <v>5</v>
      </c>
      <c r="AX355" s="21" t="s">
        <v>92</v>
      </c>
      <c r="AY355" s="27" t="s">
        <v>92</v>
      </c>
      <c r="AZ355" s="21"/>
      <c r="BA355" s="21"/>
      <c r="BB355" s="21"/>
      <c r="BC355" s="21"/>
      <c r="BD355" s="21"/>
      <c r="BE355" s="21"/>
      <c r="BF355" s="24" t="s">
        <v>179</v>
      </c>
      <c r="BG355" s="24">
        <v>475.70955209374353</v>
      </c>
      <c r="BH355" s="29" t="str">
        <f>IF(_xlfn.XLOOKUP(Consolidated[[#This Row],[CODE]],'[4]PRUEBA PVI'!$D:$D,'[4]PRUEBA PVI'!$AF:$AF,"NOT FOUND")=BG355,"",_xlfn.XLOOKUP(Consolidated[[#This Row],[CODE]],'[4]PRUEBA PVI'!$D:$D,'[4]PRUEBA PVI'!$AF:$AF,"NOT FOUND"))</f>
        <v/>
      </c>
      <c r="BI355" s="30">
        <v>454.4400879665921</v>
      </c>
      <c r="BJ355" s="21">
        <v>38</v>
      </c>
      <c r="BK355" s="28" t="str">
        <f>IF(_xlfn.XLOOKUP(Consolidated[[#This Row],[CODE]],'[4]PRUEBA PVI'!$D:$D,'[4]PRUEBA PVI'!$AK:$AK,"NO DATA")=Consolidated[[#This Row],[NO OF CLASSROOMS]],"","DOES NOT MATCH")</f>
        <v/>
      </c>
      <c r="BL355" s="31">
        <f>Consolidated[[#This Row],[ENROLLMENT 2021-22]]/Consolidated[[#This Row],[NO OF CLASSROOMS]]</f>
        <v>11.958949683331371</v>
      </c>
      <c r="BM355" s="21">
        <f>Consolidated[[#This Row],[FLOOR AREA (SF)]]/Consolidated[[#This Row],[ENROLLMENT 2022-23]]</f>
        <v>457.98954223451551</v>
      </c>
      <c r="BN355" s="21" t="s">
        <v>99</v>
      </c>
      <c r="BO355" s="21" t="s">
        <v>132</v>
      </c>
      <c r="BP355" s="21" t="s">
        <v>97</v>
      </c>
      <c r="BQ355" s="21" t="s">
        <v>97</v>
      </c>
      <c r="BR355" s="21" t="s">
        <v>97</v>
      </c>
      <c r="BS355" s="21" t="str">
        <f>_xlfn.XLOOKUP(Consolidated[[#This Row],[CODE]],'[7]page 1'!$A:$A,'[7]page 1'!$C:$C,"")</f>
        <v/>
      </c>
      <c r="BT355" s="21" t="str">
        <f>_xlfn.XLOOKUP(Consolidated[[#This Row],[CODE]],[8]Sheet1!$A:$A,[8]Sheet1!$G:$G,"")</f>
        <v/>
      </c>
      <c r="BU355" s="21" t="s">
        <v>92</v>
      </c>
      <c r="BV355" s="21" t="s">
        <v>101</v>
      </c>
      <c r="BW355" s="25" t="s">
        <v>92</v>
      </c>
      <c r="BX355" s="32" t="s">
        <v>1101</v>
      </c>
      <c r="BY355" s="21" t="s">
        <v>679</v>
      </c>
      <c r="BZ355" s="21" t="s">
        <v>103</v>
      </c>
      <c r="CA355" s="33" t="s">
        <v>869</v>
      </c>
      <c r="CB355" s="21">
        <v>1</v>
      </c>
      <c r="CC355" s="25" t="s">
        <v>253</v>
      </c>
      <c r="CD355" s="21" t="s">
        <v>97</v>
      </c>
      <c r="CE355" s="21"/>
      <c r="CF355" s="21" t="s">
        <v>462</v>
      </c>
    </row>
    <row r="356" spans="1:84" ht="99" x14ac:dyDescent="0.3">
      <c r="A356" s="54">
        <v>36046</v>
      </c>
      <c r="B356" s="57" t="s">
        <v>1102</v>
      </c>
      <c r="C356" s="21" t="s">
        <v>679</v>
      </c>
      <c r="D356" s="21" t="s">
        <v>901</v>
      </c>
      <c r="E356" s="21" t="s">
        <v>907</v>
      </c>
      <c r="F356" s="21"/>
      <c r="G356" s="21" t="s">
        <v>189</v>
      </c>
      <c r="H356" s="21" t="s">
        <v>190</v>
      </c>
      <c r="I356" s="21" t="s">
        <v>92</v>
      </c>
      <c r="J356" s="21" t="s">
        <v>92</v>
      </c>
      <c r="K356" s="21" t="s">
        <v>191</v>
      </c>
      <c r="L356" s="24" t="s">
        <v>92</v>
      </c>
      <c r="M356" s="24" t="s">
        <v>92</v>
      </c>
      <c r="N356" s="24" t="s">
        <v>92</v>
      </c>
      <c r="O356" s="24" t="s">
        <v>92</v>
      </c>
      <c r="P356" s="24" t="s">
        <v>92</v>
      </c>
      <c r="Q356" s="24" t="s">
        <v>92</v>
      </c>
      <c r="R356" s="24" t="s">
        <v>92</v>
      </c>
      <c r="S356" s="24">
        <v>98.631749796841547</v>
      </c>
      <c r="T356" s="24">
        <v>86.017269921971177</v>
      </c>
      <c r="U356" s="24">
        <v>97.934869874900798</v>
      </c>
      <c r="V356" s="24" t="s">
        <v>92</v>
      </c>
      <c r="W356" s="24" t="s">
        <v>92</v>
      </c>
      <c r="X356" s="24" t="s">
        <v>92</v>
      </c>
      <c r="Y356" s="24" t="s">
        <v>92</v>
      </c>
      <c r="Z356" s="24" t="s">
        <v>92</v>
      </c>
      <c r="AA356" s="24" t="s">
        <v>92</v>
      </c>
      <c r="AB356" s="23" t="s">
        <v>129</v>
      </c>
      <c r="AC356" s="37">
        <v>18.42603493</v>
      </c>
      <c r="AD356" s="37">
        <v>-65.849376860000007</v>
      </c>
      <c r="AE356" s="37" t="str">
        <f>_xlfn.XLOOKUP(Consolidated[[#This Row],[CODE]],[1]updatedschoolpoints!$A:$A,[1]updatedschoolpoints!$O:$O)</f>
        <v>066-025-013-87</v>
      </c>
      <c r="AF356" s="37">
        <f>_xlfn.XLOOKUP(Consolidated[[#This Row],[CODE]],[1]updatedschoolpoints!$A:$A,[1]updatedschoolpoints!$Q:$Q)</f>
        <v>87</v>
      </c>
      <c r="AG356" s="37">
        <f>_xlfn.XLOOKUP(Consolidated[[#This Row],[CODE]],[1]updatedschoolpoints!$A:$A,[1]updatedschoolpoints!$P:$P)</f>
        <v>13</v>
      </c>
      <c r="AH356" s="37">
        <f>_xlfn.XLOOKUP(Consolidated[[#This Row],[CODE]],[1]updatedschoolpoints!$A:$A,[1]updatedschoolpoints!$I:$I)</f>
        <v>5.5268797100000002</v>
      </c>
      <c r="AI356" s="37">
        <f>_xlfn.XLOOKUP(Consolidated[[#This Row],[CODE]],[1]updatedschoolpoints!$A:$A,[1]updatedschoolpoints!$H:$H)</f>
        <v>240750.88010000001</v>
      </c>
      <c r="AJ356" s="21">
        <v>115510</v>
      </c>
      <c r="AK356" s="21" t="s">
        <v>797</v>
      </c>
      <c r="AL356" s="26">
        <f>_xlfn.XLOOKUP(Consolidated[[#This Row],[CODE]],'[2]FCI updated 220517'!$B:$B,'[2]FCI updated 220517'!$GD:$GD)</f>
        <v>0.72</v>
      </c>
      <c r="AM356" s="27">
        <f>IF(AND(Consolidated[[#This Row],[DESIGNATION]]="Historic",Consolidated[[#This Row],[DESIGNATION 3/22/2022]]="Historic"),AL356,AL356/1.6)</f>
        <v>0.44999999999999996</v>
      </c>
      <c r="AN356" s="21" t="s">
        <v>45</v>
      </c>
      <c r="AO356" s="21" t="s">
        <v>97</v>
      </c>
      <c r="AP356" s="21" t="str">
        <f>_xlfn.XLOOKUP(Consolidated[[#This Row],[CODE]],'[3]PRUEBA PVI'!$D:$D,'[3]PRUEBA PVI'!$I:$I,"NO DATA")</f>
        <v>REGULAR</v>
      </c>
      <c r="AQ356" s="28" t="str">
        <f>IF(_xlfn.XLOOKUP(Consolidated[[#This Row],[CODE]],'[4]PRUEBA PVI'!$D:$D,'[4]PRUEBA PVI'!$I:$I,"NOT FOUND")=Consolidated[[#This Row],[SPECIAL SCHOOL]],"MATCHES","NO")</f>
        <v>MATCHES</v>
      </c>
      <c r="AR356" s="28"/>
      <c r="AS356" s="21">
        <f>_xlfn.XLOOKUP(Consolidated[[#This Row],[CODE]],'[5]WORKING FILE'!$D:$D,'[5]WORKING FILE'!$W:$W,"")</f>
        <v>3</v>
      </c>
      <c r="AT356" s="33" t="str">
        <f>_xlfn.XLOOKUP(Consolidated[[#This Row],[CODE]],'[5]WORKING FILE'!$D:$D,'[5]WORKING FILE'!$V:$V)</f>
        <v>in a flood plain. Have capacity to accommadate more students</v>
      </c>
      <c r="AU356" s="21" t="str">
        <f>_xlfn.XLOOKUP(Consolidated[[#This Row],[CODE]],'[6]Karen sort'!$D:$D,'[6]Karen sort'!$O:$O,"NOT COMPLETE")</f>
        <v>6-8</v>
      </c>
      <c r="AV356" s="21">
        <v>13.2</v>
      </c>
      <c r="AW356" s="21">
        <v>2</v>
      </c>
      <c r="AX356" s="21" t="s">
        <v>92</v>
      </c>
      <c r="AY356" s="27" t="s">
        <v>92</v>
      </c>
      <c r="AZ356" s="21"/>
      <c r="BA356" s="21"/>
      <c r="BB356" s="21"/>
      <c r="BC356" s="21"/>
      <c r="BD356" s="21"/>
      <c r="BE356" s="21"/>
      <c r="BF356" s="24" t="s">
        <v>179</v>
      </c>
      <c r="BG356" s="24">
        <v>282.58388959371354</v>
      </c>
      <c r="BH356" s="29" t="str">
        <f>IF(_xlfn.XLOOKUP(Consolidated[[#This Row],[CODE]],'[4]PRUEBA PVI'!$D:$D,'[4]PRUEBA PVI'!$AF:$AF,"NOT FOUND")=BG356,"",_xlfn.XLOOKUP(Consolidated[[#This Row],[CODE]],'[4]PRUEBA PVI'!$D:$D,'[4]PRUEBA PVI'!$AF:$AF,"NOT FOUND"))</f>
        <v/>
      </c>
      <c r="BI356" s="30">
        <v>267.96679010342154</v>
      </c>
      <c r="BJ356" s="21">
        <v>33</v>
      </c>
      <c r="BK356" s="28" t="str">
        <f>IF(_xlfn.XLOOKUP(Consolidated[[#This Row],[CODE]],'[4]PRUEBA PVI'!$D:$D,'[4]PRUEBA PVI'!$AK:$AK,"NO DATA")=Consolidated[[#This Row],[NO OF CLASSROOMS]],"","DOES NOT MATCH")</f>
        <v/>
      </c>
      <c r="BL356" s="31">
        <f>Consolidated[[#This Row],[ENROLLMENT 2021-22]]/Consolidated[[#This Row],[NO OF CLASSROOMS]]</f>
        <v>8.1202057607097444</v>
      </c>
      <c r="BM356" s="21">
        <f>Consolidated[[#This Row],[FLOOR AREA (SF)]]/Consolidated[[#This Row],[ENROLLMENT 2022-23]]</f>
        <v>408.76357164619367</v>
      </c>
      <c r="BN356" s="21" t="s">
        <v>114</v>
      </c>
      <c r="BO356" s="21" t="s">
        <v>115</v>
      </c>
      <c r="BP356" s="21" t="s">
        <v>97</v>
      </c>
      <c r="BQ356" s="21" t="s">
        <v>97</v>
      </c>
      <c r="BR356" s="21" t="s">
        <v>97</v>
      </c>
      <c r="BS356" s="21" t="str">
        <f>_xlfn.XLOOKUP(Consolidated[[#This Row],[CODE]],'[7]page 1'!$A:$A,'[7]page 1'!$C:$C,"")</f>
        <v/>
      </c>
      <c r="BT356" s="21" t="str">
        <f>_xlfn.XLOOKUP(Consolidated[[#This Row],[CODE]],[8]Sheet1!$A:$A,[8]Sheet1!$G:$G,"")</f>
        <v/>
      </c>
      <c r="BU356" s="21" t="s">
        <v>92</v>
      </c>
      <c r="BV356" s="21" t="s">
        <v>101</v>
      </c>
      <c r="BW356" s="25" t="s">
        <v>92</v>
      </c>
      <c r="BX356" s="32" t="s">
        <v>1103</v>
      </c>
      <c r="BY356" s="21" t="s">
        <v>907</v>
      </c>
      <c r="BZ356" s="21" t="s">
        <v>103</v>
      </c>
      <c r="CA356" s="33" t="s">
        <v>909</v>
      </c>
      <c r="CB356" s="21">
        <v>1</v>
      </c>
      <c r="CC356" s="25" t="s">
        <v>172</v>
      </c>
      <c r="CD356" s="21" t="s">
        <v>97</v>
      </c>
      <c r="CE356" s="21"/>
      <c r="CF356" s="21" t="s">
        <v>143</v>
      </c>
    </row>
    <row r="357" spans="1:84" ht="56.4" x14ac:dyDescent="0.3">
      <c r="A357" s="21">
        <v>36053</v>
      </c>
      <c r="B357" s="22" t="s">
        <v>1104</v>
      </c>
      <c r="C357" s="21" t="s">
        <v>532</v>
      </c>
      <c r="D357" s="21" t="s">
        <v>725</v>
      </c>
      <c r="E357" s="21" t="s">
        <v>726</v>
      </c>
      <c r="F357" s="21"/>
      <c r="G357" s="21" t="s">
        <v>160</v>
      </c>
      <c r="H357" s="21" t="s">
        <v>161</v>
      </c>
      <c r="I357" s="21" t="s">
        <v>92</v>
      </c>
      <c r="J357" s="21" t="s">
        <v>93</v>
      </c>
      <c r="K357" s="21" t="s">
        <v>162</v>
      </c>
      <c r="L357" s="24" t="s">
        <v>92</v>
      </c>
      <c r="M357" s="24" t="s">
        <v>92</v>
      </c>
      <c r="N357" s="24" t="s">
        <v>92</v>
      </c>
      <c r="O357" s="24" t="s">
        <v>92</v>
      </c>
      <c r="P357" s="24" t="s">
        <v>92</v>
      </c>
      <c r="Q357" s="24" t="s">
        <v>92</v>
      </c>
      <c r="R357" s="24" t="s">
        <v>92</v>
      </c>
      <c r="S357" s="24" t="s">
        <v>92</v>
      </c>
      <c r="T357" s="24" t="s">
        <v>92</v>
      </c>
      <c r="U357" s="24" t="s">
        <v>92</v>
      </c>
      <c r="V357" s="24">
        <v>92.61158234334323</v>
      </c>
      <c r="W357" s="24">
        <v>87.766751097991431</v>
      </c>
      <c r="X357" s="24">
        <v>72.370793456170375</v>
      </c>
      <c r="Y357" s="24">
        <v>101.28845527907032</v>
      </c>
      <c r="Z357" s="24" t="s">
        <v>92</v>
      </c>
      <c r="AA357" s="24" t="s">
        <v>92</v>
      </c>
      <c r="AB357" s="23" t="s">
        <v>178</v>
      </c>
      <c r="AC357" s="21">
        <v>17.97448</v>
      </c>
      <c r="AD357" s="21">
        <v>-66.069149999999993</v>
      </c>
      <c r="AE357" s="21" t="str">
        <f>_xlfn.XLOOKUP(Consolidated[[#This Row],[CODE]],[1]updatedschoolpoints!$A:$A,[1]updatedschoolpoints!$O:$O)</f>
        <v>420-079-001-40</v>
      </c>
      <c r="AF357" s="21">
        <f>_xlfn.XLOOKUP(Consolidated[[#This Row],[CODE]],[1]updatedschoolpoints!$A:$A,[1]updatedschoolpoints!$Q:$Q)</f>
        <v>40</v>
      </c>
      <c r="AG357" s="21">
        <f>_xlfn.XLOOKUP(Consolidated[[#This Row],[CODE]],[1]updatedschoolpoints!$A:$A,[1]updatedschoolpoints!$P:$P)</f>
        <v>1</v>
      </c>
      <c r="AH357" s="21">
        <f>_xlfn.XLOOKUP(Consolidated[[#This Row],[CODE]],[1]updatedschoolpoints!$A:$A,[1]updatedschoolpoints!$I:$I)</f>
        <v>7.9020907469999999</v>
      </c>
      <c r="AI357" s="21">
        <f>_xlfn.XLOOKUP(Consolidated[[#This Row],[CODE]],[1]updatedschoolpoints!$A:$A,[1]updatedschoolpoints!$H:$H)</f>
        <v>344215.07290000003</v>
      </c>
      <c r="AJ357" s="21">
        <v>160608</v>
      </c>
      <c r="AK357" s="21" t="s">
        <v>1105</v>
      </c>
      <c r="AL357" s="26">
        <f>_xlfn.XLOOKUP(Consolidated[[#This Row],[CODE]],'[2]FCI updated 220517'!$B:$B,'[2]FCI updated 220517'!$GD:$GD)</f>
        <v>0.73</v>
      </c>
      <c r="AM357" s="27">
        <f>IF(AND(Consolidated[[#This Row],[DESIGNATION]]="Historic",Consolidated[[#This Row],[DESIGNATION 3/22/2022]]="Historic"),AL357,AL357/1.6)</f>
        <v>0.45624999999999999</v>
      </c>
      <c r="AN357" s="21" t="s">
        <v>45</v>
      </c>
      <c r="AO357" s="21" t="s">
        <v>97</v>
      </c>
      <c r="AP357" s="21" t="str">
        <f>_xlfn.XLOOKUP(Consolidated[[#This Row],[CODE]],'[3]PRUEBA PVI'!$D:$D,'[3]PRUEBA PVI'!$I:$I,"NO DATA")</f>
        <v>VOCACIONAL</v>
      </c>
      <c r="AQ357" s="28" t="str">
        <f>IF(_xlfn.XLOOKUP(Consolidated[[#This Row],[CODE]],'[4]PRUEBA PVI'!$D:$D,'[4]PRUEBA PVI'!$I:$I,"NOT FOUND")=Consolidated[[#This Row],[SPECIAL SCHOOL]],"MATCHES","NO")</f>
        <v>MATCHES</v>
      </c>
      <c r="AR357" s="28"/>
      <c r="AS357" s="21">
        <f>_xlfn.XLOOKUP(Consolidated[[#This Row],[CODE]],'[5]WORKING FILE'!$D:$D,'[5]WORKING FILE'!$W:$W,"")</f>
        <v>3</v>
      </c>
      <c r="AT357" s="33" t="str">
        <f>_xlfn.XLOOKUP(Consolidated[[#This Row],[CODE]],'[5]WORKING FILE'!$D:$D,'[5]WORKING FILE'!$V:$V)</f>
        <v>Keep. Lots of area</v>
      </c>
      <c r="AU357" s="21" t="str">
        <f>_xlfn.XLOOKUP(Consolidated[[#This Row],[CODE]],'[6]Karen sort'!$D:$D,'[6]Karen sort'!$O:$O,"NOT COMPLETE")</f>
        <v>9-12</v>
      </c>
      <c r="AV357" s="21">
        <v>7.8</v>
      </c>
      <c r="AW357" s="21">
        <v>2</v>
      </c>
      <c r="AX357" s="21" t="s">
        <v>92</v>
      </c>
      <c r="AY357" s="27" t="s">
        <v>92</v>
      </c>
      <c r="AZ357" s="21"/>
      <c r="BA357" s="21"/>
      <c r="BB357" s="21"/>
      <c r="BC357" s="21"/>
      <c r="BD357" s="21"/>
      <c r="BE357" s="21"/>
      <c r="BF357" s="24" t="s">
        <v>179</v>
      </c>
      <c r="BG357" s="24">
        <v>389.48979380360942</v>
      </c>
      <c r="BH357" s="29" t="str">
        <f>IF(_xlfn.XLOOKUP(Consolidated[[#This Row],[CODE]],'[4]PRUEBA PVI'!$D:$D,'[4]PRUEBA PVI'!$AF:$AF,"NOT FOUND")=BG357,"",_xlfn.XLOOKUP(Consolidated[[#This Row],[CODE]],'[4]PRUEBA PVI'!$D:$D,'[4]PRUEBA PVI'!$AF:$AF,"NOT FOUND"))</f>
        <v/>
      </c>
      <c r="BI357" s="30">
        <v>374.60461364555408</v>
      </c>
      <c r="BJ357" s="21">
        <v>57</v>
      </c>
      <c r="BK357" s="28" t="str">
        <f>IF(_xlfn.XLOOKUP(Consolidated[[#This Row],[CODE]],'[4]PRUEBA PVI'!$D:$D,'[4]PRUEBA PVI'!$AK:$AK,"NO DATA")=Consolidated[[#This Row],[NO OF CLASSROOMS]],"","DOES NOT MATCH")</f>
        <v/>
      </c>
      <c r="BL357" s="31">
        <f>Consolidated[[#This Row],[ENROLLMENT 2021-22]]/Consolidated[[#This Row],[NO OF CLASSROOMS]]</f>
        <v>6.5720107657114752</v>
      </c>
      <c r="BM357" s="21">
        <f>Consolidated[[#This Row],[FLOOR AREA (SF)]]/Consolidated[[#This Row],[ENROLLMENT 2022-23]]</f>
        <v>412.35483587788849</v>
      </c>
      <c r="BN357" s="21" t="s">
        <v>99</v>
      </c>
      <c r="BO357" s="21" t="s">
        <v>115</v>
      </c>
      <c r="BP357" s="21" t="s">
        <v>97</v>
      </c>
      <c r="BQ357" s="21" t="s">
        <v>123</v>
      </c>
      <c r="BR357" s="21" t="s">
        <v>97</v>
      </c>
      <c r="BS357" s="21" t="str">
        <f>_xlfn.XLOOKUP(Consolidated[[#This Row],[CODE]],'[7]page 1'!$A:$A,'[7]page 1'!$C:$C,"")</f>
        <v/>
      </c>
      <c r="BT357" s="21" t="str">
        <f>_xlfn.XLOOKUP(Consolidated[[#This Row],[CODE]],[8]Sheet1!$A:$A,[8]Sheet1!$G:$G,"")</f>
        <v/>
      </c>
      <c r="BU357" s="21" t="s">
        <v>92</v>
      </c>
      <c r="BV357" s="21" t="s">
        <v>101</v>
      </c>
      <c r="BW357" s="25" t="s">
        <v>125</v>
      </c>
      <c r="BX357" s="32" t="s">
        <v>1106</v>
      </c>
      <c r="BY357" s="21" t="s">
        <v>726</v>
      </c>
      <c r="BZ357" s="21" t="s">
        <v>103</v>
      </c>
      <c r="CA357" s="33" t="s">
        <v>728</v>
      </c>
      <c r="CB357" s="21">
        <v>1</v>
      </c>
      <c r="CC357" s="25" t="s">
        <v>172</v>
      </c>
      <c r="CD357" s="21" t="s">
        <v>97</v>
      </c>
      <c r="CE357" s="21"/>
      <c r="CF357" s="21" t="s">
        <v>143</v>
      </c>
    </row>
    <row r="358" spans="1:84" ht="27.6" x14ac:dyDescent="0.3">
      <c r="A358" s="21">
        <v>36327</v>
      </c>
      <c r="B358" s="22" t="s">
        <v>1107</v>
      </c>
      <c r="C358" s="21" t="s">
        <v>679</v>
      </c>
      <c r="D358" s="21" t="s">
        <v>867</v>
      </c>
      <c r="E358" s="21" t="s">
        <v>878</v>
      </c>
      <c r="F358" s="21"/>
      <c r="G358" s="21" t="s">
        <v>119</v>
      </c>
      <c r="H358" s="21" t="s">
        <v>120</v>
      </c>
      <c r="I358" s="21" t="s">
        <v>92</v>
      </c>
      <c r="J358" s="21" t="s">
        <v>93</v>
      </c>
      <c r="K358" s="21" t="s">
        <v>121</v>
      </c>
      <c r="L358" s="24" t="s">
        <v>92</v>
      </c>
      <c r="M358" s="24">
        <v>47.693341754653474</v>
      </c>
      <c r="N358" s="24">
        <v>41.081466992502584</v>
      </c>
      <c r="O358" s="24">
        <v>53.501310317996442</v>
      </c>
      <c r="P358" s="24">
        <v>43.322572866248073</v>
      </c>
      <c r="Q358" s="24">
        <v>41.5405065148001</v>
      </c>
      <c r="R358" s="24">
        <v>43.501128684586043</v>
      </c>
      <c r="S358" s="24" t="s">
        <v>92</v>
      </c>
      <c r="T358" s="24" t="s">
        <v>92</v>
      </c>
      <c r="U358" s="24" t="s">
        <v>92</v>
      </c>
      <c r="V358" s="24" t="s">
        <v>92</v>
      </c>
      <c r="W358" s="24" t="s">
        <v>92</v>
      </c>
      <c r="X358" s="24" t="s">
        <v>92</v>
      </c>
      <c r="Y358" s="24" t="s">
        <v>92</v>
      </c>
      <c r="Z358" s="24">
        <v>1.1449794669095976</v>
      </c>
      <c r="AA358" s="24" t="s">
        <v>92</v>
      </c>
      <c r="AB358" s="23" t="s">
        <v>136</v>
      </c>
      <c r="AC358" s="21">
        <v>18.225000000000001</v>
      </c>
      <c r="AD358" s="21">
        <v>-65.93629</v>
      </c>
      <c r="AE358" s="21" t="str">
        <f>_xlfn.XLOOKUP(Consolidated[[#This Row],[CODE]],[1]updatedschoolpoints!$A:$A,[1]updatedschoolpoints!$O:$O)</f>
        <v>227-071-351-37</v>
      </c>
      <c r="AF358" s="21">
        <f>_xlfn.XLOOKUP(Consolidated[[#This Row],[CODE]],[1]updatedschoolpoints!$A:$A,[1]updatedschoolpoints!$Q:$Q)</f>
        <v>37</v>
      </c>
      <c r="AG358" s="21">
        <f>_xlfn.XLOOKUP(Consolidated[[#This Row],[CODE]],[1]updatedschoolpoints!$A:$A,[1]updatedschoolpoints!$P:$P)</f>
        <v>351</v>
      </c>
      <c r="AH358" s="21">
        <f>_xlfn.XLOOKUP(Consolidated[[#This Row],[CODE]],[1]updatedschoolpoints!$A:$A,[1]updatedschoolpoints!$I:$I)</f>
        <v>3.829967957</v>
      </c>
      <c r="AI358" s="21">
        <f>_xlfn.XLOOKUP(Consolidated[[#This Row],[CODE]],[1]updatedschoolpoints!$A:$A,[1]updatedschoolpoints!$H:$H)</f>
        <v>166833.40419999999</v>
      </c>
      <c r="AJ358" s="21">
        <v>78931</v>
      </c>
      <c r="AK358" s="21" t="s">
        <v>504</v>
      </c>
      <c r="AL358" s="26">
        <f>_xlfn.XLOOKUP(Consolidated[[#This Row],[CODE]],'[2]FCI updated 220517'!$B:$B,'[2]FCI updated 220517'!$GD:$GD)</f>
        <v>0.48699999999999999</v>
      </c>
      <c r="AM358" s="27">
        <f>IF(AND(Consolidated[[#This Row],[DESIGNATION]]="Historic",Consolidated[[#This Row],[DESIGNATION 3/22/2022]]="Historic"),AL358,AL358/1.6)</f>
        <v>0.30437499999999995</v>
      </c>
      <c r="AN358" s="21" t="s">
        <v>45</v>
      </c>
      <c r="AO358" s="21" t="s">
        <v>97</v>
      </c>
      <c r="AP358" s="21" t="str">
        <f>_xlfn.XLOOKUP(Consolidated[[#This Row],[CODE]],'[3]PRUEBA PVI'!$D:$D,'[3]PRUEBA PVI'!$I:$I,"NO DATA")</f>
        <v>REGULAR</v>
      </c>
      <c r="AQ358" s="28" t="str">
        <f>IF(_xlfn.XLOOKUP(Consolidated[[#This Row],[CODE]],'[4]PRUEBA PVI'!$D:$D,'[4]PRUEBA PVI'!$I:$I,"NOT FOUND")=Consolidated[[#This Row],[SPECIAL SCHOOL]],"MATCHES","NO")</f>
        <v>MATCHES</v>
      </c>
      <c r="AR358" s="28"/>
      <c r="AS358" s="21">
        <f>_xlfn.XLOOKUP(Consolidated[[#This Row],[CODE]],'[5]WORKING FILE'!$D:$D,'[5]WORKING FILE'!$W:$W,"")</f>
        <v>3</v>
      </c>
      <c r="AT358" s="33" t="str">
        <f>_xlfn.XLOOKUP(Consolidated[[#This Row],[CODE]],'[5]WORKING FILE'!$D:$D,'[5]WORKING FILE'!$V:$V)</f>
        <v>Have capacity to accomadate more students, add (2) PK.</v>
      </c>
      <c r="AU358" s="21" t="str">
        <f>_xlfn.XLOOKUP(Consolidated[[#This Row],[CODE]],'[6]Karen sort'!$D:$D,'[6]Karen sort'!$O:$O,"NOT COMPLETE")</f>
        <v>PK-5</v>
      </c>
      <c r="AV358" s="21">
        <v>12.2</v>
      </c>
      <c r="AW358" s="21">
        <v>4</v>
      </c>
      <c r="AX358" s="21" t="s">
        <v>92</v>
      </c>
      <c r="AY358" s="27" t="s">
        <v>92</v>
      </c>
      <c r="AZ358" s="21"/>
      <c r="BA358" s="21"/>
      <c r="BB358" s="21"/>
      <c r="BC358" s="21"/>
      <c r="BD358" s="21"/>
      <c r="BE358" s="21"/>
      <c r="BF358" s="24" t="s">
        <v>179</v>
      </c>
      <c r="BG358" s="24">
        <v>272.74313926422008</v>
      </c>
      <c r="BH358" s="29" t="str">
        <f>IF(_xlfn.XLOOKUP(Consolidated[[#This Row],[CODE]],'[4]PRUEBA PVI'!$D:$D,'[4]PRUEBA PVI'!$AF:$AF,"NOT FOUND")=BG358,"",_xlfn.XLOOKUP(Consolidated[[#This Row],[CODE]],'[4]PRUEBA PVI'!$D:$D,'[4]PRUEBA PVI'!$AF:$AF,"NOT FOUND"))</f>
        <v/>
      </c>
      <c r="BI358" s="30">
        <v>257.452893776449</v>
      </c>
      <c r="BJ358" s="21">
        <v>33</v>
      </c>
      <c r="BK358" s="28" t="str">
        <f>IF(_xlfn.XLOOKUP(Consolidated[[#This Row],[CODE]],'[4]PRUEBA PVI'!$D:$D,'[4]PRUEBA PVI'!$AK:$AK,"NO DATA")=Consolidated[[#This Row],[NO OF CLASSROOMS]],"","DOES NOT MATCH")</f>
        <v/>
      </c>
      <c r="BL358" s="31">
        <f>Consolidated[[#This Row],[ENROLLMENT 2021-22]]/Consolidated[[#This Row],[NO OF CLASSROOMS]]</f>
        <v>7.8016028417105758</v>
      </c>
      <c r="BM358" s="21">
        <f>Consolidated[[#This Row],[FLOOR AREA (SF)]]/Consolidated[[#This Row],[ENROLLMENT 2022-23]]</f>
        <v>289.39683033982953</v>
      </c>
      <c r="BN358" s="21" t="s">
        <v>114</v>
      </c>
      <c r="BO358" s="21" t="s">
        <v>132</v>
      </c>
      <c r="BP358" s="21" t="s">
        <v>97</v>
      </c>
      <c r="BQ358" s="21" t="s">
        <v>123</v>
      </c>
      <c r="BR358" s="21" t="s">
        <v>97</v>
      </c>
      <c r="BS358" s="21" t="str">
        <f>_xlfn.XLOOKUP(Consolidated[[#This Row],[CODE]],'[7]page 1'!$A:$A,'[7]page 1'!$C:$C,"")</f>
        <v/>
      </c>
      <c r="BT358" s="21" t="str">
        <f>_xlfn.XLOOKUP(Consolidated[[#This Row],[CODE]],[8]Sheet1!$A:$A,[8]Sheet1!$G:$G,"")</f>
        <v/>
      </c>
      <c r="BU358" s="21" t="s">
        <v>92</v>
      </c>
      <c r="BV358" s="21" t="s">
        <v>101</v>
      </c>
      <c r="BW358" s="25" t="s">
        <v>92</v>
      </c>
      <c r="BX358" s="32" t="s">
        <v>1108</v>
      </c>
      <c r="BY358" s="21" t="s">
        <v>878</v>
      </c>
      <c r="BZ358" s="21" t="s">
        <v>103</v>
      </c>
      <c r="CA358" s="33" t="s">
        <v>880</v>
      </c>
      <c r="CB358" s="21">
        <v>1</v>
      </c>
      <c r="CC358" s="25" t="s">
        <v>253</v>
      </c>
      <c r="CD358" s="21" t="s">
        <v>97</v>
      </c>
      <c r="CE358" s="21"/>
      <c r="CF358" s="21" t="s">
        <v>106</v>
      </c>
    </row>
    <row r="359" spans="1:84" ht="70.8" x14ac:dyDescent="0.3">
      <c r="A359" s="54">
        <v>36335</v>
      </c>
      <c r="B359" s="51" t="s">
        <v>1109</v>
      </c>
      <c r="C359" s="21" t="s">
        <v>679</v>
      </c>
      <c r="D359" s="21" t="s">
        <v>901</v>
      </c>
      <c r="E359" s="21" t="s">
        <v>907</v>
      </c>
      <c r="F359" s="21"/>
      <c r="G359" s="21" t="s">
        <v>160</v>
      </c>
      <c r="H359" s="21" t="s">
        <v>161</v>
      </c>
      <c r="I359" s="21" t="s">
        <v>92</v>
      </c>
      <c r="J359" s="21" t="s">
        <v>93</v>
      </c>
      <c r="K359" s="21" t="s">
        <v>162</v>
      </c>
      <c r="L359" s="24" t="s">
        <v>92</v>
      </c>
      <c r="M359" s="24" t="s">
        <v>92</v>
      </c>
      <c r="N359" s="24" t="s">
        <v>92</v>
      </c>
      <c r="O359" s="24" t="s">
        <v>92</v>
      </c>
      <c r="P359" s="24" t="s">
        <v>92</v>
      </c>
      <c r="Q359" s="24" t="s">
        <v>92</v>
      </c>
      <c r="R359" s="24" t="s">
        <v>92</v>
      </c>
      <c r="S359" s="24" t="s">
        <v>92</v>
      </c>
      <c r="T359" s="24" t="s">
        <v>92</v>
      </c>
      <c r="U359" s="24" t="s">
        <v>92</v>
      </c>
      <c r="V359" s="24">
        <v>128.89240841599315</v>
      </c>
      <c r="W359" s="24">
        <v>115.43235742235829</v>
      </c>
      <c r="X359" s="24">
        <v>113.86338170437472</v>
      </c>
      <c r="Y359" s="24">
        <v>108.04101896434167</v>
      </c>
      <c r="Z359" s="24" t="s">
        <v>92</v>
      </c>
      <c r="AA359" s="24" t="s">
        <v>92</v>
      </c>
      <c r="AB359" s="23" t="s">
        <v>178</v>
      </c>
      <c r="AC359" s="37">
        <v>18.42462677</v>
      </c>
      <c r="AD359" s="37">
        <v>-65.842768730000003</v>
      </c>
      <c r="AE359" s="37" t="str">
        <f>_xlfn.XLOOKUP(Consolidated[[#This Row],[CODE]],[1]updatedschoolpoints!$A:$A,[1]updatedschoolpoints!$O:$O)</f>
        <v>066-026-002-29</v>
      </c>
      <c r="AF359" s="37">
        <f>_xlfn.XLOOKUP(Consolidated[[#This Row],[CODE]],[1]updatedschoolpoints!$A:$A,[1]updatedschoolpoints!$Q:$Q)</f>
        <v>29</v>
      </c>
      <c r="AG359" s="37">
        <f>_xlfn.XLOOKUP(Consolidated[[#This Row],[CODE]],[1]updatedschoolpoints!$A:$A,[1]updatedschoolpoints!$P:$P)</f>
        <v>2</v>
      </c>
      <c r="AH359" s="37">
        <f>_xlfn.XLOOKUP(Consolidated[[#This Row],[CODE]],[1]updatedschoolpoints!$A:$A,[1]updatedschoolpoints!$I:$I)</f>
        <v>3.1155072060000002</v>
      </c>
      <c r="AI359" s="37">
        <f>_xlfn.XLOOKUP(Consolidated[[#This Row],[CODE]],[1]updatedschoolpoints!$A:$A,[1]updatedschoolpoints!$H:$H)</f>
        <v>135711.4939</v>
      </c>
      <c r="AJ359" s="21">
        <v>45000</v>
      </c>
      <c r="AK359" s="21" t="s">
        <v>518</v>
      </c>
      <c r="AL359" s="26">
        <f>_xlfn.XLOOKUP(Consolidated[[#This Row],[CODE]],'[2]FCI updated 220517'!$B:$B,'[2]FCI updated 220517'!$GD:$GD)</f>
        <v>0.79249999999999998</v>
      </c>
      <c r="AM359" s="27">
        <f>IF(AND(Consolidated[[#This Row],[DESIGNATION]]="Historic",Consolidated[[#This Row],[DESIGNATION 3/22/2022]]="Historic"),AL359,AL359/1.6)</f>
        <v>0.49531249999999999</v>
      </c>
      <c r="AN359" s="21" t="s">
        <v>45</v>
      </c>
      <c r="AO359" s="21" t="s">
        <v>97</v>
      </c>
      <c r="AP359" s="21" t="str">
        <f>_xlfn.XLOOKUP(Consolidated[[#This Row],[CODE]],'[3]PRUEBA PVI'!$D:$D,'[3]PRUEBA PVI'!$I:$I,"NO DATA")</f>
        <v>VOCACIONAL</v>
      </c>
      <c r="AQ359" s="28" t="str">
        <f>IF(_xlfn.XLOOKUP(Consolidated[[#This Row],[CODE]],'[4]PRUEBA PVI'!$D:$D,'[4]PRUEBA PVI'!$I:$I,"NOT FOUND")=Consolidated[[#This Row],[SPECIAL SCHOOL]],"MATCHES","NO")</f>
        <v>MATCHES</v>
      </c>
      <c r="AR359" s="28"/>
      <c r="AS359" s="21">
        <f>_xlfn.XLOOKUP(Consolidated[[#This Row],[CODE]],'[5]WORKING FILE'!$D:$D,'[5]WORKING FILE'!$W:$W,"")</f>
        <v>3</v>
      </c>
      <c r="AT359" s="33" t="str">
        <f>_xlfn.XLOOKUP(Consolidated[[#This Row],[CODE]],'[5]WORKING FILE'!$D:$D,'[5]WORKING FILE'!$V:$V)</f>
        <v>In a flood plain, under area. Need direction whether to replace or add SF in flood zone.</v>
      </c>
      <c r="AU359" s="21" t="str">
        <f>_xlfn.XLOOKUP(Consolidated[[#This Row],[CODE]],'[6]Karen sort'!$D:$D,'[6]Karen sort'!$O:$O,"NOT COMPLETE")</f>
        <v>9-12</v>
      </c>
      <c r="AV359" s="21">
        <v>13.2</v>
      </c>
      <c r="AW359" s="21">
        <v>2</v>
      </c>
      <c r="AX359" s="21" t="s">
        <v>92</v>
      </c>
      <c r="AY359" s="27" t="s">
        <v>92</v>
      </c>
      <c r="AZ359" s="21"/>
      <c r="BA359" s="21"/>
      <c r="BB359" s="21"/>
      <c r="BC359" s="21"/>
      <c r="BD359" s="21"/>
      <c r="BE359" s="21"/>
      <c r="BF359" s="24" t="s">
        <v>179</v>
      </c>
      <c r="BG359" s="24">
        <v>478.04657038274581</v>
      </c>
      <c r="BH359" s="29" t="str">
        <f>IF(_xlfn.XLOOKUP(Consolidated[[#This Row],[CODE]],'[4]PRUEBA PVI'!$D:$D,'[4]PRUEBA PVI'!$AF:$AF,"NOT FOUND")=BG359,"",_xlfn.XLOOKUP(Consolidated[[#This Row],[CODE]],'[4]PRUEBA PVI'!$D:$D,'[4]PRUEBA PVI'!$AF:$AF,"NOT FOUND"))</f>
        <v/>
      </c>
      <c r="BI359" s="30">
        <v>458.91337835265529</v>
      </c>
      <c r="BJ359" s="21">
        <v>26</v>
      </c>
      <c r="BK359" s="28" t="str">
        <f>IF(_xlfn.XLOOKUP(Consolidated[[#This Row],[CODE]],'[4]PRUEBA PVI'!$D:$D,'[4]PRUEBA PVI'!$AK:$AK,"NO DATA")=Consolidated[[#This Row],[NO OF CLASSROOMS]],"","DOES NOT MATCH")</f>
        <v/>
      </c>
      <c r="BL359" s="31">
        <f>Consolidated[[#This Row],[ENROLLMENT 2021-22]]/Consolidated[[#This Row],[NO OF CLASSROOMS]]</f>
        <v>17.650514552025204</v>
      </c>
      <c r="BM359" s="21">
        <f>Consolidated[[#This Row],[FLOOR AREA (SF)]]/Consolidated[[#This Row],[ENROLLMENT 2022-23]]</f>
        <v>94.133088255336617</v>
      </c>
      <c r="BN359" s="21" t="s">
        <v>99</v>
      </c>
      <c r="BO359" s="21" t="s">
        <v>115</v>
      </c>
      <c r="BP359" s="21" t="s">
        <v>97</v>
      </c>
      <c r="BQ359" s="21" t="s">
        <v>97</v>
      </c>
      <c r="BR359" s="21" t="s">
        <v>97</v>
      </c>
      <c r="BS359" s="21" t="str">
        <f>_xlfn.XLOOKUP(Consolidated[[#This Row],[CODE]],'[7]page 1'!$A:$A,'[7]page 1'!$C:$C,"")</f>
        <v/>
      </c>
      <c r="BT359" s="21" t="str">
        <f>_xlfn.XLOOKUP(Consolidated[[#This Row],[CODE]],[8]Sheet1!$A:$A,[8]Sheet1!$G:$G,"")</f>
        <v/>
      </c>
      <c r="BU359" s="21" t="s">
        <v>92</v>
      </c>
      <c r="BV359" s="21" t="s">
        <v>101</v>
      </c>
      <c r="BW359" s="25" t="s">
        <v>125</v>
      </c>
      <c r="BX359" s="32" t="s">
        <v>1110</v>
      </c>
      <c r="BY359" s="21" t="s">
        <v>907</v>
      </c>
      <c r="BZ359" s="21" t="s">
        <v>103</v>
      </c>
      <c r="CA359" s="33" t="s">
        <v>909</v>
      </c>
      <c r="CB359" s="21">
        <v>1</v>
      </c>
      <c r="CC359" s="25" t="s">
        <v>253</v>
      </c>
      <c r="CD359" s="21" t="s">
        <v>97</v>
      </c>
      <c r="CE359" s="21"/>
      <c r="CF359" s="21" t="s">
        <v>143</v>
      </c>
    </row>
    <row r="360" spans="1:84" ht="84.6" x14ac:dyDescent="0.3">
      <c r="A360" s="21">
        <v>36343</v>
      </c>
      <c r="B360" s="53" t="s">
        <v>1111</v>
      </c>
      <c r="C360" s="21" t="s">
        <v>679</v>
      </c>
      <c r="D360" s="21" t="s">
        <v>844</v>
      </c>
      <c r="E360" s="21" t="s">
        <v>845</v>
      </c>
      <c r="F360" s="21"/>
      <c r="G360" s="38" t="s">
        <v>464</v>
      </c>
      <c r="H360" s="38" t="s">
        <v>464</v>
      </c>
      <c r="I360" s="38" t="s">
        <v>92</v>
      </c>
      <c r="J360" s="38" t="s">
        <v>92</v>
      </c>
      <c r="K360" s="38" t="s">
        <v>465</v>
      </c>
      <c r="L360" s="39" t="e">
        <v>#N/A</v>
      </c>
      <c r="M360" s="39" t="e">
        <v>#N/A</v>
      </c>
      <c r="N360" s="39" t="e">
        <v>#N/A</v>
      </c>
      <c r="O360" s="39" t="e">
        <v>#N/A</v>
      </c>
      <c r="P360" s="39" t="e">
        <v>#N/A</v>
      </c>
      <c r="Q360" s="39" t="e">
        <v>#N/A</v>
      </c>
      <c r="R360" s="39" t="e">
        <v>#N/A</v>
      </c>
      <c r="S360" s="39" t="e">
        <v>#N/A</v>
      </c>
      <c r="T360" s="39" t="e">
        <v>#N/A</v>
      </c>
      <c r="U360" s="39" t="e">
        <v>#N/A</v>
      </c>
      <c r="V360" s="39" t="e">
        <v>#N/A</v>
      </c>
      <c r="W360" s="39" t="e">
        <v>#N/A</v>
      </c>
      <c r="X360" s="39" t="e">
        <v>#N/A</v>
      </c>
      <c r="Y360" s="39" t="e">
        <v>#N/A</v>
      </c>
      <c r="Z360" s="39" t="e">
        <v>#N/A</v>
      </c>
      <c r="AA360" s="39" t="e">
        <v>#N/A</v>
      </c>
      <c r="AB360" s="23" t="s">
        <v>464</v>
      </c>
      <c r="AC360" s="50">
        <v>18.299468999999998</v>
      </c>
      <c r="AD360" s="50">
        <v>-65.647869999999998</v>
      </c>
      <c r="AE360" s="50" t="str">
        <f>_xlfn.XLOOKUP(Consolidated[[#This Row],[CODE]],[1]updatedschoolpoints!$A:$A,[1]updatedschoolpoints!$O:$O)</f>
        <v>178-000-002-06</v>
      </c>
      <c r="AF360" s="50">
        <f>_xlfn.XLOOKUP(Consolidated[[#This Row],[CODE]],[1]updatedschoolpoints!$A:$A,[1]updatedschoolpoints!$Q:$Q)</f>
        <v>6</v>
      </c>
      <c r="AG360" s="50">
        <f>_xlfn.XLOOKUP(Consolidated[[#This Row],[CODE]],[1]updatedschoolpoints!$A:$A,[1]updatedschoolpoints!$P:$P)</f>
        <v>2</v>
      </c>
      <c r="AH360" s="50">
        <f>_xlfn.XLOOKUP(Consolidated[[#This Row],[CODE]],[1]updatedschoolpoints!$A:$A,[1]updatedschoolpoints!$I:$I)</f>
        <v>20.048749019999999</v>
      </c>
      <c r="AI360" s="50">
        <f>_xlfn.XLOOKUP(Consolidated[[#This Row],[CODE]],[1]updatedschoolpoints!$A:$A,[1]updatedschoolpoints!$H:$H)</f>
        <v>873323.50749999995</v>
      </c>
      <c r="AJ360" s="21">
        <v>52556</v>
      </c>
      <c r="AK360" s="21" t="s">
        <v>418</v>
      </c>
      <c r="AL360" s="26">
        <f>_xlfn.XLOOKUP(Consolidated[[#This Row],[CODE]],'[2]FCI updated 220517'!$B:$B,'[2]FCI updated 220517'!$GD:$GD)</f>
        <v>1.1279999999999999</v>
      </c>
      <c r="AM360" s="27">
        <f>IF(AND(Consolidated[[#This Row],[DESIGNATION]]="Historic",Consolidated[[#This Row],[DESIGNATION 3/22/2022]]="Historic"),AL360,AL360/1.6)</f>
        <v>0.70499999999999985</v>
      </c>
      <c r="AN360" s="21" t="s">
        <v>45</v>
      </c>
      <c r="AO360" s="21" t="s">
        <v>97</v>
      </c>
      <c r="AP360" s="21" t="str">
        <f>_xlfn.XLOOKUP(Consolidated[[#This Row],[CODE]],'[3]PRUEBA PVI'!$D:$D,'[3]PRUEBA PVI'!$I:$I,"NO DATA")</f>
        <v>OTRO</v>
      </c>
      <c r="AQ360" s="28" t="str">
        <f>IF(_xlfn.XLOOKUP(Consolidated[[#This Row],[CODE]],'[4]PRUEBA PVI'!$D:$D,'[4]PRUEBA PVI'!$I:$I,"NOT FOUND")=Consolidated[[#This Row],[SPECIAL SCHOOL]],"MATCHES","NO")</f>
        <v>MATCHES</v>
      </c>
      <c r="AR360" s="28"/>
      <c r="AS360" s="21">
        <f>_xlfn.XLOOKUP(Consolidated[[#This Row],[CODE]],'[5]WORKING FILE'!$D:$D,'[5]WORKING FILE'!$W:$W,"")</f>
        <v>2</v>
      </c>
      <c r="AT360" s="33" t="str">
        <f>_xlfn.XLOOKUP(Consolidated[[#This Row],[CODE]],'[5]WORKING FILE'!$D:$D,'[5]WORKING FILE'!$V:$V)</f>
        <v>No Data</v>
      </c>
      <c r="AU360" s="21">
        <f>_xlfn.XLOOKUP(Consolidated[[#This Row],[CODE]],'[6]Karen sort'!$D:$D,'[6]Karen sort'!$O:$O,"NOT COMPLETE")</f>
        <v>0</v>
      </c>
      <c r="AV360" s="21">
        <v>3.8</v>
      </c>
      <c r="AW360" s="21"/>
      <c r="AX360" s="21" t="s">
        <v>92</v>
      </c>
      <c r="AY360" s="27" t="s">
        <v>92</v>
      </c>
      <c r="AZ360" s="21"/>
      <c r="BA360" s="21"/>
      <c r="BB360" s="21"/>
      <c r="BC360" s="21"/>
      <c r="BD360" s="21"/>
      <c r="BE360" s="21"/>
      <c r="BF360" s="24" t="s">
        <v>98</v>
      </c>
      <c r="BG360" s="24">
        <v>0</v>
      </c>
      <c r="BH360" s="29" t="str">
        <f>IF(_xlfn.XLOOKUP(Consolidated[[#This Row],[CODE]],'[4]PRUEBA PVI'!$D:$D,'[4]PRUEBA PVI'!$AF:$AF,"NOT FOUND")=BG360,"",_xlfn.XLOOKUP(Consolidated[[#This Row],[CODE]],'[4]PRUEBA PVI'!$D:$D,'[4]PRUEBA PVI'!$AF:$AF,"NOT FOUND"))</f>
        <v/>
      </c>
      <c r="BI360" s="30">
        <v>0</v>
      </c>
      <c r="BJ360" s="21">
        <v>23</v>
      </c>
      <c r="BK360" s="28" t="str">
        <f>IF(_xlfn.XLOOKUP(Consolidated[[#This Row],[CODE]],'[4]PRUEBA PVI'!$D:$D,'[4]PRUEBA PVI'!$AK:$AK,"NO DATA")=Consolidated[[#This Row],[NO OF CLASSROOMS]],"","DOES NOT MATCH")</f>
        <v/>
      </c>
      <c r="BL360" s="31">
        <f>Consolidated[[#This Row],[ENROLLMENT 2021-22]]/Consolidated[[#This Row],[NO OF CLASSROOMS]]</f>
        <v>0</v>
      </c>
      <c r="BM360" s="21" t="e">
        <f>Consolidated[[#This Row],[FLOOR AREA (SF)]]/Consolidated[[#This Row],[ENROLLMENT 2022-23]]</f>
        <v>#DIV/0!</v>
      </c>
      <c r="BN360" s="21" t="s">
        <v>99</v>
      </c>
      <c r="BO360" s="21" t="s">
        <v>132</v>
      </c>
      <c r="BP360" s="21" t="s">
        <v>97</v>
      </c>
      <c r="BQ360" s="21" t="s">
        <v>97</v>
      </c>
      <c r="BR360" s="21" t="s">
        <v>97</v>
      </c>
      <c r="BS360" s="21" t="str">
        <f>_xlfn.XLOOKUP(Consolidated[[#This Row],[CODE]],'[7]page 1'!$A:$A,'[7]page 1'!$C:$C,"")</f>
        <v/>
      </c>
      <c r="BT360" s="21" t="str">
        <f>_xlfn.XLOOKUP(Consolidated[[#This Row],[CODE]],[8]Sheet1!$A:$A,[8]Sheet1!$G:$G,"")</f>
        <v/>
      </c>
      <c r="BU360" s="21" t="s">
        <v>92</v>
      </c>
      <c r="BV360" s="21" t="s">
        <v>101</v>
      </c>
      <c r="BW360" s="25" t="s">
        <v>92</v>
      </c>
      <c r="BX360" s="32" t="s">
        <v>1112</v>
      </c>
      <c r="BY360" s="21" t="s">
        <v>845</v>
      </c>
      <c r="BZ360" s="21" t="s">
        <v>103</v>
      </c>
      <c r="CA360" s="33" t="s">
        <v>847</v>
      </c>
      <c r="CB360" s="21">
        <v>1</v>
      </c>
      <c r="CC360" s="25" t="s">
        <v>105</v>
      </c>
      <c r="CD360" s="21" t="s">
        <v>97</v>
      </c>
      <c r="CE360" s="21"/>
      <c r="CF360" s="21" t="s">
        <v>143</v>
      </c>
    </row>
    <row r="361" spans="1:84" ht="98.4" x14ac:dyDescent="0.3">
      <c r="A361" s="21">
        <v>36350</v>
      </c>
      <c r="B361" s="22" t="s">
        <v>1113</v>
      </c>
      <c r="C361" s="21" t="s">
        <v>679</v>
      </c>
      <c r="D361" s="21" t="s">
        <v>844</v>
      </c>
      <c r="E361" s="21" t="s">
        <v>930</v>
      </c>
      <c r="F361" s="21"/>
      <c r="G361" s="21" t="s">
        <v>547</v>
      </c>
      <c r="H361" s="21" t="s">
        <v>548</v>
      </c>
      <c r="I361" s="21" t="s">
        <v>110</v>
      </c>
      <c r="J361" s="21" t="s">
        <v>92</v>
      </c>
      <c r="K361" s="21" t="s">
        <v>111</v>
      </c>
      <c r="L361" s="24">
        <v>7.542595408509257</v>
      </c>
      <c r="M361" s="24">
        <v>21.938937207140597</v>
      </c>
      <c r="N361" s="24">
        <v>9.3366970437505863</v>
      </c>
      <c r="O361" s="24">
        <v>16.895150626735717</v>
      </c>
      <c r="P361" s="24">
        <v>27.312056806982483</v>
      </c>
      <c r="Q361" s="24">
        <v>20.77025325740005</v>
      </c>
      <c r="R361" s="24">
        <v>32.153008158172291</v>
      </c>
      <c r="S361" s="24">
        <v>27.503084077965429</v>
      </c>
      <c r="T361" s="24">
        <v>38.755033701107891</v>
      </c>
      <c r="U361" s="24">
        <v>44.688727030294537</v>
      </c>
      <c r="V361" s="24">
        <v>19.095171617184171</v>
      </c>
      <c r="W361" s="24" t="s">
        <v>92</v>
      </c>
      <c r="X361" s="24" t="s">
        <v>92</v>
      </c>
      <c r="Y361" s="24" t="s">
        <v>92</v>
      </c>
      <c r="Z361" s="24" t="s">
        <v>92</v>
      </c>
      <c r="AA361" s="24" t="s">
        <v>92</v>
      </c>
      <c r="AB361" s="23" t="s">
        <v>549</v>
      </c>
      <c r="AC361" s="21">
        <v>18.237166219999999</v>
      </c>
      <c r="AD361" s="21">
        <v>-65.814862649999995</v>
      </c>
      <c r="AE361" s="21" t="str">
        <f>_xlfn.XLOOKUP(Consolidated[[#This Row],[CODE]],[1]updatedschoolpoints!$A:$A,[1]updatedschoolpoints!$O:$O)</f>
        <v>228-040-132-21</v>
      </c>
      <c r="AF361" s="21">
        <f>_xlfn.XLOOKUP(Consolidated[[#This Row],[CODE]],[1]updatedschoolpoints!$A:$A,[1]updatedschoolpoints!$Q:$Q)</f>
        <v>21</v>
      </c>
      <c r="AG361" s="21">
        <f>_xlfn.XLOOKUP(Consolidated[[#This Row],[CODE]],[1]updatedschoolpoints!$A:$A,[1]updatedschoolpoints!$P:$P)</f>
        <v>132</v>
      </c>
      <c r="AH361" s="21">
        <f>_xlfn.XLOOKUP(Consolidated[[#This Row],[CODE]],[1]updatedschoolpoints!$A:$A,[1]updatedschoolpoints!$I:$I)</f>
        <v>4.1551849059999997</v>
      </c>
      <c r="AI361" s="21">
        <f>_xlfn.XLOOKUP(Consolidated[[#This Row],[CODE]],[1]updatedschoolpoints!$A:$A,[1]updatedschoolpoints!$H:$H)</f>
        <v>180999.85449999999</v>
      </c>
      <c r="AJ361" s="21">
        <v>66773</v>
      </c>
      <c r="AK361" s="21" t="s">
        <v>864</v>
      </c>
      <c r="AL361" s="26">
        <f>_xlfn.XLOOKUP(Consolidated[[#This Row],[CODE]],'[2]FCI updated 220517'!$B:$B,'[2]FCI updated 220517'!$GD:$GD)</f>
        <v>1.256</v>
      </c>
      <c r="AM361" s="27">
        <f>IF(AND(Consolidated[[#This Row],[DESIGNATION]]="Historic",Consolidated[[#This Row],[DESIGNATION 3/22/2022]]="Historic"),AL361,AL361/1.6)</f>
        <v>0.78499999999999992</v>
      </c>
      <c r="AN361" s="21" t="s">
        <v>45</v>
      </c>
      <c r="AO361" s="21" t="s">
        <v>97</v>
      </c>
      <c r="AP361" s="21" t="str">
        <f>_xlfn.XLOOKUP(Consolidated[[#This Row],[CODE]],'[3]PRUEBA PVI'!$D:$D,'[3]PRUEBA PVI'!$I:$I,"NO DATA")</f>
        <v>REGULAR</v>
      </c>
      <c r="AQ361" s="28" t="str">
        <f>IF(_xlfn.XLOOKUP(Consolidated[[#This Row],[CODE]],'[4]PRUEBA PVI'!$D:$D,'[4]PRUEBA PVI'!$I:$I,"NOT FOUND")=Consolidated[[#This Row],[SPECIAL SCHOOL]],"MATCHES","NO")</f>
        <v>MATCHES</v>
      </c>
      <c r="AR361" s="28"/>
      <c r="AS361" s="21">
        <f>_xlfn.XLOOKUP(Consolidated[[#This Row],[CODE]],'[5]WORKING FILE'!$D:$D,'[5]WORKING FILE'!$W:$W,"")</f>
        <v>3</v>
      </c>
      <c r="AT361" s="33" t="str">
        <f>_xlfn.XLOOKUP(Consolidated[[#This Row],[CODE]],'[5]WORKING FILE'!$D:$D,'[5]WORKING FILE'!$V:$V)</f>
        <v>Rural. &gt;5m.  Have capacity to accomadate more students. Add (1) 10, 11, 12</v>
      </c>
      <c r="AU361" s="21" t="str">
        <f>_xlfn.XLOOKUP(Consolidated[[#This Row],[CODE]],'[6]Karen sort'!$D:$D,'[6]Karen sort'!$O:$O,"NOT COMPLETE")</f>
        <v>PK-12</v>
      </c>
      <c r="AV361" s="21">
        <v>3.1</v>
      </c>
      <c r="AW361" s="21">
        <v>3</v>
      </c>
      <c r="AX361" s="21" t="s">
        <v>92</v>
      </c>
      <c r="AY361" s="27" t="s">
        <v>92</v>
      </c>
      <c r="AZ361" s="21"/>
      <c r="BA361" s="21"/>
      <c r="BB361" s="21"/>
      <c r="BC361" s="21"/>
      <c r="BD361" s="21"/>
      <c r="BE361" s="21"/>
      <c r="BF361" s="24" t="s">
        <v>179</v>
      </c>
      <c r="BG361" s="24">
        <v>265.99071493524303</v>
      </c>
      <c r="BH361" s="29" t="str">
        <f>IF(_xlfn.XLOOKUP(Consolidated[[#This Row],[CODE]],'[4]PRUEBA PVI'!$D:$D,'[4]PRUEBA PVI'!$AF:$AF,"NOT FOUND")=BG361,"",_xlfn.XLOOKUP(Consolidated[[#This Row],[CODE]],'[4]PRUEBA PVI'!$D:$D,'[4]PRUEBA PVI'!$AF:$AF,"NOT FOUND"))</f>
        <v/>
      </c>
      <c r="BI361" s="30">
        <v>252.80635924080281</v>
      </c>
      <c r="BJ361" s="21">
        <v>21</v>
      </c>
      <c r="BK361" s="28" t="str">
        <f>IF(_xlfn.XLOOKUP(Consolidated[[#This Row],[CODE]],'[4]PRUEBA PVI'!$D:$D,'[4]PRUEBA PVI'!$AK:$AK,"NO DATA")=Consolidated[[#This Row],[NO OF CLASSROOMS]],"","DOES NOT MATCH")</f>
        <v/>
      </c>
      <c r="BL361" s="31">
        <f>Consolidated[[#This Row],[ENROLLMENT 2021-22]]/Consolidated[[#This Row],[NO OF CLASSROOMS]]</f>
        <v>12.038398059085848</v>
      </c>
      <c r="BM361" s="21">
        <f>Consolidated[[#This Row],[FLOOR AREA (SF)]]/Consolidated[[#This Row],[ENROLLMENT 2022-23]]</f>
        <v>251.03507848481203</v>
      </c>
      <c r="BN361" s="21" t="s">
        <v>114</v>
      </c>
      <c r="BO361" s="21" t="s">
        <v>100</v>
      </c>
      <c r="BP361" s="21" t="s">
        <v>97</v>
      </c>
      <c r="BQ361" s="21" t="s">
        <v>97</v>
      </c>
      <c r="BR361" s="21" t="s">
        <v>97</v>
      </c>
      <c r="BS361" s="21" t="str">
        <f>_xlfn.XLOOKUP(Consolidated[[#This Row],[CODE]],'[7]page 1'!$A:$A,'[7]page 1'!$C:$C,"")</f>
        <v/>
      </c>
      <c r="BT361" s="21" t="str">
        <f>_xlfn.XLOOKUP(Consolidated[[#This Row],[CODE]],[8]Sheet1!$A:$A,[8]Sheet1!$G:$G,"")</f>
        <v/>
      </c>
      <c r="BU361" s="21" t="s">
        <v>92</v>
      </c>
      <c r="BV361" s="21" t="s">
        <v>124</v>
      </c>
      <c r="BW361" s="25" t="s">
        <v>92</v>
      </c>
      <c r="BX361" s="32" t="s">
        <v>1114</v>
      </c>
      <c r="BY361" s="21" t="s">
        <v>930</v>
      </c>
      <c r="BZ361" s="21" t="s">
        <v>103</v>
      </c>
      <c r="CA361" s="33" t="s">
        <v>932</v>
      </c>
      <c r="CB361" s="21">
        <v>1</v>
      </c>
      <c r="CC361" s="25" t="s">
        <v>105</v>
      </c>
      <c r="CD361" s="21" t="s">
        <v>97</v>
      </c>
      <c r="CE361" s="21"/>
      <c r="CF361" s="21" t="s">
        <v>139</v>
      </c>
    </row>
    <row r="362" spans="1:84" ht="56.4" x14ac:dyDescent="0.3">
      <c r="A362" s="21">
        <v>36384</v>
      </c>
      <c r="B362" s="22" t="s">
        <v>1115</v>
      </c>
      <c r="C362" s="21" t="s">
        <v>679</v>
      </c>
      <c r="D362" s="21" t="s">
        <v>901</v>
      </c>
      <c r="E362" s="21" t="s">
        <v>901</v>
      </c>
      <c r="F362" s="21"/>
      <c r="G362" s="21" t="s">
        <v>160</v>
      </c>
      <c r="H362" s="21" t="s">
        <v>161</v>
      </c>
      <c r="I362" s="21" t="s">
        <v>92</v>
      </c>
      <c r="J362" s="21" t="s">
        <v>93</v>
      </c>
      <c r="K362" s="21" t="s">
        <v>162</v>
      </c>
      <c r="L362" s="24" t="s">
        <v>92</v>
      </c>
      <c r="M362" s="24" t="s">
        <v>92</v>
      </c>
      <c r="N362" s="24" t="s">
        <v>92</v>
      </c>
      <c r="O362" s="24" t="s">
        <v>92</v>
      </c>
      <c r="P362" s="24" t="s">
        <v>92</v>
      </c>
      <c r="Q362" s="24" t="s">
        <v>92</v>
      </c>
      <c r="R362" s="24" t="s">
        <v>92</v>
      </c>
      <c r="S362" s="24" t="s">
        <v>92</v>
      </c>
      <c r="T362" s="24" t="s">
        <v>92</v>
      </c>
      <c r="U362" s="24" t="s">
        <v>92</v>
      </c>
      <c r="V362" s="24">
        <v>110.75199537966819</v>
      </c>
      <c r="W362" s="24">
        <v>103.98452032262028</v>
      </c>
      <c r="X362" s="24">
        <v>120.61798909361728</v>
      </c>
      <c r="Y362" s="24">
        <v>93.571239638760204</v>
      </c>
      <c r="Z362" s="24" t="s">
        <v>92</v>
      </c>
      <c r="AA362" s="24" t="s">
        <v>92</v>
      </c>
      <c r="AB362" s="23" t="s">
        <v>178</v>
      </c>
      <c r="AC362" s="21">
        <v>18.389195000000001</v>
      </c>
      <c r="AD362" s="21">
        <v>-65.887845999999996</v>
      </c>
      <c r="AE362" s="21" t="str">
        <f>_xlfn.XLOOKUP(Consolidated[[#This Row],[CODE]],[1]updatedschoolpoints!$A:$A,[1]updatedschoolpoints!$O:$O)</f>
        <v>089-000-005-02</v>
      </c>
      <c r="AF362" s="21">
        <f>_xlfn.XLOOKUP(Consolidated[[#This Row],[CODE]],[1]updatedschoolpoints!$A:$A,[1]updatedschoolpoints!$Q:$Q)</f>
        <v>2</v>
      </c>
      <c r="AG362" s="21">
        <f>_xlfn.XLOOKUP(Consolidated[[#This Row],[CODE]],[1]updatedschoolpoints!$A:$A,[1]updatedschoolpoints!$P:$P)</f>
        <v>5</v>
      </c>
      <c r="AH362" s="21">
        <f>_xlfn.XLOOKUP(Consolidated[[#This Row],[CODE]],[1]updatedschoolpoints!$A:$A,[1]updatedschoolpoints!$I:$I)</f>
        <v>5.6726363790000001</v>
      </c>
      <c r="AI362" s="21">
        <f>_xlfn.XLOOKUP(Consolidated[[#This Row],[CODE]],[1]updatedschoolpoints!$A:$A,[1]updatedschoolpoints!$H:$H)</f>
        <v>247100.04070000001</v>
      </c>
      <c r="AJ362" s="21">
        <v>96352</v>
      </c>
      <c r="AK362" s="21" t="s">
        <v>351</v>
      </c>
      <c r="AL362" s="26">
        <f>_xlfn.XLOOKUP(Consolidated[[#This Row],[CODE]],'[2]FCI updated 220517'!$B:$B,'[2]FCI updated 220517'!$GD:$GD)</f>
        <v>0.81799999999999995</v>
      </c>
      <c r="AM362" s="27">
        <f>IF(AND(Consolidated[[#This Row],[DESIGNATION]]="Historic",Consolidated[[#This Row],[DESIGNATION 3/22/2022]]="Historic"),AL362,AL362/1.6)</f>
        <v>0.51124999999999998</v>
      </c>
      <c r="AN362" s="21" t="s">
        <v>45</v>
      </c>
      <c r="AO362" s="21" t="s">
        <v>97</v>
      </c>
      <c r="AP362" s="21" t="str">
        <f>_xlfn.XLOOKUP(Consolidated[[#This Row],[CODE]],'[3]PRUEBA PVI'!$D:$D,'[3]PRUEBA PVI'!$I:$I,"NO DATA")</f>
        <v>VOCACIONAL</v>
      </c>
      <c r="AQ362" s="28" t="str">
        <f>IF(_xlfn.XLOOKUP(Consolidated[[#This Row],[CODE]],'[4]PRUEBA PVI'!$D:$D,'[4]PRUEBA PVI'!$I:$I,"NOT FOUND")=Consolidated[[#This Row],[SPECIAL SCHOOL]],"MATCHES","NO")</f>
        <v>MATCHES</v>
      </c>
      <c r="AR362" s="28"/>
      <c r="AS362" s="21">
        <f>_xlfn.XLOOKUP(Consolidated[[#This Row],[CODE]],'[5]WORKING FILE'!$D:$D,'[5]WORKING FILE'!$W:$W,"")</f>
        <v>3</v>
      </c>
      <c r="AT362" s="33" t="str">
        <f>_xlfn.XLOOKUP(Consolidated[[#This Row],[CODE]],'[5]WORKING FILE'!$D:$D,'[5]WORKING FILE'!$V:$V)</f>
        <v>Urban. Designated Shelter. In a flood plain. VOC.</v>
      </c>
      <c r="AU362" s="21" t="str">
        <f>_xlfn.XLOOKUP(Consolidated[[#This Row],[CODE]],'[6]Karen sort'!$D:$D,'[6]Karen sort'!$O:$O,"NOT COMPLETE")</f>
        <v>9-12</v>
      </c>
      <c r="AV362" s="21">
        <v>8.1999999999999993</v>
      </c>
      <c r="AW362" s="21">
        <v>4</v>
      </c>
      <c r="AX362" s="21" t="s">
        <v>92</v>
      </c>
      <c r="AY362" s="27" t="s">
        <v>92</v>
      </c>
      <c r="AZ362" s="21"/>
      <c r="BA362" s="21"/>
      <c r="BB362" s="21"/>
      <c r="BC362" s="21"/>
      <c r="BD362" s="21"/>
      <c r="BE362" s="21"/>
      <c r="BF362" s="24" t="s">
        <v>179</v>
      </c>
      <c r="BG362" s="24">
        <v>441.72793196665049</v>
      </c>
      <c r="BH362" s="29" t="str">
        <f>IF(_xlfn.XLOOKUP(Consolidated[[#This Row],[CODE]],'[4]PRUEBA PVI'!$D:$D,'[4]PRUEBA PVI'!$AF:$AF,"NOT FOUND")=BG362,"",_xlfn.XLOOKUP(Consolidated[[#This Row],[CODE]],'[4]PRUEBA PVI'!$D:$D,'[4]PRUEBA PVI'!$AF:$AF,"NOT FOUND"))</f>
        <v/>
      </c>
      <c r="BI362" s="30">
        <v>424.20189737496759</v>
      </c>
      <c r="BJ362" s="21">
        <v>30</v>
      </c>
      <c r="BK362" s="28" t="str">
        <f>IF(_xlfn.XLOOKUP(Consolidated[[#This Row],[CODE]],'[4]PRUEBA PVI'!$D:$D,'[4]PRUEBA PVI'!$AK:$AK,"NO DATA")=Consolidated[[#This Row],[NO OF CLASSROOMS]],"","DOES NOT MATCH")</f>
        <v/>
      </c>
      <c r="BL362" s="31">
        <f>Consolidated[[#This Row],[ENROLLMENT 2021-22]]/Consolidated[[#This Row],[NO OF CLASSROOMS]]</f>
        <v>14.140063245832254</v>
      </c>
      <c r="BM362" s="21">
        <f>Consolidated[[#This Row],[FLOOR AREA (SF)]]/Consolidated[[#This Row],[ENROLLMENT 2022-23]]</f>
        <v>218.12521470178248</v>
      </c>
      <c r="BN362" s="21" t="s">
        <v>99</v>
      </c>
      <c r="BO362" s="21" t="s">
        <v>115</v>
      </c>
      <c r="BP362" s="21" t="s">
        <v>97</v>
      </c>
      <c r="BQ362" s="21" t="s">
        <v>123</v>
      </c>
      <c r="BR362" s="21" t="s">
        <v>97</v>
      </c>
      <c r="BS362" s="21" t="str">
        <f>_xlfn.XLOOKUP(Consolidated[[#This Row],[CODE]],'[7]page 1'!$A:$A,'[7]page 1'!$C:$C,"")</f>
        <v/>
      </c>
      <c r="BT362" s="21" t="str">
        <f>_xlfn.XLOOKUP(Consolidated[[#This Row],[CODE]],[8]Sheet1!$A:$A,[8]Sheet1!$G:$G,"")</f>
        <v/>
      </c>
      <c r="BU362" s="21" t="s">
        <v>92</v>
      </c>
      <c r="BV362" s="21" t="s">
        <v>101</v>
      </c>
      <c r="BW362" s="25" t="s">
        <v>125</v>
      </c>
      <c r="BX362" s="32" t="s">
        <v>1116</v>
      </c>
      <c r="BY362" s="21" t="s">
        <v>901</v>
      </c>
      <c r="BZ362" s="21" t="s">
        <v>103</v>
      </c>
      <c r="CA362" s="33" t="s">
        <v>903</v>
      </c>
      <c r="CB362" s="21">
        <v>1</v>
      </c>
      <c r="CC362" s="25" t="s">
        <v>253</v>
      </c>
      <c r="CD362" s="21" t="s">
        <v>97</v>
      </c>
      <c r="CE362" s="21"/>
      <c r="CF362" s="21" t="s">
        <v>139</v>
      </c>
    </row>
    <row r="363" spans="1:84" ht="56.4" x14ac:dyDescent="0.3">
      <c r="A363" s="21">
        <v>37507</v>
      </c>
      <c r="B363" s="22" t="s">
        <v>1117</v>
      </c>
      <c r="C363" s="21" t="s">
        <v>679</v>
      </c>
      <c r="D363" s="21" t="s">
        <v>844</v>
      </c>
      <c r="E363" s="21" t="s">
        <v>1118</v>
      </c>
      <c r="F363" s="21"/>
      <c r="G363" s="21" t="s">
        <v>379</v>
      </c>
      <c r="H363" s="21" t="s">
        <v>380</v>
      </c>
      <c r="I363" s="21" t="s">
        <v>92</v>
      </c>
      <c r="J363" s="21" t="s">
        <v>92</v>
      </c>
      <c r="K363" s="21" t="s">
        <v>268</v>
      </c>
      <c r="L363" s="24" t="s">
        <v>92</v>
      </c>
      <c r="M363" s="24">
        <v>13.354135691302972</v>
      </c>
      <c r="N363" s="24">
        <v>6.5356879306254108</v>
      </c>
      <c r="O363" s="24">
        <v>9.3861947926309544</v>
      </c>
      <c r="P363" s="24">
        <v>9.4179506230974077</v>
      </c>
      <c r="Q363" s="24">
        <v>16.049741153445492</v>
      </c>
      <c r="R363" s="24">
        <v>7.5654136842758337</v>
      </c>
      <c r="S363" s="24">
        <v>4.7419110479250746</v>
      </c>
      <c r="T363" s="24">
        <v>12.288181417424454</v>
      </c>
      <c r="U363" s="24">
        <v>6.6557678555757827</v>
      </c>
      <c r="V363" s="24">
        <v>15.276137293747336</v>
      </c>
      <c r="W363" s="24">
        <v>9.5398642497816777</v>
      </c>
      <c r="X363" s="24">
        <v>5.7896634764936294</v>
      </c>
      <c r="Y363" s="24">
        <v>5.7879117302325902</v>
      </c>
      <c r="Z363" s="24" t="s">
        <v>92</v>
      </c>
      <c r="AA363" s="24" t="s">
        <v>92</v>
      </c>
      <c r="AB363" s="23" t="s">
        <v>553</v>
      </c>
      <c r="AC363" s="21">
        <v>18.307690000000001</v>
      </c>
      <c r="AD363" s="21">
        <v>-65.302850000000007</v>
      </c>
      <c r="AE363" s="21" t="str">
        <f>_xlfn.XLOOKUP(Consolidated[[#This Row],[CODE]],[1]updatedschoolpoints!$A:$A,[1]updatedschoolpoints!$O:$O)</f>
        <v>476-002-089-02</v>
      </c>
      <c r="AF363" s="21">
        <f>_xlfn.XLOOKUP(Consolidated[[#This Row],[CODE]],[1]updatedschoolpoints!$A:$A,[1]updatedschoolpoints!$Q:$Q)</f>
        <v>2</v>
      </c>
      <c r="AG363" s="21">
        <f>_xlfn.XLOOKUP(Consolidated[[#This Row],[CODE]],[1]updatedschoolpoints!$A:$A,[1]updatedschoolpoints!$P:$P)</f>
        <v>89</v>
      </c>
      <c r="AH363" s="21">
        <f>_xlfn.XLOOKUP(Consolidated[[#This Row],[CODE]],[1]updatedschoolpoints!$A:$A,[1]updatedschoolpoints!$I:$I)</f>
        <v>3.5051622980000001</v>
      </c>
      <c r="AI363" s="21">
        <f>_xlfn.XLOOKUP(Consolidated[[#This Row],[CODE]],[1]updatedschoolpoints!$A:$A,[1]updatedschoolpoints!$H:$H)</f>
        <v>152684.86970000001</v>
      </c>
      <c r="AJ363" s="21">
        <v>88085</v>
      </c>
      <c r="AK363" s="21" t="s">
        <v>251</v>
      </c>
      <c r="AL363" s="26">
        <f>_xlfn.XLOOKUP(Consolidated[[#This Row],[CODE]],'[2]FCI updated 220517'!$B:$B,'[2]FCI updated 220517'!$GD:$GD)</f>
        <v>0.28299999999999997</v>
      </c>
      <c r="AM363" s="27">
        <f>IF(AND(Consolidated[[#This Row],[DESIGNATION]]="Historic",Consolidated[[#This Row],[DESIGNATION 3/22/2022]]="Historic"),AL363,AL363/1.6)</f>
        <v>0.17687499999999998</v>
      </c>
      <c r="AN363" s="21" t="s">
        <v>45</v>
      </c>
      <c r="AO363" s="21" t="s">
        <v>97</v>
      </c>
      <c r="AP363" s="21" t="str">
        <f>_xlfn.XLOOKUP(Consolidated[[#This Row],[CODE]],'[3]PRUEBA PVI'!$D:$D,'[3]PRUEBA PVI'!$I:$I,"NO DATA")</f>
        <v>REGULAR</v>
      </c>
      <c r="AQ363" s="28" t="str">
        <f>IF(_xlfn.XLOOKUP(Consolidated[[#This Row],[CODE]],'[4]PRUEBA PVI'!$D:$D,'[4]PRUEBA PVI'!$I:$I,"NOT FOUND")=Consolidated[[#This Row],[SPECIAL SCHOOL]],"MATCHES","NO")</f>
        <v>MATCHES</v>
      </c>
      <c r="AR363" s="28"/>
      <c r="AS363" s="21">
        <f>_xlfn.XLOOKUP(Consolidated[[#This Row],[CODE]],'[5]WORKING FILE'!$D:$D,'[5]WORKING FILE'!$W:$W,"")</f>
        <v>3</v>
      </c>
      <c r="AT363" s="33" t="str">
        <f>_xlfn.XLOOKUP(Consolidated[[#This Row],[CODE]],'[5]WORKING FILE'!$D:$D,'[5]WORKING FILE'!$V:$V)</f>
        <v>On an island. Add (1) PK class</v>
      </c>
      <c r="AU363" s="21" t="str">
        <f>_xlfn.XLOOKUP(Consolidated[[#This Row],[CODE]],'[6]Karen sort'!$D:$D,'[6]Karen sort'!$O:$O,"NOT COMPLETE")</f>
        <v>PK-12</v>
      </c>
      <c r="AV363" s="21">
        <v>1</v>
      </c>
      <c r="AW363" s="21">
        <v>4</v>
      </c>
      <c r="AX363" s="21" t="s">
        <v>92</v>
      </c>
      <c r="AY363" s="27" t="s">
        <v>92</v>
      </c>
      <c r="AZ363" s="21"/>
      <c r="BA363" s="21"/>
      <c r="BB363" s="21"/>
      <c r="BC363" s="21"/>
      <c r="BD363" s="21"/>
      <c r="BE363" s="21"/>
      <c r="BF363" s="24" t="s">
        <v>179</v>
      </c>
      <c r="BG363" s="24">
        <v>122.38856094655863</v>
      </c>
      <c r="BH363" s="29" t="str">
        <f>IF(_xlfn.XLOOKUP(Consolidated[[#This Row],[CODE]],'[4]PRUEBA PVI'!$D:$D,'[4]PRUEBA PVI'!$AF:$AF,"NOT FOUND")=BG363,"",_xlfn.XLOOKUP(Consolidated[[#This Row],[CODE]],'[4]PRUEBA PVI'!$D:$D,'[4]PRUEBA PVI'!$AF:$AF,"NOT FOUND"))</f>
        <v/>
      </c>
      <c r="BI363" s="30">
        <v>116.1240120922469</v>
      </c>
      <c r="BJ363" s="21">
        <v>24</v>
      </c>
      <c r="BK363" s="28" t="str">
        <f>IF(_xlfn.XLOOKUP(Consolidated[[#This Row],[CODE]],'[4]PRUEBA PVI'!$D:$D,'[4]PRUEBA PVI'!$AK:$AK,"NO DATA")=Consolidated[[#This Row],[NO OF CLASSROOMS]],"","DOES NOT MATCH")</f>
        <v/>
      </c>
      <c r="BL363" s="31">
        <f>Consolidated[[#This Row],[ENROLLMENT 2021-22]]/Consolidated[[#This Row],[NO OF CLASSROOMS]]</f>
        <v>4.8385005038436208</v>
      </c>
      <c r="BM363" s="21">
        <f>Consolidated[[#This Row],[FLOOR AREA (SF)]]/Consolidated[[#This Row],[ENROLLMENT 2022-23]]</f>
        <v>719.71595481429517</v>
      </c>
      <c r="BN363" s="21" t="s">
        <v>99</v>
      </c>
      <c r="BO363" s="21" t="s">
        <v>115</v>
      </c>
      <c r="BP363" s="21" t="s">
        <v>97</v>
      </c>
      <c r="BQ363" s="21" t="s">
        <v>97</v>
      </c>
      <c r="BR363" s="21" t="s">
        <v>97</v>
      </c>
      <c r="BS363" s="21" t="str">
        <f>_xlfn.XLOOKUP(Consolidated[[#This Row],[CODE]],'[7]page 1'!$A:$A,'[7]page 1'!$C:$C,"")</f>
        <v/>
      </c>
      <c r="BT363" s="21" t="str">
        <f>_xlfn.XLOOKUP(Consolidated[[#This Row],[CODE]],[8]Sheet1!$A:$A,[8]Sheet1!$G:$G,"")</f>
        <v/>
      </c>
      <c r="BU363" s="21" t="s">
        <v>92</v>
      </c>
      <c r="BV363" s="21" t="s">
        <v>124</v>
      </c>
      <c r="BW363" s="25" t="s">
        <v>125</v>
      </c>
      <c r="BX363" s="32" t="s">
        <v>1119</v>
      </c>
      <c r="BY363" s="21" t="s">
        <v>1118</v>
      </c>
      <c r="BZ363" s="21" t="s">
        <v>103</v>
      </c>
      <c r="CA363" s="33" t="s">
        <v>1120</v>
      </c>
      <c r="CB363" s="21">
        <v>3</v>
      </c>
      <c r="CC363" s="25" t="s">
        <v>253</v>
      </c>
      <c r="CD363" s="21" t="s">
        <v>97</v>
      </c>
      <c r="CE363" s="21"/>
      <c r="CF363" s="21" t="s">
        <v>139</v>
      </c>
    </row>
    <row r="364" spans="1:84" ht="70.2" x14ac:dyDescent="0.3">
      <c r="A364" s="21">
        <v>40022</v>
      </c>
      <c r="B364" s="22" t="s">
        <v>1121</v>
      </c>
      <c r="C364" s="21" t="s">
        <v>415</v>
      </c>
      <c r="D364" s="21" t="s">
        <v>1122</v>
      </c>
      <c r="E364" s="21" t="s">
        <v>1123</v>
      </c>
      <c r="F364" s="21"/>
      <c r="G364" s="21" t="s">
        <v>160</v>
      </c>
      <c r="H364" s="21" t="s">
        <v>161</v>
      </c>
      <c r="I364" s="21" t="s">
        <v>92</v>
      </c>
      <c r="J364" s="21" t="s">
        <v>92</v>
      </c>
      <c r="K364" s="21" t="s">
        <v>162</v>
      </c>
      <c r="L364" s="24" t="s">
        <v>92</v>
      </c>
      <c r="M364" s="24" t="s">
        <v>92</v>
      </c>
      <c r="N364" s="24" t="s">
        <v>92</v>
      </c>
      <c r="O364" s="24" t="s">
        <v>92</v>
      </c>
      <c r="P364" s="24" t="s">
        <v>92</v>
      </c>
      <c r="Q364" s="24" t="s">
        <v>92</v>
      </c>
      <c r="R364" s="24" t="s">
        <v>92</v>
      </c>
      <c r="S364" s="24" t="s">
        <v>92</v>
      </c>
      <c r="T364" s="24" t="s">
        <v>92</v>
      </c>
      <c r="U364" s="24" t="s">
        <v>92</v>
      </c>
      <c r="V364" s="24">
        <v>54.421239108974888</v>
      </c>
      <c r="W364" s="24">
        <v>267.116198993887</v>
      </c>
      <c r="X364" s="24">
        <v>222.90204384500475</v>
      </c>
      <c r="Y364" s="24">
        <v>258.526723950389</v>
      </c>
      <c r="Z364" s="24" t="s">
        <v>92</v>
      </c>
      <c r="AA364" s="24" t="s">
        <v>92</v>
      </c>
      <c r="AB364" s="23" t="s">
        <v>1124</v>
      </c>
      <c r="AC364" s="21">
        <v>18.383500000000002</v>
      </c>
      <c r="AD364" s="21">
        <v>-67.191329999999994</v>
      </c>
      <c r="AE364" s="21" t="str">
        <f>_xlfn.XLOOKUP(Consolidated[[#This Row],[CODE]],[1]updatedschoolpoints!$A:$A,[1]updatedschoolpoints!$O:$O)</f>
        <v>068-070-374-01</v>
      </c>
      <c r="AF364" s="21">
        <f>_xlfn.XLOOKUP(Consolidated[[#This Row],[CODE]],[1]updatedschoolpoints!$A:$A,[1]updatedschoolpoints!$Q:$Q)</f>
        <v>1</v>
      </c>
      <c r="AG364" s="21">
        <f>_xlfn.XLOOKUP(Consolidated[[#This Row],[CODE]],[1]updatedschoolpoints!$A:$A,[1]updatedschoolpoints!$P:$P)</f>
        <v>374</v>
      </c>
      <c r="AH364" s="21">
        <f>_xlfn.XLOOKUP(Consolidated[[#This Row],[CODE]],[1]updatedschoolpoints!$A:$A,[1]updatedschoolpoints!$I:$I)</f>
        <v>9.231228947</v>
      </c>
      <c r="AI364" s="21">
        <f>_xlfn.XLOOKUP(Consolidated[[#This Row],[CODE]],[1]updatedschoolpoints!$A:$A,[1]updatedschoolpoints!$H:$H)</f>
        <v>402112.33289999998</v>
      </c>
      <c r="AJ364" s="21">
        <v>59532</v>
      </c>
      <c r="AK364" s="21" t="s">
        <v>405</v>
      </c>
      <c r="AL364" s="26">
        <f>_xlfn.XLOOKUP(Consolidated[[#This Row],[CODE]],'[2]FCI updated 220517'!$B:$B,'[2]FCI updated 220517'!$GD:$GD)</f>
        <v>0.40550000000000003</v>
      </c>
      <c r="AM364" s="27">
        <f>IF(AND(Consolidated[[#This Row],[DESIGNATION]]="Historic",Consolidated[[#This Row],[DESIGNATION 3/22/2022]]="Historic"),AL364,AL364/1.6)</f>
        <v>0.25343749999999998</v>
      </c>
      <c r="AN364" s="21" t="s">
        <v>45</v>
      </c>
      <c r="AO364" s="21" t="s">
        <v>46</v>
      </c>
      <c r="AP364" s="21" t="str">
        <f>_xlfn.XLOOKUP(Consolidated[[#This Row],[CODE]],'[3]PRUEBA PVI'!$D:$D,'[3]PRUEBA PVI'!$I:$I,"NO DATA")</f>
        <v>VOCACIONAL</v>
      </c>
      <c r="AQ364" s="28" t="str">
        <f>IF(_xlfn.XLOOKUP(Consolidated[[#This Row],[CODE]],'[4]PRUEBA PVI'!$D:$D,'[4]PRUEBA PVI'!$I:$I,"NOT FOUND")=Consolidated[[#This Row],[SPECIAL SCHOOL]],"MATCHES","NO")</f>
        <v>MATCHES</v>
      </c>
      <c r="AR364" s="28"/>
      <c r="AS364" s="21">
        <f>_xlfn.XLOOKUP(Consolidated[[#This Row],[CODE]],'[5]WORKING FILE'!$D:$D,'[5]WORKING FILE'!$W:$W,"")</f>
        <v>5</v>
      </c>
      <c r="AT364" s="33" t="str">
        <f>_xlfn.XLOOKUP(Consolidated[[#This Row],[CODE]],'[5]WORKING FILE'!$D:$D,'[5]WORKING FILE'!$V:$V)</f>
        <v xml:space="preserve">occupational; </v>
      </c>
      <c r="AU364" s="21" t="str">
        <f>_xlfn.XLOOKUP(Consolidated[[#This Row],[CODE]],'[6]Karen sort'!$D:$D,'[6]Karen sort'!$O:$O,"NOT COMPLETE")</f>
        <v>9-12</v>
      </c>
      <c r="AV364" s="21">
        <v>13</v>
      </c>
      <c r="AW364" s="21">
        <v>5</v>
      </c>
      <c r="AX364" s="21" t="s">
        <v>92</v>
      </c>
      <c r="AY364" s="27" t="s">
        <v>92</v>
      </c>
      <c r="AZ364" s="21"/>
      <c r="BA364" s="21"/>
      <c r="BB364" s="21"/>
      <c r="BC364" s="21"/>
      <c r="BD364" s="21"/>
      <c r="BE364" s="21"/>
      <c r="BF364" s="24" t="s">
        <v>179</v>
      </c>
      <c r="BG364" s="24">
        <v>802.96620589825557</v>
      </c>
      <c r="BH364" s="29" t="str">
        <f>IF(_xlfn.XLOOKUP(Consolidated[[#This Row],[CODE]],'[4]PRUEBA PVI'!$D:$D,'[4]PRUEBA PVI'!$AF:$AF,"NOT FOUND")=BG364,"",_xlfn.XLOOKUP(Consolidated[[#This Row],[CODE]],'[4]PRUEBA PVI'!$D:$D,'[4]PRUEBA PVI'!$AF:$AF,"NOT FOUND"))</f>
        <v/>
      </c>
      <c r="BI364" s="30">
        <v>771.26065278826366</v>
      </c>
      <c r="BJ364" s="21">
        <v>38</v>
      </c>
      <c r="BK364" s="28" t="str">
        <f>IF(_xlfn.XLOOKUP(Consolidated[[#This Row],[CODE]],'[4]PRUEBA PVI'!$D:$D,'[4]PRUEBA PVI'!$AK:$AK,"NO DATA")=Consolidated[[#This Row],[NO OF CLASSROOMS]],"","DOES NOT MATCH")</f>
        <v/>
      </c>
      <c r="BL364" s="31">
        <f>Consolidated[[#This Row],[ENROLLMENT 2021-22]]/Consolidated[[#This Row],[NO OF CLASSROOMS]]</f>
        <v>20.2963329681122</v>
      </c>
      <c r="BM364" s="21">
        <f>Consolidated[[#This Row],[FLOOR AREA (SF)]]/Consolidated[[#This Row],[ENROLLMENT 2022-23]]</f>
        <v>74.140106473600881</v>
      </c>
      <c r="BN364" s="21" t="s">
        <v>99</v>
      </c>
      <c r="BO364" s="21" t="s">
        <v>132</v>
      </c>
      <c r="BP364" s="21" t="s">
        <v>97</v>
      </c>
      <c r="BQ364" s="21" t="s">
        <v>97</v>
      </c>
      <c r="BR364" s="21" t="s">
        <v>97</v>
      </c>
      <c r="BS364" s="21" t="str">
        <f>_xlfn.XLOOKUP(Consolidated[[#This Row],[CODE]],'[7]page 1'!$A:$A,'[7]page 1'!$C:$C,"")</f>
        <v/>
      </c>
      <c r="BT364" s="21" t="str">
        <f>_xlfn.XLOOKUP(Consolidated[[#This Row],[CODE]],[8]Sheet1!$A:$A,[8]Sheet1!$G:$G,"")</f>
        <v/>
      </c>
      <c r="BU364" s="21" t="s">
        <v>92</v>
      </c>
      <c r="BV364" s="21" t="s">
        <v>101</v>
      </c>
      <c r="BW364" s="25" t="s">
        <v>92</v>
      </c>
      <c r="BX364" s="32" t="s">
        <v>1125</v>
      </c>
      <c r="BY364" s="21" t="s">
        <v>1123</v>
      </c>
      <c r="BZ364" s="21" t="s">
        <v>103</v>
      </c>
      <c r="CA364" s="33" t="s">
        <v>1126</v>
      </c>
      <c r="CB364" s="21">
        <v>1</v>
      </c>
      <c r="CC364" s="25" t="s">
        <v>172</v>
      </c>
      <c r="CD364" s="21" t="s">
        <v>97</v>
      </c>
      <c r="CE364" s="21"/>
      <c r="CF364" s="21" t="s">
        <v>176</v>
      </c>
    </row>
    <row r="365" spans="1:84" ht="56.4" x14ac:dyDescent="0.3">
      <c r="A365" s="21">
        <v>40030</v>
      </c>
      <c r="B365" s="22" t="s">
        <v>1127</v>
      </c>
      <c r="C365" s="21" t="s">
        <v>415</v>
      </c>
      <c r="D365" s="21" t="s">
        <v>1122</v>
      </c>
      <c r="E365" s="21" t="s">
        <v>1123</v>
      </c>
      <c r="F365" s="21"/>
      <c r="G365" s="21" t="s">
        <v>547</v>
      </c>
      <c r="H365" s="21" t="s">
        <v>548</v>
      </c>
      <c r="I365" s="21" t="s">
        <v>110</v>
      </c>
      <c r="J365" s="21" t="s">
        <v>93</v>
      </c>
      <c r="K365" s="21" t="s">
        <v>111</v>
      </c>
      <c r="L365" s="24">
        <v>6.4650817787222206</v>
      </c>
      <c r="M365" s="24">
        <v>12.400268856209903</v>
      </c>
      <c r="N365" s="24">
        <v>14.005045565625881</v>
      </c>
      <c r="O365" s="24">
        <v>18.772389585261909</v>
      </c>
      <c r="P365" s="24">
        <v>16.010516059265594</v>
      </c>
      <c r="Q365" s="24">
        <v>21.714355678190962</v>
      </c>
      <c r="R365" s="24">
        <v>21.750564342293021</v>
      </c>
      <c r="S365" s="24">
        <v>30.348230706720475</v>
      </c>
      <c r="T365" s="24">
        <v>32.138320630187032</v>
      </c>
      <c r="U365" s="24">
        <v>30.426367339775005</v>
      </c>
      <c r="V365" s="24">
        <v>34.371308910931504</v>
      </c>
      <c r="W365" s="24" t="s">
        <v>92</v>
      </c>
      <c r="X365" s="24" t="s">
        <v>92</v>
      </c>
      <c r="Y365" s="24" t="s">
        <v>92</v>
      </c>
      <c r="Z365" s="24" t="s">
        <v>92</v>
      </c>
      <c r="AA365" s="24" t="s">
        <v>92</v>
      </c>
      <c r="AB365" s="23" t="s">
        <v>208</v>
      </c>
      <c r="AC365" s="21">
        <v>18.34132</v>
      </c>
      <c r="AD365" s="21">
        <v>-67.194460000000007</v>
      </c>
      <c r="AE365" s="21" t="str">
        <f>_xlfn.XLOOKUP(Consolidated[[#This Row],[CODE]],[1]updatedschoolpoints!$A:$A,[1]updatedschoolpoints!$O:$O)</f>
        <v>125-009-559-13</v>
      </c>
      <c r="AF365" s="21">
        <f>_xlfn.XLOOKUP(Consolidated[[#This Row],[CODE]],[1]updatedschoolpoints!$A:$A,[1]updatedschoolpoints!$Q:$Q)</f>
        <v>13</v>
      </c>
      <c r="AG365" s="21">
        <f>_xlfn.XLOOKUP(Consolidated[[#This Row],[CODE]],[1]updatedschoolpoints!$A:$A,[1]updatedschoolpoints!$P:$P)</f>
        <v>559</v>
      </c>
      <c r="AH365" s="21">
        <f>_xlfn.XLOOKUP(Consolidated[[#This Row],[CODE]],[1]updatedschoolpoints!$A:$A,[1]updatedschoolpoints!$I:$I)</f>
        <v>2.9261856050000001</v>
      </c>
      <c r="AI365" s="21">
        <f>_xlfn.XLOOKUP(Consolidated[[#This Row],[CODE]],[1]updatedschoolpoints!$A:$A,[1]updatedschoolpoints!$H:$H)</f>
        <v>127464.6449</v>
      </c>
      <c r="AJ365" s="21">
        <v>33892</v>
      </c>
      <c r="AK365" s="21" t="s">
        <v>730</v>
      </c>
      <c r="AL365" s="26">
        <f>_xlfn.XLOOKUP(Consolidated[[#This Row],[CODE]],'[2]FCI updated 220517'!$B:$B,'[2]FCI updated 220517'!$GD:$GD)</f>
        <v>0.755</v>
      </c>
      <c r="AM365" s="27">
        <f>IF(AND(Consolidated[[#This Row],[DESIGNATION]]="Historic",Consolidated[[#This Row],[DESIGNATION 3/22/2022]]="Historic"),AL365,AL365/1.6)</f>
        <v>0.47187499999999999</v>
      </c>
      <c r="AN365" s="21" t="s">
        <v>97</v>
      </c>
      <c r="AO365" s="21" t="s">
        <v>97</v>
      </c>
      <c r="AP365" s="21" t="str">
        <f>_xlfn.XLOOKUP(Consolidated[[#This Row],[CODE]],'[3]PRUEBA PVI'!$D:$D,'[3]PRUEBA PVI'!$I:$I,"NO DATA")</f>
        <v>REGULAR</v>
      </c>
      <c r="AQ365" s="28" t="str">
        <f>IF(_xlfn.XLOOKUP(Consolidated[[#This Row],[CODE]],'[4]PRUEBA PVI'!$D:$D,'[4]PRUEBA PVI'!$I:$I,"NOT FOUND")=Consolidated[[#This Row],[SPECIAL SCHOOL]],"MATCHES","NO")</f>
        <v>MATCHES</v>
      </c>
      <c r="AR365" s="28"/>
      <c r="AS365" s="21">
        <f>_xlfn.XLOOKUP(Consolidated[[#This Row],[CODE]],'[5]WORKING FILE'!$D:$D,'[5]WORKING FILE'!$W:$W,"")</f>
        <v>3</v>
      </c>
      <c r="AT365" s="33" t="str">
        <f>_xlfn.XLOOKUP(Consolidated[[#This Row],[CODE]],'[5]WORKING FILE'!$D:$D,'[5]WORKING FILE'!$V:$V)</f>
        <v>bilingual</v>
      </c>
      <c r="AU365" s="21" t="str">
        <f>_xlfn.XLOOKUP(Consolidated[[#This Row],[CODE]],'[6]Karen sort'!$D:$D,'[6]Karen sort'!$O:$O,"NOT COMPLETE")</f>
        <v>PK-8</v>
      </c>
      <c r="AV365" s="21">
        <v>13</v>
      </c>
      <c r="AW365" s="21">
        <v>4</v>
      </c>
      <c r="AX365" s="21" t="s">
        <v>92</v>
      </c>
      <c r="AY365" s="27" t="s">
        <v>92</v>
      </c>
      <c r="AZ365" s="21"/>
      <c r="BA365" s="21"/>
      <c r="BB365" s="21"/>
      <c r="BC365" s="21"/>
      <c r="BD365" s="21"/>
      <c r="BE365" s="21"/>
      <c r="BF365" s="24" t="s">
        <v>131</v>
      </c>
      <c r="BG365" s="24">
        <v>243.19161278580231</v>
      </c>
      <c r="BH365" s="29" t="str">
        <f>IF(_xlfn.XLOOKUP(Consolidated[[#This Row],[CODE]],'[4]PRUEBA PVI'!$D:$D,'[4]PRUEBA PVI'!$AF:$AF,"NOT FOUND")=BG365,"",_xlfn.XLOOKUP(Consolidated[[#This Row],[CODE]],'[4]PRUEBA PVI'!$D:$D,'[4]PRUEBA PVI'!$AF:$AF,"NOT FOUND"))</f>
        <v/>
      </c>
      <c r="BI365" s="30">
        <v>231.13277810036831</v>
      </c>
      <c r="BJ365" s="21">
        <v>31</v>
      </c>
      <c r="BK365" s="28" t="str">
        <f>IF(_xlfn.XLOOKUP(Consolidated[[#This Row],[CODE]],'[4]PRUEBA PVI'!$D:$D,'[4]PRUEBA PVI'!$AK:$AK,"NO DATA")=Consolidated[[#This Row],[NO OF CLASSROOMS]],"","DOES NOT MATCH")</f>
        <v/>
      </c>
      <c r="BL365" s="31">
        <f>Consolidated[[#This Row],[ENROLLMENT 2021-22]]/Consolidated[[#This Row],[NO OF CLASSROOMS]]</f>
        <v>7.4558960677538169</v>
      </c>
      <c r="BM365" s="21">
        <f>Consolidated[[#This Row],[FLOOR AREA (SF)]]/Consolidated[[#This Row],[ENROLLMENT 2022-23]]</f>
        <v>139.36335884186644</v>
      </c>
      <c r="BN365" s="21" t="s">
        <v>114</v>
      </c>
      <c r="BO365" s="21" t="s">
        <v>100</v>
      </c>
      <c r="BP365" s="21" t="s">
        <v>97</v>
      </c>
      <c r="BQ365" s="21" t="s">
        <v>97</v>
      </c>
      <c r="BR365" s="21" t="s">
        <v>97</v>
      </c>
      <c r="BS365" s="21" t="str">
        <f>_xlfn.XLOOKUP(Consolidated[[#This Row],[CODE]],'[7]page 1'!$A:$A,'[7]page 1'!$C:$C,"")</f>
        <v/>
      </c>
      <c r="BT365" s="21" t="str">
        <f>_xlfn.XLOOKUP(Consolidated[[#This Row],[CODE]],[8]Sheet1!$A:$A,[8]Sheet1!$G:$G,"")</f>
        <v/>
      </c>
      <c r="BU365" s="21" t="s">
        <v>92</v>
      </c>
      <c r="BV365" s="21" t="s">
        <v>124</v>
      </c>
      <c r="BW365" s="25" t="s">
        <v>92</v>
      </c>
      <c r="BX365" s="32" t="s">
        <v>1128</v>
      </c>
      <c r="BY365" s="21" t="s">
        <v>1123</v>
      </c>
      <c r="BZ365" s="21" t="s">
        <v>103</v>
      </c>
      <c r="CA365" s="33" t="s">
        <v>1126</v>
      </c>
      <c r="CB365" s="21">
        <v>1</v>
      </c>
      <c r="CC365" s="25" t="s">
        <v>172</v>
      </c>
      <c r="CD365" s="21" t="s">
        <v>97</v>
      </c>
      <c r="CE365" s="21"/>
      <c r="CF365" s="21" t="s">
        <v>106</v>
      </c>
    </row>
    <row r="366" spans="1:84" ht="56.4" x14ac:dyDescent="0.3">
      <c r="A366" s="21">
        <v>40121</v>
      </c>
      <c r="B366" s="22" t="s">
        <v>1129</v>
      </c>
      <c r="C366" s="21" t="s">
        <v>415</v>
      </c>
      <c r="D366" s="21" t="s">
        <v>1122</v>
      </c>
      <c r="E366" s="21" t="s">
        <v>1123</v>
      </c>
      <c r="F366" s="21"/>
      <c r="G366" s="21" t="s">
        <v>119</v>
      </c>
      <c r="H366" s="21" t="s">
        <v>120</v>
      </c>
      <c r="I366" s="21" t="s">
        <v>92</v>
      </c>
      <c r="J366" s="21" t="s">
        <v>92</v>
      </c>
      <c r="K366" s="21" t="s">
        <v>121</v>
      </c>
      <c r="L366" s="24" t="s">
        <v>92</v>
      </c>
      <c r="M366" s="24">
        <v>19.077336701861391</v>
      </c>
      <c r="N366" s="24">
        <v>13.071375861250822</v>
      </c>
      <c r="O366" s="24">
        <v>10.32481427189405</v>
      </c>
      <c r="P366" s="24">
        <v>15.068720996955852</v>
      </c>
      <c r="Q366" s="24">
        <v>20.77025325740005</v>
      </c>
      <c r="R366" s="24">
        <v>23.641917763361981</v>
      </c>
      <c r="S366" s="24" t="s">
        <v>92</v>
      </c>
      <c r="T366" s="24" t="s">
        <v>92</v>
      </c>
      <c r="U366" s="24" t="s">
        <v>92</v>
      </c>
      <c r="V366" s="24" t="s">
        <v>92</v>
      </c>
      <c r="W366" s="24" t="s">
        <v>92</v>
      </c>
      <c r="X366" s="24" t="s">
        <v>92</v>
      </c>
      <c r="Y366" s="24" t="s">
        <v>92</v>
      </c>
      <c r="Z366" s="24" t="s">
        <v>92</v>
      </c>
      <c r="AA366" s="24" t="s">
        <v>92</v>
      </c>
      <c r="AB366" s="23" t="s">
        <v>198</v>
      </c>
      <c r="AC366" s="21">
        <v>18.338270000000001</v>
      </c>
      <c r="AD366" s="21">
        <v>-67.177120000000002</v>
      </c>
      <c r="AE366" s="21" t="str">
        <f>_xlfn.XLOOKUP(Consolidated[[#This Row],[CODE]],[1]updatedschoolpoints!$A:$A,[1]updatedschoolpoints!$O:$O)</f>
        <v>126-012-365-10</v>
      </c>
      <c r="AF366" s="21">
        <f>_xlfn.XLOOKUP(Consolidated[[#This Row],[CODE]],[1]updatedschoolpoints!$A:$A,[1]updatedschoolpoints!$Q:$Q)</f>
        <v>10</v>
      </c>
      <c r="AG366" s="21">
        <f>_xlfn.XLOOKUP(Consolidated[[#This Row],[CODE]],[1]updatedschoolpoints!$A:$A,[1]updatedschoolpoints!$P:$P)</f>
        <v>365</v>
      </c>
      <c r="AH366" s="21">
        <f>_xlfn.XLOOKUP(Consolidated[[#This Row],[CODE]],[1]updatedschoolpoints!$A:$A,[1]updatedschoolpoints!$I:$I)</f>
        <v>0.96797205900000005</v>
      </c>
      <c r="AI366" s="21">
        <f>_xlfn.XLOOKUP(Consolidated[[#This Row],[CODE]],[1]updatedschoolpoints!$A:$A,[1]updatedschoolpoints!$H:$H)</f>
        <v>42164.8629</v>
      </c>
      <c r="AJ366" s="21">
        <v>19022</v>
      </c>
      <c r="AK366" s="21" t="s">
        <v>324</v>
      </c>
      <c r="AL366" s="26">
        <f>_xlfn.XLOOKUP(Consolidated[[#This Row],[CODE]],'[2]FCI updated 220517'!$B:$B,'[2]FCI updated 220517'!$GD:$GD)</f>
        <v>1.288</v>
      </c>
      <c r="AM366" s="27">
        <f>IF(AND(Consolidated[[#This Row],[DESIGNATION]]="Historic",Consolidated[[#This Row],[DESIGNATION 3/22/2022]]="Historic"),AL366,AL366/1.6)</f>
        <v>0.80499999999999994</v>
      </c>
      <c r="AN366" s="21" t="s">
        <v>97</v>
      </c>
      <c r="AO366" s="21" t="s">
        <v>97</v>
      </c>
      <c r="AP366" s="21" t="str">
        <f>_xlfn.XLOOKUP(Consolidated[[#This Row],[CODE]],'[3]PRUEBA PVI'!$D:$D,'[3]PRUEBA PVI'!$I:$I,"NO DATA")</f>
        <v>REGULAR</v>
      </c>
      <c r="AQ366" s="28" t="str">
        <f>IF(_xlfn.XLOOKUP(Consolidated[[#This Row],[CODE]],'[4]PRUEBA PVI'!$D:$D,'[4]PRUEBA PVI'!$I:$I,"NOT FOUND")=Consolidated[[#This Row],[SPECIAL SCHOOL]],"MATCHES","NO")</f>
        <v>MATCHES</v>
      </c>
      <c r="AR366" s="28"/>
      <c r="AS366" s="21">
        <f>_xlfn.XLOOKUP(Consolidated[[#This Row],[CODE]],'[5]WORKING FILE'!$D:$D,'[5]WORKING FILE'!$W:$W,"")</f>
        <v>1</v>
      </c>
      <c r="AT366" s="33">
        <f>_xlfn.XLOOKUP(Consolidated[[#This Row],[CODE]],'[5]WORKING FILE'!$D:$D,'[5]WORKING FILE'!$V:$V)</f>
        <v>0</v>
      </c>
      <c r="AU366" s="21" t="str">
        <f>_xlfn.XLOOKUP(Consolidated[[#This Row],[CODE]],'[6]Karen sort'!$D:$D,'[6]Karen sort'!$O:$O,"NOT COMPLETE")</f>
        <v>K-5</v>
      </c>
      <c r="AV366" s="21">
        <v>13</v>
      </c>
      <c r="AW366" s="21">
        <v>5</v>
      </c>
      <c r="AX366" s="21" t="s">
        <v>92</v>
      </c>
      <c r="AY366" s="27" t="s">
        <v>92</v>
      </c>
      <c r="AZ366" s="21"/>
      <c r="BA366" s="21"/>
      <c r="BB366" s="21"/>
      <c r="BC366" s="21"/>
      <c r="BD366" s="21"/>
      <c r="BE366" s="21"/>
      <c r="BF366" s="24" t="s">
        <v>98</v>
      </c>
      <c r="BG366" s="24">
        <v>101.95441885272416</v>
      </c>
      <c r="BH366" s="29" t="str">
        <f>IF(_xlfn.XLOOKUP(Consolidated[[#This Row],[CODE]],'[4]PRUEBA PVI'!$D:$D,'[4]PRUEBA PVI'!$AF:$AF,"NOT FOUND")=BG366,"",_xlfn.XLOOKUP(Consolidated[[#This Row],[CODE]],'[4]PRUEBA PVI'!$D:$D,'[4]PRUEBA PVI'!$AF:$AF,"NOT FOUND"))</f>
        <v/>
      </c>
      <c r="BI366" s="30">
        <v>96.251162645522754</v>
      </c>
      <c r="BJ366" s="21">
        <v>12</v>
      </c>
      <c r="BK366" s="28" t="str">
        <f>IF(_xlfn.XLOOKUP(Consolidated[[#This Row],[CODE]],'[4]PRUEBA PVI'!$D:$D,'[4]PRUEBA PVI'!$AK:$AK,"NO DATA")=Consolidated[[#This Row],[NO OF CLASSROOMS]],"","DOES NOT MATCH")</f>
        <v/>
      </c>
      <c r="BL366" s="31">
        <f>Consolidated[[#This Row],[ENROLLMENT 2021-22]]/Consolidated[[#This Row],[NO OF CLASSROOMS]]</f>
        <v>8.0209302204602295</v>
      </c>
      <c r="BM366" s="21">
        <f>Consolidated[[#This Row],[FLOOR AREA (SF)]]/Consolidated[[#This Row],[ENROLLMENT 2022-23]]</f>
        <v>186.57357095505375</v>
      </c>
      <c r="BN366" s="21" t="s">
        <v>114</v>
      </c>
      <c r="BO366" s="21" t="s">
        <v>100</v>
      </c>
      <c r="BP366" s="21" t="s">
        <v>97</v>
      </c>
      <c r="BQ366" s="21" t="s">
        <v>97</v>
      </c>
      <c r="BR366" s="21" t="s">
        <v>97</v>
      </c>
      <c r="BS366" s="21" t="str">
        <f>_xlfn.XLOOKUP(Consolidated[[#This Row],[CODE]],'[7]page 1'!$A:$A,'[7]page 1'!$C:$C,"")</f>
        <v/>
      </c>
      <c r="BT366" s="21" t="str">
        <f>_xlfn.XLOOKUP(Consolidated[[#This Row],[CODE]],[8]Sheet1!$A:$A,[8]Sheet1!$G:$G,"")</f>
        <v/>
      </c>
      <c r="BU366" s="21" t="s">
        <v>92</v>
      </c>
      <c r="BV366" s="21" t="s">
        <v>124</v>
      </c>
      <c r="BW366" s="25" t="s">
        <v>92</v>
      </c>
      <c r="BX366" s="32" t="s">
        <v>1130</v>
      </c>
      <c r="BY366" s="21" t="s">
        <v>1123</v>
      </c>
      <c r="BZ366" s="21" t="s">
        <v>103</v>
      </c>
      <c r="CA366" s="33" t="s">
        <v>1126</v>
      </c>
      <c r="CB366" s="21">
        <v>1</v>
      </c>
      <c r="CC366" s="25" t="s">
        <v>105</v>
      </c>
      <c r="CD366" s="21" t="s">
        <v>97</v>
      </c>
      <c r="CE366" s="21"/>
      <c r="CF366" s="21" t="s">
        <v>106</v>
      </c>
    </row>
    <row r="367" spans="1:84" ht="56.4" x14ac:dyDescent="0.3">
      <c r="A367" s="21">
        <v>40139</v>
      </c>
      <c r="B367" s="22" t="s">
        <v>1131</v>
      </c>
      <c r="C367" s="21" t="s">
        <v>415</v>
      </c>
      <c r="D367" s="21" t="s">
        <v>1122</v>
      </c>
      <c r="E367" s="21" t="s">
        <v>1123</v>
      </c>
      <c r="F367" s="21"/>
      <c r="G367" s="21" t="s">
        <v>119</v>
      </c>
      <c r="H367" s="21" t="s">
        <v>120</v>
      </c>
      <c r="I367" s="21" t="s">
        <v>110</v>
      </c>
      <c r="J367" s="21" t="s">
        <v>92</v>
      </c>
      <c r="K367" s="21" t="s">
        <v>121</v>
      </c>
      <c r="L367" s="24">
        <v>12.930163557444441</v>
      </c>
      <c r="M367" s="24">
        <v>22.892804042233667</v>
      </c>
      <c r="N367" s="24">
        <v>31.744769948751994</v>
      </c>
      <c r="O367" s="24">
        <v>26.281345419366673</v>
      </c>
      <c r="P367" s="24">
        <v>29.195646931601964</v>
      </c>
      <c r="Q367" s="24">
        <v>28.323072623727342</v>
      </c>
      <c r="R367" s="24">
        <v>34.990038289775732</v>
      </c>
      <c r="S367" s="24" t="s">
        <v>92</v>
      </c>
      <c r="T367" s="24" t="s">
        <v>92</v>
      </c>
      <c r="U367" s="24" t="s">
        <v>92</v>
      </c>
      <c r="V367" s="24" t="s">
        <v>92</v>
      </c>
      <c r="W367" s="24" t="s">
        <v>92</v>
      </c>
      <c r="X367" s="24" t="s">
        <v>92</v>
      </c>
      <c r="Y367" s="24" t="s">
        <v>92</v>
      </c>
      <c r="Z367" s="24" t="s">
        <v>92</v>
      </c>
      <c r="AA367" s="24" t="s">
        <v>92</v>
      </c>
      <c r="AB367" s="23" t="s">
        <v>223</v>
      </c>
      <c r="AC367" s="37">
        <v>18.361183</v>
      </c>
      <c r="AD367" s="37">
        <v>-67.172352000000004</v>
      </c>
      <c r="AE367" s="37" t="str">
        <f>_xlfn.XLOOKUP(Consolidated[[#This Row],[CODE]],[1]updatedschoolpoints!$A:$A,[1]updatedschoolpoints!$O:$O)</f>
        <v>097-033-008-23</v>
      </c>
      <c r="AF367" s="37">
        <f>_xlfn.XLOOKUP(Consolidated[[#This Row],[CODE]],[1]updatedschoolpoints!$A:$A,[1]updatedschoolpoints!$Q:$Q)</f>
        <v>23</v>
      </c>
      <c r="AG367" s="37">
        <f>_xlfn.XLOOKUP(Consolidated[[#This Row],[CODE]],[1]updatedschoolpoints!$A:$A,[1]updatedschoolpoints!$P:$P)</f>
        <v>8</v>
      </c>
      <c r="AH367" s="37">
        <f>_xlfn.XLOOKUP(Consolidated[[#This Row],[CODE]],[1]updatedschoolpoints!$A:$A,[1]updatedschoolpoints!$I:$I)</f>
        <v>1.1375188279999999</v>
      </c>
      <c r="AI367" s="37">
        <f>_xlfn.XLOOKUP(Consolidated[[#This Row],[CODE]],[1]updatedschoolpoints!$A:$A,[1]updatedschoolpoints!$H:$H)</f>
        <v>49550.320140000003</v>
      </c>
      <c r="AJ367" s="21">
        <v>22660</v>
      </c>
      <c r="AK367" s="21" t="s">
        <v>1132</v>
      </c>
      <c r="AL367" s="26">
        <f>_xlfn.XLOOKUP(Consolidated[[#This Row],[CODE]],'[2]FCI updated 220517'!$B:$B,'[2]FCI updated 220517'!$GD:$GD)</f>
        <v>1.3839999999999999</v>
      </c>
      <c r="AM367" s="27">
        <f>IF(AND(Consolidated[[#This Row],[DESIGNATION]]="Historic",Consolidated[[#This Row],[DESIGNATION 3/22/2022]]="Historic"),AL367,AL367/1.6)</f>
        <v>0.86499999999999988</v>
      </c>
      <c r="AN367" s="21" t="s">
        <v>45</v>
      </c>
      <c r="AO367" s="21" t="s">
        <v>46</v>
      </c>
      <c r="AP367" s="21" t="str">
        <f>_xlfn.XLOOKUP(Consolidated[[#This Row],[CODE]],'[3]PRUEBA PVI'!$D:$D,'[3]PRUEBA PVI'!$I:$I,"NO DATA")</f>
        <v>REGULAR</v>
      </c>
      <c r="AQ367" s="28" t="str">
        <f>IF(_xlfn.XLOOKUP(Consolidated[[#This Row],[CODE]],'[4]PRUEBA PVI'!$D:$D,'[4]PRUEBA PVI'!$I:$I,"NOT FOUND")=Consolidated[[#This Row],[SPECIAL SCHOOL]],"MATCHES","NO")</f>
        <v>MATCHES</v>
      </c>
      <c r="AR367" s="28"/>
      <c r="AS367" s="21">
        <f>_xlfn.XLOOKUP(Consolidated[[#This Row],[CODE]],'[5]WORKING FILE'!$D:$D,'[5]WORKING FILE'!$W:$W,"")</f>
        <v>5</v>
      </c>
      <c r="AT367" s="33">
        <f>_xlfn.XLOOKUP(Consolidated[[#This Row],[CODE]],'[5]WORKING FILE'!$D:$D,'[5]WORKING FILE'!$V:$V)</f>
        <v>0</v>
      </c>
      <c r="AU367" s="21" t="str">
        <f>_xlfn.XLOOKUP(Consolidated[[#This Row],[CODE]],'[6]Karen sort'!$D:$D,'[6]Karen sort'!$O:$O,"NOT COMPLETE")</f>
        <v>PK-8</v>
      </c>
      <c r="AV367" s="21">
        <v>13</v>
      </c>
      <c r="AW367" s="21">
        <v>4</v>
      </c>
      <c r="AX367" s="21" t="s">
        <v>92</v>
      </c>
      <c r="AY367" s="27" t="s">
        <v>92</v>
      </c>
      <c r="AZ367" s="21"/>
      <c r="BA367" s="21"/>
      <c r="BB367" s="21"/>
      <c r="BC367" s="21"/>
      <c r="BD367" s="21"/>
      <c r="BE367" s="21"/>
      <c r="BF367" s="24" t="s">
        <v>98</v>
      </c>
      <c r="BG367" s="24">
        <v>186.3578408129018</v>
      </c>
      <c r="BH367" s="29" t="str">
        <f>IF(_xlfn.XLOOKUP(Consolidated[[#This Row],[CODE]],'[4]PRUEBA PVI'!$D:$D,'[4]PRUEBA PVI'!$AF:$AF,"NOT FOUND")=BG367,"",_xlfn.XLOOKUP(Consolidated[[#This Row],[CODE]],'[4]PRUEBA PVI'!$D:$D,'[4]PRUEBA PVI'!$AF:$AF,"NOT FOUND"))</f>
        <v/>
      </c>
      <c r="BI367" s="30">
        <v>177.4018885928279</v>
      </c>
      <c r="BJ367" s="21">
        <v>32</v>
      </c>
      <c r="BK367" s="28" t="str">
        <f>IF(_xlfn.XLOOKUP(Consolidated[[#This Row],[CODE]],'[4]PRUEBA PVI'!$D:$D,'[4]PRUEBA PVI'!$AK:$AK,"NO DATA")=Consolidated[[#This Row],[NO OF CLASSROOMS]],"","DOES NOT MATCH")</f>
        <v/>
      </c>
      <c r="BL367" s="31">
        <f>Consolidated[[#This Row],[ENROLLMENT 2021-22]]/Consolidated[[#This Row],[NO OF CLASSROOMS]]</f>
        <v>5.5438090185258719</v>
      </c>
      <c r="BM367" s="21">
        <f>Consolidated[[#This Row],[FLOOR AREA (SF)]]/Consolidated[[#This Row],[ENROLLMENT 2022-23]]</f>
        <v>121.59402524281242</v>
      </c>
      <c r="BN367" s="21" t="s">
        <v>114</v>
      </c>
      <c r="BO367" s="21" t="s">
        <v>100</v>
      </c>
      <c r="BP367" s="21" t="s">
        <v>97</v>
      </c>
      <c r="BQ367" s="21" t="s">
        <v>97</v>
      </c>
      <c r="BR367" s="21" t="s">
        <v>97</v>
      </c>
      <c r="BS367" s="21" t="str">
        <f>_xlfn.XLOOKUP(Consolidated[[#This Row],[CODE]],'[7]page 1'!$A:$A,'[7]page 1'!$C:$C,"")</f>
        <v>85KVA</v>
      </c>
      <c r="BT367" s="21" t="str">
        <f>_xlfn.XLOOKUP(Consolidated[[#This Row],[CODE]],[8]Sheet1!$A:$A,[8]Sheet1!$G:$G,"")</f>
        <v/>
      </c>
      <c r="BU367" s="21" t="s">
        <v>92</v>
      </c>
      <c r="BV367" s="21" t="s">
        <v>124</v>
      </c>
      <c r="BW367" s="25" t="s">
        <v>92</v>
      </c>
      <c r="BX367" s="32" t="s">
        <v>1133</v>
      </c>
      <c r="BY367" s="21" t="s">
        <v>1123</v>
      </c>
      <c r="BZ367" s="21" t="s">
        <v>103</v>
      </c>
      <c r="CA367" s="33" t="s">
        <v>1126</v>
      </c>
      <c r="CB367" s="21">
        <v>1</v>
      </c>
      <c r="CC367" s="25" t="s">
        <v>105</v>
      </c>
      <c r="CD367" s="21" t="s">
        <v>97</v>
      </c>
      <c r="CE367" s="21"/>
      <c r="CF367" s="21" t="s">
        <v>106</v>
      </c>
    </row>
    <row r="368" spans="1:84" ht="56.4" x14ac:dyDescent="0.3">
      <c r="A368" s="21">
        <v>40147</v>
      </c>
      <c r="B368" s="22" t="s">
        <v>1134</v>
      </c>
      <c r="C368" s="21" t="s">
        <v>415</v>
      </c>
      <c r="D368" s="21" t="s">
        <v>1122</v>
      </c>
      <c r="E368" s="21" t="s">
        <v>1123</v>
      </c>
      <c r="F368" s="21"/>
      <c r="G368" s="21" t="s">
        <v>108</v>
      </c>
      <c r="H368" s="21" t="s">
        <v>109</v>
      </c>
      <c r="I368" s="21" t="s">
        <v>110</v>
      </c>
      <c r="J368" s="21" t="s">
        <v>93</v>
      </c>
      <c r="K368" s="21" t="s">
        <v>111</v>
      </c>
      <c r="L368" s="24">
        <v>10.775136297870366</v>
      </c>
      <c r="M368" s="24">
        <v>25.754404547512877</v>
      </c>
      <c r="N368" s="24">
        <v>35.479448766252233</v>
      </c>
      <c r="O368" s="24">
        <v>32.851681774208338</v>
      </c>
      <c r="P368" s="24">
        <v>38.613597554699368</v>
      </c>
      <c r="Q368" s="24">
        <v>33.987687148472808</v>
      </c>
      <c r="R368" s="24">
        <v>32.153008158172291</v>
      </c>
      <c r="S368" s="24">
        <v>52.161021527175819</v>
      </c>
      <c r="T368" s="24">
        <v>54.82419401620141</v>
      </c>
      <c r="U368" s="24">
        <v>73.213446411333607</v>
      </c>
      <c r="V368" s="24" t="s">
        <v>92</v>
      </c>
      <c r="W368" s="24" t="s">
        <v>92</v>
      </c>
      <c r="X368" s="24" t="s">
        <v>92</v>
      </c>
      <c r="Y368" s="24" t="s">
        <v>92</v>
      </c>
      <c r="Z368" s="24" t="s">
        <v>92</v>
      </c>
      <c r="AA368" s="24" t="s">
        <v>92</v>
      </c>
      <c r="AB368" s="23" t="s">
        <v>261</v>
      </c>
      <c r="AC368" s="21">
        <v>18.374479999999998</v>
      </c>
      <c r="AD368" s="21">
        <v>-67.145250000000004</v>
      </c>
      <c r="AE368" s="21" t="str">
        <f>_xlfn.XLOOKUP(Consolidated[[#This Row],[CODE]],[1]updatedschoolpoints!$A:$A,[1]updatedschoolpoints!$O:$O)</f>
        <v>069-097-387-11</v>
      </c>
      <c r="AF368" s="21">
        <f>_xlfn.XLOOKUP(Consolidated[[#This Row],[CODE]],[1]updatedschoolpoints!$A:$A,[1]updatedschoolpoints!$Q:$Q)</f>
        <v>11</v>
      </c>
      <c r="AG368" s="21">
        <f>_xlfn.XLOOKUP(Consolidated[[#This Row],[CODE]],[1]updatedschoolpoints!$A:$A,[1]updatedschoolpoints!$P:$P)</f>
        <v>387</v>
      </c>
      <c r="AH368" s="21">
        <f>_xlfn.XLOOKUP(Consolidated[[#This Row],[CODE]],[1]updatedschoolpoints!$A:$A,[1]updatedschoolpoints!$I:$I)</f>
        <v>3.6784880709999999</v>
      </c>
      <c r="AI368" s="21">
        <f>_xlfn.XLOOKUP(Consolidated[[#This Row],[CODE]],[1]updatedschoolpoints!$A:$A,[1]updatedschoolpoints!$H:$H)</f>
        <v>160234.94039999999</v>
      </c>
      <c r="AJ368" s="21">
        <v>41794</v>
      </c>
      <c r="AK368" s="21" t="s">
        <v>458</v>
      </c>
      <c r="AL368" s="26">
        <f>_xlfn.XLOOKUP(Consolidated[[#This Row],[CODE]],'[2]FCI updated 220517'!$B:$B,'[2]FCI updated 220517'!$GD:$GD)</f>
        <v>0.73750000000000004</v>
      </c>
      <c r="AM368" s="27">
        <f>IF(AND(Consolidated[[#This Row],[DESIGNATION]]="Historic",Consolidated[[#This Row],[DESIGNATION 3/22/2022]]="Historic"),AL368,AL368/1.6)</f>
        <v>0.4609375</v>
      </c>
      <c r="AN368" s="21" t="s">
        <v>97</v>
      </c>
      <c r="AO368" s="21" t="s">
        <v>97</v>
      </c>
      <c r="AP368" s="21" t="str">
        <f>_xlfn.XLOOKUP(Consolidated[[#This Row],[CODE]],'[3]PRUEBA PVI'!$D:$D,'[3]PRUEBA PVI'!$I:$I,"NO DATA")</f>
        <v>REGULAR</v>
      </c>
      <c r="AQ368" s="28" t="str">
        <f>IF(_xlfn.XLOOKUP(Consolidated[[#This Row],[CODE]],'[4]PRUEBA PVI'!$D:$D,'[4]PRUEBA PVI'!$I:$I,"NOT FOUND")=Consolidated[[#This Row],[SPECIAL SCHOOL]],"MATCHES","NO")</f>
        <v>MATCHES</v>
      </c>
      <c r="AR368" s="28"/>
      <c r="AS368" s="21">
        <f>_xlfn.XLOOKUP(Consolidated[[#This Row],[CODE]],'[5]WORKING FILE'!$D:$D,'[5]WORKING FILE'!$W:$W,"")</f>
        <v>1</v>
      </c>
      <c r="AT368" s="33" t="str">
        <f>_xlfn.XLOOKUP(Consolidated[[#This Row],[CODE]],'[5]WORKING FILE'!$D:$D,'[5]WORKING FILE'!$V:$V)</f>
        <v>flood plain</v>
      </c>
      <c r="AU368" s="21" t="str">
        <f>_xlfn.XLOOKUP(Consolidated[[#This Row],[CODE]],'[6]Karen sort'!$D:$D,'[6]Karen sort'!$O:$O,"NOT COMPLETE")</f>
        <v>PK-8</v>
      </c>
      <c r="AV368" s="21">
        <v>13</v>
      </c>
      <c r="AW368" s="21">
        <v>4</v>
      </c>
      <c r="AX368" s="21" t="s">
        <v>92</v>
      </c>
      <c r="AY368" s="27" t="s">
        <v>92</v>
      </c>
      <c r="AZ368" s="21"/>
      <c r="BA368" s="21"/>
      <c r="BB368" s="21"/>
      <c r="BC368" s="21"/>
      <c r="BD368" s="21"/>
      <c r="BE368" s="21"/>
      <c r="BF368" s="24" t="s">
        <v>179</v>
      </c>
      <c r="BG368" s="24">
        <v>390.77145886842294</v>
      </c>
      <c r="BH368" s="29" t="str">
        <f>IF(_xlfn.XLOOKUP(Consolidated[[#This Row],[CODE]],'[4]PRUEBA PVI'!$D:$D,'[4]PRUEBA PVI'!$AF:$AF,"NOT FOUND")=BG368,"",_xlfn.XLOOKUP(Consolidated[[#This Row],[CODE]],'[4]PRUEBA PVI'!$D:$D,'[4]PRUEBA PVI'!$AF:$AF,"NOT FOUND"))</f>
        <v/>
      </c>
      <c r="BI368" s="30">
        <v>370.81965656933477</v>
      </c>
      <c r="BJ368" s="21">
        <v>23</v>
      </c>
      <c r="BK368" s="28" t="str">
        <f>IF(_xlfn.XLOOKUP(Consolidated[[#This Row],[CODE]],'[4]PRUEBA PVI'!$D:$D,'[4]PRUEBA PVI'!$AK:$AK,"NO DATA")=Consolidated[[#This Row],[NO OF CLASSROOMS]],"","DOES NOT MATCH")</f>
        <v/>
      </c>
      <c r="BL368" s="31">
        <f>Consolidated[[#This Row],[ENROLLMENT 2021-22]]/Consolidated[[#This Row],[NO OF CLASSROOMS]]</f>
        <v>16.122593763884119</v>
      </c>
      <c r="BM368" s="21">
        <f>Consolidated[[#This Row],[FLOOR AREA (SF)]]/Consolidated[[#This Row],[ENROLLMENT 2022-23]]</f>
        <v>106.95253978124462</v>
      </c>
      <c r="BN368" s="21" t="s">
        <v>114</v>
      </c>
      <c r="BO368" s="21" t="s">
        <v>132</v>
      </c>
      <c r="BP368" s="21" t="s">
        <v>97</v>
      </c>
      <c r="BQ368" s="21" t="s">
        <v>97</v>
      </c>
      <c r="BR368" s="21" t="s">
        <v>97</v>
      </c>
      <c r="BS368" s="21" t="str">
        <f>_xlfn.XLOOKUP(Consolidated[[#This Row],[CODE]],'[7]page 1'!$A:$A,'[7]page 1'!$C:$C,"")</f>
        <v/>
      </c>
      <c r="BT368" s="21" t="str">
        <f>_xlfn.XLOOKUP(Consolidated[[#This Row],[CODE]],[8]Sheet1!$A:$A,[8]Sheet1!$G:$G,"")</f>
        <v/>
      </c>
      <c r="BU368" s="21" t="s">
        <v>92</v>
      </c>
      <c r="BV368" s="21" t="s">
        <v>124</v>
      </c>
      <c r="BW368" s="25" t="s">
        <v>92</v>
      </c>
      <c r="BX368" s="32" t="s">
        <v>1135</v>
      </c>
      <c r="BY368" s="21" t="s">
        <v>1123</v>
      </c>
      <c r="BZ368" s="21" t="s">
        <v>103</v>
      </c>
      <c r="CA368" s="33" t="s">
        <v>1126</v>
      </c>
      <c r="CB368" s="21">
        <v>1</v>
      </c>
      <c r="CC368" s="25" t="s">
        <v>172</v>
      </c>
      <c r="CD368" s="21" t="s">
        <v>97</v>
      </c>
      <c r="CE368" s="21"/>
      <c r="CF368" s="21" t="s">
        <v>143</v>
      </c>
    </row>
    <row r="369" spans="1:87" ht="84.6" x14ac:dyDescent="0.3">
      <c r="A369" s="21">
        <v>40204</v>
      </c>
      <c r="B369" s="22" t="s">
        <v>1136</v>
      </c>
      <c r="C369" s="21" t="s">
        <v>415</v>
      </c>
      <c r="D369" s="21" t="s">
        <v>1122</v>
      </c>
      <c r="E369" s="21" t="s">
        <v>1123</v>
      </c>
      <c r="F369" s="21"/>
      <c r="G369" s="21" t="s">
        <v>108</v>
      </c>
      <c r="H369" s="21" t="s">
        <v>109</v>
      </c>
      <c r="I369" s="21" t="s">
        <v>110</v>
      </c>
      <c r="J369" s="21" t="s">
        <v>92</v>
      </c>
      <c r="K369" s="21" t="s">
        <v>111</v>
      </c>
      <c r="L369" s="24">
        <v>19.39524533616666</v>
      </c>
      <c r="M369" s="24">
        <v>46.739474919560401</v>
      </c>
      <c r="N369" s="24">
        <v>56.953851966878581</v>
      </c>
      <c r="O369" s="24">
        <v>51.62407135947025</v>
      </c>
      <c r="P369" s="24">
        <v>64.983859299372114</v>
      </c>
      <c r="Q369" s="24">
        <v>56.646145247454683</v>
      </c>
      <c r="R369" s="24">
        <v>60.52330947420667</v>
      </c>
      <c r="S369" s="24">
        <v>58.799696994270917</v>
      </c>
      <c r="T369" s="24">
        <v>49.152725669697816</v>
      </c>
      <c r="U369" s="24">
        <v>47.541198968398447</v>
      </c>
      <c r="V369" s="24" t="s">
        <v>92</v>
      </c>
      <c r="W369" s="24" t="s">
        <v>92</v>
      </c>
      <c r="X369" s="24" t="s">
        <v>92</v>
      </c>
      <c r="Y369" s="24" t="s">
        <v>92</v>
      </c>
      <c r="Z369" s="24" t="s">
        <v>92</v>
      </c>
      <c r="AA369" s="24" t="s">
        <v>92</v>
      </c>
      <c r="AB369" s="23" t="s">
        <v>257</v>
      </c>
      <c r="AC369" s="21">
        <v>18.368659999999998</v>
      </c>
      <c r="AD369" s="21">
        <v>-67.155690000000007</v>
      </c>
      <c r="AE369" s="21" t="str">
        <f>_xlfn.XLOOKUP(Consolidated[[#This Row],[CODE]],[1]updatedschoolpoints!$A:$A,[1]updatedschoolpoints!$O:$O)</f>
        <v>097-016-005-02</v>
      </c>
      <c r="AF369" s="21">
        <f>_xlfn.XLOOKUP(Consolidated[[#This Row],[CODE]],[1]updatedschoolpoints!$A:$A,[1]updatedschoolpoints!$Q:$Q)</f>
        <v>2</v>
      </c>
      <c r="AG369" s="21">
        <f>_xlfn.XLOOKUP(Consolidated[[#This Row],[CODE]],[1]updatedschoolpoints!$A:$A,[1]updatedschoolpoints!$P:$P)</f>
        <v>5</v>
      </c>
      <c r="AH369" s="21">
        <f>_xlfn.XLOOKUP(Consolidated[[#This Row],[CODE]],[1]updatedschoolpoints!$A:$A,[1]updatedschoolpoints!$I:$I)</f>
        <v>4.7123132129999998</v>
      </c>
      <c r="AI369" s="21">
        <f>_xlfn.XLOOKUP(Consolidated[[#This Row],[CODE]],[1]updatedschoolpoints!$A:$A,[1]updatedschoolpoints!$H:$H)</f>
        <v>205268.36360000001</v>
      </c>
      <c r="AJ369" s="21">
        <v>36942</v>
      </c>
      <c r="AK369" s="21" t="s">
        <v>324</v>
      </c>
      <c r="AL369" s="26">
        <f>_xlfn.XLOOKUP(Consolidated[[#This Row],[CODE]],'[2]FCI updated 220517'!$B:$B,'[2]FCI updated 220517'!$GD:$GD)</f>
        <v>1.256</v>
      </c>
      <c r="AM369" s="27">
        <f>IF(AND(Consolidated[[#This Row],[DESIGNATION]]="Historic",Consolidated[[#This Row],[DESIGNATION 3/22/2022]]="Historic"),AL369,AL369/1.6)</f>
        <v>0.78499999999999992</v>
      </c>
      <c r="AN369" s="21" t="s">
        <v>97</v>
      </c>
      <c r="AO369" s="21" t="s">
        <v>97</v>
      </c>
      <c r="AP369" s="21" t="str">
        <f>_xlfn.XLOOKUP(Consolidated[[#This Row],[CODE]],'[3]PRUEBA PVI'!$D:$D,'[3]PRUEBA PVI'!$I:$I,"NO DATA")</f>
        <v>BILINGUE</v>
      </c>
      <c r="AQ369" s="28" t="str">
        <f>IF(_xlfn.XLOOKUP(Consolidated[[#This Row],[CODE]],'[4]PRUEBA PVI'!$D:$D,'[4]PRUEBA PVI'!$I:$I,"NOT FOUND")=Consolidated[[#This Row],[SPECIAL SCHOOL]],"MATCHES","NO")</f>
        <v>MATCHES</v>
      </c>
      <c r="AR369" s="28"/>
      <c r="AS369" s="21">
        <f>_xlfn.XLOOKUP(Consolidated[[#This Row],[CODE]],'[5]WORKING FILE'!$D:$D,'[5]WORKING FILE'!$W:$W,"")</f>
        <v>5</v>
      </c>
      <c r="AT369" s="33" t="str">
        <f>_xlfn.XLOOKUP(Consolidated[[#This Row],[CODE]],'[5]WORKING FILE'!$D:$D,'[5]WORKING FILE'!$V:$V)</f>
        <v>bilingual</v>
      </c>
      <c r="AU369" s="21" t="str">
        <f>_xlfn.XLOOKUP(Consolidated[[#This Row],[CODE]],'[6]Karen sort'!$D:$D,'[6]Karen sort'!$O:$O,"NOT COMPLETE")</f>
        <v>PK-8</v>
      </c>
      <c r="AV369" s="21">
        <v>13</v>
      </c>
      <c r="AW369" s="21">
        <v>4</v>
      </c>
      <c r="AX369" s="21" t="s">
        <v>92</v>
      </c>
      <c r="AY369" s="27" t="s">
        <v>92</v>
      </c>
      <c r="AZ369" s="21"/>
      <c r="BA369" s="21"/>
      <c r="BB369" s="21"/>
      <c r="BC369" s="21"/>
      <c r="BD369" s="21"/>
      <c r="BE369" s="21"/>
      <c r="BF369" s="24" t="s">
        <v>131</v>
      </c>
      <c r="BG369" s="24">
        <v>512.35957923547653</v>
      </c>
      <c r="BH369" s="29" t="str">
        <f>IF(_xlfn.XLOOKUP(Consolidated[[#This Row],[CODE]],'[4]PRUEBA PVI'!$D:$D,'[4]PRUEBA PVI'!$AF:$AF,"NOT FOUND")=BG369,"",_xlfn.XLOOKUP(Consolidated[[#This Row],[CODE]],'[4]PRUEBA PVI'!$D:$D,'[4]PRUEBA PVI'!$AF:$AF,"NOT FOUND"))</f>
        <v/>
      </c>
      <c r="BI369" s="30">
        <v>486.45929938824645</v>
      </c>
      <c r="BJ369" s="21">
        <v>26</v>
      </c>
      <c r="BK369" s="28" t="str">
        <f>IF(_xlfn.XLOOKUP(Consolidated[[#This Row],[CODE]],'[4]PRUEBA PVI'!$D:$D,'[4]PRUEBA PVI'!$AK:$AK,"NO DATA")=Consolidated[[#This Row],[NO OF CLASSROOMS]],"","DOES NOT MATCH")</f>
        <v/>
      </c>
      <c r="BL369" s="31">
        <f>Consolidated[[#This Row],[ENROLLMENT 2021-22]]/Consolidated[[#This Row],[NO OF CLASSROOMS]]</f>
        <v>18.709973053394094</v>
      </c>
      <c r="BM369" s="21">
        <f>Consolidated[[#This Row],[FLOOR AREA (SF)]]/Consolidated[[#This Row],[ENROLLMENT 2022-23]]</f>
        <v>72.101706491217456</v>
      </c>
      <c r="BN369" s="21" t="s">
        <v>114</v>
      </c>
      <c r="BO369" s="21" t="s">
        <v>132</v>
      </c>
      <c r="BP369" s="21" t="s">
        <v>97</v>
      </c>
      <c r="BQ369" s="21" t="s">
        <v>97</v>
      </c>
      <c r="BR369" s="21" t="s">
        <v>97</v>
      </c>
      <c r="BS369" s="21" t="str">
        <f>_xlfn.XLOOKUP(Consolidated[[#This Row],[CODE]],'[7]page 1'!$A:$A,'[7]page 1'!$C:$C,"")</f>
        <v>85KVA</v>
      </c>
      <c r="BT369" s="21" t="str">
        <f>_xlfn.XLOOKUP(Consolidated[[#This Row],[CODE]],[8]Sheet1!$A:$A,[8]Sheet1!$G:$G,"")</f>
        <v/>
      </c>
      <c r="BU369" s="21" t="s">
        <v>92</v>
      </c>
      <c r="BV369" s="21" t="s">
        <v>124</v>
      </c>
      <c r="BW369" s="25" t="s">
        <v>92</v>
      </c>
      <c r="BX369" s="32" t="s">
        <v>1137</v>
      </c>
      <c r="BY369" s="21" t="s">
        <v>1123</v>
      </c>
      <c r="BZ369" s="21" t="s">
        <v>103</v>
      </c>
      <c r="CA369" s="33" t="s">
        <v>1126</v>
      </c>
      <c r="CB369" s="21">
        <v>1</v>
      </c>
      <c r="CC369" s="25" t="s">
        <v>105</v>
      </c>
      <c r="CD369" s="21" t="s">
        <v>97</v>
      </c>
      <c r="CE369" s="21"/>
      <c r="CF369" s="21" t="s">
        <v>143</v>
      </c>
    </row>
    <row r="370" spans="1:87" ht="56.4" x14ac:dyDescent="0.3">
      <c r="A370" s="21">
        <v>40220</v>
      </c>
      <c r="B370" s="22" t="s">
        <v>1138</v>
      </c>
      <c r="C370" s="21" t="s">
        <v>415</v>
      </c>
      <c r="D370" s="21" t="s">
        <v>1122</v>
      </c>
      <c r="E370" s="21" t="s">
        <v>1123</v>
      </c>
      <c r="F370" s="21"/>
      <c r="G370" s="21" t="s">
        <v>108</v>
      </c>
      <c r="H370" s="21" t="s">
        <v>109</v>
      </c>
      <c r="I370" s="21" t="s">
        <v>110</v>
      </c>
      <c r="J370" s="21" t="s">
        <v>93</v>
      </c>
      <c r="K370" s="21" t="s">
        <v>111</v>
      </c>
      <c r="L370" s="24">
        <v>30.170381634037028</v>
      </c>
      <c r="M370" s="24">
        <v>43.877874414281195</v>
      </c>
      <c r="N370" s="24">
        <v>45.749815514377879</v>
      </c>
      <c r="O370" s="24">
        <v>58.194407714311915</v>
      </c>
      <c r="P370" s="24">
        <v>53.682318551655221</v>
      </c>
      <c r="Q370" s="24">
        <v>42.484608935591012</v>
      </c>
      <c r="R370" s="24">
        <v>52.957895789930838</v>
      </c>
      <c r="S370" s="24">
        <v>52.161021527175819</v>
      </c>
      <c r="T370" s="24">
        <v>58.605172913870476</v>
      </c>
      <c r="U370" s="24">
        <v>33.278839277878909</v>
      </c>
      <c r="V370" s="24" t="s">
        <v>92</v>
      </c>
      <c r="W370" s="24" t="s">
        <v>92</v>
      </c>
      <c r="X370" s="24" t="s">
        <v>92</v>
      </c>
      <c r="Y370" s="24" t="s">
        <v>92</v>
      </c>
      <c r="Z370" s="24">
        <v>5.7248973345479879</v>
      </c>
      <c r="AA370" s="24" t="s">
        <v>92</v>
      </c>
      <c r="AB370" s="23" t="s">
        <v>208</v>
      </c>
      <c r="AC370" s="21">
        <v>18.361540000000002</v>
      </c>
      <c r="AD370" s="21">
        <v>-67.199539999999999</v>
      </c>
      <c r="AE370" s="21" t="str">
        <f>_xlfn.XLOOKUP(Consolidated[[#This Row],[CODE]],[1]updatedschoolpoints!$A:$A,[1]updatedschoolpoints!$O:$O)</f>
        <v>096-039-266-27</v>
      </c>
      <c r="AF370" s="21">
        <f>_xlfn.XLOOKUP(Consolidated[[#This Row],[CODE]],[1]updatedschoolpoints!$A:$A,[1]updatedschoolpoints!$Q:$Q)</f>
        <v>27</v>
      </c>
      <c r="AG370" s="21">
        <f>_xlfn.XLOOKUP(Consolidated[[#This Row],[CODE]],[1]updatedschoolpoints!$A:$A,[1]updatedschoolpoints!$P:$P)</f>
        <v>266</v>
      </c>
      <c r="AH370" s="21">
        <f>_xlfn.XLOOKUP(Consolidated[[#This Row],[CODE]],[1]updatedschoolpoints!$A:$A,[1]updatedschoolpoints!$I:$I)</f>
        <v>3.5426337370000001</v>
      </c>
      <c r="AI370" s="21">
        <f>_xlfn.XLOOKUP(Consolidated[[#This Row],[CODE]],[1]updatedschoolpoints!$A:$A,[1]updatedschoolpoints!$H:$H)</f>
        <v>154317.1256</v>
      </c>
      <c r="AJ370" s="21">
        <v>37995</v>
      </c>
      <c r="AK370" s="21" t="s">
        <v>186</v>
      </c>
      <c r="AL370" s="26">
        <f>_xlfn.XLOOKUP(Consolidated[[#This Row],[CODE]],'[2]FCI updated 220517'!$B:$B,'[2]FCI updated 220517'!$GD:$GD)</f>
        <v>1.3959999999999999</v>
      </c>
      <c r="AM370" s="27">
        <f>IF(AND(Consolidated[[#This Row],[DESIGNATION]]="Historic",Consolidated[[#This Row],[DESIGNATION 3/22/2022]]="Historic"),AL370,AL370/1.6)</f>
        <v>0.87249999999999994</v>
      </c>
      <c r="AN370" s="21" t="s">
        <v>97</v>
      </c>
      <c r="AO370" s="21" t="s">
        <v>97</v>
      </c>
      <c r="AP370" s="21" t="str">
        <f>_xlfn.XLOOKUP(Consolidated[[#This Row],[CODE]],'[3]PRUEBA PVI'!$D:$D,'[3]PRUEBA PVI'!$I:$I,"NO DATA")</f>
        <v>BILINGUE</v>
      </c>
      <c r="AQ370" s="28" t="str">
        <f>IF(_xlfn.XLOOKUP(Consolidated[[#This Row],[CODE]],'[4]PRUEBA PVI'!$D:$D,'[4]PRUEBA PVI'!$I:$I,"NOT FOUND")=Consolidated[[#This Row],[SPECIAL SCHOOL]],"MATCHES","NO")</f>
        <v>MATCHES</v>
      </c>
      <c r="AR370" s="28"/>
      <c r="AS370" s="21">
        <f>_xlfn.XLOOKUP(Consolidated[[#This Row],[CODE]],'[5]WORKING FILE'!$D:$D,'[5]WORKING FILE'!$W:$W,"")</f>
        <v>5</v>
      </c>
      <c r="AT370" s="33" t="str">
        <f>_xlfn.XLOOKUP(Consolidated[[#This Row],[CODE]],'[5]WORKING FILE'!$D:$D,'[5]WORKING FILE'!$V:$V)</f>
        <v>bilingual</v>
      </c>
      <c r="AU370" s="21" t="str">
        <f>_xlfn.XLOOKUP(Consolidated[[#This Row],[CODE]],'[6]Karen sort'!$D:$D,'[6]Karen sort'!$O:$O,"NOT COMPLETE")</f>
        <v>PK-8</v>
      </c>
      <c r="AV370" s="21">
        <v>13</v>
      </c>
      <c r="AW370" s="21">
        <v>4</v>
      </c>
      <c r="AX370" s="21" t="s">
        <v>92</v>
      </c>
      <c r="AY370" s="27" t="s">
        <v>92</v>
      </c>
      <c r="AZ370" s="21"/>
      <c r="BA370" s="21"/>
      <c r="BB370" s="21"/>
      <c r="BC370" s="21"/>
      <c r="BD370" s="21"/>
      <c r="BE370" s="21"/>
      <c r="BF370" s="24" t="s">
        <v>98</v>
      </c>
      <c r="BG370" s="24">
        <v>476.88723360765823</v>
      </c>
      <c r="BH370" s="29" t="str">
        <f>IF(_xlfn.XLOOKUP(Consolidated[[#This Row],[CODE]],'[4]PRUEBA PVI'!$D:$D,'[4]PRUEBA PVI'!$AF:$AF,"NOT FOUND")=BG370,"",_xlfn.XLOOKUP(Consolidated[[#This Row],[CODE]],'[4]PRUEBA PVI'!$D:$D,'[4]PRUEBA PVI'!$AF:$AF,"NOT FOUND"))</f>
        <v/>
      </c>
      <c r="BI370" s="30">
        <v>455.51090505096602</v>
      </c>
      <c r="BJ370" s="21">
        <v>38</v>
      </c>
      <c r="BK370" s="28" t="str">
        <f>IF(_xlfn.XLOOKUP(Consolidated[[#This Row],[CODE]],'[4]PRUEBA PVI'!$D:$D,'[4]PRUEBA PVI'!$AK:$AK,"NO DATA")=Consolidated[[#This Row],[NO OF CLASSROOMS]],"","DOES NOT MATCH")</f>
        <v/>
      </c>
      <c r="BL370" s="31">
        <f>Consolidated[[#This Row],[ENROLLMENT 2021-22]]/Consolidated[[#This Row],[NO OF CLASSROOMS]]</f>
        <v>11.987129080288579</v>
      </c>
      <c r="BM370" s="21">
        <f>Consolidated[[#This Row],[FLOOR AREA (SF)]]/Consolidated[[#This Row],[ENROLLMENT 2022-23]]</f>
        <v>79.672923329415468</v>
      </c>
      <c r="BN370" s="21" t="s">
        <v>114</v>
      </c>
      <c r="BO370" s="21" t="s">
        <v>132</v>
      </c>
      <c r="BP370" s="21" t="s">
        <v>97</v>
      </c>
      <c r="BQ370" s="21" t="s">
        <v>123</v>
      </c>
      <c r="BR370" s="21" t="s">
        <v>97</v>
      </c>
      <c r="BS370" s="21" t="str">
        <f>_xlfn.XLOOKUP(Consolidated[[#This Row],[CODE]],'[7]page 1'!$A:$A,'[7]page 1'!$C:$C,"")</f>
        <v>85KVA</v>
      </c>
      <c r="BT370" s="21" t="str">
        <f>_xlfn.XLOOKUP(Consolidated[[#This Row],[CODE]],[8]Sheet1!$A:$A,[8]Sheet1!$G:$G,"")</f>
        <v/>
      </c>
      <c r="BU370" s="21" t="s">
        <v>92</v>
      </c>
      <c r="BV370" s="21" t="s">
        <v>124</v>
      </c>
      <c r="BW370" s="25" t="s">
        <v>279</v>
      </c>
      <c r="BX370" s="32" t="s">
        <v>1139</v>
      </c>
      <c r="BY370" s="21" t="s">
        <v>1123</v>
      </c>
      <c r="BZ370" s="21" t="s">
        <v>103</v>
      </c>
      <c r="CA370" s="33" t="s">
        <v>1126</v>
      </c>
      <c r="CB370" s="21">
        <v>1</v>
      </c>
      <c r="CC370" s="25" t="s">
        <v>105</v>
      </c>
      <c r="CD370" s="21" t="s">
        <v>97</v>
      </c>
      <c r="CE370" s="21"/>
      <c r="CF370" s="21" t="s">
        <v>127</v>
      </c>
    </row>
    <row r="371" spans="1:87" ht="98.4" x14ac:dyDescent="0.3">
      <c r="A371" s="21">
        <v>40295</v>
      </c>
      <c r="B371" s="22" t="s">
        <v>1140</v>
      </c>
      <c r="C371" s="21" t="s">
        <v>415</v>
      </c>
      <c r="D371" s="21" t="s">
        <v>1122</v>
      </c>
      <c r="E371" s="21" t="s">
        <v>1122</v>
      </c>
      <c r="F371" s="21"/>
      <c r="G371" s="21" t="s">
        <v>119</v>
      </c>
      <c r="H371" s="21" t="s">
        <v>120</v>
      </c>
      <c r="I371" s="21" t="s">
        <v>92</v>
      </c>
      <c r="J371" s="21" t="s">
        <v>92</v>
      </c>
      <c r="K371" s="21" t="s">
        <v>121</v>
      </c>
      <c r="L371" s="24" t="s">
        <v>92</v>
      </c>
      <c r="M371" s="24">
        <v>32.431472393164363</v>
      </c>
      <c r="N371" s="24">
        <v>40.147797288127521</v>
      </c>
      <c r="O371" s="24">
        <v>37.544779170523817</v>
      </c>
      <c r="P371" s="24">
        <v>38.613597554699368</v>
      </c>
      <c r="Q371" s="24">
        <v>33.987687148472808</v>
      </c>
      <c r="R371" s="24">
        <v>28.370301316034375</v>
      </c>
      <c r="S371" s="24" t="s">
        <v>92</v>
      </c>
      <c r="T371" s="24" t="s">
        <v>92</v>
      </c>
      <c r="U371" s="24" t="s">
        <v>92</v>
      </c>
      <c r="V371" s="24" t="s">
        <v>92</v>
      </c>
      <c r="W371" s="24" t="s">
        <v>92</v>
      </c>
      <c r="X371" s="24" t="s">
        <v>92</v>
      </c>
      <c r="Y371" s="24" t="s">
        <v>92</v>
      </c>
      <c r="Z371" s="24" t="s">
        <v>92</v>
      </c>
      <c r="AA371" s="24" t="s">
        <v>92</v>
      </c>
      <c r="AB371" s="23" t="s">
        <v>198</v>
      </c>
      <c r="AC371" s="21">
        <v>18.457260000000002</v>
      </c>
      <c r="AD371" s="21">
        <v>-67.125619999999998</v>
      </c>
      <c r="AE371" s="21" t="str">
        <f>_xlfn.XLOOKUP(Consolidated[[#This Row],[CODE]],[1]updatedschoolpoints!$A:$A,[1]updatedschoolpoints!$O:$O)</f>
        <v>023-030-201-03</v>
      </c>
      <c r="AF371" s="21">
        <f>_xlfn.XLOOKUP(Consolidated[[#This Row],[CODE]],[1]updatedschoolpoints!$A:$A,[1]updatedschoolpoints!$Q:$Q)</f>
        <v>3</v>
      </c>
      <c r="AG371" s="21">
        <f>_xlfn.XLOOKUP(Consolidated[[#This Row],[CODE]],[1]updatedschoolpoints!$A:$A,[1]updatedschoolpoints!$P:$P)</f>
        <v>201</v>
      </c>
      <c r="AH371" s="21">
        <f>_xlfn.XLOOKUP(Consolidated[[#This Row],[CODE]],[1]updatedschoolpoints!$A:$A,[1]updatedschoolpoints!$I:$I)</f>
        <v>0.76335952399999996</v>
      </c>
      <c r="AI371" s="21">
        <f>_xlfn.XLOOKUP(Consolidated[[#This Row],[CODE]],[1]updatedschoolpoints!$A:$A,[1]updatedschoolpoints!$H:$H)</f>
        <v>33251.940880000002</v>
      </c>
      <c r="AJ371" s="21">
        <v>19471</v>
      </c>
      <c r="AK371" s="21" t="s">
        <v>96</v>
      </c>
      <c r="AL371" s="26">
        <f>_xlfn.XLOOKUP(Consolidated[[#This Row],[CODE]],'[2]FCI updated 220517'!$B:$B,'[2]FCI updated 220517'!$GD:$GD)</f>
        <v>1.3560000000000001</v>
      </c>
      <c r="AM371" s="27">
        <f>IF(AND(Consolidated[[#This Row],[DESIGNATION]]="Historic",Consolidated[[#This Row],[DESIGNATION 3/22/2022]]="Historic"),AL371,AL371/1.6)</f>
        <v>0.84750000000000003</v>
      </c>
      <c r="AN371" s="21" t="s">
        <v>97</v>
      </c>
      <c r="AO371" s="21" t="s">
        <v>97</v>
      </c>
      <c r="AP371" s="21" t="str">
        <f>_xlfn.XLOOKUP(Consolidated[[#This Row],[CODE]],'[3]PRUEBA PVI'!$D:$D,'[3]PRUEBA PVI'!$I:$I,"NO DATA")</f>
        <v>REGULAR</v>
      </c>
      <c r="AQ371" s="28" t="str">
        <f>IF(_xlfn.XLOOKUP(Consolidated[[#This Row],[CODE]],'[4]PRUEBA PVI'!$D:$D,'[4]PRUEBA PVI'!$I:$I,"NOT FOUND")=Consolidated[[#This Row],[SPECIAL SCHOOL]],"MATCHES","NO")</f>
        <v>MATCHES</v>
      </c>
      <c r="AR371" s="28"/>
      <c r="AS371" s="21">
        <f>_xlfn.XLOOKUP(Consolidated[[#This Row],[CODE]],'[5]WORKING FILE'!$D:$D,'[5]WORKING FILE'!$W:$W,"")</f>
        <v>1</v>
      </c>
      <c r="AT371" s="33">
        <f>_xlfn.XLOOKUP(Consolidated[[#This Row],[CODE]],'[5]WORKING FILE'!$D:$D,'[5]WORKING FILE'!$V:$V)</f>
        <v>0</v>
      </c>
      <c r="AU371" s="21" t="str">
        <f>_xlfn.XLOOKUP(Consolidated[[#This Row],[CODE]],'[6]Karen sort'!$D:$D,'[6]Karen sort'!$O:$O,"NOT COMPLETE")</f>
        <v>K-5</v>
      </c>
      <c r="AV371" s="21">
        <v>9.6999999999999993</v>
      </c>
      <c r="AW371" s="21">
        <v>4</v>
      </c>
      <c r="AX371" s="21" t="s">
        <v>92</v>
      </c>
      <c r="AY371" s="27" t="s">
        <v>92</v>
      </c>
      <c r="AZ371" s="21"/>
      <c r="BA371" s="21"/>
      <c r="BB371" s="21"/>
      <c r="BC371" s="21"/>
      <c r="BD371" s="21"/>
      <c r="BE371" s="21"/>
      <c r="BF371" s="24" t="s">
        <v>98</v>
      </c>
      <c r="BG371" s="24">
        <v>211.09563487102227</v>
      </c>
      <c r="BH371" s="29" t="str">
        <f>IF(_xlfn.XLOOKUP(Consolidated[[#This Row],[CODE]],'[4]PRUEBA PVI'!$D:$D,'[4]PRUEBA PVI'!$AF:$AF,"NOT FOUND")=BG371,"",_xlfn.XLOOKUP(Consolidated[[#This Row],[CODE]],'[4]PRUEBA PVI'!$D:$D,'[4]PRUEBA PVI'!$AF:$AF,"NOT FOUND"))</f>
        <v/>
      </c>
      <c r="BI371" s="30">
        <v>198.94343548288481</v>
      </c>
      <c r="BJ371" s="21">
        <v>9</v>
      </c>
      <c r="BK371" s="28" t="str">
        <f>IF(_xlfn.XLOOKUP(Consolidated[[#This Row],[CODE]],'[4]PRUEBA PVI'!$D:$D,'[4]PRUEBA PVI'!$AK:$AK,"NO DATA")=Consolidated[[#This Row],[NO OF CLASSROOMS]],"","DOES NOT MATCH")</f>
        <v/>
      </c>
      <c r="BL371" s="31">
        <f>Consolidated[[#This Row],[ENROLLMENT 2021-22]]/Consolidated[[#This Row],[NO OF CLASSROOMS]]</f>
        <v>22.10482616476498</v>
      </c>
      <c r="BM371" s="21">
        <f>Consolidated[[#This Row],[FLOOR AREA (SF)]]/Consolidated[[#This Row],[ENROLLMENT 2022-23]]</f>
        <v>92.237814447923682</v>
      </c>
      <c r="BN371" s="21" t="s">
        <v>114</v>
      </c>
      <c r="BO371" s="21" t="s">
        <v>100</v>
      </c>
      <c r="BP371" s="21" t="s">
        <v>97</v>
      </c>
      <c r="BQ371" s="21" t="s">
        <v>97</v>
      </c>
      <c r="BR371" s="21" t="s">
        <v>97</v>
      </c>
      <c r="BS371" s="21" t="str">
        <f>_xlfn.XLOOKUP(Consolidated[[#This Row],[CODE]],'[7]page 1'!$A:$A,'[7]page 1'!$C:$C,"")</f>
        <v>85KVA</v>
      </c>
      <c r="BT371" s="21" t="str">
        <f>_xlfn.XLOOKUP(Consolidated[[#This Row],[CODE]],[8]Sheet1!$A:$A,[8]Sheet1!$G:$G,"")</f>
        <v/>
      </c>
      <c r="BU371" s="21" t="s">
        <v>92</v>
      </c>
      <c r="BV371" s="21" t="s">
        <v>124</v>
      </c>
      <c r="BW371" s="25" t="s">
        <v>92</v>
      </c>
      <c r="BX371" s="32" t="s">
        <v>1141</v>
      </c>
      <c r="BY371" s="21" t="s">
        <v>1122</v>
      </c>
      <c r="BZ371" s="21" t="s">
        <v>103</v>
      </c>
      <c r="CA371" s="33" t="s">
        <v>1142</v>
      </c>
      <c r="CB371" s="21">
        <v>1</v>
      </c>
      <c r="CC371" s="25" t="s">
        <v>105</v>
      </c>
      <c r="CD371" s="21" t="s">
        <v>97</v>
      </c>
      <c r="CE371" s="21"/>
      <c r="CF371" s="21" t="s">
        <v>127</v>
      </c>
    </row>
    <row r="372" spans="1:87" ht="70.8" x14ac:dyDescent="0.3">
      <c r="A372" s="21">
        <v>40378</v>
      </c>
      <c r="B372" s="22" t="s">
        <v>893</v>
      </c>
      <c r="C372" s="21" t="s">
        <v>415</v>
      </c>
      <c r="D372" s="21" t="s">
        <v>1122</v>
      </c>
      <c r="E372" s="21" t="s">
        <v>1122</v>
      </c>
      <c r="F372" s="21"/>
      <c r="G372" s="21" t="s">
        <v>108</v>
      </c>
      <c r="H372" s="21" t="s">
        <v>109</v>
      </c>
      <c r="I372" s="21" t="s">
        <v>92</v>
      </c>
      <c r="J372" s="21" t="s">
        <v>93</v>
      </c>
      <c r="K372" s="21" t="s">
        <v>111</v>
      </c>
      <c r="L372" s="24" t="s">
        <v>92</v>
      </c>
      <c r="M372" s="24">
        <v>25.754404547512877</v>
      </c>
      <c r="N372" s="24">
        <v>16.806054678751057</v>
      </c>
      <c r="O372" s="24">
        <v>19.711009064525005</v>
      </c>
      <c r="P372" s="24">
        <v>16.952311121575335</v>
      </c>
      <c r="Q372" s="24">
        <v>23.602560519772783</v>
      </c>
      <c r="R372" s="24">
        <v>18.913534210689583</v>
      </c>
      <c r="S372" s="24">
        <v>32.244995125890505</v>
      </c>
      <c r="T372" s="24">
        <v>24.576362834848908</v>
      </c>
      <c r="U372" s="24">
        <v>25.672247442935159</v>
      </c>
      <c r="V372" s="24" t="s">
        <v>92</v>
      </c>
      <c r="W372" s="24" t="s">
        <v>92</v>
      </c>
      <c r="X372" s="24" t="s">
        <v>92</v>
      </c>
      <c r="Y372" s="24" t="s">
        <v>92</v>
      </c>
      <c r="Z372" s="24" t="s">
        <v>92</v>
      </c>
      <c r="AA372" s="24" t="s">
        <v>92</v>
      </c>
      <c r="AB372" s="23" t="s">
        <v>192</v>
      </c>
      <c r="AC372" s="21">
        <v>18.4176</v>
      </c>
      <c r="AD372" s="21">
        <v>-67.15607</v>
      </c>
      <c r="AE372" s="21" t="str">
        <f>_xlfn.XLOOKUP(Consolidated[[#This Row],[CODE]],[1]updatedschoolpoints!$A:$A,[1]updatedschoolpoints!$O:$O)</f>
        <v>045-056-151-16</v>
      </c>
      <c r="AF372" s="21">
        <f>_xlfn.XLOOKUP(Consolidated[[#This Row],[CODE]],[1]updatedschoolpoints!$A:$A,[1]updatedschoolpoints!$Q:$Q)</f>
        <v>16</v>
      </c>
      <c r="AG372" s="21">
        <f>_xlfn.XLOOKUP(Consolidated[[#This Row],[CODE]],[1]updatedschoolpoints!$A:$A,[1]updatedschoolpoints!$P:$P)</f>
        <v>151</v>
      </c>
      <c r="AH372" s="21">
        <f>_xlfn.XLOOKUP(Consolidated[[#This Row],[CODE]],[1]updatedschoolpoints!$A:$A,[1]updatedschoolpoints!$I:$I)</f>
        <v>5.9287676300000003</v>
      </c>
      <c r="AI372" s="21">
        <f>_xlfn.XLOOKUP(Consolidated[[#This Row],[CODE]],[1]updatedschoolpoints!$A:$A,[1]updatedschoolpoints!$H:$H)</f>
        <v>258257.11799999999</v>
      </c>
      <c r="AJ372" s="21">
        <v>47477</v>
      </c>
      <c r="AK372" s="21" t="s">
        <v>218</v>
      </c>
      <c r="AL372" s="26">
        <f>_xlfn.XLOOKUP(Consolidated[[#This Row],[CODE]],'[2]FCI updated 220517'!$B:$B,'[2]FCI updated 220517'!$GD:$GD)</f>
        <v>1.3480000000000001</v>
      </c>
      <c r="AM372" s="27">
        <f>IF(AND(Consolidated[[#This Row],[DESIGNATION]]="Historic",Consolidated[[#This Row],[DESIGNATION 3/22/2022]]="Historic"),AL372,AL372/1.6)</f>
        <v>0.84250000000000003</v>
      </c>
      <c r="AN372" s="21" t="s">
        <v>97</v>
      </c>
      <c r="AO372" s="21" t="s">
        <v>97</v>
      </c>
      <c r="AP372" s="21" t="str">
        <f>_xlfn.XLOOKUP(Consolidated[[#This Row],[CODE]],'[3]PRUEBA PVI'!$D:$D,'[3]PRUEBA PVI'!$I:$I,"NO DATA")</f>
        <v>REGULAR</v>
      </c>
      <c r="AQ372" s="28" t="str">
        <f>IF(_xlfn.XLOOKUP(Consolidated[[#This Row],[CODE]],'[4]PRUEBA PVI'!$D:$D,'[4]PRUEBA PVI'!$I:$I,"NOT FOUND")=Consolidated[[#This Row],[SPECIAL SCHOOL]],"MATCHES","NO")</f>
        <v>MATCHES</v>
      </c>
      <c r="AR372" s="28"/>
      <c r="AS372" s="21">
        <f>_xlfn.XLOOKUP(Consolidated[[#This Row],[CODE]],'[5]WORKING FILE'!$D:$D,'[5]WORKING FILE'!$W:$W,"")</f>
        <v>3</v>
      </c>
      <c r="AT372" s="33" t="str">
        <f>_xlfn.XLOOKUP(Consolidated[[#This Row],[CODE]],'[5]WORKING FILE'!$D:$D,'[5]WORKING FILE'!$V:$V)</f>
        <v>school is in the flood plain but more than 3 miles to other schools: community school</v>
      </c>
      <c r="AU372" s="21" t="str">
        <f>_xlfn.XLOOKUP(Consolidated[[#This Row],[CODE]],'[6]Karen sort'!$D:$D,'[6]Karen sort'!$O:$O,"NOT COMPLETE")</f>
        <v>PK-8</v>
      </c>
      <c r="AV372" s="21">
        <v>9.6999999999999993</v>
      </c>
      <c r="AW372" s="21">
        <v>2</v>
      </c>
      <c r="AX372" s="21" t="s">
        <v>92</v>
      </c>
      <c r="AY372" s="27" t="s">
        <v>92</v>
      </c>
      <c r="AZ372" s="21"/>
      <c r="BA372" s="21"/>
      <c r="BB372" s="21"/>
      <c r="BC372" s="21"/>
      <c r="BD372" s="21"/>
      <c r="BE372" s="21"/>
      <c r="BF372" s="24" t="s">
        <v>98</v>
      </c>
      <c r="BG372" s="24">
        <v>207.1069775460725</v>
      </c>
      <c r="BH372" s="29" t="str">
        <f>IF(_xlfn.XLOOKUP(Consolidated[[#This Row],[CODE]],'[4]PRUEBA PVI'!$D:$D,'[4]PRUEBA PVI'!$AF:$AF,"NOT FOUND")=BG372,"",_xlfn.XLOOKUP(Consolidated[[#This Row],[CODE]],'[4]PRUEBA PVI'!$D:$D,'[4]PRUEBA PVI'!$AF:$AF,"NOT FOUND"))</f>
        <v/>
      </c>
      <c r="BI372" s="30">
        <v>195.86701553727013</v>
      </c>
      <c r="BJ372" s="21">
        <v>25</v>
      </c>
      <c r="BK372" s="28" t="str">
        <f>IF(_xlfn.XLOOKUP(Consolidated[[#This Row],[CODE]],'[4]PRUEBA PVI'!$D:$D,'[4]PRUEBA PVI'!$AK:$AK,"NO DATA")=Consolidated[[#This Row],[NO OF CLASSROOMS]],"","DOES NOT MATCH")</f>
        <v/>
      </c>
      <c r="BL372" s="31">
        <f>Consolidated[[#This Row],[ENROLLMENT 2021-22]]/Consolidated[[#This Row],[NO OF CLASSROOMS]]</f>
        <v>7.8346806214908051</v>
      </c>
      <c r="BM372" s="21">
        <f>Consolidated[[#This Row],[FLOOR AREA (SF)]]/Consolidated[[#This Row],[ENROLLMENT 2022-23]]</f>
        <v>229.23901725830743</v>
      </c>
      <c r="BN372" s="21" t="s">
        <v>99</v>
      </c>
      <c r="BO372" s="21" t="s">
        <v>132</v>
      </c>
      <c r="BP372" s="21" t="s">
        <v>97</v>
      </c>
      <c r="BQ372" s="21" t="s">
        <v>97</v>
      </c>
      <c r="BR372" s="21" t="s">
        <v>97</v>
      </c>
      <c r="BS372" s="21" t="str">
        <f>_xlfn.XLOOKUP(Consolidated[[#This Row],[CODE]],'[7]page 1'!$A:$A,'[7]page 1'!$C:$C,"")</f>
        <v/>
      </c>
      <c r="BT372" s="21" t="str">
        <f>_xlfn.XLOOKUP(Consolidated[[#This Row],[CODE]],[8]Sheet1!$A:$A,[8]Sheet1!$G:$G,"")</f>
        <v/>
      </c>
      <c r="BU372" s="21" t="s">
        <v>92</v>
      </c>
      <c r="BV372" s="21" t="s">
        <v>124</v>
      </c>
      <c r="BW372" s="25" t="s">
        <v>92</v>
      </c>
      <c r="BX372" s="32" t="s">
        <v>1143</v>
      </c>
      <c r="BY372" s="21" t="s">
        <v>1122</v>
      </c>
      <c r="BZ372" s="21" t="s">
        <v>103</v>
      </c>
      <c r="CA372" s="33" t="s">
        <v>1144</v>
      </c>
      <c r="CB372" s="21">
        <v>1</v>
      </c>
      <c r="CC372" s="25" t="s">
        <v>105</v>
      </c>
      <c r="CD372" s="21" t="s">
        <v>97</v>
      </c>
      <c r="CE372" s="21"/>
      <c r="CF372" s="21" t="s">
        <v>106</v>
      </c>
    </row>
    <row r="373" spans="1:87" ht="84.6" x14ac:dyDescent="0.3">
      <c r="A373" s="21">
        <v>40469</v>
      </c>
      <c r="B373" s="22" t="s">
        <v>1145</v>
      </c>
      <c r="C373" s="21" t="s">
        <v>415</v>
      </c>
      <c r="D373" s="21" t="s">
        <v>1122</v>
      </c>
      <c r="E373" s="21" t="s">
        <v>1122</v>
      </c>
      <c r="F373" s="21"/>
      <c r="G373" s="21" t="s">
        <v>108</v>
      </c>
      <c r="H373" s="21" t="s">
        <v>109</v>
      </c>
      <c r="I373" s="21" t="s">
        <v>110</v>
      </c>
      <c r="J373" s="21" t="s">
        <v>93</v>
      </c>
      <c r="K373" s="21" t="s">
        <v>111</v>
      </c>
      <c r="L373" s="24">
        <v>11.852649927657403</v>
      </c>
      <c r="M373" s="24">
        <v>55.324276435398026</v>
      </c>
      <c r="N373" s="24">
        <v>59.754861080003757</v>
      </c>
      <c r="O373" s="24">
        <v>53.501310317996442</v>
      </c>
      <c r="P373" s="24">
        <v>63.100269174752633</v>
      </c>
      <c r="Q373" s="24">
        <v>74.584091242481989</v>
      </c>
      <c r="R373" s="24">
        <v>73.762783421689377</v>
      </c>
      <c r="S373" s="24">
        <v>99.580132006426552</v>
      </c>
      <c r="T373" s="24">
        <v>94.524472441726573</v>
      </c>
      <c r="U373" s="24">
        <v>96.033221916164862</v>
      </c>
      <c r="V373" s="24" t="s">
        <v>92</v>
      </c>
      <c r="W373" s="24" t="s">
        <v>92</v>
      </c>
      <c r="X373" s="24" t="s">
        <v>92</v>
      </c>
      <c r="Y373" s="24" t="s">
        <v>92</v>
      </c>
      <c r="Z373" s="24" t="s">
        <v>92</v>
      </c>
      <c r="AA373" s="24" t="s">
        <v>92</v>
      </c>
      <c r="AB373" s="23" t="s">
        <v>1146</v>
      </c>
      <c r="AC373" s="21">
        <v>18.443739999999998</v>
      </c>
      <c r="AD373" s="21">
        <v>-67.117800000000003</v>
      </c>
      <c r="AE373" s="21" t="str">
        <f>_xlfn.XLOOKUP(Consolidated[[#This Row],[CODE]],[1]updatedschoolpoints!$A:$A,[1]updatedschoolpoints!$O:$O)</f>
        <v>024-072-515-02</v>
      </c>
      <c r="AF373" s="21">
        <f>_xlfn.XLOOKUP(Consolidated[[#This Row],[CODE]],[1]updatedschoolpoints!$A:$A,[1]updatedschoolpoints!$Q:$Q)</f>
        <v>2</v>
      </c>
      <c r="AG373" s="21">
        <f>_xlfn.XLOOKUP(Consolidated[[#This Row],[CODE]],[1]updatedschoolpoints!$A:$A,[1]updatedschoolpoints!$P:$P)</f>
        <v>515</v>
      </c>
      <c r="AH373" s="21">
        <f>_xlfn.XLOOKUP(Consolidated[[#This Row],[CODE]],[1]updatedschoolpoints!$A:$A,[1]updatedschoolpoints!$I:$I)</f>
        <v>5.8768917409999997</v>
      </c>
      <c r="AI373" s="21">
        <f>_xlfn.XLOOKUP(Consolidated[[#This Row],[CODE]],[1]updatedschoolpoints!$A:$A,[1]updatedschoolpoints!$H:$H)</f>
        <v>255997.40429999999</v>
      </c>
      <c r="AJ373" s="21">
        <v>34704</v>
      </c>
      <c r="AK373" s="21" t="s">
        <v>849</v>
      </c>
      <c r="AL373" s="26">
        <f>_xlfn.XLOOKUP(Consolidated[[#This Row],[CODE]],'[2]FCI updated 220517'!$B:$B,'[2]FCI updated 220517'!$GD:$GD)</f>
        <v>1.3879999999999999</v>
      </c>
      <c r="AM373" s="27">
        <f>IF(AND(Consolidated[[#This Row],[DESIGNATION]]="Historic",Consolidated[[#This Row],[DESIGNATION 3/22/2022]]="Historic"),AL373,AL373/1.6)</f>
        <v>0.86749999999999994</v>
      </c>
      <c r="AN373" s="21" t="s">
        <v>97</v>
      </c>
      <c r="AO373" s="21" t="s">
        <v>97</v>
      </c>
      <c r="AP373" s="21" t="str">
        <f>_xlfn.XLOOKUP(Consolidated[[#This Row],[CODE]],'[3]PRUEBA PVI'!$D:$D,'[3]PRUEBA PVI'!$I:$I,"NO DATA")</f>
        <v>REGULAR</v>
      </c>
      <c r="AQ373" s="28" t="str">
        <f>IF(_xlfn.XLOOKUP(Consolidated[[#This Row],[CODE]],'[4]PRUEBA PVI'!$D:$D,'[4]PRUEBA PVI'!$I:$I,"NOT FOUND")=Consolidated[[#This Row],[SPECIAL SCHOOL]],"MATCHES","NO")</f>
        <v>MATCHES</v>
      </c>
      <c r="AR373" s="28"/>
      <c r="AS373" s="21">
        <f>_xlfn.XLOOKUP(Consolidated[[#This Row],[CODE]],'[5]WORKING FILE'!$D:$D,'[5]WORKING FILE'!$W:$W,"")</f>
        <v>5</v>
      </c>
      <c r="AT373" s="33">
        <f>_xlfn.XLOOKUP(Consolidated[[#This Row],[CODE]],'[5]WORKING FILE'!$D:$D,'[5]WORKING FILE'!$V:$V)</f>
        <v>0</v>
      </c>
      <c r="AU373" s="21" t="str">
        <f>_xlfn.XLOOKUP(Consolidated[[#This Row],[CODE]],'[6]Karen sort'!$D:$D,'[6]Karen sort'!$O:$O,"NOT COMPLETE")</f>
        <v>PK-8</v>
      </c>
      <c r="AV373" s="21">
        <v>9.6999999999999993</v>
      </c>
      <c r="AW373" s="21">
        <v>4</v>
      </c>
      <c r="AX373" s="21" t="s">
        <v>92</v>
      </c>
      <c r="AY373" s="27" t="s">
        <v>92</v>
      </c>
      <c r="AZ373" s="21"/>
      <c r="BA373" s="21"/>
      <c r="BB373" s="21"/>
      <c r="BC373" s="21"/>
      <c r="BD373" s="21"/>
      <c r="BE373" s="21"/>
      <c r="BF373" s="24" t="s">
        <v>98</v>
      </c>
      <c r="BG373" s="24">
        <v>700.21688862824919</v>
      </c>
      <c r="BH373" s="29" t="str">
        <f>IF(_xlfn.XLOOKUP(Consolidated[[#This Row],[CODE]],'[4]PRUEBA PVI'!$D:$D,'[4]PRUEBA PVI'!$AF:$AF,"NOT FOUND")=BG373,"",_xlfn.XLOOKUP(Consolidated[[#This Row],[CODE]],'[4]PRUEBA PVI'!$D:$D,'[4]PRUEBA PVI'!$AF:$AF,"NOT FOUND"))</f>
        <v/>
      </c>
      <c r="BI373" s="30">
        <v>663.68124890819388</v>
      </c>
      <c r="BJ373" s="21">
        <v>51</v>
      </c>
      <c r="BK373" s="28" t="str">
        <f>IF(_xlfn.XLOOKUP(Consolidated[[#This Row],[CODE]],'[4]PRUEBA PVI'!$D:$D,'[4]PRUEBA PVI'!$AK:$AK,"NO DATA")=Consolidated[[#This Row],[NO OF CLASSROOMS]],"","DOES NOT MATCH")</f>
        <v/>
      </c>
      <c r="BL373" s="31">
        <f>Consolidated[[#This Row],[ENROLLMENT 2021-22]]/Consolidated[[#This Row],[NO OF CLASSROOMS]]</f>
        <v>13.013357821729292</v>
      </c>
      <c r="BM373" s="21">
        <f>Consolidated[[#This Row],[FLOOR AREA (SF)]]/Consolidated[[#This Row],[ENROLLMENT 2022-23]]</f>
        <v>49.561786588704564</v>
      </c>
      <c r="BN373" s="21" t="s">
        <v>114</v>
      </c>
      <c r="BO373" s="21" t="s">
        <v>132</v>
      </c>
      <c r="BP373" s="21" t="s">
        <v>97</v>
      </c>
      <c r="BQ373" s="21" t="s">
        <v>123</v>
      </c>
      <c r="BR373" s="21" t="s">
        <v>97</v>
      </c>
      <c r="BS373" s="21" t="str">
        <f>_xlfn.XLOOKUP(Consolidated[[#This Row],[CODE]],'[7]page 1'!$A:$A,'[7]page 1'!$C:$C,"")</f>
        <v/>
      </c>
      <c r="BT373" s="21" t="str">
        <f>_xlfn.XLOOKUP(Consolidated[[#This Row],[CODE]],[8]Sheet1!$A:$A,[8]Sheet1!$G:$G,"")</f>
        <v/>
      </c>
      <c r="BU373" s="21" t="s">
        <v>92</v>
      </c>
      <c r="BV373" s="21" t="s">
        <v>124</v>
      </c>
      <c r="BW373" s="25" t="s">
        <v>125</v>
      </c>
      <c r="BX373" s="32" t="s">
        <v>1147</v>
      </c>
      <c r="BY373" s="21" t="s">
        <v>1122</v>
      </c>
      <c r="BZ373" s="21" t="s">
        <v>103</v>
      </c>
      <c r="CA373" s="33" t="s">
        <v>1144</v>
      </c>
      <c r="CB373" s="21">
        <v>1</v>
      </c>
      <c r="CC373" s="25" t="s">
        <v>105</v>
      </c>
      <c r="CD373" s="21" t="s">
        <v>97</v>
      </c>
      <c r="CE373" s="21"/>
      <c r="CF373" s="21" t="s">
        <v>134</v>
      </c>
    </row>
    <row r="374" spans="1:87" s="41" customFormat="1" ht="84.6" x14ac:dyDescent="0.3">
      <c r="A374" s="21">
        <v>40477</v>
      </c>
      <c r="B374" s="22" t="s">
        <v>217</v>
      </c>
      <c r="C374" s="21" t="s">
        <v>415</v>
      </c>
      <c r="D374" s="21" t="s">
        <v>1122</v>
      </c>
      <c r="E374" s="21" t="s">
        <v>1122</v>
      </c>
      <c r="F374" s="21"/>
      <c r="G374" s="21" t="s">
        <v>119</v>
      </c>
      <c r="H374" s="21" t="s">
        <v>120</v>
      </c>
      <c r="I374" s="21" t="s">
        <v>92</v>
      </c>
      <c r="J374" s="21" t="s">
        <v>92</v>
      </c>
      <c r="K374" s="21" t="s">
        <v>121</v>
      </c>
      <c r="L374" s="24" t="s">
        <v>92</v>
      </c>
      <c r="M374" s="24">
        <v>20.985070372047527</v>
      </c>
      <c r="N374" s="24">
        <v>33.612109357502113</v>
      </c>
      <c r="O374" s="24">
        <v>27.219964898629765</v>
      </c>
      <c r="P374" s="24">
        <v>35.78821236777015</v>
      </c>
      <c r="Q374" s="24">
        <v>39.652301673218275</v>
      </c>
      <c r="R374" s="24">
        <v>38.772745131913645</v>
      </c>
      <c r="S374" s="24" t="s">
        <v>92</v>
      </c>
      <c r="T374" s="24" t="s">
        <v>92</v>
      </c>
      <c r="U374" s="24" t="s">
        <v>92</v>
      </c>
      <c r="V374" s="24" t="s">
        <v>92</v>
      </c>
      <c r="W374" s="24" t="s">
        <v>92</v>
      </c>
      <c r="X374" s="24" t="s">
        <v>92</v>
      </c>
      <c r="Y374" s="24" t="s">
        <v>92</v>
      </c>
      <c r="Z374" s="24" t="s">
        <v>92</v>
      </c>
      <c r="AA374" s="24" t="s">
        <v>92</v>
      </c>
      <c r="AB374" s="23" t="s">
        <v>136</v>
      </c>
      <c r="AC374" s="21">
        <v>18.47391</v>
      </c>
      <c r="AD374" s="21">
        <v>-67.151870000000002</v>
      </c>
      <c r="AE374" s="21" t="str">
        <f>_xlfn.XLOOKUP(Consolidated[[#This Row],[CODE]],[1]updatedschoolpoints!$A:$A,[1]updatedschoolpoints!$O:$O)</f>
        <v>005-076-238-11</v>
      </c>
      <c r="AF374" s="21">
        <f>_xlfn.XLOOKUP(Consolidated[[#This Row],[CODE]],[1]updatedschoolpoints!$A:$A,[1]updatedschoolpoints!$Q:$Q)</f>
        <v>11</v>
      </c>
      <c r="AG374" s="21">
        <f>_xlfn.XLOOKUP(Consolidated[[#This Row],[CODE]],[1]updatedschoolpoints!$A:$A,[1]updatedschoolpoints!$P:$P)</f>
        <v>238</v>
      </c>
      <c r="AH374" s="21">
        <f>_xlfn.XLOOKUP(Consolidated[[#This Row],[CODE]],[1]updatedschoolpoints!$A:$A,[1]updatedschoolpoints!$I:$I)</f>
        <v>2.057257178</v>
      </c>
      <c r="AI374" s="21">
        <f>_xlfn.XLOOKUP(Consolidated[[#This Row],[CODE]],[1]updatedschoolpoints!$A:$A,[1]updatedschoolpoints!$H:$H)</f>
        <v>89614.12268</v>
      </c>
      <c r="AJ374" s="21">
        <v>33925</v>
      </c>
      <c r="AK374" s="21" t="s">
        <v>145</v>
      </c>
      <c r="AL374" s="26">
        <f>_xlfn.XLOOKUP(Consolidated[[#This Row],[CODE]],'[2]FCI updated 220517'!$B:$B,'[2]FCI updated 220517'!$GD:$GD)</f>
        <v>1.6</v>
      </c>
      <c r="AM374" s="27">
        <f>IF(AND(Consolidated[[#This Row],[DESIGNATION]]="Historic",Consolidated[[#This Row],[DESIGNATION 3/22/2022]]="Historic"),AL374,AL374/1.6)</f>
        <v>1</v>
      </c>
      <c r="AN374" s="21" t="s">
        <v>97</v>
      </c>
      <c r="AO374" s="21" t="s">
        <v>97</v>
      </c>
      <c r="AP374" s="21" t="str">
        <f>_xlfn.XLOOKUP(Consolidated[[#This Row],[CODE]],'[3]PRUEBA PVI'!$D:$D,'[3]PRUEBA PVI'!$I:$I,"NO DATA")</f>
        <v>REGULAR</v>
      </c>
      <c r="AQ374" s="28" t="str">
        <f>IF(_xlfn.XLOOKUP(Consolidated[[#This Row],[CODE]],'[4]PRUEBA PVI'!$D:$D,'[4]PRUEBA PVI'!$I:$I,"NOT FOUND")=Consolidated[[#This Row],[SPECIAL SCHOOL]],"MATCHES","NO")</f>
        <v>MATCHES</v>
      </c>
      <c r="AR374" s="28"/>
      <c r="AS374" s="21">
        <f>_xlfn.XLOOKUP(Consolidated[[#This Row],[CODE]],'[5]WORKING FILE'!$D:$D,'[5]WORKING FILE'!$W:$W,"")</f>
        <v>1</v>
      </c>
      <c r="AT374" s="33" t="str">
        <f>_xlfn.XLOOKUP(Consolidated[[#This Row],[CODE]],'[5]WORKING FILE'!$D:$D,'[5]WORKING FILE'!$V:$V)</f>
        <v>less than 200</v>
      </c>
      <c r="AU374" s="21" t="str">
        <f>_xlfn.XLOOKUP(Consolidated[[#This Row],[CODE]],'[6]Karen sort'!$D:$D,'[6]Karen sort'!$O:$O,"NOT COMPLETE")</f>
        <v>K-5</v>
      </c>
      <c r="AV374" s="21">
        <v>9.6999999999999993</v>
      </c>
      <c r="AW374" s="21">
        <v>3</v>
      </c>
      <c r="AX374" s="21" t="s">
        <v>92</v>
      </c>
      <c r="AY374" s="27" t="s">
        <v>92</v>
      </c>
      <c r="AZ374" s="21"/>
      <c r="BA374" s="21"/>
      <c r="BB374" s="21"/>
      <c r="BC374" s="21"/>
      <c r="BD374" s="21"/>
      <c r="BE374" s="38"/>
      <c r="BF374" s="24" t="s">
        <v>98</v>
      </c>
      <c r="BG374" s="24">
        <v>196.03040380108146</v>
      </c>
      <c r="BH374" s="29" t="str">
        <f>IF(_xlfn.XLOOKUP(Consolidated[[#This Row],[CODE]],'[4]PRUEBA PVI'!$D:$D,'[4]PRUEBA PVI'!$AF:$AF,"NOT FOUND")=BG374,"",_xlfn.XLOOKUP(Consolidated[[#This Row],[CODE]],'[4]PRUEBA PVI'!$D:$D,'[4]PRUEBA PVI'!$AF:$AF,"NOT FOUND"))</f>
        <v/>
      </c>
      <c r="BI374" s="30">
        <v>184.7562379171581</v>
      </c>
      <c r="BJ374" s="21">
        <v>57</v>
      </c>
      <c r="BK374" s="28" t="str">
        <f>IF(_xlfn.XLOOKUP(Consolidated[[#This Row],[CODE]],'[4]PRUEBA PVI'!$D:$D,'[4]PRUEBA PVI'!$AK:$AK,"NO DATA")=Consolidated[[#This Row],[NO OF CLASSROOMS]],"","DOES NOT MATCH")</f>
        <v/>
      </c>
      <c r="BL374" s="31">
        <f>Consolidated[[#This Row],[ENROLLMENT 2021-22]]/Consolidated[[#This Row],[NO OF CLASSROOMS]]</f>
        <v>3.2413375073185633</v>
      </c>
      <c r="BM374" s="21">
        <f>Consolidated[[#This Row],[FLOOR AREA (SF)]]/Consolidated[[#This Row],[ENROLLMENT 2022-23]]</f>
        <v>173.0598893956512</v>
      </c>
      <c r="BN374" s="21" t="s">
        <v>114</v>
      </c>
      <c r="BO374" s="21" t="s">
        <v>100</v>
      </c>
      <c r="BP374" s="21" t="s">
        <v>97</v>
      </c>
      <c r="BQ374" s="21" t="s">
        <v>97</v>
      </c>
      <c r="BR374" s="21" t="s">
        <v>97</v>
      </c>
      <c r="BS374" s="21" t="str">
        <f>_xlfn.XLOOKUP(Consolidated[[#This Row],[CODE]],'[7]page 1'!$A:$A,'[7]page 1'!$C:$C,"")</f>
        <v>85KVA</v>
      </c>
      <c r="BT374" s="21" t="str">
        <f>_xlfn.XLOOKUP(Consolidated[[#This Row],[CODE]],[8]Sheet1!$A:$A,[8]Sheet1!$G:$G,"")</f>
        <v/>
      </c>
      <c r="BU374" s="21" t="s">
        <v>92</v>
      </c>
      <c r="BV374" s="21" t="s">
        <v>124</v>
      </c>
      <c r="BW374" s="25" t="s">
        <v>92</v>
      </c>
      <c r="BX374" s="32" t="s">
        <v>1148</v>
      </c>
      <c r="BY374" s="21" t="s">
        <v>1122</v>
      </c>
      <c r="BZ374" s="21" t="s">
        <v>103</v>
      </c>
      <c r="CA374" s="33" t="s">
        <v>1144</v>
      </c>
      <c r="CB374" s="21">
        <v>1</v>
      </c>
      <c r="CC374" s="25" t="s">
        <v>105</v>
      </c>
      <c r="CD374" s="21" t="s">
        <v>97</v>
      </c>
      <c r="CE374" s="21"/>
      <c r="CF374" s="21" t="s">
        <v>462</v>
      </c>
      <c r="CG374"/>
      <c r="CH374"/>
      <c r="CI374"/>
    </row>
    <row r="375" spans="1:87" ht="70.8" x14ac:dyDescent="0.3">
      <c r="A375" s="21">
        <v>40493</v>
      </c>
      <c r="B375" s="22" t="s">
        <v>1149</v>
      </c>
      <c r="C375" s="21" t="s">
        <v>415</v>
      </c>
      <c r="D375" s="21" t="s">
        <v>1122</v>
      </c>
      <c r="E375" s="21" t="s">
        <v>1122</v>
      </c>
      <c r="F375" s="21"/>
      <c r="G375" s="21" t="s">
        <v>119</v>
      </c>
      <c r="H375" s="21" t="s">
        <v>120</v>
      </c>
      <c r="I375" s="21" t="s">
        <v>92</v>
      </c>
      <c r="J375" s="21" t="s">
        <v>93</v>
      </c>
      <c r="K375" s="21" t="s">
        <v>121</v>
      </c>
      <c r="L375" s="24" t="s">
        <v>92</v>
      </c>
      <c r="M375" s="24">
        <v>37.200806568629709</v>
      </c>
      <c r="N375" s="24">
        <v>38.280457879377408</v>
      </c>
      <c r="O375" s="24">
        <v>40.360637608313105</v>
      </c>
      <c r="P375" s="24">
        <v>37.671802492389631</v>
      </c>
      <c r="Q375" s="24">
        <v>40.596404094009188</v>
      </c>
      <c r="R375" s="24">
        <v>47.283835526723962</v>
      </c>
      <c r="S375" s="24" t="s">
        <v>92</v>
      </c>
      <c r="T375" s="24" t="s">
        <v>92</v>
      </c>
      <c r="U375" s="24" t="s">
        <v>92</v>
      </c>
      <c r="V375" s="24" t="s">
        <v>92</v>
      </c>
      <c r="W375" s="24" t="s">
        <v>92</v>
      </c>
      <c r="X375" s="24" t="s">
        <v>92</v>
      </c>
      <c r="Y375" s="24" t="s">
        <v>92</v>
      </c>
      <c r="Z375" s="24" t="s">
        <v>92</v>
      </c>
      <c r="AA375" s="24" t="s">
        <v>92</v>
      </c>
      <c r="AB375" s="23" t="s">
        <v>136</v>
      </c>
      <c r="AC375" s="37">
        <v>18.451689999999999</v>
      </c>
      <c r="AD375" s="37">
        <v>-67.148489999999995</v>
      </c>
      <c r="AE375" s="37" t="str">
        <f>_xlfn.XLOOKUP(Consolidated[[#This Row],[CODE]],[1]updatedschoolpoints!$A:$A,[1]updatedschoolpoints!$O:$O)</f>
        <v>023-047-221-01</v>
      </c>
      <c r="AF375" s="37">
        <f>_xlfn.XLOOKUP(Consolidated[[#This Row],[CODE]],[1]updatedschoolpoints!$A:$A,[1]updatedschoolpoints!$Q:$Q)</f>
        <v>1</v>
      </c>
      <c r="AG375" s="37">
        <f>_xlfn.XLOOKUP(Consolidated[[#This Row],[CODE]],[1]updatedschoolpoints!$A:$A,[1]updatedschoolpoints!$P:$P)</f>
        <v>221</v>
      </c>
      <c r="AH375" s="37">
        <f>_xlfn.XLOOKUP(Consolidated[[#This Row],[CODE]],[1]updatedschoolpoints!$A:$A,[1]updatedschoolpoints!$I:$I)</f>
        <v>1.6154839409999999</v>
      </c>
      <c r="AI375" s="37">
        <f>_xlfn.XLOOKUP(Consolidated[[#This Row],[CODE]],[1]updatedschoolpoints!$A:$A,[1]updatedschoolpoints!$H:$H)</f>
        <v>70370.480460000006</v>
      </c>
      <c r="AJ375" s="21">
        <v>24827</v>
      </c>
      <c r="AK375" s="21" t="s">
        <v>1150</v>
      </c>
      <c r="AL375" s="26">
        <f>_xlfn.XLOOKUP(Consolidated[[#This Row],[CODE]],'[2]FCI updated 220517'!$B:$B,'[2]FCI updated 220517'!$GD:$GD)</f>
        <v>1.448</v>
      </c>
      <c r="AM375" s="27">
        <f>IF(AND(Consolidated[[#This Row],[DESIGNATION]]="Historic",Consolidated[[#This Row],[DESIGNATION 3/22/2022]]="Historic"),AL375,AL375/1.6)</f>
        <v>0.90499999999999992</v>
      </c>
      <c r="AN375" s="21" t="s">
        <v>97</v>
      </c>
      <c r="AO375" s="21" t="s">
        <v>97</v>
      </c>
      <c r="AP375" s="21" t="str">
        <f>_xlfn.XLOOKUP(Consolidated[[#This Row],[CODE]],'[3]PRUEBA PVI'!$D:$D,'[3]PRUEBA PVI'!$I:$I,"NO DATA")</f>
        <v>REGULAR</v>
      </c>
      <c r="AQ375" s="28" t="str">
        <f>IF(_xlfn.XLOOKUP(Consolidated[[#This Row],[CODE]],'[4]PRUEBA PVI'!$D:$D,'[4]PRUEBA PVI'!$I:$I,"NOT FOUND")=Consolidated[[#This Row],[SPECIAL SCHOOL]],"MATCHES","NO")</f>
        <v>MATCHES</v>
      </c>
      <c r="AR375" s="28"/>
      <c r="AS375" s="21">
        <f>_xlfn.XLOOKUP(Consolidated[[#This Row],[CODE]],'[5]WORKING FILE'!$D:$D,'[5]WORKING FILE'!$W:$W,"")</f>
        <v>4</v>
      </c>
      <c r="AT375" s="33">
        <f>_xlfn.XLOOKUP(Consolidated[[#This Row],[CODE]],'[5]WORKING FILE'!$D:$D,'[5]WORKING FILE'!$V:$V)</f>
        <v>0</v>
      </c>
      <c r="AU375" s="21" t="str">
        <f>_xlfn.XLOOKUP(Consolidated[[#This Row],[CODE]],'[6]Karen sort'!$D:$D,'[6]Karen sort'!$O:$O,"NOT COMPLETE")</f>
        <v>PK-8</v>
      </c>
      <c r="AV375" s="21">
        <v>9.6999999999999993</v>
      </c>
      <c r="AW375" s="21">
        <v>4</v>
      </c>
      <c r="AX375" s="21" t="s">
        <v>92</v>
      </c>
      <c r="AY375" s="27" t="s">
        <v>92</v>
      </c>
      <c r="AZ375" s="21"/>
      <c r="BA375" s="21"/>
      <c r="BB375" s="21"/>
      <c r="BC375" s="21"/>
      <c r="BD375" s="21"/>
      <c r="BE375" s="21"/>
      <c r="BF375" s="24" t="s">
        <v>98</v>
      </c>
      <c r="BG375" s="24">
        <v>251.93010350120446</v>
      </c>
      <c r="BH375" s="29" t="str">
        <f>IF(_xlfn.XLOOKUP(Consolidated[[#This Row],[CODE]],'[4]PRUEBA PVI'!$D:$D,'[4]PRUEBA PVI'!$AF:$AF,"NOT FOUND")=BG375,"",_xlfn.XLOOKUP(Consolidated[[#This Row],[CODE]],'[4]PRUEBA PVI'!$D:$D,'[4]PRUEBA PVI'!$AF:$AF,"NOT FOUND"))</f>
        <v/>
      </c>
      <c r="BI375" s="30">
        <v>237.72258065697628</v>
      </c>
      <c r="BJ375" s="21">
        <v>23</v>
      </c>
      <c r="BK375" s="28" t="str">
        <f>IF(_xlfn.XLOOKUP(Consolidated[[#This Row],[CODE]],'[4]PRUEBA PVI'!$D:$D,'[4]PRUEBA PVI'!$AK:$AK,"NO DATA")=Consolidated[[#This Row],[NO OF CLASSROOMS]],"","DOES NOT MATCH")</f>
        <v/>
      </c>
      <c r="BL375" s="31">
        <f>Consolidated[[#This Row],[ENROLLMENT 2021-22]]/Consolidated[[#This Row],[NO OF CLASSROOMS]]</f>
        <v>10.335764376390273</v>
      </c>
      <c r="BM375" s="21">
        <f>Consolidated[[#This Row],[FLOOR AREA (SF)]]/Consolidated[[#This Row],[ENROLLMENT 2022-23]]</f>
        <v>98.547175009918192</v>
      </c>
      <c r="BN375" s="21" t="s">
        <v>114</v>
      </c>
      <c r="BO375" s="21" t="s">
        <v>100</v>
      </c>
      <c r="BP375" s="21" t="s">
        <v>97</v>
      </c>
      <c r="BQ375" s="21" t="s">
        <v>97</v>
      </c>
      <c r="BR375" s="21" t="s">
        <v>97</v>
      </c>
      <c r="BS375" s="21" t="str">
        <f>_xlfn.XLOOKUP(Consolidated[[#This Row],[CODE]],'[7]page 1'!$A:$A,'[7]page 1'!$C:$C,"")</f>
        <v>85KVA</v>
      </c>
      <c r="BT375" s="21" t="str">
        <f>_xlfn.XLOOKUP(Consolidated[[#This Row],[CODE]],[8]Sheet1!$A:$A,[8]Sheet1!$G:$G,"")</f>
        <v/>
      </c>
      <c r="BU375" s="21" t="s">
        <v>92</v>
      </c>
      <c r="BV375" s="21" t="s">
        <v>124</v>
      </c>
      <c r="BW375" s="25" t="s">
        <v>92</v>
      </c>
      <c r="BX375" s="32" t="s">
        <v>1151</v>
      </c>
      <c r="BY375" s="21" t="s">
        <v>1122</v>
      </c>
      <c r="BZ375" s="21" t="s">
        <v>103</v>
      </c>
      <c r="CA375" s="33" t="s">
        <v>1144</v>
      </c>
      <c r="CB375" s="21">
        <v>1</v>
      </c>
      <c r="CC375" s="25" t="s">
        <v>105</v>
      </c>
      <c r="CD375" s="21" t="s">
        <v>97</v>
      </c>
      <c r="CE375" s="21"/>
      <c r="CF375" s="21" t="s">
        <v>127</v>
      </c>
    </row>
    <row r="376" spans="1:87" ht="56.4" x14ac:dyDescent="0.3">
      <c r="A376" s="21">
        <v>40519</v>
      </c>
      <c r="B376" s="22" t="s">
        <v>1152</v>
      </c>
      <c r="C376" s="21" t="s">
        <v>415</v>
      </c>
      <c r="D376" s="21" t="s">
        <v>1122</v>
      </c>
      <c r="E376" s="21" t="s">
        <v>1153</v>
      </c>
      <c r="F376" s="21"/>
      <c r="G376" s="21" t="s">
        <v>234</v>
      </c>
      <c r="H376" s="21" t="s">
        <v>235</v>
      </c>
      <c r="I376" s="21" t="s">
        <v>92</v>
      </c>
      <c r="J376" s="21" t="s">
        <v>92</v>
      </c>
      <c r="K376" s="21" t="s">
        <v>236</v>
      </c>
      <c r="L376" s="24" t="s">
        <v>92</v>
      </c>
      <c r="M376" s="24" t="s">
        <v>92</v>
      </c>
      <c r="N376" s="24" t="s">
        <v>92</v>
      </c>
      <c r="O376" s="24" t="s">
        <v>92</v>
      </c>
      <c r="P376" s="24" t="s">
        <v>92</v>
      </c>
      <c r="Q376" s="24" t="s">
        <v>92</v>
      </c>
      <c r="R376" s="24" t="s">
        <v>92</v>
      </c>
      <c r="S376" s="24">
        <v>43.625581640910681</v>
      </c>
      <c r="T376" s="24">
        <v>47.262236220863286</v>
      </c>
      <c r="U376" s="24">
        <v>40.885431112822666</v>
      </c>
      <c r="V376" s="24">
        <v>40.099860396086754</v>
      </c>
      <c r="W376" s="24">
        <v>61.055131198602737</v>
      </c>
      <c r="X376" s="24">
        <v>50.177083462944793</v>
      </c>
      <c r="Y376" s="24">
        <v>39.550730156589367</v>
      </c>
      <c r="Z376" s="24" t="s">
        <v>92</v>
      </c>
      <c r="AA376" s="24" t="s">
        <v>92</v>
      </c>
      <c r="AB376" s="23" t="s">
        <v>381</v>
      </c>
      <c r="AC376" s="37">
        <v>18.282214</v>
      </c>
      <c r="AD376" s="37">
        <v>-67.137846999999994</v>
      </c>
      <c r="AE376" s="37" t="str">
        <f>_xlfn.XLOOKUP(Consolidated[[#This Row],[CODE]],[1]updatedschoolpoints!$A:$A,[1]updatedschoolpoints!$O:$O)</f>
        <v>154-098-075-05</v>
      </c>
      <c r="AF376" s="37">
        <f>_xlfn.XLOOKUP(Consolidated[[#This Row],[CODE]],[1]updatedschoolpoints!$A:$A,[1]updatedschoolpoints!$Q:$Q)</f>
        <v>5</v>
      </c>
      <c r="AG376" s="37">
        <f>_xlfn.XLOOKUP(Consolidated[[#This Row],[CODE]],[1]updatedschoolpoints!$A:$A,[1]updatedschoolpoints!$P:$P)</f>
        <v>75</v>
      </c>
      <c r="AH376" s="37">
        <f>_xlfn.XLOOKUP(Consolidated[[#This Row],[CODE]],[1]updatedschoolpoints!$A:$A,[1]updatedschoolpoints!$I:$I)</f>
        <v>2.8962690370000002</v>
      </c>
      <c r="AI376" s="37">
        <f>_xlfn.XLOOKUP(Consolidated[[#This Row],[CODE]],[1]updatedschoolpoints!$A:$A,[1]updatedschoolpoints!$H:$H)</f>
        <v>126161.4792</v>
      </c>
      <c r="AJ376" s="21">
        <v>50128</v>
      </c>
      <c r="AK376" s="21" t="s">
        <v>629</v>
      </c>
      <c r="AL376" s="26">
        <f>_xlfn.XLOOKUP(Consolidated[[#This Row],[CODE]],'[2]FCI updated 220517'!$B:$B,'[2]FCI updated 220517'!$GD:$GD)</f>
        <v>1.3080000000000001</v>
      </c>
      <c r="AM376" s="27">
        <f>IF(AND(Consolidated[[#This Row],[DESIGNATION]]="Historic",Consolidated[[#This Row],[DESIGNATION 3/22/2022]]="Historic"),AL376,AL376/1.6)</f>
        <v>0.8175</v>
      </c>
      <c r="AN376" s="21" t="s">
        <v>97</v>
      </c>
      <c r="AO376" s="21" t="s">
        <v>97</v>
      </c>
      <c r="AP376" s="21" t="str">
        <f>_xlfn.XLOOKUP(Consolidated[[#This Row],[CODE]],'[3]PRUEBA PVI'!$D:$D,'[3]PRUEBA PVI'!$I:$I,"NO DATA")</f>
        <v>BILINGUE</v>
      </c>
      <c r="AQ376" s="28" t="str">
        <f>IF(_xlfn.XLOOKUP(Consolidated[[#This Row],[CODE]],'[4]PRUEBA PVI'!$D:$D,'[4]PRUEBA PVI'!$I:$I,"NOT FOUND")=Consolidated[[#This Row],[SPECIAL SCHOOL]],"MATCHES","NO")</f>
        <v>MATCHES</v>
      </c>
      <c r="AR376" s="28"/>
      <c r="AS376" s="21">
        <f>_xlfn.XLOOKUP(Consolidated[[#This Row],[CODE]],'[5]WORKING FILE'!$D:$D,'[5]WORKING FILE'!$W:$W,"")</f>
        <v>3</v>
      </c>
      <c r="AT376" s="33">
        <f>_xlfn.XLOOKUP(Consolidated[[#This Row],[CODE]],'[5]WORKING FILE'!$D:$D,'[5]WORKING FILE'!$V:$V)</f>
        <v>0</v>
      </c>
      <c r="AU376" s="21" t="str">
        <f>_xlfn.XLOOKUP(Consolidated[[#This Row],[CODE]],'[6]Karen sort'!$D:$D,'[6]Karen sort'!$O:$O,"NOT COMPLETE")</f>
        <v>6-12</v>
      </c>
      <c r="AV376" s="21">
        <v>4.7</v>
      </c>
      <c r="AW376" s="21">
        <v>5</v>
      </c>
      <c r="AX376" s="21" t="s">
        <v>92</v>
      </c>
      <c r="AY376" s="27" t="s">
        <v>92</v>
      </c>
      <c r="AZ376" s="21"/>
      <c r="BA376" s="21"/>
      <c r="BB376" s="21"/>
      <c r="BC376" s="21"/>
      <c r="BD376" s="21"/>
      <c r="BE376" s="21"/>
      <c r="BF376" s="24" t="s">
        <v>98</v>
      </c>
      <c r="BG376" s="24">
        <v>322.65605418882024</v>
      </c>
      <c r="BH376" s="29" t="str">
        <f>IF(_xlfn.XLOOKUP(Consolidated[[#This Row],[CODE]],'[4]PRUEBA PVI'!$D:$D,'[4]PRUEBA PVI'!$AF:$AF,"NOT FOUND")=BG376,"",_xlfn.XLOOKUP(Consolidated[[#This Row],[CODE]],'[4]PRUEBA PVI'!$D:$D,'[4]PRUEBA PVI'!$AF:$AF,"NOT FOUND"))</f>
        <v/>
      </c>
      <c r="BI376" s="30">
        <v>308.02516583081774</v>
      </c>
      <c r="BJ376" s="21">
        <v>22</v>
      </c>
      <c r="BK376" s="28" t="str">
        <f>IF(_xlfn.XLOOKUP(Consolidated[[#This Row],[CODE]],'[4]PRUEBA PVI'!$D:$D,'[4]PRUEBA PVI'!$AK:$AK,"NO DATA")=Consolidated[[#This Row],[NO OF CLASSROOMS]],"","DOES NOT MATCH")</f>
        <v/>
      </c>
      <c r="BL376" s="31">
        <f>Consolidated[[#This Row],[ENROLLMENT 2021-22]]/Consolidated[[#This Row],[NO OF CLASSROOMS]]</f>
        <v>14.001143901400807</v>
      </c>
      <c r="BM376" s="21">
        <f>Consolidated[[#This Row],[FLOOR AREA (SF)]]/Consolidated[[#This Row],[ENROLLMENT 2022-23]]</f>
        <v>155.3604816931927</v>
      </c>
      <c r="BN376" s="21" t="s">
        <v>99</v>
      </c>
      <c r="BO376" s="21" t="s">
        <v>132</v>
      </c>
      <c r="BP376" s="21" t="s">
        <v>97</v>
      </c>
      <c r="BQ376" s="21" t="s">
        <v>97</v>
      </c>
      <c r="BR376" s="21" t="s">
        <v>97</v>
      </c>
      <c r="BS376" s="21" t="str">
        <f>_xlfn.XLOOKUP(Consolidated[[#This Row],[CODE]],'[7]page 1'!$A:$A,'[7]page 1'!$C:$C,"")</f>
        <v/>
      </c>
      <c r="BT376" s="21" t="str">
        <f>_xlfn.XLOOKUP(Consolidated[[#This Row],[CODE]],[8]Sheet1!$A:$A,[8]Sheet1!$G:$G,"")</f>
        <v/>
      </c>
      <c r="BU376" s="21" t="s">
        <v>92</v>
      </c>
      <c r="BV376" s="21" t="s">
        <v>101</v>
      </c>
      <c r="BW376" s="25" t="s">
        <v>92</v>
      </c>
      <c r="BX376" s="32" t="s">
        <v>1154</v>
      </c>
      <c r="BY376" s="21" t="s">
        <v>1153</v>
      </c>
      <c r="BZ376" s="21" t="s">
        <v>103</v>
      </c>
      <c r="CA376" s="33" t="s">
        <v>1155</v>
      </c>
      <c r="CB376" s="21">
        <v>1</v>
      </c>
      <c r="CC376" s="25" t="s">
        <v>105</v>
      </c>
      <c r="CD376" s="21" t="s">
        <v>97</v>
      </c>
      <c r="CE376" s="21"/>
      <c r="CF376" s="21" t="s">
        <v>106</v>
      </c>
    </row>
    <row r="377" spans="1:87" ht="56.4" x14ac:dyDescent="0.3">
      <c r="A377" s="21">
        <v>40527</v>
      </c>
      <c r="B377" s="22" t="s">
        <v>1156</v>
      </c>
      <c r="C377" s="21" t="s">
        <v>415</v>
      </c>
      <c r="D377" s="21" t="s">
        <v>1122</v>
      </c>
      <c r="E377" s="21" t="s">
        <v>1153</v>
      </c>
      <c r="F377" s="21"/>
      <c r="G377" s="21" t="s">
        <v>119</v>
      </c>
      <c r="H377" s="21" t="s">
        <v>120</v>
      </c>
      <c r="I377" s="21" t="s">
        <v>92</v>
      </c>
      <c r="J377" s="21" t="s">
        <v>92</v>
      </c>
      <c r="K377" s="21" t="s">
        <v>121</v>
      </c>
      <c r="L377" s="24" t="s">
        <v>92</v>
      </c>
      <c r="M377" s="24">
        <v>29.569871887885153</v>
      </c>
      <c r="N377" s="24">
        <v>42.01513669687764</v>
      </c>
      <c r="O377" s="24">
        <v>43.176496046102386</v>
      </c>
      <c r="P377" s="24">
        <v>42.380777803938336</v>
      </c>
      <c r="Q377" s="24">
        <v>38.708199252427363</v>
      </c>
      <c r="R377" s="24">
        <v>64.306016316344582</v>
      </c>
      <c r="S377" s="24" t="s">
        <v>92</v>
      </c>
      <c r="T377" s="24" t="s">
        <v>92</v>
      </c>
      <c r="U377" s="24" t="s">
        <v>92</v>
      </c>
      <c r="V377" s="24" t="s">
        <v>92</v>
      </c>
      <c r="W377" s="24" t="s">
        <v>92</v>
      </c>
      <c r="X377" s="24" t="s">
        <v>92</v>
      </c>
      <c r="Y377" s="24" t="s">
        <v>92</v>
      </c>
      <c r="Z377" s="24" t="s">
        <v>92</v>
      </c>
      <c r="AA377" s="24" t="s">
        <v>92</v>
      </c>
      <c r="AB377" s="23" t="s">
        <v>198</v>
      </c>
      <c r="AC377" s="21">
        <v>18.287289999999999</v>
      </c>
      <c r="AD377" s="21">
        <v>-67.139589999999998</v>
      </c>
      <c r="AE377" s="21" t="str">
        <f>_xlfn.XLOOKUP(Consolidated[[#This Row],[CODE]],[1]updatedschoolpoints!$A:$A,[1]updatedschoolpoints!$O:$O)</f>
        <v>154-000-009-75</v>
      </c>
      <c r="AF377" s="21">
        <f>_xlfn.XLOOKUP(Consolidated[[#This Row],[CODE]],[1]updatedschoolpoints!$A:$A,[1]updatedschoolpoints!$Q:$Q)</f>
        <v>75</v>
      </c>
      <c r="AG377" s="21">
        <f>_xlfn.XLOOKUP(Consolidated[[#This Row],[CODE]],[1]updatedschoolpoints!$A:$A,[1]updatedschoolpoints!$P:$P)</f>
        <v>9</v>
      </c>
      <c r="AH377" s="21">
        <f>_xlfn.XLOOKUP(Consolidated[[#This Row],[CODE]],[1]updatedschoolpoints!$A:$A,[1]updatedschoolpoints!$I:$I)</f>
        <v>0.96883443199999997</v>
      </c>
      <c r="AI377" s="21">
        <f>_xlfn.XLOOKUP(Consolidated[[#This Row],[CODE]],[1]updatedschoolpoints!$A:$A,[1]updatedschoolpoints!$H:$H)</f>
        <v>42202.42785</v>
      </c>
      <c r="AJ377" s="21">
        <v>10697</v>
      </c>
      <c r="AK377" s="21" t="s">
        <v>195</v>
      </c>
      <c r="AL377" s="26">
        <f>_xlfn.XLOOKUP(Consolidated[[#This Row],[CODE]],'[2]FCI updated 220517'!$B:$B,'[2]FCI updated 220517'!$GD:$GD)</f>
        <v>1.228</v>
      </c>
      <c r="AM377" s="27">
        <f>IF(AND(Consolidated[[#This Row],[DESIGNATION]]="Historic",Consolidated[[#This Row],[DESIGNATION 3/22/2022]]="Historic"),AL377,AL377/1.6)</f>
        <v>0.76749999999999996</v>
      </c>
      <c r="AN377" s="21" t="s">
        <v>97</v>
      </c>
      <c r="AO377" s="21" t="s">
        <v>97</v>
      </c>
      <c r="AP377" s="21" t="str">
        <f>_xlfn.XLOOKUP(Consolidated[[#This Row],[CODE]],'[3]PRUEBA PVI'!$D:$D,'[3]PRUEBA PVI'!$I:$I,"NO DATA")</f>
        <v>BILINGUE</v>
      </c>
      <c r="AQ377" s="28" t="str">
        <f>IF(_xlfn.XLOOKUP(Consolidated[[#This Row],[CODE]],'[4]PRUEBA PVI'!$D:$D,'[4]PRUEBA PVI'!$I:$I,"NOT FOUND")=Consolidated[[#This Row],[SPECIAL SCHOOL]],"MATCHES","NO")</f>
        <v>MATCHES</v>
      </c>
      <c r="AR377" s="28"/>
      <c r="AS377" s="21">
        <f>_xlfn.XLOOKUP(Consolidated[[#This Row],[CODE]],'[5]WORKING FILE'!$D:$D,'[5]WORKING FILE'!$W:$W,"")</f>
        <v>1</v>
      </c>
      <c r="AT377" s="33">
        <f>_xlfn.XLOOKUP(Consolidated[[#This Row],[CODE]],'[5]WORKING FILE'!$D:$D,'[5]WORKING FILE'!$V:$V)</f>
        <v>0</v>
      </c>
      <c r="AU377" s="21" t="str">
        <f>_xlfn.XLOOKUP(Consolidated[[#This Row],[CODE]],'[6]Karen sort'!$D:$D,'[6]Karen sort'!$O:$O,"NOT COMPLETE")</f>
        <v>K-5</v>
      </c>
      <c r="AV377" s="21">
        <v>4.7</v>
      </c>
      <c r="AW377" s="21">
        <v>5</v>
      </c>
      <c r="AX377" s="21" t="s">
        <v>92</v>
      </c>
      <c r="AY377" s="27" t="s">
        <v>92</v>
      </c>
      <c r="AZ377" s="21"/>
      <c r="BA377" s="21"/>
      <c r="BB377" s="21"/>
      <c r="BC377" s="21"/>
      <c r="BD377" s="21"/>
      <c r="BE377" s="21"/>
      <c r="BF377" s="24" t="s">
        <v>98</v>
      </c>
      <c r="BG377" s="24">
        <v>260.15649800357545</v>
      </c>
      <c r="BH377" s="29" t="str">
        <f>IF(_xlfn.XLOOKUP(Consolidated[[#This Row],[CODE]],'[4]PRUEBA PVI'!$D:$D,'[4]PRUEBA PVI'!$AF:$AF,"NOT FOUND")=BG377,"",_xlfn.XLOOKUP(Consolidated[[#This Row],[CODE]],'[4]PRUEBA PVI'!$D:$D,'[4]PRUEBA PVI'!$AF:$AF,"NOT FOUND"))</f>
        <v/>
      </c>
      <c r="BI377" s="30">
        <v>245.23149447493995</v>
      </c>
      <c r="BJ377" s="21">
        <v>10</v>
      </c>
      <c r="BK377" s="28" t="str">
        <f>IF(_xlfn.XLOOKUP(Consolidated[[#This Row],[CODE]],'[4]PRUEBA PVI'!$D:$D,'[4]PRUEBA PVI'!$AK:$AK,"NO DATA")=Consolidated[[#This Row],[NO OF CLASSROOMS]],"","DOES NOT MATCH")</f>
        <v/>
      </c>
      <c r="BL377" s="31">
        <f>Consolidated[[#This Row],[ENROLLMENT 2021-22]]/Consolidated[[#This Row],[NO OF CLASSROOMS]]</f>
        <v>24.523149447493996</v>
      </c>
      <c r="BM377" s="21">
        <f>Consolidated[[#This Row],[FLOOR AREA (SF)]]/Consolidated[[#This Row],[ENROLLMENT 2022-23]]</f>
        <v>41.117558400763016</v>
      </c>
      <c r="BN377" s="21" t="s">
        <v>99</v>
      </c>
      <c r="BO377" s="21" t="s">
        <v>132</v>
      </c>
      <c r="BP377" s="21" t="s">
        <v>97</v>
      </c>
      <c r="BQ377" s="21" t="s">
        <v>97</v>
      </c>
      <c r="BR377" s="21" t="s">
        <v>97</v>
      </c>
      <c r="BS377" s="21" t="str">
        <f>_xlfn.XLOOKUP(Consolidated[[#This Row],[CODE]],'[7]page 1'!$A:$A,'[7]page 1'!$C:$C,"")</f>
        <v>85KVA</v>
      </c>
      <c r="BT377" s="21" t="str">
        <f>_xlfn.XLOOKUP(Consolidated[[#This Row],[CODE]],[8]Sheet1!$A:$A,[8]Sheet1!$G:$G,"")</f>
        <v/>
      </c>
      <c r="BU377" s="21" t="s">
        <v>92</v>
      </c>
      <c r="BV377" s="21" t="s">
        <v>101</v>
      </c>
      <c r="BW377" s="25" t="s">
        <v>92</v>
      </c>
      <c r="BX377" s="32" t="s">
        <v>1157</v>
      </c>
      <c r="BY377" s="21" t="s">
        <v>1153</v>
      </c>
      <c r="BZ377" s="21" t="s">
        <v>103</v>
      </c>
      <c r="CA377" s="33" t="s">
        <v>1155</v>
      </c>
      <c r="CB377" s="21">
        <v>1</v>
      </c>
      <c r="CC377" s="25" t="s">
        <v>105</v>
      </c>
      <c r="CD377" s="21" t="s">
        <v>1158</v>
      </c>
      <c r="CE377" s="21"/>
      <c r="CF377" s="21" t="s">
        <v>462</v>
      </c>
    </row>
    <row r="378" spans="1:87" ht="56.4" x14ac:dyDescent="0.3">
      <c r="A378" s="21">
        <v>40626</v>
      </c>
      <c r="B378" s="22" t="s">
        <v>1159</v>
      </c>
      <c r="C378" s="21" t="s">
        <v>415</v>
      </c>
      <c r="D378" s="21" t="s">
        <v>1122</v>
      </c>
      <c r="E378" s="21" t="s">
        <v>1153</v>
      </c>
      <c r="F378" s="21"/>
      <c r="G378" s="21" t="s">
        <v>119</v>
      </c>
      <c r="H378" s="21" t="s">
        <v>120</v>
      </c>
      <c r="I378" s="21" t="s">
        <v>110</v>
      </c>
      <c r="J378" s="21" t="s">
        <v>92</v>
      </c>
      <c r="K378" s="21" t="s">
        <v>121</v>
      </c>
      <c r="L378" s="24">
        <v>15.085190817018514</v>
      </c>
      <c r="M378" s="24">
        <v>27.662138217699013</v>
      </c>
      <c r="N378" s="24">
        <v>21.474403200626352</v>
      </c>
      <c r="O378" s="24">
        <v>33.790301253471434</v>
      </c>
      <c r="P378" s="24">
        <v>36.730007430079887</v>
      </c>
      <c r="Q378" s="24">
        <v>30.211277465309163</v>
      </c>
      <c r="R378" s="24">
        <v>39.71842184244813</v>
      </c>
      <c r="S378" s="24" t="s">
        <v>92</v>
      </c>
      <c r="T378" s="24" t="s">
        <v>92</v>
      </c>
      <c r="U378" s="24" t="s">
        <v>92</v>
      </c>
      <c r="V378" s="24" t="s">
        <v>92</v>
      </c>
      <c r="W378" s="24" t="s">
        <v>92</v>
      </c>
      <c r="X378" s="24" t="s">
        <v>92</v>
      </c>
      <c r="Y378" s="24" t="s">
        <v>92</v>
      </c>
      <c r="Z378" s="24" t="s">
        <v>92</v>
      </c>
      <c r="AA378" s="24" t="s">
        <v>92</v>
      </c>
      <c r="AB378" s="23" t="s">
        <v>223</v>
      </c>
      <c r="AC378" s="21">
        <v>18.27477</v>
      </c>
      <c r="AD378" s="21">
        <v>-67.124769999999998</v>
      </c>
      <c r="AE378" s="21" t="str">
        <f>_xlfn.XLOOKUP(Consolidated[[#This Row],[CODE]],[1]updatedschoolpoints!$A:$A,[1]updatedschoolpoints!$O:$O)</f>
        <v>181-020-002-08</v>
      </c>
      <c r="AF378" s="21">
        <f>_xlfn.XLOOKUP(Consolidated[[#This Row],[CODE]],[1]updatedschoolpoints!$A:$A,[1]updatedschoolpoints!$Q:$Q)</f>
        <v>8</v>
      </c>
      <c r="AG378" s="21">
        <f>_xlfn.XLOOKUP(Consolidated[[#This Row],[CODE]],[1]updatedschoolpoints!$A:$A,[1]updatedschoolpoints!$P:$P)</f>
        <v>2</v>
      </c>
      <c r="AH378" s="21">
        <f>_xlfn.XLOOKUP(Consolidated[[#This Row],[CODE]],[1]updatedschoolpoints!$A:$A,[1]updatedschoolpoints!$I:$I)</f>
        <v>0.89190909600000001</v>
      </c>
      <c r="AI378" s="21">
        <f>_xlfn.XLOOKUP(Consolidated[[#This Row],[CODE]],[1]updatedschoolpoints!$A:$A,[1]updatedschoolpoints!$H:$H)</f>
        <v>38851.560210000003</v>
      </c>
      <c r="AJ378" s="21">
        <v>17528</v>
      </c>
      <c r="AK378" s="21" t="s">
        <v>152</v>
      </c>
      <c r="AL378" s="26">
        <f>_xlfn.XLOOKUP(Consolidated[[#This Row],[CODE]],'[2]FCI updated 220517'!$B:$B,'[2]FCI updated 220517'!$GD:$GD)</f>
        <v>1.3280000000000001</v>
      </c>
      <c r="AM378" s="27">
        <f>IF(AND(Consolidated[[#This Row],[DESIGNATION]]="Historic",Consolidated[[#This Row],[DESIGNATION 3/22/2022]]="Historic"),AL378,AL378/1.6)</f>
        <v>0.83</v>
      </c>
      <c r="AN378" s="21" t="s">
        <v>97</v>
      </c>
      <c r="AO378" s="21" t="s">
        <v>97</v>
      </c>
      <c r="AP378" s="21" t="str">
        <f>_xlfn.XLOOKUP(Consolidated[[#This Row],[CODE]],'[3]PRUEBA PVI'!$D:$D,'[3]PRUEBA PVI'!$I:$I,"NO DATA")</f>
        <v>REGULAR</v>
      </c>
      <c r="AQ378" s="28" t="str">
        <f>IF(_xlfn.XLOOKUP(Consolidated[[#This Row],[CODE]],'[4]PRUEBA PVI'!$D:$D,'[4]PRUEBA PVI'!$I:$I,"NOT FOUND")=Consolidated[[#This Row],[SPECIAL SCHOOL]],"MATCHES","NO")</f>
        <v>MATCHES</v>
      </c>
      <c r="AR378" s="28"/>
      <c r="AS378" s="21">
        <f>_xlfn.XLOOKUP(Consolidated[[#This Row],[CODE]],'[5]WORKING FILE'!$D:$D,'[5]WORKING FILE'!$W:$W,"")</f>
        <v>5</v>
      </c>
      <c r="AT378" s="33">
        <f>_xlfn.XLOOKUP(Consolidated[[#This Row],[CODE]],'[5]WORKING FILE'!$D:$D,'[5]WORKING FILE'!$V:$V)</f>
        <v>0</v>
      </c>
      <c r="AU378" s="21" t="str">
        <f>_xlfn.XLOOKUP(Consolidated[[#This Row],[CODE]],'[6]Karen sort'!$D:$D,'[6]Karen sort'!$O:$O,"NOT COMPLETE")</f>
        <v>PK-5</v>
      </c>
      <c r="AV378" s="21">
        <v>4.7</v>
      </c>
      <c r="AW378" s="21">
        <v>5</v>
      </c>
      <c r="AX378" s="21" t="s">
        <v>92</v>
      </c>
      <c r="AY378" s="27" t="s">
        <v>92</v>
      </c>
      <c r="AZ378" s="21"/>
      <c r="BA378" s="21"/>
      <c r="BB378" s="21"/>
      <c r="BC378" s="21"/>
      <c r="BD378" s="21"/>
      <c r="BE378" s="21"/>
      <c r="BF378" s="24" t="s">
        <v>98</v>
      </c>
      <c r="BG378" s="24">
        <v>204.6717402266525</v>
      </c>
      <c r="BH378" s="29" t="str">
        <f>IF(_xlfn.XLOOKUP(Consolidated[[#This Row],[CODE]],'[4]PRUEBA PVI'!$D:$D,'[4]PRUEBA PVI'!$AF:$AF,"NOT FOUND")=BG378,"",_xlfn.XLOOKUP(Consolidated[[#This Row],[CODE]],'[4]PRUEBA PVI'!$D:$D,'[4]PRUEBA PVI'!$AF:$AF,"NOT FOUND"))</f>
        <v/>
      </c>
      <c r="BI378" s="30">
        <v>195.08219594355617</v>
      </c>
      <c r="BJ378" s="21">
        <v>16</v>
      </c>
      <c r="BK378" s="28" t="str">
        <f>IF(_xlfn.XLOOKUP(Consolidated[[#This Row],[CODE]],'[4]PRUEBA PVI'!$D:$D,'[4]PRUEBA PVI'!$AK:$AK,"NO DATA")=Consolidated[[#This Row],[NO OF CLASSROOMS]],"","DOES NOT MATCH")</f>
        <v/>
      </c>
      <c r="BL378" s="31">
        <f>Consolidated[[#This Row],[ENROLLMENT 2021-22]]/Consolidated[[#This Row],[NO OF CLASSROOMS]]</f>
        <v>12.192637246472261</v>
      </c>
      <c r="BM378" s="21">
        <f>Consolidated[[#This Row],[FLOOR AREA (SF)]]/Consolidated[[#This Row],[ENROLLMENT 2022-23]]</f>
        <v>85.639570859120937</v>
      </c>
      <c r="BN378" s="21" t="s">
        <v>114</v>
      </c>
      <c r="BO378" s="21" t="s">
        <v>100</v>
      </c>
      <c r="BP378" s="21" t="s">
        <v>97</v>
      </c>
      <c r="BQ378" s="21" t="s">
        <v>97</v>
      </c>
      <c r="BR378" s="21" t="s">
        <v>97</v>
      </c>
      <c r="BS378" s="21" t="str">
        <f>_xlfn.XLOOKUP(Consolidated[[#This Row],[CODE]],'[7]page 1'!$A:$A,'[7]page 1'!$C:$C,"")</f>
        <v>85KVA</v>
      </c>
      <c r="BT378" s="21" t="str">
        <f>_xlfn.XLOOKUP(Consolidated[[#This Row],[CODE]],[8]Sheet1!$A:$A,[8]Sheet1!$G:$G,"")</f>
        <v/>
      </c>
      <c r="BU378" s="21" t="s">
        <v>92</v>
      </c>
      <c r="BV378" s="21" t="s">
        <v>124</v>
      </c>
      <c r="BW378" s="25" t="s">
        <v>92</v>
      </c>
      <c r="BX378" s="32" t="s">
        <v>1160</v>
      </c>
      <c r="BY378" s="21" t="s">
        <v>1153</v>
      </c>
      <c r="BZ378" s="21" t="s">
        <v>103</v>
      </c>
      <c r="CA378" s="33" t="s">
        <v>1155</v>
      </c>
      <c r="CB378" s="21">
        <v>1</v>
      </c>
      <c r="CC378" s="25" t="s">
        <v>105</v>
      </c>
      <c r="CD378" s="21" t="s">
        <v>97</v>
      </c>
      <c r="CE378" s="21"/>
      <c r="CF378" s="21" t="s">
        <v>127</v>
      </c>
    </row>
    <row r="379" spans="1:87" ht="41.4" x14ac:dyDescent="0.3">
      <c r="A379" s="21">
        <v>40667</v>
      </c>
      <c r="B379" s="22" t="s">
        <v>1161</v>
      </c>
      <c r="C379" s="21" t="s">
        <v>415</v>
      </c>
      <c r="D379" s="21" t="s">
        <v>1122</v>
      </c>
      <c r="E379" s="21" t="s">
        <v>1153</v>
      </c>
      <c r="F379" s="21"/>
      <c r="G379" s="21" t="s">
        <v>189</v>
      </c>
      <c r="H379" s="21" t="s">
        <v>190</v>
      </c>
      <c r="I379" s="21" t="s">
        <v>92</v>
      </c>
      <c r="J379" s="21" t="s">
        <v>93</v>
      </c>
      <c r="K379" s="21" t="s">
        <v>191</v>
      </c>
      <c r="L379" s="24" t="s">
        <v>92</v>
      </c>
      <c r="M379" s="24" t="s">
        <v>92</v>
      </c>
      <c r="N379" s="24" t="s">
        <v>92</v>
      </c>
      <c r="O379" s="24" t="s">
        <v>92</v>
      </c>
      <c r="P379" s="24" t="s">
        <v>92</v>
      </c>
      <c r="Q379" s="24" t="s">
        <v>92</v>
      </c>
      <c r="R379" s="24" t="s">
        <v>92</v>
      </c>
      <c r="S379" s="24">
        <v>99.580132006426552</v>
      </c>
      <c r="T379" s="24">
        <v>119.10083527657548</v>
      </c>
      <c r="U379" s="24">
        <v>111.24640558605236</v>
      </c>
      <c r="V379" s="24" t="s">
        <v>92</v>
      </c>
      <c r="W379" s="24" t="s">
        <v>92</v>
      </c>
      <c r="X379" s="24" t="s">
        <v>92</v>
      </c>
      <c r="Y379" s="24" t="s">
        <v>92</v>
      </c>
      <c r="Z379" s="24" t="s">
        <v>92</v>
      </c>
      <c r="AA379" s="24" t="s">
        <v>92</v>
      </c>
      <c r="AB379" s="23" t="s">
        <v>192</v>
      </c>
      <c r="AC379" s="21">
        <v>18.281300000000002</v>
      </c>
      <c r="AD379" s="21">
        <v>-67.13682</v>
      </c>
      <c r="AE379" s="21" t="str">
        <f>_xlfn.XLOOKUP(Consolidated[[#This Row],[CODE]],[1]updatedschoolpoints!$A:$A,[1]updatedschoolpoints!$O:$O)</f>
        <v>154-099-075-12</v>
      </c>
      <c r="AF379" s="21">
        <f>_xlfn.XLOOKUP(Consolidated[[#This Row],[CODE]],[1]updatedschoolpoints!$A:$A,[1]updatedschoolpoints!$Q:$Q)</f>
        <v>12</v>
      </c>
      <c r="AG379" s="21">
        <f>_xlfn.XLOOKUP(Consolidated[[#This Row],[CODE]],[1]updatedschoolpoints!$A:$A,[1]updatedschoolpoints!$P:$P)</f>
        <v>75</v>
      </c>
      <c r="AH379" s="21">
        <f>_xlfn.XLOOKUP(Consolidated[[#This Row],[CODE]],[1]updatedschoolpoints!$A:$A,[1]updatedschoolpoints!$I:$I)</f>
        <v>2.9817700700000001</v>
      </c>
      <c r="AI379" s="21">
        <f>_xlfn.XLOOKUP(Consolidated[[#This Row],[CODE]],[1]updatedschoolpoints!$A:$A,[1]updatedschoolpoints!$H:$H)</f>
        <v>129885.9042</v>
      </c>
      <c r="AJ379" s="21">
        <v>45406</v>
      </c>
      <c r="AK379" s="21" t="s">
        <v>1162</v>
      </c>
      <c r="AL379" s="26">
        <f>_xlfn.XLOOKUP(Consolidated[[#This Row],[CODE]],'[2]FCI updated 220517'!$B:$B,'[2]FCI updated 220517'!$GD:$GD)</f>
        <v>0.57279999999999998</v>
      </c>
      <c r="AM379" s="27">
        <f>IF(AND(Consolidated[[#This Row],[DESIGNATION]]="Historic",Consolidated[[#This Row],[DESIGNATION 3/22/2022]]="Historic"),AL379,AL379/1.6)</f>
        <v>0.57279999999999998</v>
      </c>
      <c r="AN379" s="21" t="s">
        <v>45</v>
      </c>
      <c r="AO379" s="21" t="s">
        <v>46</v>
      </c>
      <c r="AP379" s="21" t="str">
        <f>_xlfn.XLOOKUP(Consolidated[[#This Row],[CODE]],'[3]PRUEBA PVI'!$D:$D,'[3]PRUEBA PVI'!$I:$I,"NO DATA")</f>
        <v>REGULAR</v>
      </c>
      <c r="AQ379" s="28" t="str">
        <f>IF(_xlfn.XLOOKUP(Consolidated[[#This Row],[CODE]],'[4]PRUEBA PVI'!$D:$D,'[4]PRUEBA PVI'!$I:$I,"NOT FOUND")=Consolidated[[#This Row],[SPECIAL SCHOOL]],"MATCHES","NO")</f>
        <v>MATCHES</v>
      </c>
      <c r="AR379" s="28"/>
      <c r="AS379" s="21">
        <f>_xlfn.XLOOKUP(Consolidated[[#This Row],[CODE]],'[5]WORKING FILE'!$D:$D,'[5]WORKING FILE'!$W:$W,"")</f>
        <v>4</v>
      </c>
      <c r="AT379" s="33">
        <f>_xlfn.XLOOKUP(Consolidated[[#This Row],[CODE]],'[5]WORKING FILE'!$D:$D,'[5]WORKING FILE'!$V:$V)</f>
        <v>0</v>
      </c>
      <c r="AU379" s="21" t="str">
        <f>_xlfn.XLOOKUP(Consolidated[[#This Row],[CODE]],'[6]Karen sort'!$D:$D,'[6]Karen sort'!$O:$O,"NOT COMPLETE")</f>
        <v>6-8</v>
      </c>
      <c r="AV379" s="21">
        <v>4.7</v>
      </c>
      <c r="AW379" s="21">
        <v>3</v>
      </c>
      <c r="AX379" s="21" t="s">
        <v>92</v>
      </c>
      <c r="AY379" s="27" t="s">
        <v>92</v>
      </c>
      <c r="AZ379" s="21"/>
      <c r="BA379" s="21"/>
      <c r="BB379" s="21"/>
      <c r="BC379" s="21"/>
      <c r="BD379" s="21"/>
      <c r="BE379" s="21"/>
      <c r="BF379" s="24" t="s">
        <v>98</v>
      </c>
      <c r="BG379" s="24">
        <v>335.5824839355875</v>
      </c>
      <c r="BH379" s="29" t="str">
        <f>IF(_xlfn.XLOOKUP(Consolidated[[#This Row],[CODE]],'[4]PRUEBA PVI'!$D:$D,'[4]PRUEBA PVI'!$AF:$AF,"NOT FOUND")=BG379,"",_xlfn.XLOOKUP(Consolidated[[#This Row],[CODE]],'[4]PRUEBA PVI'!$D:$D,'[4]PRUEBA PVI'!$AF:$AF,"NOT FOUND"))</f>
        <v/>
      </c>
      <c r="BI379" s="30">
        <v>318.12525875407931</v>
      </c>
      <c r="BJ379" s="21">
        <v>34</v>
      </c>
      <c r="BK379" s="28" t="str">
        <f>IF(_xlfn.XLOOKUP(Consolidated[[#This Row],[CODE]],'[4]PRUEBA PVI'!$D:$D,'[4]PRUEBA PVI'!$AK:$AK,"NO DATA")=Consolidated[[#This Row],[NO OF CLASSROOMS]],"","DOES NOT MATCH")</f>
        <v/>
      </c>
      <c r="BL379" s="31">
        <f>Consolidated[[#This Row],[ENROLLMENT 2021-22]]/Consolidated[[#This Row],[NO OF CLASSROOMS]]</f>
        <v>9.3566252574729205</v>
      </c>
      <c r="BM379" s="21">
        <f>Consolidated[[#This Row],[FLOOR AREA (SF)]]/Consolidated[[#This Row],[ENROLLMENT 2022-23]]</f>
        <v>135.30503579178267</v>
      </c>
      <c r="BN379" s="21" t="s">
        <v>99</v>
      </c>
      <c r="BO379" s="21" t="s">
        <v>132</v>
      </c>
      <c r="BP379" s="21" t="s">
        <v>97</v>
      </c>
      <c r="BQ379" s="21" t="s">
        <v>123</v>
      </c>
      <c r="BR379" s="21" t="s">
        <v>97</v>
      </c>
      <c r="BS379" s="21" t="str">
        <f>_xlfn.XLOOKUP(Consolidated[[#This Row],[CODE]],'[7]page 1'!$A:$A,'[7]page 1'!$C:$C,"")</f>
        <v/>
      </c>
      <c r="BT379" s="21" t="str">
        <f>_xlfn.XLOOKUP(Consolidated[[#This Row],[CODE]],[8]Sheet1!$A:$A,[8]Sheet1!$G:$G,"")</f>
        <v/>
      </c>
      <c r="BU379" s="21" t="s">
        <v>92</v>
      </c>
      <c r="BV379" s="21" t="s">
        <v>101</v>
      </c>
      <c r="BW379" s="25" t="s">
        <v>279</v>
      </c>
      <c r="BX379" s="32" t="s">
        <v>1163</v>
      </c>
      <c r="BY379" s="21" t="s">
        <v>1153</v>
      </c>
      <c r="BZ379" s="21" t="s">
        <v>103</v>
      </c>
      <c r="CA379" s="33" t="s">
        <v>1155</v>
      </c>
      <c r="CB379" s="21">
        <v>1</v>
      </c>
      <c r="CC379" s="25" t="s">
        <v>105</v>
      </c>
      <c r="CD379" s="21" t="s">
        <v>105</v>
      </c>
      <c r="CE379" s="21"/>
      <c r="CF379" s="21" t="s">
        <v>143</v>
      </c>
    </row>
    <row r="380" spans="1:87" ht="27.6" x14ac:dyDescent="0.3">
      <c r="A380" s="21">
        <v>40915</v>
      </c>
      <c r="B380" s="22" t="s">
        <v>1164</v>
      </c>
      <c r="C380" s="21" t="s">
        <v>415</v>
      </c>
      <c r="D380" s="21" t="s">
        <v>1165</v>
      </c>
      <c r="E380" s="21" t="s">
        <v>1165</v>
      </c>
      <c r="F380" s="21"/>
      <c r="G380" s="21" t="s">
        <v>119</v>
      </c>
      <c r="H380" s="21" t="s">
        <v>120</v>
      </c>
      <c r="I380" s="21" t="s">
        <v>92</v>
      </c>
      <c r="J380" s="21" t="s">
        <v>93</v>
      </c>
      <c r="K380" s="21" t="s">
        <v>121</v>
      </c>
      <c r="L380" s="24" t="s">
        <v>92</v>
      </c>
      <c r="M380" s="24">
        <v>38.154673403722782</v>
      </c>
      <c r="N380" s="24">
        <v>31.744769948751994</v>
      </c>
      <c r="O380" s="24">
        <v>41.299257087576201</v>
      </c>
      <c r="P380" s="24">
        <v>31.079237056221444</v>
      </c>
      <c r="Q380" s="24">
        <v>39.652301673218275</v>
      </c>
      <c r="R380" s="24">
        <v>27.424624605499897</v>
      </c>
      <c r="S380" s="24" t="s">
        <v>92</v>
      </c>
      <c r="T380" s="24" t="s">
        <v>92</v>
      </c>
      <c r="U380" s="24" t="s">
        <v>92</v>
      </c>
      <c r="V380" s="24" t="s">
        <v>92</v>
      </c>
      <c r="W380" s="24" t="s">
        <v>92</v>
      </c>
      <c r="X380" s="24" t="s">
        <v>92</v>
      </c>
      <c r="Y380" s="24" t="s">
        <v>92</v>
      </c>
      <c r="Z380" s="24" t="s">
        <v>92</v>
      </c>
      <c r="AA380" s="24" t="s">
        <v>92</v>
      </c>
      <c r="AB380" s="23" t="s">
        <v>136</v>
      </c>
      <c r="AC380" s="21">
        <v>18.080480000000001</v>
      </c>
      <c r="AD380" s="21">
        <v>-67.150599999999997</v>
      </c>
      <c r="AE380" s="21" t="str">
        <f>_xlfn.XLOOKUP(Consolidated[[#This Row],[CODE]],[1]updatedschoolpoints!$A:$A,[1]updatedschoolpoints!$O:$O)</f>
        <v>332-036-156-22</v>
      </c>
      <c r="AF380" s="21">
        <f>_xlfn.XLOOKUP(Consolidated[[#This Row],[CODE]],[1]updatedschoolpoints!$A:$A,[1]updatedschoolpoints!$Q:$Q)</f>
        <v>22</v>
      </c>
      <c r="AG380" s="21">
        <f>_xlfn.XLOOKUP(Consolidated[[#This Row],[CODE]],[1]updatedschoolpoints!$A:$A,[1]updatedschoolpoints!$P:$P)</f>
        <v>156</v>
      </c>
      <c r="AH380" s="21">
        <f>_xlfn.XLOOKUP(Consolidated[[#This Row],[CODE]],[1]updatedschoolpoints!$A:$A,[1]updatedschoolpoints!$I:$I)</f>
        <v>0.91438227000000005</v>
      </c>
      <c r="AI380" s="21">
        <f>_xlfn.XLOOKUP(Consolidated[[#This Row],[CODE]],[1]updatedschoolpoints!$A:$A,[1]updatedschoolpoints!$H:$H)</f>
        <v>39830.491690000003</v>
      </c>
      <c r="AJ380" s="21">
        <v>16566</v>
      </c>
      <c r="AK380" s="21" t="s">
        <v>1166</v>
      </c>
      <c r="AL380" s="26">
        <f>_xlfn.XLOOKUP(Consolidated[[#This Row],[CODE]],'[2]FCI updated 220517'!$B:$B,'[2]FCI updated 220517'!$GD:$GD)</f>
        <v>1.208</v>
      </c>
      <c r="AM380" s="27">
        <f>IF(AND(Consolidated[[#This Row],[DESIGNATION]]="Historic",Consolidated[[#This Row],[DESIGNATION 3/22/2022]]="Historic"),AL380,AL380/1.6)</f>
        <v>0.75499999999999989</v>
      </c>
      <c r="AN380" s="21" t="s">
        <v>97</v>
      </c>
      <c r="AO380" s="21" t="s">
        <v>97</v>
      </c>
      <c r="AP380" s="21" t="str">
        <f>_xlfn.XLOOKUP(Consolidated[[#This Row],[CODE]],'[3]PRUEBA PVI'!$D:$D,'[3]PRUEBA PVI'!$I:$I,"NO DATA")</f>
        <v>REGULAR</v>
      </c>
      <c r="AQ380" s="28" t="str">
        <f>IF(_xlfn.XLOOKUP(Consolidated[[#This Row],[CODE]],'[4]PRUEBA PVI'!$D:$D,'[4]PRUEBA PVI'!$I:$I,"NOT FOUND")=Consolidated[[#This Row],[SPECIAL SCHOOL]],"MATCHES","NO")</f>
        <v>MATCHES</v>
      </c>
      <c r="AR380" s="28"/>
      <c r="AS380" s="21">
        <f>_xlfn.XLOOKUP(Consolidated[[#This Row],[CODE]],'[5]WORKING FILE'!$D:$D,'[5]WORKING FILE'!$W:$W,"")</f>
        <v>1</v>
      </c>
      <c r="AT380" s="33">
        <f>_xlfn.XLOOKUP(Consolidated[[#This Row],[CODE]],'[5]WORKING FILE'!$D:$D,'[5]WORKING FILE'!$V:$V)</f>
        <v>0</v>
      </c>
      <c r="AU380" s="21" t="str">
        <f>_xlfn.XLOOKUP(Consolidated[[#This Row],[CODE]],'[6]Karen sort'!$D:$D,'[6]Karen sort'!$O:$O,"NOT COMPLETE")</f>
        <v>K-5</v>
      </c>
      <c r="AV380" s="21">
        <v>3.7</v>
      </c>
      <c r="AW380" s="21">
        <v>4</v>
      </c>
      <c r="AX380" s="21" t="s">
        <v>92</v>
      </c>
      <c r="AY380" s="27" t="s">
        <v>92</v>
      </c>
      <c r="AZ380" s="21"/>
      <c r="BA380" s="21"/>
      <c r="BB380" s="21"/>
      <c r="BC380" s="21"/>
      <c r="BD380" s="21"/>
      <c r="BE380" s="21"/>
      <c r="BF380" s="24" t="s">
        <v>98</v>
      </c>
      <c r="BG380" s="24">
        <v>233.3006804380847</v>
      </c>
      <c r="BH380" s="29" t="str">
        <f>IF(_xlfn.XLOOKUP(Consolidated[[#This Row],[CODE]],'[4]PRUEBA PVI'!$D:$D,'[4]PRUEBA PVI'!$AF:$AF,"NOT FOUND")=BG380,"",_xlfn.XLOOKUP(Consolidated[[#This Row],[CODE]],'[4]PRUEBA PVI'!$D:$D,'[4]PRUEBA PVI'!$AF:$AF,"NOT FOUND"))</f>
        <v/>
      </c>
      <c r="BI380" s="30">
        <v>220.37491492921066</v>
      </c>
      <c r="BJ380" s="21">
        <v>18</v>
      </c>
      <c r="BK380" s="28" t="str">
        <f>IF(_xlfn.XLOOKUP(Consolidated[[#This Row],[CODE]],'[4]PRUEBA PVI'!$D:$D,'[4]PRUEBA PVI'!$AK:$AK,"NO DATA")=Consolidated[[#This Row],[NO OF CLASSROOMS]],"","DOES NOT MATCH")</f>
        <v/>
      </c>
      <c r="BL380" s="31">
        <f>Consolidated[[#This Row],[ENROLLMENT 2021-22]]/Consolidated[[#This Row],[NO OF CLASSROOMS]]</f>
        <v>12.243050829400593</v>
      </c>
      <c r="BM380" s="21">
        <f>Consolidated[[#This Row],[FLOOR AREA (SF)]]/Consolidated[[#This Row],[ENROLLMENT 2022-23]]</f>
        <v>71.007079657431277</v>
      </c>
      <c r="BN380" s="21" t="s">
        <v>114</v>
      </c>
      <c r="BO380" s="21" t="s">
        <v>100</v>
      </c>
      <c r="BP380" s="21" t="s">
        <v>97</v>
      </c>
      <c r="BQ380" s="21" t="s">
        <v>97</v>
      </c>
      <c r="BR380" s="21" t="s">
        <v>97</v>
      </c>
      <c r="BS380" s="21" t="str">
        <f>_xlfn.XLOOKUP(Consolidated[[#This Row],[CODE]],'[7]page 1'!$A:$A,'[7]page 1'!$C:$C,"")</f>
        <v>85KVA</v>
      </c>
      <c r="BT380" s="21" t="str">
        <f>_xlfn.XLOOKUP(Consolidated[[#This Row],[CODE]],[8]Sheet1!$A:$A,[8]Sheet1!$G:$G,"")</f>
        <v/>
      </c>
      <c r="BU380" s="21" t="s">
        <v>92</v>
      </c>
      <c r="BV380" s="21" t="s">
        <v>124</v>
      </c>
      <c r="BW380" s="25" t="s">
        <v>92</v>
      </c>
      <c r="BX380" s="32" t="s">
        <v>1167</v>
      </c>
      <c r="BY380" s="21" t="s">
        <v>1165</v>
      </c>
      <c r="BZ380" s="21" t="s">
        <v>103</v>
      </c>
      <c r="CA380" s="33" t="s">
        <v>1168</v>
      </c>
      <c r="CB380" s="21">
        <v>1</v>
      </c>
      <c r="CC380" s="25" t="s">
        <v>105</v>
      </c>
      <c r="CD380" s="21" t="s">
        <v>97</v>
      </c>
      <c r="CE380" s="21"/>
      <c r="CF380" s="21" t="s">
        <v>127</v>
      </c>
    </row>
    <row r="381" spans="1:87" ht="41.4" x14ac:dyDescent="0.3">
      <c r="A381" s="21">
        <v>40980</v>
      </c>
      <c r="B381" s="22" t="s">
        <v>1169</v>
      </c>
      <c r="C381" s="21" t="s">
        <v>415</v>
      </c>
      <c r="D381" s="21" t="s">
        <v>1165</v>
      </c>
      <c r="E381" s="21" t="s">
        <v>1165</v>
      </c>
      <c r="F381" s="21"/>
      <c r="G381" s="21" t="s">
        <v>189</v>
      </c>
      <c r="H381" s="21" t="s">
        <v>190</v>
      </c>
      <c r="I381" s="21" t="s">
        <v>92</v>
      </c>
      <c r="J381" s="21" t="s">
        <v>93</v>
      </c>
      <c r="K381" s="21" t="s">
        <v>191</v>
      </c>
      <c r="L381" s="24" t="s">
        <v>92</v>
      </c>
      <c r="M381" s="24" t="s">
        <v>92</v>
      </c>
      <c r="N381" s="24" t="s">
        <v>92</v>
      </c>
      <c r="O381" s="24" t="s">
        <v>92</v>
      </c>
      <c r="P381" s="24" t="s">
        <v>92</v>
      </c>
      <c r="Q381" s="24" t="s">
        <v>92</v>
      </c>
      <c r="R381" s="24" t="s">
        <v>92</v>
      </c>
      <c r="S381" s="24">
        <v>60.69646141344095</v>
      </c>
      <c r="T381" s="24">
        <v>74.674333228963988</v>
      </c>
      <c r="U381" s="24">
        <v>74.164270390701574</v>
      </c>
      <c r="V381" s="24" t="s">
        <v>92</v>
      </c>
      <c r="W381" s="24" t="s">
        <v>92</v>
      </c>
      <c r="X381" s="24" t="s">
        <v>92</v>
      </c>
      <c r="Y381" s="24" t="s">
        <v>92</v>
      </c>
      <c r="Z381" s="24" t="s">
        <v>92</v>
      </c>
      <c r="AA381" s="24" t="s">
        <v>92</v>
      </c>
      <c r="AB381" s="23" t="s">
        <v>192</v>
      </c>
      <c r="AC381" s="21">
        <v>18.087144299999999</v>
      </c>
      <c r="AD381" s="21">
        <v>-67.1499898</v>
      </c>
      <c r="AE381" s="21" t="str">
        <f>_xlfn.XLOOKUP(Consolidated[[#This Row],[CODE]],[1]updatedschoolpoints!$A:$A,[1]updatedschoolpoints!$O:$O)</f>
        <v>332-016-097-29</v>
      </c>
      <c r="AF381" s="21">
        <f>_xlfn.XLOOKUP(Consolidated[[#This Row],[CODE]],[1]updatedschoolpoints!$A:$A,[1]updatedschoolpoints!$Q:$Q)</f>
        <v>29</v>
      </c>
      <c r="AG381" s="21">
        <f>_xlfn.XLOOKUP(Consolidated[[#This Row],[CODE]],[1]updatedschoolpoints!$A:$A,[1]updatedschoolpoints!$P:$P)</f>
        <v>97</v>
      </c>
      <c r="AH381" s="21">
        <f>_xlfn.XLOOKUP(Consolidated[[#This Row],[CODE]],[1]updatedschoolpoints!$A:$A,[1]updatedschoolpoints!$I:$I)</f>
        <v>3.7384797110000001</v>
      </c>
      <c r="AI381" s="21">
        <f>_xlfn.XLOOKUP(Consolidated[[#This Row],[CODE]],[1]updatedschoolpoints!$A:$A,[1]updatedschoolpoints!$H:$H)</f>
        <v>162848.17619999999</v>
      </c>
      <c r="AJ381" s="21">
        <v>50371</v>
      </c>
      <c r="AK381" s="21" t="s">
        <v>324</v>
      </c>
      <c r="AL381" s="26">
        <f>_xlfn.XLOOKUP(Consolidated[[#This Row],[CODE]],'[2]FCI updated 220517'!$B:$B,'[2]FCI updated 220517'!$GD:$GD)</f>
        <v>1.1120000000000001</v>
      </c>
      <c r="AM381" s="27">
        <f>IF(AND(Consolidated[[#This Row],[DESIGNATION]]="Historic",Consolidated[[#This Row],[DESIGNATION 3/22/2022]]="Historic"),AL381,AL381/1.6)</f>
        <v>0.69500000000000006</v>
      </c>
      <c r="AN381" s="21" t="s">
        <v>97</v>
      </c>
      <c r="AO381" s="21" t="s">
        <v>97</v>
      </c>
      <c r="AP381" s="21" t="str">
        <f>_xlfn.XLOOKUP(Consolidated[[#This Row],[CODE]],'[3]PRUEBA PVI'!$D:$D,'[3]PRUEBA PVI'!$I:$I,"NO DATA")</f>
        <v>REGULAR</v>
      </c>
      <c r="AQ381" s="28" t="str">
        <f>IF(_xlfn.XLOOKUP(Consolidated[[#This Row],[CODE]],'[4]PRUEBA PVI'!$D:$D,'[4]PRUEBA PVI'!$I:$I,"NOT FOUND")=Consolidated[[#This Row],[SPECIAL SCHOOL]],"MATCHES","NO")</f>
        <v>MATCHES</v>
      </c>
      <c r="AR381" s="28"/>
      <c r="AS381" s="21">
        <f>_xlfn.XLOOKUP(Consolidated[[#This Row],[CODE]],'[5]WORKING FILE'!$D:$D,'[5]WORKING FILE'!$W:$W,"")</f>
        <v>3</v>
      </c>
      <c r="AT381" s="33" t="str">
        <f>_xlfn.XLOOKUP(Consolidated[[#This Row],[CODE]],'[5]WORKING FILE'!$D:$D,'[5]WORKING FILE'!$V:$V)</f>
        <v>acts as K-8 campus? But room to grow</v>
      </c>
      <c r="AU381" s="21" t="str">
        <f>_xlfn.XLOOKUP(Consolidated[[#This Row],[CODE]],'[6]Karen sort'!$D:$D,'[6]Karen sort'!$O:$O,"NOT COMPLETE")</f>
        <v>6-8</v>
      </c>
      <c r="AV381" s="21">
        <v>3.7</v>
      </c>
      <c r="AW381" s="21">
        <v>3</v>
      </c>
      <c r="AX381" s="21" t="s">
        <v>92</v>
      </c>
      <c r="AY381" s="27" t="s">
        <v>92</v>
      </c>
      <c r="AZ381" s="21"/>
      <c r="BA381" s="21"/>
      <c r="BB381" s="21"/>
      <c r="BC381" s="21"/>
      <c r="BD381" s="21"/>
      <c r="BE381" s="21"/>
      <c r="BF381" s="24" t="s">
        <v>98</v>
      </c>
      <c r="BG381" s="24">
        <v>226.500398232706</v>
      </c>
      <c r="BH381" s="29" t="str">
        <f>IF(_xlfn.XLOOKUP(Consolidated[[#This Row],[CODE]],'[4]PRUEBA PVI'!$D:$D,'[4]PRUEBA PVI'!$AF:$AF,"NOT FOUND")=BG381,"",_xlfn.XLOOKUP(Consolidated[[#This Row],[CODE]],'[4]PRUEBA PVI'!$D:$D,'[4]PRUEBA PVI'!$AF:$AF,"NOT FOUND"))</f>
        <v/>
      </c>
      <c r="BI381" s="30">
        <v>214.65627101054767</v>
      </c>
      <c r="BJ381" s="21">
        <v>32</v>
      </c>
      <c r="BK381" s="28" t="str">
        <f>IF(_xlfn.XLOOKUP(Consolidated[[#This Row],[CODE]],'[4]PRUEBA PVI'!$D:$D,'[4]PRUEBA PVI'!$AK:$AK,"NO DATA")=Consolidated[[#This Row],[NO OF CLASSROOMS]],"","DOES NOT MATCH")</f>
        <v/>
      </c>
      <c r="BL381" s="31">
        <f>Consolidated[[#This Row],[ENROLLMENT 2021-22]]/Consolidated[[#This Row],[NO OF CLASSROOMS]]</f>
        <v>6.7080084690796147</v>
      </c>
      <c r="BM381" s="21">
        <f>Consolidated[[#This Row],[FLOOR AREA (SF)]]/Consolidated[[#This Row],[ENROLLMENT 2022-23]]</f>
        <v>222.38812996809369</v>
      </c>
      <c r="BN381" s="21" t="s">
        <v>99</v>
      </c>
      <c r="BO381" s="21" t="s">
        <v>100</v>
      </c>
      <c r="BP381" s="21" t="s">
        <v>97</v>
      </c>
      <c r="BQ381" s="21" t="s">
        <v>97</v>
      </c>
      <c r="BR381" s="21" t="s">
        <v>97</v>
      </c>
      <c r="BS381" s="21" t="str">
        <f>_xlfn.XLOOKUP(Consolidated[[#This Row],[CODE]],'[7]page 1'!$A:$A,'[7]page 1'!$C:$C,"")</f>
        <v>85KVA</v>
      </c>
      <c r="BT381" s="21" t="str">
        <f>_xlfn.XLOOKUP(Consolidated[[#This Row],[CODE]],[8]Sheet1!$A:$A,[8]Sheet1!$G:$G,"")</f>
        <v/>
      </c>
      <c r="BU381" s="21" t="s">
        <v>92</v>
      </c>
      <c r="BV381" s="21" t="s">
        <v>101</v>
      </c>
      <c r="BW381" s="25" t="s">
        <v>92</v>
      </c>
      <c r="BX381" s="32" t="s">
        <v>1170</v>
      </c>
      <c r="BY381" s="21" t="s">
        <v>1165</v>
      </c>
      <c r="BZ381" s="21" t="s">
        <v>103</v>
      </c>
      <c r="CA381" s="33" t="s">
        <v>1168</v>
      </c>
      <c r="CB381" s="21">
        <v>1</v>
      </c>
      <c r="CC381" s="25" t="s">
        <v>105</v>
      </c>
      <c r="CD381" s="21" t="s">
        <v>97</v>
      </c>
      <c r="CE381" s="21"/>
      <c r="CF381" s="21" t="s">
        <v>106</v>
      </c>
    </row>
    <row r="382" spans="1:87" ht="41.4" x14ac:dyDescent="0.3">
      <c r="A382" s="21">
        <v>41004</v>
      </c>
      <c r="B382" s="22" t="s">
        <v>1171</v>
      </c>
      <c r="C382" s="21" t="s">
        <v>415</v>
      </c>
      <c r="D382" s="21" t="s">
        <v>1165</v>
      </c>
      <c r="E382" s="21" t="s">
        <v>1165</v>
      </c>
      <c r="F382" s="21" t="s">
        <v>1172</v>
      </c>
      <c r="G382" s="21" t="s">
        <v>108</v>
      </c>
      <c r="H382" s="21" t="s">
        <v>109</v>
      </c>
      <c r="I382" s="21" t="s">
        <v>92</v>
      </c>
      <c r="J382" s="21" t="s">
        <v>93</v>
      </c>
      <c r="K382" s="21" t="s">
        <v>111</v>
      </c>
      <c r="L382" s="24" t="s">
        <v>92</v>
      </c>
      <c r="M382" s="24">
        <v>18.123469866768321</v>
      </c>
      <c r="N382" s="24">
        <v>10.270366748125646</v>
      </c>
      <c r="O382" s="24">
        <v>13.140672709683336</v>
      </c>
      <c r="P382" s="24">
        <v>15.068720996955852</v>
      </c>
      <c r="Q382" s="24">
        <v>17.937945995027317</v>
      </c>
      <c r="R382" s="24">
        <v>17.022180789620627</v>
      </c>
      <c r="S382" s="24">
        <v>34.141759545060538</v>
      </c>
      <c r="T382" s="24">
        <v>36.864544252273362</v>
      </c>
      <c r="U382" s="24">
        <v>39.934607133454698</v>
      </c>
      <c r="V382" s="24" t="s">
        <v>92</v>
      </c>
      <c r="W382" s="24" t="s">
        <v>92</v>
      </c>
      <c r="X382" s="24" t="s">
        <v>92</v>
      </c>
      <c r="Y382" s="24" t="s">
        <v>92</v>
      </c>
      <c r="Z382" s="24">
        <v>2.2899589338191952</v>
      </c>
      <c r="AA382" s="24" t="s">
        <v>92</v>
      </c>
      <c r="AB382" s="23" t="s">
        <v>329</v>
      </c>
      <c r="AC382" s="37">
        <v>18.029427999999999</v>
      </c>
      <c r="AD382" s="37">
        <v>-67.167036999999993</v>
      </c>
      <c r="AE382" s="37" t="str">
        <f>_xlfn.XLOOKUP(Consolidated[[#This Row],[CODE]],[1]updatedschoolpoints!$A:$A,[1]updatedschoolpoints!$O:$O)</f>
        <v>380-004-006-11</v>
      </c>
      <c r="AF382" s="37">
        <f>_xlfn.XLOOKUP(Consolidated[[#This Row],[CODE]],[1]updatedschoolpoints!$A:$A,[1]updatedschoolpoints!$Q:$Q)</f>
        <v>11</v>
      </c>
      <c r="AG382" s="37">
        <f>_xlfn.XLOOKUP(Consolidated[[#This Row],[CODE]],[1]updatedschoolpoints!$A:$A,[1]updatedschoolpoints!$P:$P)</f>
        <v>6</v>
      </c>
      <c r="AH382" s="37">
        <f>_xlfn.XLOOKUP(Consolidated[[#This Row],[CODE]],[1]updatedschoolpoints!$A:$A,[1]updatedschoolpoints!$I:$I)</f>
        <v>2.746917957</v>
      </c>
      <c r="AI382" s="37">
        <f>_xlfn.XLOOKUP(Consolidated[[#This Row],[CODE]],[1]updatedschoolpoints!$A:$A,[1]updatedschoolpoints!$H:$H)</f>
        <v>119655.74619999999</v>
      </c>
      <c r="AJ382" s="21">
        <v>21950</v>
      </c>
      <c r="AK382" s="21" t="s">
        <v>948</v>
      </c>
      <c r="AL382" s="26">
        <f>_xlfn.XLOOKUP(Consolidated[[#This Row],[CODE]],'[2]FCI updated 220517'!$B:$B,'[2]FCI updated 220517'!$GD:$GD)</f>
        <v>1.208</v>
      </c>
      <c r="AM382" s="27">
        <f>IF(AND(Consolidated[[#This Row],[DESIGNATION]]="Historic",Consolidated[[#This Row],[DESIGNATION 3/22/2022]]="Historic"),AL382,AL382/1.6)</f>
        <v>0.75499999999999989</v>
      </c>
      <c r="AN382" s="21" t="s">
        <v>97</v>
      </c>
      <c r="AO382" s="21" t="s">
        <v>46</v>
      </c>
      <c r="AP382" s="21" t="str">
        <f>_xlfn.XLOOKUP(Consolidated[[#This Row],[CODE]],'[3]PRUEBA PVI'!$D:$D,'[3]PRUEBA PVI'!$I:$I,"NO DATA")</f>
        <v>REGULAR</v>
      </c>
      <c r="AQ382" s="28" t="str">
        <f>IF(_xlfn.XLOOKUP(Consolidated[[#This Row],[CODE]],'[4]PRUEBA PVI'!$D:$D,'[4]PRUEBA PVI'!$I:$I,"NOT FOUND")=Consolidated[[#This Row],[SPECIAL SCHOOL]],"MATCHES","NO")</f>
        <v>MATCHES</v>
      </c>
      <c r="AR382" s="28"/>
      <c r="AS382" s="21">
        <f>_xlfn.XLOOKUP(Consolidated[[#This Row],[CODE]],'[5]WORKING FILE'!$D:$D,'[5]WORKING FILE'!$W:$W,"")</f>
        <v>5</v>
      </c>
      <c r="AT382" s="33" t="str">
        <f>_xlfn.XLOOKUP(Consolidated[[#This Row],[CODE]],'[5]WORKING FILE'!$D:$D,'[5]WORKING FILE'!$V:$V)</f>
        <v xml:space="preserve">new? </v>
      </c>
      <c r="AU382" s="21" t="str">
        <f>_xlfn.XLOOKUP(Consolidated[[#This Row],[CODE]],'[6]Karen sort'!$D:$D,'[6]Karen sort'!$O:$O,"NOT COMPLETE")</f>
        <v>PK-8</v>
      </c>
      <c r="AV382" s="21">
        <v>3.7</v>
      </c>
      <c r="AW382" s="21">
        <v>3</v>
      </c>
      <c r="AX382" s="21" t="s">
        <v>92</v>
      </c>
      <c r="AY382" s="27" t="s">
        <v>92</v>
      </c>
      <c r="AZ382" s="21"/>
      <c r="BA382" s="21"/>
      <c r="BB382" s="21"/>
      <c r="BC382" s="21"/>
      <c r="BD382" s="21"/>
      <c r="BE382" s="21"/>
      <c r="BF382" s="24" t="s">
        <v>98</v>
      </c>
      <c r="BG382" s="24">
        <v>205.73674548187776</v>
      </c>
      <c r="BH382" s="29" t="str">
        <f>IF(_xlfn.XLOOKUP(Consolidated[[#This Row],[CODE]],'[4]PRUEBA PVI'!$D:$D,'[4]PRUEBA PVI'!$AF:$AF,"NOT FOUND")=BG382,"",_xlfn.XLOOKUP(Consolidated[[#This Row],[CODE]],'[4]PRUEBA PVI'!$D:$D,'[4]PRUEBA PVI'!$AF:$AF,"NOT FOUND"))</f>
        <v/>
      </c>
      <c r="BI382" s="30">
        <v>195.1415162087595</v>
      </c>
      <c r="BJ382" s="21">
        <v>30</v>
      </c>
      <c r="BK382" s="28" t="str">
        <f>IF(_xlfn.XLOOKUP(Consolidated[[#This Row],[CODE]],'[4]PRUEBA PVI'!$D:$D,'[4]PRUEBA PVI'!$AK:$AK,"NO DATA")=Consolidated[[#This Row],[NO OF CLASSROOMS]],"","DOES NOT MATCH")</f>
        <v/>
      </c>
      <c r="BL382" s="31">
        <f>Consolidated[[#This Row],[ENROLLMENT 2021-22]]/Consolidated[[#This Row],[NO OF CLASSROOMS]]</f>
        <v>6.5047172069586496</v>
      </c>
      <c r="BM382" s="21">
        <f>Consolidated[[#This Row],[FLOOR AREA (SF)]]/Consolidated[[#This Row],[ENROLLMENT 2022-23]]</f>
        <v>106.68974056427589</v>
      </c>
      <c r="BN382" s="21" t="s">
        <v>114</v>
      </c>
      <c r="BO382" s="21" t="s">
        <v>132</v>
      </c>
      <c r="BP382" s="21" t="s">
        <v>97</v>
      </c>
      <c r="BQ382" s="21" t="s">
        <v>97</v>
      </c>
      <c r="BR382" s="21" t="s">
        <v>97</v>
      </c>
      <c r="BS382" s="21" t="str">
        <f>_xlfn.XLOOKUP(Consolidated[[#This Row],[CODE]],'[7]page 1'!$A:$A,'[7]page 1'!$C:$C,"")</f>
        <v/>
      </c>
      <c r="BT382" s="21" t="str">
        <f>_xlfn.XLOOKUP(Consolidated[[#This Row],[CODE]],[8]Sheet1!$A:$A,[8]Sheet1!$G:$G,"")</f>
        <v/>
      </c>
      <c r="BU382" s="21" t="s">
        <v>92</v>
      </c>
      <c r="BV382" s="21" t="s">
        <v>124</v>
      </c>
      <c r="BW382" s="25" t="s">
        <v>92</v>
      </c>
      <c r="BX382" s="32" t="s">
        <v>1173</v>
      </c>
      <c r="BY382" s="21" t="s">
        <v>1165</v>
      </c>
      <c r="BZ382" s="21" t="s">
        <v>103</v>
      </c>
      <c r="CA382" s="33" t="s">
        <v>1168</v>
      </c>
      <c r="CB382" s="21">
        <v>1</v>
      </c>
      <c r="CC382" s="25" t="s">
        <v>105</v>
      </c>
      <c r="CD382" s="21" t="s">
        <v>97</v>
      </c>
      <c r="CE382" s="21"/>
      <c r="CF382" s="21" t="s">
        <v>127</v>
      </c>
    </row>
    <row r="383" spans="1:87" ht="55.2" x14ac:dyDescent="0.3">
      <c r="A383" s="21">
        <v>41012</v>
      </c>
      <c r="B383" s="22" t="s">
        <v>147</v>
      </c>
      <c r="C383" s="21" t="s">
        <v>415</v>
      </c>
      <c r="D383" s="21" t="s">
        <v>1165</v>
      </c>
      <c r="E383" s="21" t="s">
        <v>1165</v>
      </c>
      <c r="F383" s="21"/>
      <c r="G383" s="21" t="s">
        <v>108</v>
      </c>
      <c r="H383" s="21" t="s">
        <v>109</v>
      </c>
      <c r="I383" s="21" t="s">
        <v>92</v>
      </c>
      <c r="J383" s="21" t="s">
        <v>92</v>
      </c>
      <c r="K383" s="21" t="s">
        <v>111</v>
      </c>
      <c r="L383" s="24" t="s">
        <v>92</v>
      </c>
      <c r="M383" s="24">
        <v>20.985070372047527</v>
      </c>
      <c r="N383" s="24">
        <v>28.010091131251762</v>
      </c>
      <c r="O383" s="24">
        <v>29.097203857155957</v>
      </c>
      <c r="P383" s="24">
        <v>29.195646931601964</v>
      </c>
      <c r="Q383" s="24">
        <v>26.434867782145517</v>
      </c>
      <c r="R383" s="24">
        <v>43.501128684586043</v>
      </c>
      <c r="S383" s="24">
        <v>45.522346060080714</v>
      </c>
      <c r="T383" s="24">
        <v>47.262236220863286</v>
      </c>
      <c r="U383" s="24">
        <v>45.639551009662512</v>
      </c>
      <c r="V383" s="24" t="s">
        <v>92</v>
      </c>
      <c r="W383" s="24" t="s">
        <v>92</v>
      </c>
      <c r="X383" s="24" t="s">
        <v>92</v>
      </c>
      <c r="Y383" s="24" t="s">
        <v>92</v>
      </c>
      <c r="Z383" s="24" t="s">
        <v>92</v>
      </c>
      <c r="AA383" s="24" t="s">
        <v>92</v>
      </c>
      <c r="AB383" s="23" t="s">
        <v>112</v>
      </c>
      <c r="AC383" s="37">
        <v>18.042833000000002</v>
      </c>
      <c r="AD383" s="37">
        <v>-67.144677000000001</v>
      </c>
      <c r="AE383" s="37" t="str">
        <f>_xlfn.XLOOKUP(Consolidated[[#This Row],[CODE]],[1]updatedschoolpoints!$A:$A,[1]updatedschoolpoints!$O:$O)</f>
        <v>356-057-004-21</v>
      </c>
      <c r="AF383" s="37">
        <f>_xlfn.XLOOKUP(Consolidated[[#This Row],[CODE]],[1]updatedschoolpoints!$A:$A,[1]updatedschoolpoints!$Q:$Q)</f>
        <v>21</v>
      </c>
      <c r="AG383" s="37">
        <f>_xlfn.XLOOKUP(Consolidated[[#This Row],[CODE]],[1]updatedschoolpoints!$A:$A,[1]updatedschoolpoints!$P:$P)</f>
        <v>4</v>
      </c>
      <c r="AH383" s="37">
        <f>_xlfn.XLOOKUP(Consolidated[[#This Row],[CODE]],[1]updatedschoolpoints!$A:$A,[1]updatedschoolpoints!$I:$I)</f>
        <v>1.590655712</v>
      </c>
      <c r="AI383" s="37">
        <f>_xlfn.XLOOKUP(Consolidated[[#This Row],[CODE]],[1]updatedschoolpoints!$A:$A,[1]updatedschoolpoints!$H:$H)</f>
        <v>69288.962830000004</v>
      </c>
      <c r="AJ383" s="21">
        <v>28097</v>
      </c>
      <c r="AK383" s="21" t="s">
        <v>948</v>
      </c>
      <c r="AL383" s="26">
        <f>_xlfn.XLOOKUP(Consolidated[[#This Row],[CODE]],'[2]FCI updated 220517'!$B:$B,'[2]FCI updated 220517'!$GD:$GD)</f>
        <v>1.208</v>
      </c>
      <c r="AM383" s="27">
        <f>IF(AND(Consolidated[[#This Row],[DESIGNATION]]="Historic",Consolidated[[#This Row],[DESIGNATION 3/22/2022]]="Historic"),AL383,AL383/1.6)</f>
        <v>0.75499999999999989</v>
      </c>
      <c r="AN383" s="21" t="s">
        <v>97</v>
      </c>
      <c r="AO383" s="21" t="s">
        <v>97</v>
      </c>
      <c r="AP383" s="21" t="str">
        <f>_xlfn.XLOOKUP(Consolidated[[#This Row],[CODE]],'[3]PRUEBA PVI'!$D:$D,'[3]PRUEBA PVI'!$I:$I,"NO DATA")</f>
        <v>REGULAR</v>
      </c>
      <c r="AQ383" s="28" t="str">
        <f>IF(_xlfn.XLOOKUP(Consolidated[[#This Row],[CODE]],'[4]PRUEBA PVI'!$D:$D,'[4]PRUEBA PVI'!$I:$I,"NOT FOUND")=Consolidated[[#This Row],[SPECIAL SCHOOL]],"MATCHES","NO")</f>
        <v>MATCHES</v>
      </c>
      <c r="AR383" s="28"/>
      <c r="AS383" s="21">
        <f>_xlfn.XLOOKUP(Consolidated[[#This Row],[CODE]],'[5]WORKING FILE'!$D:$D,'[5]WORKING FILE'!$W:$W,"")</f>
        <v>1</v>
      </c>
      <c r="AT383" s="33" t="str">
        <f>_xlfn.XLOOKUP(Consolidated[[#This Row],[CODE]],'[5]WORKING FILE'!$D:$D,'[5]WORKING FILE'!$V:$V)</f>
        <v>small site, emphasis on larger PK-8 at Su Carmen</v>
      </c>
      <c r="AU383" s="21" t="str">
        <f>_xlfn.XLOOKUP(Consolidated[[#This Row],[CODE]],'[6]Karen sort'!$D:$D,'[6]Karen sort'!$O:$O,"NOT COMPLETE")</f>
        <v>K-8</v>
      </c>
      <c r="AV383" s="21">
        <v>3.7</v>
      </c>
      <c r="AW383" s="21">
        <v>3</v>
      </c>
      <c r="AX383" s="21" t="s">
        <v>92</v>
      </c>
      <c r="AY383" s="27" t="s">
        <v>92</v>
      </c>
      <c r="AZ383" s="21"/>
      <c r="BA383" s="21"/>
      <c r="BB383" s="21"/>
      <c r="BC383" s="21"/>
      <c r="BD383" s="21"/>
      <c r="BE383" s="21"/>
      <c r="BF383" s="24" t="s">
        <v>98</v>
      </c>
      <c r="BG383" s="24">
        <v>315.64814204939529</v>
      </c>
      <c r="BH383" s="29" t="str">
        <f>IF(_xlfn.XLOOKUP(Consolidated[[#This Row],[CODE]],'[4]PRUEBA PVI'!$D:$D,'[4]PRUEBA PVI'!$AF:$AF,"NOT FOUND")=BG383,"",_xlfn.XLOOKUP(Consolidated[[#This Row],[CODE]],'[4]PRUEBA PVI'!$D:$D,'[4]PRUEBA PVI'!$AF:$AF,"NOT FOUND"))</f>
        <v/>
      </c>
      <c r="BI383" s="30">
        <v>298.31402366641078</v>
      </c>
      <c r="BJ383" s="21">
        <v>24</v>
      </c>
      <c r="BK383" s="28" t="str">
        <f>IF(_xlfn.XLOOKUP(Consolidated[[#This Row],[CODE]],'[4]PRUEBA PVI'!$D:$D,'[4]PRUEBA PVI'!$AK:$AK,"NO DATA")=Consolidated[[#This Row],[NO OF CLASSROOMS]],"","DOES NOT MATCH")</f>
        <v/>
      </c>
      <c r="BL383" s="31">
        <f>Consolidated[[#This Row],[ENROLLMENT 2021-22]]/Consolidated[[#This Row],[NO OF CLASSROOMS]]</f>
        <v>12.42975098610045</v>
      </c>
      <c r="BM383" s="21">
        <f>Consolidated[[#This Row],[FLOOR AREA (SF)]]/Consolidated[[#This Row],[ENROLLMENT 2022-23]]</f>
        <v>89.013671417724183</v>
      </c>
      <c r="BN383" s="21" t="s">
        <v>114</v>
      </c>
      <c r="BO383" s="21" t="s">
        <v>100</v>
      </c>
      <c r="BP383" s="21" t="s">
        <v>97</v>
      </c>
      <c r="BQ383" s="21" t="s">
        <v>97</v>
      </c>
      <c r="BR383" s="21" t="s">
        <v>97</v>
      </c>
      <c r="BS383" s="21" t="str">
        <f>_xlfn.XLOOKUP(Consolidated[[#This Row],[CODE]],'[7]page 1'!$A:$A,'[7]page 1'!$C:$C,"")</f>
        <v/>
      </c>
      <c r="BT383" s="21" t="str">
        <f>_xlfn.XLOOKUP(Consolidated[[#This Row],[CODE]],[8]Sheet1!$A:$A,[8]Sheet1!$G:$G,"")</f>
        <v/>
      </c>
      <c r="BU383" s="21" t="s">
        <v>92</v>
      </c>
      <c r="BV383" s="21" t="s">
        <v>124</v>
      </c>
      <c r="BW383" s="25" t="s">
        <v>92</v>
      </c>
      <c r="BX383" s="32" t="s">
        <v>1174</v>
      </c>
      <c r="BY383" s="21" t="s">
        <v>1165</v>
      </c>
      <c r="BZ383" s="21" t="s">
        <v>103</v>
      </c>
      <c r="CA383" s="33" t="s">
        <v>1168</v>
      </c>
      <c r="CB383" s="21">
        <v>1</v>
      </c>
      <c r="CC383" s="25" t="s">
        <v>105</v>
      </c>
      <c r="CD383" s="21" t="s">
        <v>97</v>
      </c>
      <c r="CE383" s="21"/>
      <c r="CF383" s="21" t="s">
        <v>127</v>
      </c>
    </row>
    <row r="384" spans="1:87" ht="27.6" x14ac:dyDescent="0.3">
      <c r="A384" s="21">
        <v>41020</v>
      </c>
      <c r="B384" s="22" t="s">
        <v>1175</v>
      </c>
      <c r="C384" s="21" t="s">
        <v>415</v>
      </c>
      <c r="D384" s="21" t="s">
        <v>1165</v>
      </c>
      <c r="E384" s="21" t="s">
        <v>1165</v>
      </c>
      <c r="F384" s="21"/>
      <c r="G384" s="21" t="s">
        <v>108</v>
      </c>
      <c r="H384" s="21" t="s">
        <v>109</v>
      </c>
      <c r="I384" s="21" t="s">
        <v>92</v>
      </c>
      <c r="J384" s="21" t="s">
        <v>92</v>
      </c>
      <c r="K384" s="21" t="s">
        <v>111</v>
      </c>
      <c r="L384" s="24" t="s">
        <v>92</v>
      </c>
      <c r="M384" s="24">
        <v>19.077336701861391</v>
      </c>
      <c r="N384" s="24">
        <v>22.408072905001408</v>
      </c>
      <c r="O384" s="24">
        <v>21.588248023051193</v>
      </c>
      <c r="P384" s="24">
        <v>24.486671620053258</v>
      </c>
      <c r="Q384" s="24">
        <v>26.434867782145517</v>
      </c>
      <c r="R384" s="24">
        <v>30.261654737103335</v>
      </c>
      <c r="S384" s="24">
        <v>48.36749268883576</v>
      </c>
      <c r="T384" s="24">
        <v>49.152725669697816</v>
      </c>
      <c r="U384" s="24">
        <v>55.147790803342197</v>
      </c>
      <c r="V384" s="24" t="s">
        <v>92</v>
      </c>
      <c r="W384" s="24" t="s">
        <v>92</v>
      </c>
      <c r="X384" s="24" t="s">
        <v>92</v>
      </c>
      <c r="Y384" s="24" t="s">
        <v>92</v>
      </c>
      <c r="Z384" s="24" t="s">
        <v>92</v>
      </c>
      <c r="AA384" s="24" t="s">
        <v>92</v>
      </c>
      <c r="AB384" s="23" t="s">
        <v>112</v>
      </c>
      <c r="AC384" s="21">
        <v>18.08766</v>
      </c>
      <c r="AD384" s="21">
        <v>-67.131079999999997</v>
      </c>
      <c r="AE384" s="21" t="str">
        <f>_xlfn.XLOOKUP(Consolidated[[#This Row],[CODE]],[1]updatedschoolpoints!$A:$A,[1]updatedschoolpoints!$O:$O)</f>
        <v>332-019-102-01</v>
      </c>
      <c r="AF384" s="21">
        <f>_xlfn.XLOOKUP(Consolidated[[#This Row],[CODE]],[1]updatedschoolpoints!$A:$A,[1]updatedschoolpoints!$Q:$Q)</f>
        <v>1</v>
      </c>
      <c r="AG384" s="21">
        <f>_xlfn.XLOOKUP(Consolidated[[#This Row],[CODE]],[1]updatedschoolpoints!$A:$A,[1]updatedschoolpoints!$P:$P)</f>
        <v>102</v>
      </c>
      <c r="AH384" s="21">
        <f>_xlfn.XLOOKUP(Consolidated[[#This Row],[CODE]],[1]updatedschoolpoints!$A:$A,[1]updatedschoolpoints!$I:$I)</f>
        <v>4.5847618419999998</v>
      </c>
      <c r="AI384" s="21">
        <f>_xlfn.XLOOKUP(Consolidated[[#This Row],[CODE]],[1]updatedschoolpoints!$A:$A,[1]updatedschoolpoints!$H:$H)</f>
        <v>199712.22579999999</v>
      </c>
      <c r="AJ384" s="21">
        <v>22197</v>
      </c>
      <c r="AK384" s="21" t="s">
        <v>231</v>
      </c>
      <c r="AL384" s="26">
        <f>_xlfn.XLOOKUP(Consolidated[[#This Row],[CODE]],'[2]FCI updated 220517'!$B:$B,'[2]FCI updated 220517'!$GD:$GD)</f>
        <v>0.83040000000000003</v>
      </c>
      <c r="AM384" s="27">
        <f>IF(AND(Consolidated[[#This Row],[DESIGNATION]]="Historic",Consolidated[[#This Row],[DESIGNATION 3/22/2022]]="Historic"),AL384,AL384/1.6)</f>
        <v>0.51900000000000002</v>
      </c>
      <c r="AN384" s="21" t="s">
        <v>45</v>
      </c>
      <c r="AO384" s="21" t="s">
        <v>46</v>
      </c>
      <c r="AP384" s="21" t="str">
        <f>_xlfn.XLOOKUP(Consolidated[[#This Row],[CODE]],'[3]PRUEBA PVI'!$D:$D,'[3]PRUEBA PVI'!$I:$I,"NO DATA")</f>
        <v>REGULAR</v>
      </c>
      <c r="AQ384" s="28" t="str">
        <f>IF(_xlfn.XLOOKUP(Consolidated[[#This Row],[CODE]],'[4]PRUEBA PVI'!$D:$D,'[4]PRUEBA PVI'!$I:$I,"NOT FOUND")=Consolidated[[#This Row],[SPECIAL SCHOOL]],"MATCHES","NO")</f>
        <v>MATCHES</v>
      </c>
      <c r="AR384" s="28"/>
      <c r="AS384" s="21">
        <f>_xlfn.XLOOKUP(Consolidated[[#This Row],[CODE]],'[5]WORKING FILE'!$D:$D,'[5]WORKING FILE'!$W:$W,"")</f>
        <v>3</v>
      </c>
      <c r="AT384" s="33" t="str">
        <f>_xlfn.XLOOKUP(Consolidated[[#This Row],[CODE]],'[5]WORKING FILE'!$D:$D,'[5]WORKING FILE'!$V:$V)</f>
        <v>close to nearby schools</v>
      </c>
      <c r="AU384" s="21" t="str">
        <f>_xlfn.XLOOKUP(Consolidated[[#This Row],[CODE]],'[6]Karen sort'!$D:$D,'[6]Karen sort'!$O:$O,"NOT COMPLETE")</f>
        <v>PK-8</v>
      </c>
      <c r="AV384" s="21">
        <v>3.7</v>
      </c>
      <c r="AW384" s="21">
        <v>3</v>
      </c>
      <c r="AX384" s="21" t="s">
        <v>92</v>
      </c>
      <c r="AY384" s="27" t="s">
        <v>92</v>
      </c>
      <c r="AZ384" s="21"/>
      <c r="BA384" s="21"/>
      <c r="BB384" s="21"/>
      <c r="BC384" s="21"/>
      <c r="BD384" s="21"/>
      <c r="BE384" s="21"/>
      <c r="BF384" s="24" t="s">
        <v>98</v>
      </c>
      <c r="BG384" s="24">
        <v>296.92486093109187</v>
      </c>
      <c r="BH384" s="29" t="str">
        <f>IF(_xlfn.XLOOKUP(Consolidated[[#This Row],[CODE]],'[4]PRUEBA PVI'!$D:$D,'[4]PRUEBA PVI'!$AF:$AF,"NOT FOUND")=BG384,"",_xlfn.XLOOKUP(Consolidated[[#This Row],[CODE]],'[4]PRUEBA PVI'!$D:$D,'[4]PRUEBA PVI'!$AF:$AF,"NOT FOUND"))</f>
        <v/>
      </c>
      <c r="BI384" s="30">
        <v>280.78658502524934</v>
      </c>
      <c r="BJ384" s="21">
        <v>18</v>
      </c>
      <c r="BK384" s="28" t="str">
        <f>IF(_xlfn.XLOOKUP(Consolidated[[#This Row],[CODE]],'[4]PRUEBA PVI'!$D:$D,'[4]PRUEBA PVI'!$AK:$AK,"NO DATA")=Consolidated[[#This Row],[NO OF CLASSROOMS]],"","DOES NOT MATCH")</f>
        <v/>
      </c>
      <c r="BL384" s="31">
        <f>Consolidated[[#This Row],[ENROLLMENT 2021-22]]/Consolidated[[#This Row],[NO OF CLASSROOMS]]</f>
        <v>15.599254723624963</v>
      </c>
      <c r="BM384" s="21">
        <f>Consolidated[[#This Row],[FLOOR AREA (SF)]]/Consolidated[[#This Row],[ENROLLMENT 2022-23]]</f>
        <v>74.756286591816632</v>
      </c>
      <c r="BN384" s="21" t="s">
        <v>114</v>
      </c>
      <c r="BO384" s="21" t="s">
        <v>132</v>
      </c>
      <c r="BP384" s="21" t="s">
        <v>97</v>
      </c>
      <c r="BQ384" s="21" t="s">
        <v>97</v>
      </c>
      <c r="BR384" s="21" t="s">
        <v>97</v>
      </c>
      <c r="BS384" s="21" t="str">
        <f>_xlfn.XLOOKUP(Consolidated[[#This Row],[CODE]],'[7]page 1'!$A:$A,'[7]page 1'!$C:$C,"")</f>
        <v/>
      </c>
      <c r="BT384" s="21" t="str">
        <f>_xlfn.XLOOKUP(Consolidated[[#This Row],[CODE]],[8]Sheet1!$A:$A,[8]Sheet1!$G:$G,"")</f>
        <v/>
      </c>
      <c r="BU384" s="21" t="s">
        <v>92</v>
      </c>
      <c r="BV384" s="21" t="s">
        <v>124</v>
      </c>
      <c r="BW384" s="25" t="s">
        <v>92</v>
      </c>
      <c r="BX384" s="32" t="s">
        <v>1176</v>
      </c>
      <c r="BY384" s="21" t="s">
        <v>1165</v>
      </c>
      <c r="BZ384" s="21" t="s">
        <v>103</v>
      </c>
      <c r="CA384" s="33" t="s">
        <v>1168</v>
      </c>
      <c r="CB384" s="21">
        <v>1</v>
      </c>
      <c r="CC384" s="25" t="s">
        <v>105</v>
      </c>
      <c r="CD384" s="21" t="s">
        <v>97</v>
      </c>
      <c r="CE384" s="21"/>
      <c r="CF384" s="21" t="s">
        <v>117</v>
      </c>
    </row>
    <row r="385" spans="1:84" ht="41.4" x14ac:dyDescent="0.3">
      <c r="A385" s="21">
        <v>41061</v>
      </c>
      <c r="B385" s="22" t="s">
        <v>1177</v>
      </c>
      <c r="C385" s="21" t="s">
        <v>415</v>
      </c>
      <c r="D385" s="21" t="s">
        <v>415</v>
      </c>
      <c r="E385" s="21" t="s">
        <v>1178</v>
      </c>
      <c r="F385" s="21"/>
      <c r="G385" s="21" t="s">
        <v>160</v>
      </c>
      <c r="H385" s="21" t="s">
        <v>161</v>
      </c>
      <c r="I385" s="21" t="s">
        <v>92</v>
      </c>
      <c r="J385" s="21" t="s">
        <v>93</v>
      </c>
      <c r="K385" s="21" t="s">
        <v>162</v>
      </c>
      <c r="L385" s="24" t="s">
        <v>92</v>
      </c>
      <c r="M385" s="24" t="s">
        <v>92</v>
      </c>
      <c r="N385" s="24" t="s">
        <v>92</v>
      </c>
      <c r="O385" s="24" t="s">
        <v>92</v>
      </c>
      <c r="P385" s="24" t="s">
        <v>92</v>
      </c>
      <c r="Q385" s="24" t="s">
        <v>92</v>
      </c>
      <c r="R385" s="24" t="s">
        <v>92</v>
      </c>
      <c r="S385" s="24" t="s">
        <v>92</v>
      </c>
      <c r="T385" s="24" t="s">
        <v>92</v>
      </c>
      <c r="U385" s="24" t="s">
        <v>92</v>
      </c>
      <c r="V385" s="24">
        <v>158.4899244226286</v>
      </c>
      <c r="W385" s="24">
        <v>169.80958364611385</v>
      </c>
      <c r="X385" s="24">
        <v>155.35596995257907</v>
      </c>
      <c r="Y385" s="24">
        <v>159.16757258139623</v>
      </c>
      <c r="Z385" s="24" t="s">
        <v>92</v>
      </c>
      <c r="AA385" s="24" t="s">
        <v>92</v>
      </c>
      <c r="AB385" s="23" t="s">
        <v>178</v>
      </c>
      <c r="AC385" s="21">
        <v>18.138670000000001</v>
      </c>
      <c r="AD385" s="21">
        <v>-67.126270000000005</v>
      </c>
      <c r="AE385" s="21" t="str">
        <f>_xlfn.XLOOKUP(Consolidated[[#This Row],[CODE]],[1]updatedschoolpoints!$A:$A,[1]updatedschoolpoints!$O:$O)</f>
        <v>283-050-025-10</v>
      </c>
      <c r="AF385" s="21">
        <f>_xlfn.XLOOKUP(Consolidated[[#This Row],[CODE]],[1]updatedschoolpoints!$A:$A,[1]updatedschoolpoints!$Q:$Q)</f>
        <v>10</v>
      </c>
      <c r="AG385" s="21">
        <f>_xlfn.XLOOKUP(Consolidated[[#This Row],[CODE]],[1]updatedschoolpoints!$A:$A,[1]updatedschoolpoints!$P:$P)</f>
        <v>25</v>
      </c>
      <c r="AH385" s="21">
        <f>_xlfn.XLOOKUP(Consolidated[[#This Row],[CODE]],[1]updatedschoolpoints!$A:$A,[1]updatedschoolpoints!$I:$I)</f>
        <v>5.643432357</v>
      </c>
      <c r="AI385" s="21">
        <f>_xlfn.XLOOKUP(Consolidated[[#This Row],[CODE]],[1]updatedschoolpoints!$A:$A,[1]updatedschoolpoints!$H:$H)</f>
        <v>245827.9135</v>
      </c>
      <c r="AJ385" s="21">
        <v>69469</v>
      </c>
      <c r="AK385" s="21" t="s">
        <v>501</v>
      </c>
      <c r="AL385" s="26">
        <f>_xlfn.XLOOKUP(Consolidated[[#This Row],[CODE]],'[2]FCI updated 220517'!$B:$B,'[2]FCI updated 220517'!$GD:$GD)</f>
        <v>0.52300000000000002</v>
      </c>
      <c r="AM385" s="27">
        <f>IF(AND(Consolidated[[#This Row],[DESIGNATION]]="Historic",Consolidated[[#This Row],[DESIGNATION 3/22/2022]]="Historic"),AL385,AL385/1.6)</f>
        <v>0.32687499999999997</v>
      </c>
      <c r="AN385" s="21" t="s">
        <v>45</v>
      </c>
      <c r="AO385" s="21" t="s">
        <v>97</v>
      </c>
      <c r="AP385" s="21" t="str">
        <f>_xlfn.XLOOKUP(Consolidated[[#This Row],[CODE]],'[3]PRUEBA PVI'!$D:$D,'[3]PRUEBA PVI'!$I:$I,"NO DATA")</f>
        <v>VOCACIONAL</v>
      </c>
      <c r="AQ385" s="28" t="str">
        <f>IF(_xlfn.XLOOKUP(Consolidated[[#This Row],[CODE]],'[4]PRUEBA PVI'!$D:$D,'[4]PRUEBA PVI'!$I:$I,"NOT FOUND")=Consolidated[[#This Row],[SPECIAL SCHOOL]],"MATCHES","NO")</f>
        <v>MATCHES</v>
      </c>
      <c r="AR385" s="28"/>
      <c r="AS385" s="21">
        <f>_xlfn.XLOOKUP(Consolidated[[#This Row],[CODE]],'[5]WORKING FILE'!$D:$D,'[5]WORKING FILE'!$W:$W,"")</f>
        <v>4</v>
      </c>
      <c r="AT385" s="33" t="str">
        <f>_xlfn.XLOOKUP(Consolidated[[#This Row],[CODE]],'[5]WORKING FILE'!$D:$D,'[5]WORKING FILE'!$V:$V)</f>
        <v>occupational/vocational pillar</v>
      </c>
      <c r="AU385" s="21" t="str">
        <f>_xlfn.XLOOKUP(Consolidated[[#This Row],[CODE]],'[6]Karen sort'!$D:$D,'[6]Karen sort'!$O:$O,"NOT COMPLETE")</f>
        <v>9-12</v>
      </c>
      <c r="AV385" s="21">
        <v>16.5</v>
      </c>
      <c r="AW385" s="21">
        <v>3</v>
      </c>
      <c r="AX385" s="21" t="s">
        <v>92</v>
      </c>
      <c r="AY385" s="27" t="s">
        <v>92</v>
      </c>
      <c r="AZ385" s="21"/>
      <c r="BA385" s="21"/>
      <c r="BB385" s="21"/>
      <c r="BC385" s="21"/>
      <c r="BD385" s="21"/>
      <c r="BE385" s="21"/>
      <c r="BF385" s="24" t="s">
        <v>179</v>
      </c>
      <c r="BG385" s="24">
        <v>653.65567082208929</v>
      </c>
      <c r="BH385" s="29" t="str">
        <f>IF(_xlfn.XLOOKUP(Consolidated[[#This Row],[CODE]],'[4]PRUEBA PVI'!$D:$D,'[4]PRUEBA PVI'!$AF:$AF,"NOT FOUND")=BG385,"",_xlfn.XLOOKUP(Consolidated[[#This Row],[CODE]],'[4]PRUEBA PVI'!$D:$D,'[4]PRUEBA PVI'!$AF:$AF,"NOT FOUND"))</f>
        <v/>
      </c>
      <c r="BI385" s="30">
        <v>627.43454788319843</v>
      </c>
      <c r="BJ385" s="21">
        <v>37</v>
      </c>
      <c r="BK385" s="28" t="str">
        <f>IF(_xlfn.XLOOKUP(Consolidated[[#This Row],[CODE]],'[4]PRUEBA PVI'!$D:$D,'[4]PRUEBA PVI'!$AK:$AK,"NO DATA")=Consolidated[[#This Row],[NO OF CLASSROOMS]],"","DOES NOT MATCH")</f>
        <v/>
      </c>
      <c r="BL385" s="31">
        <f>Consolidated[[#This Row],[ENROLLMENT 2021-22]]/Consolidated[[#This Row],[NO OF CLASSROOMS]]</f>
        <v>16.957690483329689</v>
      </c>
      <c r="BM385" s="21">
        <f>Consolidated[[#This Row],[FLOOR AREA (SF)]]/Consolidated[[#This Row],[ENROLLMENT 2022-23]]</f>
        <v>106.27766743403338</v>
      </c>
      <c r="BN385" s="21" t="s">
        <v>99</v>
      </c>
      <c r="BO385" s="21" t="s">
        <v>132</v>
      </c>
      <c r="BP385" s="21" t="s">
        <v>97</v>
      </c>
      <c r="BQ385" s="21" t="s">
        <v>123</v>
      </c>
      <c r="BR385" s="21" t="s">
        <v>97</v>
      </c>
      <c r="BS385" s="21" t="str">
        <f>_xlfn.XLOOKUP(Consolidated[[#This Row],[CODE]],'[7]page 1'!$A:$A,'[7]page 1'!$C:$C,"")</f>
        <v/>
      </c>
      <c r="BT385" s="21" t="str">
        <f>_xlfn.XLOOKUP(Consolidated[[#This Row],[CODE]],[8]Sheet1!$A:$A,[8]Sheet1!$G:$G,"")</f>
        <v/>
      </c>
      <c r="BU385" s="21" t="s">
        <v>92</v>
      </c>
      <c r="BV385" s="21" t="s">
        <v>124</v>
      </c>
      <c r="BW385" s="25" t="s">
        <v>263</v>
      </c>
      <c r="BX385" s="32" t="s">
        <v>1179</v>
      </c>
      <c r="BY385" s="21" t="s">
        <v>1178</v>
      </c>
      <c r="BZ385" s="21" t="s">
        <v>103</v>
      </c>
      <c r="CA385" s="33" t="s">
        <v>1180</v>
      </c>
      <c r="CB385" s="21">
        <v>1</v>
      </c>
      <c r="CC385" s="25" t="s">
        <v>253</v>
      </c>
      <c r="CD385" s="21" t="s">
        <v>97</v>
      </c>
      <c r="CE385" s="21"/>
      <c r="CF385" s="21" t="s">
        <v>143</v>
      </c>
    </row>
    <row r="386" spans="1:84" ht="27.6" x14ac:dyDescent="0.3">
      <c r="A386" s="50">
        <v>41541</v>
      </c>
      <c r="B386" s="22" t="s">
        <v>217</v>
      </c>
      <c r="C386" s="21" t="s">
        <v>415</v>
      </c>
      <c r="D386" s="21" t="s">
        <v>1165</v>
      </c>
      <c r="E386" s="21" t="s">
        <v>1181</v>
      </c>
      <c r="F386" s="21"/>
      <c r="G386" s="21" t="s">
        <v>189</v>
      </c>
      <c r="H386" s="21" t="s">
        <v>190</v>
      </c>
      <c r="I386" s="21" t="s">
        <v>92</v>
      </c>
      <c r="J386" s="21" t="s">
        <v>93</v>
      </c>
      <c r="K386" s="21" t="s">
        <v>191</v>
      </c>
      <c r="L386" s="24" t="s">
        <v>92</v>
      </c>
      <c r="M386" s="24" t="s">
        <v>92</v>
      </c>
      <c r="N386" s="24" t="s">
        <v>92</v>
      </c>
      <c r="O386" s="24" t="s">
        <v>92</v>
      </c>
      <c r="P386" s="24" t="s">
        <v>92</v>
      </c>
      <c r="Q386" s="24" t="s">
        <v>92</v>
      </c>
      <c r="R386" s="24" t="s">
        <v>92</v>
      </c>
      <c r="S386" s="24">
        <v>91.044692120161429</v>
      </c>
      <c r="T386" s="24">
        <v>92.633982992892044</v>
      </c>
      <c r="U386" s="24">
        <v>120.75464537973205</v>
      </c>
      <c r="V386" s="24" t="s">
        <v>92</v>
      </c>
      <c r="W386" s="24" t="s">
        <v>92</v>
      </c>
      <c r="X386" s="24" t="s">
        <v>92</v>
      </c>
      <c r="Y386" s="24" t="s">
        <v>92</v>
      </c>
      <c r="Z386" s="24" t="s">
        <v>92</v>
      </c>
      <c r="AA386" s="24" t="s">
        <v>92</v>
      </c>
      <c r="AB386" s="23" t="s">
        <v>192</v>
      </c>
      <c r="AC386" s="21">
        <v>18.047630000000002</v>
      </c>
      <c r="AD386" s="21">
        <v>-67.059100000000001</v>
      </c>
      <c r="AE386" s="21" t="str">
        <f>_xlfn.XLOOKUP(Consolidated[[#This Row],[CODE]],[1]updatedschoolpoints!$A:$A,[1]updatedschoolpoints!$O:$O)</f>
        <v>358-041-081-08</v>
      </c>
      <c r="AF386" s="21">
        <f>_xlfn.XLOOKUP(Consolidated[[#This Row],[CODE]],[1]updatedschoolpoints!$A:$A,[1]updatedschoolpoints!$Q:$Q)</f>
        <v>8</v>
      </c>
      <c r="AG386" s="21">
        <f>_xlfn.XLOOKUP(Consolidated[[#This Row],[CODE]],[1]updatedschoolpoints!$A:$A,[1]updatedschoolpoints!$P:$P)</f>
        <v>81</v>
      </c>
      <c r="AH386" s="21">
        <f>_xlfn.XLOOKUP(Consolidated[[#This Row],[CODE]],[1]updatedschoolpoints!$A:$A,[1]updatedschoolpoints!$I:$I)</f>
        <v>3.4923546380000001</v>
      </c>
      <c r="AI386" s="21">
        <f>_xlfn.XLOOKUP(Consolidated[[#This Row],[CODE]],[1]updatedschoolpoints!$A:$A,[1]updatedschoolpoints!$H:$H)</f>
        <v>152126.96799999999</v>
      </c>
      <c r="AJ386" s="21">
        <v>43560</v>
      </c>
      <c r="AK386" s="21" t="s">
        <v>609</v>
      </c>
      <c r="AL386" s="26">
        <f>_xlfn.XLOOKUP(Consolidated[[#This Row],[CODE]],'[2]FCI updated 220517'!$B:$B,'[2]FCI updated 220517'!$GD:$GD)</f>
        <v>1.0928</v>
      </c>
      <c r="AM386" s="27">
        <f>IF(AND(Consolidated[[#This Row],[DESIGNATION]]="Historic",Consolidated[[#This Row],[DESIGNATION 3/22/2022]]="Historic"),AL386,AL386/1.6)</f>
        <v>1.0928</v>
      </c>
      <c r="AN386" s="21" t="s">
        <v>97</v>
      </c>
      <c r="AO386" s="21" t="s">
        <v>97</v>
      </c>
      <c r="AP386" s="21" t="str">
        <f>_xlfn.XLOOKUP(Consolidated[[#This Row],[CODE]],'[3]PRUEBA PVI'!$D:$D,'[3]PRUEBA PVI'!$I:$I,"NO DATA")</f>
        <v>REGULAR</v>
      </c>
      <c r="AQ386" s="28" t="str">
        <f>IF(_xlfn.XLOOKUP(Consolidated[[#This Row],[CODE]],'[4]PRUEBA PVI'!$D:$D,'[4]PRUEBA PVI'!$I:$I,"NOT FOUND")=Consolidated[[#This Row],[SPECIAL SCHOOL]],"MATCHES","NO")</f>
        <v>MATCHES</v>
      </c>
      <c r="AR386" s="28"/>
      <c r="AS386" s="21">
        <f>_xlfn.XLOOKUP(Consolidated[[#This Row],[CODE]],'[5]WORKING FILE'!$D:$D,'[5]WORKING FILE'!$W:$W,"")</f>
        <v>3</v>
      </c>
      <c r="AT386" s="33" t="str">
        <f>_xlfn.XLOOKUP(Consolidated[[#This Row],[CODE]],'[5]WORKING FILE'!$D:$D,'[5]WORKING FILE'!$V:$V)</f>
        <v>or do you keep K-5, 6-8 configurations?</v>
      </c>
      <c r="AU386" s="21" t="str">
        <f>_xlfn.XLOOKUP(Consolidated[[#This Row],[CODE]],'[6]Karen sort'!$D:$D,'[6]Karen sort'!$O:$O,"NOT COMPLETE")</f>
        <v>PK-8</v>
      </c>
      <c r="AV386" s="21">
        <v>3.6</v>
      </c>
      <c r="AW386" s="21">
        <v>3</v>
      </c>
      <c r="AX386" s="21" t="s">
        <v>92</v>
      </c>
      <c r="AY386" s="27" t="s">
        <v>92</v>
      </c>
      <c r="AZ386" s="21"/>
      <c r="BA386" s="21"/>
      <c r="BB386" s="21"/>
      <c r="BC386" s="21"/>
      <c r="BD386" s="21"/>
      <c r="BE386" s="21"/>
      <c r="BF386" s="24" t="s">
        <v>98</v>
      </c>
      <c r="BG386" s="24">
        <v>323.28369071456274</v>
      </c>
      <c r="BH386" s="29" t="str">
        <f>IF(_xlfn.XLOOKUP(Consolidated[[#This Row],[CODE]],'[4]PRUEBA PVI'!$D:$D,'[4]PRUEBA PVI'!$AF:$AF,"NOT FOUND")=BG386,"",_xlfn.XLOOKUP(Consolidated[[#This Row],[CODE]],'[4]PRUEBA PVI'!$D:$D,'[4]PRUEBA PVI'!$AF:$AF,"NOT FOUND"))</f>
        <v/>
      </c>
      <c r="BI386" s="30">
        <v>306.49018533172398</v>
      </c>
      <c r="BJ386" s="21">
        <v>34</v>
      </c>
      <c r="BK386" s="28" t="str">
        <f>IF(_xlfn.XLOOKUP(Consolidated[[#This Row],[CODE]],'[4]PRUEBA PVI'!$D:$D,'[4]PRUEBA PVI'!$AK:$AK,"NO DATA")=Consolidated[[#This Row],[NO OF CLASSROOMS]],"","DOES NOT MATCH")</f>
        <v/>
      </c>
      <c r="BL386" s="31">
        <f>Consolidated[[#This Row],[ENROLLMENT 2021-22]]/Consolidated[[#This Row],[NO OF CLASSROOMS]]</f>
        <v>9.0144172156389413</v>
      </c>
      <c r="BM386" s="21">
        <f>Consolidated[[#This Row],[FLOOR AREA (SF)]]/Consolidated[[#This Row],[ENROLLMENT 2022-23]]</f>
        <v>134.74233699732315</v>
      </c>
      <c r="BN386" s="21" t="s">
        <v>99</v>
      </c>
      <c r="BO386" s="21" t="s">
        <v>132</v>
      </c>
      <c r="BP386" s="21" t="s">
        <v>97</v>
      </c>
      <c r="BQ386" s="21" t="s">
        <v>97</v>
      </c>
      <c r="BR386" s="21" t="s">
        <v>285</v>
      </c>
      <c r="BS386" s="21" t="str">
        <f>_xlfn.XLOOKUP(Consolidated[[#This Row],[CODE]],'[7]page 1'!$A:$A,'[7]page 1'!$C:$C,"")</f>
        <v/>
      </c>
      <c r="BT386" s="21" t="str">
        <f>_xlfn.XLOOKUP(Consolidated[[#This Row],[CODE]],[8]Sheet1!$A:$A,[8]Sheet1!$G:$G,"")</f>
        <v/>
      </c>
      <c r="BU386" s="21" t="s">
        <v>92</v>
      </c>
      <c r="BV386" s="21" t="s">
        <v>101</v>
      </c>
      <c r="BW386" s="25" t="s">
        <v>92</v>
      </c>
      <c r="BX386" s="32" t="s">
        <v>1182</v>
      </c>
      <c r="BY386" s="21" t="s">
        <v>1181</v>
      </c>
      <c r="BZ386" s="21" t="s">
        <v>103</v>
      </c>
      <c r="CA386" s="33" t="s">
        <v>1183</v>
      </c>
      <c r="CB386" s="21">
        <v>1</v>
      </c>
      <c r="CC386" s="25" t="s">
        <v>105</v>
      </c>
      <c r="CD386" s="21" t="s">
        <v>105</v>
      </c>
      <c r="CE386" s="21"/>
      <c r="CF386" s="21" t="s">
        <v>127</v>
      </c>
    </row>
    <row r="387" spans="1:84" ht="41.4" x14ac:dyDescent="0.3">
      <c r="A387" s="50">
        <v>41566</v>
      </c>
      <c r="B387" s="22" t="s">
        <v>1184</v>
      </c>
      <c r="C387" s="21" t="s">
        <v>415</v>
      </c>
      <c r="D387" s="21" t="s">
        <v>1165</v>
      </c>
      <c r="E387" s="21" t="s">
        <v>1181</v>
      </c>
      <c r="F387" s="21"/>
      <c r="G387" s="21" t="s">
        <v>119</v>
      </c>
      <c r="H387" s="21" t="s">
        <v>120</v>
      </c>
      <c r="I387" s="21" t="s">
        <v>92</v>
      </c>
      <c r="J387" s="21" t="s">
        <v>93</v>
      </c>
      <c r="K387" s="21" t="s">
        <v>121</v>
      </c>
      <c r="L387" s="24" t="s">
        <v>92</v>
      </c>
      <c r="M387" s="24">
        <v>27.662138217699013</v>
      </c>
      <c r="N387" s="24">
        <v>29.877430540001878</v>
      </c>
      <c r="O387" s="24">
        <v>22.526867502314289</v>
      </c>
      <c r="P387" s="24">
        <v>21.661286433124037</v>
      </c>
      <c r="Q387" s="24">
        <v>32.099482306890984</v>
      </c>
      <c r="R387" s="24">
        <v>20.804887631758543</v>
      </c>
      <c r="S387" s="24" t="s">
        <v>92</v>
      </c>
      <c r="T387" s="24" t="s">
        <v>92</v>
      </c>
      <c r="U387" s="24" t="s">
        <v>92</v>
      </c>
      <c r="V387" s="24" t="s">
        <v>92</v>
      </c>
      <c r="W387" s="24" t="s">
        <v>92</v>
      </c>
      <c r="X387" s="24" t="s">
        <v>92</v>
      </c>
      <c r="Y387" s="24" t="s">
        <v>92</v>
      </c>
      <c r="Z387" s="24" t="s">
        <v>92</v>
      </c>
      <c r="AA387" s="24" t="s">
        <v>92</v>
      </c>
      <c r="AB387" s="23" t="s">
        <v>136</v>
      </c>
      <c r="AC387" s="37">
        <v>18.03819</v>
      </c>
      <c r="AD387" s="37">
        <v>-67.011672000000004</v>
      </c>
      <c r="AE387" s="37" t="str">
        <f>_xlfn.XLOOKUP(Consolidated[[#This Row],[CODE]],[1]updatedschoolpoints!$A:$A,[1]updatedschoolpoints!$O:$O)</f>
        <v>358-079-432-14</v>
      </c>
      <c r="AF387" s="37">
        <f>_xlfn.XLOOKUP(Consolidated[[#This Row],[CODE]],[1]updatedschoolpoints!$A:$A,[1]updatedschoolpoints!$Q:$Q)</f>
        <v>14</v>
      </c>
      <c r="AG387" s="37">
        <f>_xlfn.XLOOKUP(Consolidated[[#This Row],[CODE]],[1]updatedschoolpoints!$A:$A,[1]updatedschoolpoints!$P:$P)</f>
        <v>432</v>
      </c>
      <c r="AH387" s="37">
        <f>_xlfn.XLOOKUP(Consolidated[[#This Row],[CODE]],[1]updatedschoolpoints!$A:$A,[1]updatedschoolpoints!$I:$I)</f>
        <v>2.5641500960000001</v>
      </c>
      <c r="AI387" s="37">
        <f>_xlfn.XLOOKUP(Consolidated[[#This Row],[CODE]],[1]updatedschoolpoints!$A:$A,[1]updatedschoolpoints!$H:$H)</f>
        <v>111694.37820000001</v>
      </c>
      <c r="AJ387" s="21">
        <v>6898</v>
      </c>
      <c r="AK387" s="21" t="s">
        <v>324</v>
      </c>
      <c r="AL387" s="26">
        <f>_xlfn.XLOOKUP(Consolidated[[#This Row],[CODE]],'[2]FCI updated 220517'!$B:$B,'[2]FCI updated 220517'!$GD:$GD)</f>
        <v>1.0928</v>
      </c>
      <c r="AM387" s="27">
        <f>IF(AND(Consolidated[[#This Row],[DESIGNATION]]="Historic",Consolidated[[#This Row],[DESIGNATION 3/22/2022]]="Historic"),AL387,AL387/1.6)</f>
        <v>0.68299999999999994</v>
      </c>
      <c r="AN387" s="21" t="s">
        <v>45</v>
      </c>
      <c r="AO387" s="21" t="s">
        <v>46</v>
      </c>
      <c r="AP387" s="21" t="str">
        <f>_xlfn.XLOOKUP(Consolidated[[#This Row],[CODE]],'[3]PRUEBA PVI'!$D:$D,'[3]PRUEBA PVI'!$I:$I,"NO DATA")</f>
        <v>REGULAR</v>
      </c>
      <c r="AQ387" s="28" t="str">
        <f>IF(_xlfn.XLOOKUP(Consolidated[[#This Row],[CODE]],'[4]PRUEBA PVI'!$D:$D,'[4]PRUEBA PVI'!$I:$I,"NOT FOUND")=Consolidated[[#This Row],[SPECIAL SCHOOL]],"MATCHES","NO")</f>
        <v>MATCHES</v>
      </c>
      <c r="AR387" s="28"/>
      <c r="AS387" s="21">
        <f>_xlfn.XLOOKUP(Consolidated[[#This Row],[CODE]],'[5]WORKING FILE'!$D:$D,'[5]WORKING FILE'!$W:$W,"")</f>
        <v>5</v>
      </c>
      <c r="AT387" s="33">
        <f>_xlfn.XLOOKUP(Consolidated[[#This Row],[CODE]],'[5]WORKING FILE'!$D:$D,'[5]WORKING FILE'!$V:$V)</f>
        <v>0</v>
      </c>
      <c r="AU387" s="21" t="str">
        <f>_xlfn.XLOOKUP(Consolidated[[#This Row],[CODE]],'[6]Karen sort'!$D:$D,'[6]Karen sort'!$O:$O,"NOT COMPLETE")</f>
        <v>PK-8</v>
      </c>
      <c r="AV387" s="21">
        <v>3.6</v>
      </c>
      <c r="AW387" s="21">
        <v>4</v>
      </c>
      <c r="AX387" s="21" t="s">
        <v>92</v>
      </c>
      <c r="AY387" s="27" t="s">
        <v>92</v>
      </c>
      <c r="AZ387" s="21"/>
      <c r="BA387" s="21"/>
      <c r="BB387" s="21"/>
      <c r="BC387" s="21"/>
      <c r="BD387" s="21"/>
      <c r="BE387" s="21"/>
      <c r="BF387" s="24" t="s">
        <v>98</v>
      </c>
      <c r="BG387" s="24">
        <v>162.29475396397885</v>
      </c>
      <c r="BH387" s="29" t="str">
        <f>IF(_xlfn.XLOOKUP(Consolidated[[#This Row],[CODE]],'[4]PRUEBA PVI'!$D:$D,'[4]PRUEBA PVI'!$AF:$AF,"NOT FOUND")=BG387,"",_xlfn.XLOOKUP(Consolidated[[#This Row],[CODE]],'[4]PRUEBA PVI'!$D:$D,'[4]PRUEBA PVI'!$AF:$AF,"NOT FOUND"))</f>
        <v/>
      </c>
      <c r="BI387" s="30">
        <v>153.14574121102962</v>
      </c>
      <c r="BJ387" s="21">
        <v>23</v>
      </c>
      <c r="BK387" s="28" t="str">
        <f>IF(_xlfn.XLOOKUP(Consolidated[[#This Row],[CODE]],'[4]PRUEBA PVI'!$D:$D,'[4]PRUEBA PVI'!$AK:$AK,"NO DATA")=Consolidated[[#This Row],[NO OF CLASSROOMS]],"","DOES NOT MATCH")</f>
        <v/>
      </c>
      <c r="BL387" s="31">
        <f>Consolidated[[#This Row],[ENROLLMENT 2021-22]]/Consolidated[[#This Row],[NO OF CLASSROOMS]]</f>
        <v>6.6585104874360699</v>
      </c>
      <c r="BM387" s="21">
        <f>Consolidated[[#This Row],[FLOOR AREA (SF)]]/Consolidated[[#This Row],[ENROLLMENT 2022-23]]</f>
        <v>42.50291418249418</v>
      </c>
      <c r="BN387" s="21" t="s">
        <v>114</v>
      </c>
      <c r="BO387" s="21" t="s">
        <v>132</v>
      </c>
      <c r="BP387" s="21" t="s">
        <v>97</v>
      </c>
      <c r="BQ387" s="21" t="s">
        <v>123</v>
      </c>
      <c r="BR387" s="21" t="s">
        <v>97</v>
      </c>
      <c r="BS387" s="21" t="str">
        <f>_xlfn.XLOOKUP(Consolidated[[#This Row],[CODE]],'[7]page 1'!$A:$A,'[7]page 1'!$C:$C,"")</f>
        <v>85KVA</v>
      </c>
      <c r="BT387" s="21" t="str">
        <f>_xlfn.XLOOKUP(Consolidated[[#This Row],[CODE]],[8]Sheet1!$A:$A,[8]Sheet1!$G:$G,"")</f>
        <v/>
      </c>
      <c r="BU387" s="21" t="s">
        <v>92</v>
      </c>
      <c r="BV387" s="21" t="s">
        <v>124</v>
      </c>
      <c r="BW387" s="25" t="s">
        <v>125</v>
      </c>
      <c r="BX387" s="32" t="s">
        <v>1185</v>
      </c>
      <c r="BY387" s="21" t="s">
        <v>1181</v>
      </c>
      <c r="BZ387" s="21" t="s">
        <v>103</v>
      </c>
      <c r="CA387" s="33" t="s">
        <v>1183</v>
      </c>
      <c r="CB387" s="21">
        <v>1</v>
      </c>
      <c r="CC387" s="25" t="s">
        <v>105</v>
      </c>
      <c r="CD387" s="21" t="s">
        <v>97</v>
      </c>
      <c r="CE387" s="21"/>
      <c r="CF387" s="21" t="s">
        <v>127</v>
      </c>
    </row>
    <row r="388" spans="1:84" ht="27.6" x14ac:dyDescent="0.3">
      <c r="A388" s="50">
        <v>41582</v>
      </c>
      <c r="B388" s="22" t="s">
        <v>1186</v>
      </c>
      <c r="C388" s="21" t="s">
        <v>415</v>
      </c>
      <c r="D388" s="21" t="s">
        <v>1165</v>
      </c>
      <c r="E388" s="21" t="s">
        <v>1181</v>
      </c>
      <c r="F388" s="21"/>
      <c r="G388" s="21" t="s">
        <v>108</v>
      </c>
      <c r="H388" s="21" t="s">
        <v>109</v>
      </c>
      <c r="I388" s="21" t="s">
        <v>92</v>
      </c>
      <c r="J388" s="21" t="s">
        <v>93</v>
      </c>
      <c r="K388" s="21" t="s">
        <v>111</v>
      </c>
      <c r="L388" s="24" t="s">
        <v>92</v>
      </c>
      <c r="M388" s="24">
        <v>40.062407073908915</v>
      </c>
      <c r="N388" s="24">
        <v>28.943760835626819</v>
      </c>
      <c r="O388" s="24">
        <v>28.158584377892861</v>
      </c>
      <c r="P388" s="24">
        <v>31.079237056221444</v>
      </c>
      <c r="Q388" s="24">
        <v>47.205121039545567</v>
      </c>
      <c r="R388" s="24">
        <v>41.609775263517086</v>
      </c>
      <c r="S388" s="24">
        <v>59.748079203855937</v>
      </c>
      <c r="T388" s="24">
        <v>47.262236220863286</v>
      </c>
      <c r="U388" s="24">
        <v>54.196966823974229</v>
      </c>
      <c r="V388" s="24" t="s">
        <v>92</v>
      </c>
      <c r="W388" s="24" t="s">
        <v>92</v>
      </c>
      <c r="X388" s="24" t="s">
        <v>92</v>
      </c>
      <c r="Y388" s="24" t="s">
        <v>92</v>
      </c>
      <c r="Z388" s="24" t="s">
        <v>92</v>
      </c>
      <c r="AA388" s="24" t="s">
        <v>92</v>
      </c>
      <c r="AB388" s="23" t="s">
        <v>329</v>
      </c>
      <c r="AC388" s="21">
        <v>18.03942</v>
      </c>
      <c r="AD388" s="21">
        <v>-67.077370000000002</v>
      </c>
      <c r="AE388" s="21" t="str">
        <f>_xlfn.XLOOKUP(Consolidated[[#This Row],[CODE]],[1]updatedschoolpoints!$A:$A,[1]updatedschoolpoints!$O:$O)</f>
        <v>357-000-009-40</v>
      </c>
      <c r="AF388" s="21">
        <f>_xlfn.XLOOKUP(Consolidated[[#This Row],[CODE]],[1]updatedschoolpoints!$A:$A,[1]updatedschoolpoints!$Q:$Q)</f>
        <v>40</v>
      </c>
      <c r="AG388" s="21">
        <f>_xlfn.XLOOKUP(Consolidated[[#This Row],[CODE]],[1]updatedschoolpoints!$A:$A,[1]updatedschoolpoints!$P:$P)</f>
        <v>9</v>
      </c>
      <c r="AH388" s="21">
        <f>_xlfn.XLOOKUP(Consolidated[[#This Row],[CODE]],[1]updatedschoolpoints!$A:$A,[1]updatedschoolpoints!$I:$I)</f>
        <v>7.2280820400000003</v>
      </c>
      <c r="AI388" s="21">
        <f>_xlfn.XLOOKUP(Consolidated[[#This Row],[CODE]],[1]updatedschoolpoints!$A:$A,[1]updatedschoolpoints!$H:$H)</f>
        <v>314855.2537</v>
      </c>
      <c r="AJ388" s="21">
        <v>25200</v>
      </c>
      <c r="AK388" s="21" t="s">
        <v>1166</v>
      </c>
      <c r="AL388" s="26">
        <f>_xlfn.XLOOKUP(Consolidated[[#This Row],[CODE]],'[2]FCI updated 220517'!$B:$B,'[2]FCI updated 220517'!$GD:$GD)</f>
        <v>1.208</v>
      </c>
      <c r="AM388" s="27">
        <f>IF(AND(Consolidated[[#This Row],[DESIGNATION]]="Historic",Consolidated[[#This Row],[DESIGNATION 3/22/2022]]="Historic"),AL388,AL388/1.6)</f>
        <v>0.75499999999999989</v>
      </c>
      <c r="AN388" s="21" t="s">
        <v>45</v>
      </c>
      <c r="AO388" s="21" t="s">
        <v>46</v>
      </c>
      <c r="AP388" s="21" t="str">
        <f>_xlfn.XLOOKUP(Consolidated[[#This Row],[CODE]],'[3]PRUEBA PVI'!$D:$D,'[3]PRUEBA PVI'!$I:$I,"NO DATA")</f>
        <v>REGULAR</v>
      </c>
      <c r="AQ388" s="28" t="str">
        <f>IF(_xlfn.XLOOKUP(Consolidated[[#This Row],[CODE]],'[4]PRUEBA PVI'!$D:$D,'[4]PRUEBA PVI'!$I:$I,"NOT FOUND")=Consolidated[[#This Row],[SPECIAL SCHOOL]],"MATCHES","NO")</f>
        <v>MATCHES</v>
      </c>
      <c r="AR388" s="28"/>
      <c r="AS388" s="21">
        <f>_xlfn.XLOOKUP(Consolidated[[#This Row],[CODE]],'[5]WORKING FILE'!$D:$D,'[5]WORKING FILE'!$W:$W,"")</f>
        <v>4</v>
      </c>
      <c r="AT388" s="33">
        <f>_xlfn.XLOOKUP(Consolidated[[#This Row],[CODE]],'[5]WORKING FILE'!$D:$D,'[5]WORKING FILE'!$V:$V)</f>
        <v>0</v>
      </c>
      <c r="AU388" s="21" t="str">
        <f>_xlfn.XLOOKUP(Consolidated[[#This Row],[CODE]],'[6]Karen sort'!$D:$D,'[6]Karen sort'!$O:$O,"NOT COMPLETE")</f>
        <v>PK-8</v>
      </c>
      <c r="AV388" s="21">
        <v>3.6</v>
      </c>
      <c r="AW388" s="21">
        <v>3</v>
      </c>
      <c r="AX388" s="21" t="s">
        <v>92</v>
      </c>
      <c r="AY388" s="27" t="s">
        <v>92</v>
      </c>
      <c r="AZ388" s="21"/>
      <c r="BA388" s="21"/>
      <c r="BB388" s="21"/>
      <c r="BC388" s="21"/>
      <c r="BD388" s="21"/>
      <c r="BE388" s="21"/>
      <c r="BF388" s="24" t="s">
        <v>98</v>
      </c>
      <c r="BG388" s="24">
        <v>391.52268367238986</v>
      </c>
      <c r="BH388" s="29" t="str">
        <f>IF(_xlfn.XLOOKUP(Consolidated[[#This Row],[CODE]],'[4]PRUEBA PVI'!$D:$D,'[4]PRUEBA PVI'!$AF:$AF,"NOT FOUND")=BG388,"",_xlfn.XLOOKUP(Consolidated[[#This Row],[CODE]],'[4]PRUEBA PVI'!$D:$D,'[4]PRUEBA PVI'!$AF:$AF,"NOT FOUND"))</f>
        <v/>
      </c>
      <c r="BI388" s="30">
        <v>370.27780191129727</v>
      </c>
      <c r="BJ388" s="21">
        <v>28</v>
      </c>
      <c r="BK388" s="28" t="str">
        <f>IF(_xlfn.XLOOKUP(Consolidated[[#This Row],[CODE]],'[4]PRUEBA PVI'!$D:$D,'[4]PRUEBA PVI'!$AK:$AK,"NO DATA")=Consolidated[[#This Row],[NO OF CLASSROOMS]],"","DOES NOT MATCH")</f>
        <v/>
      </c>
      <c r="BL388" s="31">
        <f>Consolidated[[#This Row],[ENROLLMENT 2021-22]]/Consolidated[[#This Row],[NO OF CLASSROOMS]]</f>
        <v>13.22420721111776</v>
      </c>
      <c r="BM388" s="21">
        <f>Consolidated[[#This Row],[FLOOR AREA (SF)]]/Consolidated[[#This Row],[ENROLLMENT 2022-23]]</f>
        <v>64.364086810066738</v>
      </c>
      <c r="BN388" s="21" t="s">
        <v>114</v>
      </c>
      <c r="BO388" s="21" t="s">
        <v>132</v>
      </c>
      <c r="BP388" s="21" t="s">
        <v>97</v>
      </c>
      <c r="BQ388" s="21" t="s">
        <v>97</v>
      </c>
      <c r="BR388" s="21" t="s">
        <v>285</v>
      </c>
      <c r="BS388" s="21" t="str">
        <f>_xlfn.XLOOKUP(Consolidated[[#This Row],[CODE]],'[7]page 1'!$A:$A,'[7]page 1'!$C:$C,"")</f>
        <v/>
      </c>
      <c r="BT388" s="21" t="str">
        <f>_xlfn.XLOOKUP(Consolidated[[#This Row],[CODE]],[8]Sheet1!$A:$A,[8]Sheet1!$G:$G,"")</f>
        <v/>
      </c>
      <c r="BU388" s="21" t="s">
        <v>92</v>
      </c>
      <c r="BV388" s="21" t="s">
        <v>124</v>
      </c>
      <c r="BW388" s="25" t="s">
        <v>92</v>
      </c>
      <c r="BX388" s="32" t="s">
        <v>1187</v>
      </c>
      <c r="BY388" s="21" t="s">
        <v>1181</v>
      </c>
      <c r="BZ388" s="21" t="s">
        <v>103</v>
      </c>
      <c r="CA388" s="33" t="s">
        <v>1183</v>
      </c>
      <c r="CB388" s="21">
        <v>1</v>
      </c>
      <c r="CC388" s="25" t="s">
        <v>105</v>
      </c>
      <c r="CD388" s="21" t="s">
        <v>97</v>
      </c>
      <c r="CE388" s="21"/>
      <c r="CF388" s="21" t="s">
        <v>127</v>
      </c>
    </row>
    <row r="389" spans="1:84" ht="56.4" x14ac:dyDescent="0.3">
      <c r="A389" s="21">
        <v>41632</v>
      </c>
      <c r="B389" s="22" t="s">
        <v>1188</v>
      </c>
      <c r="C389" s="21" t="s">
        <v>415</v>
      </c>
      <c r="D389" s="21" t="s">
        <v>415</v>
      </c>
      <c r="E389" s="21" t="s">
        <v>1189</v>
      </c>
      <c r="F389" s="21"/>
      <c r="G389" s="21" t="s">
        <v>255</v>
      </c>
      <c r="H389" s="21" t="s">
        <v>256</v>
      </c>
      <c r="I389" s="21" t="s">
        <v>92</v>
      </c>
      <c r="J389" s="21" t="s">
        <v>92</v>
      </c>
      <c r="K389" s="21" t="s">
        <v>111</v>
      </c>
      <c r="L389" s="24" t="s">
        <v>92</v>
      </c>
      <c r="M389" s="24">
        <v>12.400268856209903</v>
      </c>
      <c r="N389" s="24">
        <v>11.204036452500704</v>
      </c>
      <c r="O389" s="24">
        <v>13.140672709683336</v>
      </c>
      <c r="P389" s="24">
        <v>14.126925934646112</v>
      </c>
      <c r="Q389" s="24">
        <v>11.329229049490936</v>
      </c>
      <c r="R389" s="24">
        <v>9.4567671053447917</v>
      </c>
      <c r="S389" s="24">
        <v>11.380586515020179</v>
      </c>
      <c r="T389" s="24" t="s">
        <v>92</v>
      </c>
      <c r="U389" s="24" t="s">
        <v>92</v>
      </c>
      <c r="V389" s="24" t="s">
        <v>92</v>
      </c>
      <c r="W389" s="24" t="s">
        <v>92</v>
      </c>
      <c r="X389" s="24" t="s">
        <v>92</v>
      </c>
      <c r="Y389" s="24" t="s">
        <v>92</v>
      </c>
      <c r="Z389" s="24" t="s">
        <v>92</v>
      </c>
      <c r="AA389" s="24" t="s">
        <v>92</v>
      </c>
      <c r="AB389" s="23" t="s">
        <v>202</v>
      </c>
      <c r="AC389" s="21">
        <v>18.22608138</v>
      </c>
      <c r="AD389" s="21">
        <v>-66.927098999999998</v>
      </c>
      <c r="AE389" s="21" t="str">
        <f>_xlfn.XLOOKUP(Consolidated[[#This Row],[CODE]],[1]updatedschoolpoints!$A:$A,[1]updatedschoolpoints!$O:$O)</f>
        <v>211-072-054-02</v>
      </c>
      <c r="AF389" s="21">
        <f>_xlfn.XLOOKUP(Consolidated[[#This Row],[CODE]],[1]updatedschoolpoints!$A:$A,[1]updatedschoolpoints!$Q:$Q)</f>
        <v>2</v>
      </c>
      <c r="AG389" s="21">
        <f>_xlfn.XLOOKUP(Consolidated[[#This Row],[CODE]],[1]updatedschoolpoints!$A:$A,[1]updatedschoolpoints!$P:$P)</f>
        <v>54</v>
      </c>
      <c r="AH389" s="21">
        <f>_xlfn.XLOOKUP(Consolidated[[#This Row],[CODE]],[1]updatedschoolpoints!$A:$A,[1]updatedschoolpoints!$I:$I)</f>
        <v>1.427753746</v>
      </c>
      <c r="AI389" s="21">
        <f>_xlfn.XLOOKUP(Consolidated[[#This Row],[CODE]],[1]updatedschoolpoints!$A:$A,[1]updatedschoolpoints!$H:$H)</f>
        <v>62192.953179999997</v>
      </c>
      <c r="AJ389" s="21">
        <v>10840</v>
      </c>
      <c r="AK389" s="21" t="s">
        <v>186</v>
      </c>
      <c r="AL389" s="26">
        <f>_xlfn.XLOOKUP(Consolidated[[#This Row],[CODE]],'[2]FCI updated 220517'!$B:$B,'[2]FCI updated 220517'!$GD:$GD)</f>
        <v>1.208</v>
      </c>
      <c r="AM389" s="27">
        <f>IF(AND(Consolidated[[#This Row],[DESIGNATION]]="Historic",Consolidated[[#This Row],[DESIGNATION 3/22/2022]]="Historic"),AL389,AL389/1.6)</f>
        <v>0.75499999999999989</v>
      </c>
      <c r="AN389" s="21" t="s">
        <v>97</v>
      </c>
      <c r="AO389" s="21" t="s">
        <v>97</v>
      </c>
      <c r="AP389" s="21" t="str">
        <f>_xlfn.XLOOKUP(Consolidated[[#This Row],[CODE]],'[3]PRUEBA PVI'!$D:$D,'[3]PRUEBA PVI'!$I:$I,"NO DATA")</f>
        <v>REGULAR</v>
      </c>
      <c r="AQ389" s="28" t="str">
        <f>IF(_xlfn.XLOOKUP(Consolidated[[#This Row],[CODE]],'[4]PRUEBA PVI'!$D:$D,'[4]PRUEBA PVI'!$I:$I,"NOT FOUND")=Consolidated[[#This Row],[SPECIAL SCHOOL]],"MATCHES","NO")</f>
        <v>MATCHES</v>
      </c>
      <c r="AR389" s="28"/>
      <c r="AS389" s="21">
        <f>_xlfn.XLOOKUP(Consolidated[[#This Row],[CODE]],'[5]WORKING FILE'!$D:$D,'[5]WORKING FILE'!$W:$W,"")</f>
        <v>3</v>
      </c>
      <c r="AT389" s="33" t="str">
        <f>_xlfn.XLOOKUP(Consolidated[[#This Row],[CODE]],'[5]WORKING FILE'!$D:$D,'[5]WORKING FILE'!$V:$V)</f>
        <v>5+ m to 7&amp;8th grade</v>
      </c>
      <c r="AU389" s="21" t="str">
        <f>_xlfn.XLOOKUP(Consolidated[[#This Row],[CODE]],'[6]Karen sort'!$D:$D,'[6]Karen sort'!$O:$O,"NOT COMPLETE")</f>
        <v>K-5</v>
      </c>
      <c r="AV389" s="21">
        <v>2.2999999999999998</v>
      </c>
      <c r="AW389" s="21">
        <v>5</v>
      </c>
      <c r="AX389" s="21" t="s">
        <v>92</v>
      </c>
      <c r="AY389" s="27" t="s">
        <v>92</v>
      </c>
      <c r="AZ389" s="21"/>
      <c r="BA389" s="21"/>
      <c r="BB389" s="21"/>
      <c r="BC389" s="21"/>
      <c r="BD389" s="21"/>
      <c r="BE389" s="21"/>
      <c r="BF389" s="24" t="s">
        <v>98</v>
      </c>
      <c r="BG389" s="24">
        <v>83.038486622895959</v>
      </c>
      <c r="BH389" s="29" t="str">
        <f>IF(_xlfn.XLOOKUP(Consolidated[[#This Row],[CODE]],'[4]PRUEBA PVI'!$D:$D,'[4]PRUEBA PVI'!$AF:$AF,"NOT FOUND")=BG389,"",_xlfn.XLOOKUP(Consolidated[[#This Row],[CODE]],'[4]PRUEBA PVI'!$D:$D,'[4]PRUEBA PVI'!$AF:$AF,"NOT FOUND"))</f>
        <v/>
      </c>
      <c r="BI389" s="30">
        <v>78.359977842665174</v>
      </c>
      <c r="BJ389" s="21">
        <v>9</v>
      </c>
      <c r="BK389" s="28" t="str">
        <f>IF(_xlfn.XLOOKUP(Consolidated[[#This Row],[CODE]],'[4]PRUEBA PVI'!$D:$D,'[4]PRUEBA PVI'!$AK:$AK,"NO DATA")=Consolidated[[#This Row],[NO OF CLASSROOMS]],"","DOES NOT MATCH")</f>
        <v/>
      </c>
      <c r="BL389" s="31">
        <f>Consolidated[[#This Row],[ENROLLMENT 2021-22]]/Consolidated[[#This Row],[NO OF CLASSROOMS]]</f>
        <v>8.7066642047405747</v>
      </c>
      <c r="BM389" s="21">
        <f>Consolidated[[#This Row],[FLOOR AREA (SF)]]/Consolidated[[#This Row],[ENROLLMENT 2022-23]]</f>
        <v>130.54187812005617</v>
      </c>
      <c r="BN389" s="21" t="s">
        <v>114</v>
      </c>
      <c r="BO389" s="21" t="s">
        <v>132</v>
      </c>
      <c r="BP389" s="21" t="s">
        <v>97</v>
      </c>
      <c r="BQ389" s="21" t="s">
        <v>97</v>
      </c>
      <c r="BR389" s="21" t="s">
        <v>285</v>
      </c>
      <c r="BS389" s="21" t="str">
        <f>_xlfn.XLOOKUP(Consolidated[[#This Row],[CODE]],'[7]page 1'!$A:$A,'[7]page 1'!$C:$C,"")</f>
        <v>85KVA</v>
      </c>
      <c r="BT389" s="21" t="str">
        <f>_xlfn.XLOOKUP(Consolidated[[#This Row],[CODE]],[8]Sheet1!$A:$A,[8]Sheet1!$G:$G,"")</f>
        <v/>
      </c>
      <c r="BU389" s="21" t="s">
        <v>92</v>
      </c>
      <c r="BV389" s="21" t="s">
        <v>124</v>
      </c>
      <c r="BW389" s="25" t="s">
        <v>92</v>
      </c>
      <c r="BX389" s="32" t="s">
        <v>1190</v>
      </c>
      <c r="BY389" s="21" t="s">
        <v>1189</v>
      </c>
      <c r="BZ389" s="21" t="s">
        <v>103</v>
      </c>
      <c r="CA389" s="33" t="s">
        <v>1191</v>
      </c>
      <c r="CB389" s="21">
        <v>2</v>
      </c>
      <c r="CC389" s="25" t="s">
        <v>105</v>
      </c>
      <c r="CD389" s="21" t="s">
        <v>97</v>
      </c>
      <c r="CE389" s="21"/>
      <c r="CF389" s="21" t="s">
        <v>127</v>
      </c>
    </row>
    <row r="390" spans="1:84" ht="56.4" x14ac:dyDescent="0.3">
      <c r="A390" s="21">
        <v>41699</v>
      </c>
      <c r="B390" s="22" t="s">
        <v>1192</v>
      </c>
      <c r="C390" s="21" t="s">
        <v>415</v>
      </c>
      <c r="D390" s="21" t="s">
        <v>415</v>
      </c>
      <c r="E390" s="21" t="s">
        <v>1189</v>
      </c>
      <c r="F390" s="21"/>
      <c r="G390" s="21" t="s">
        <v>119</v>
      </c>
      <c r="H390" s="21" t="s">
        <v>120</v>
      </c>
      <c r="I390" s="21" t="s">
        <v>92</v>
      </c>
      <c r="J390" s="21" t="s">
        <v>92</v>
      </c>
      <c r="K390" s="21" t="s">
        <v>121</v>
      </c>
      <c r="L390" s="24" t="s">
        <v>92</v>
      </c>
      <c r="M390" s="24">
        <v>8.5848015158376256</v>
      </c>
      <c r="N390" s="24">
        <v>13.071375861250822</v>
      </c>
      <c r="O390" s="24">
        <v>12.20205323042024</v>
      </c>
      <c r="P390" s="24">
        <v>10.359745685407148</v>
      </c>
      <c r="Q390" s="24">
        <v>10.385126628700025</v>
      </c>
      <c r="R390" s="24">
        <v>6.6197369737413547</v>
      </c>
      <c r="S390" s="24" t="s">
        <v>92</v>
      </c>
      <c r="T390" s="24" t="s">
        <v>92</v>
      </c>
      <c r="U390" s="24" t="s">
        <v>92</v>
      </c>
      <c r="V390" s="24" t="s">
        <v>92</v>
      </c>
      <c r="W390" s="24" t="s">
        <v>92</v>
      </c>
      <c r="X390" s="24" t="s">
        <v>92</v>
      </c>
      <c r="Y390" s="24" t="s">
        <v>92</v>
      </c>
      <c r="Z390" s="24" t="s">
        <v>92</v>
      </c>
      <c r="AA390" s="24" t="s">
        <v>92</v>
      </c>
      <c r="AB390" s="23" t="s">
        <v>198</v>
      </c>
      <c r="AC390" s="21">
        <v>18.209299999999999</v>
      </c>
      <c r="AD390" s="21">
        <v>-67.03143</v>
      </c>
      <c r="AE390" s="21" t="str">
        <f>_xlfn.XLOOKUP(Consolidated[[#This Row],[CODE]],[1]updatedschoolpoints!$A:$A,[1]updatedschoolpoints!$O:$O)</f>
        <v>235-025-007-07</v>
      </c>
      <c r="AF390" s="21">
        <f>_xlfn.XLOOKUP(Consolidated[[#This Row],[CODE]],[1]updatedschoolpoints!$A:$A,[1]updatedschoolpoints!$Q:$Q)</f>
        <v>7</v>
      </c>
      <c r="AG390" s="21">
        <f>_xlfn.XLOOKUP(Consolidated[[#This Row],[CODE]],[1]updatedschoolpoints!$A:$A,[1]updatedschoolpoints!$P:$P)</f>
        <v>7</v>
      </c>
      <c r="AH390" s="21">
        <f>_xlfn.XLOOKUP(Consolidated[[#This Row],[CODE]],[1]updatedschoolpoints!$A:$A,[1]updatedschoolpoints!$I:$I)</f>
        <v>1.638295225</v>
      </c>
      <c r="AI390" s="21">
        <f>_xlfn.XLOOKUP(Consolidated[[#This Row],[CODE]],[1]updatedschoolpoints!$A:$A,[1]updatedschoolpoints!$H:$H)</f>
        <v>71364.140020000006</v>
      </c>
      <c r="AJ390" s="21">
        <v>15600</v>
      </c>
      <c r="AK390" s="21" t="s">
        <v>302</v>
      </c>
      <c r="AL390" s="26">
        <f>_xlfn.XLOOKUP(Consolidated[[#This Row],[CODE]],'[2]FCI updated 220517'!$B:$B,'[2]FCI updated 220517'!$GD:$GD)</f>
        <v>1.208</v>
      </c>
      <c r="AM390" s="27">
        <f>IF(AND(Consolidated[[#This Row],[DESIGNATION]]="Historic",Consolidated[[#This Row],[DESIGNATION 3/22/2022]]="Historic"),AL390,AL390/1.6)</f>
        <v>0.75499999999999989</v>
      </c>
      <c r="AN390" s="21" t="s">
        <v>97</v>
      </c>
      <c r="AO390" s="21" t="s">
        <v>97</v>
      </c>
      <c r="AP390" s="21" t="str">
        <f>_xlfn.XLOOKUP(Consolidated[[#This Row],[CODE]],'[3]PRUEBA PVI'!$D:$D,'[3]PRUEBA PVI'!$I:$I,"NO DATA")</f>
        <v>REGULAR</v>
      </c>
      <c r="AQ390" s="28" t="str">
        <f>IF(_xlfn.XLOOKUP(Consolidated[[#This Row],[CODE]],'[4]PRUEBA PVI'!$D:$D,'[4]PRUEBA PVI'!$I:$I,"NOT FOUND")=Consolidated[[#This Row],[SPECIAL SCHOOL]],"MATCHES","NO")</f>
        <v>MATCHES</v>
      </c>
      <c r="AR390" s="28"/>
      <c r="AS390" s="21">
        <f>_xlfn.XLOOKUP(Consolidated[[#This Row],[CODE]],'[5]WORKING FILE'!$D:$D,'[5]WORKING FILE'!$W:$W,"")</f>
        <v>3</v>
      </c>
      <c r="AT390" s="33" t="str">
        <f>_xlfn.XLOOKUP(Consolidated[[#This Row],[CODE]],'[5]WORKING FILE'!$D:$D,'[5]WORKING FILE'!$V:$V)</f>
        <v>5+ m to 6-8 grades</v>
      </c>
      <c r="AU390" s="21" t="str">
        <f>_xlfn.XLOOKUP(Consolidated[[#This Row],[CODE]],'[6]Karen sort'!$D:$D,'[6]Karen sort'!$O:$O,"NOT COMPLETE")</f>
        <v>K-5</v>
      </c>
      <c r="AV390" s="21">
        <v>2.2999999999999998</v>
      </c>
      <c r="AW390" s="21">
        <v>3</v>
      </c>
      <c r="AX390" s="21" t="s">
        <v>92</v>
      </c>
      <c r="AY390" s="27" t="s">
        <v>92</v>
      </c>
      <c r="AZ390" s="21"/>
      <c r="BA390" s="21"/>
      <c r="BB390" s="21"/>
      <c r="BC390" s="21"/>
      <c r="BD390" s="21"/>
      <c r="BE390" s="21"/>
      <c r="BF390" s="24" t="s">
        <v>98</v>
      </c>
      <c r="BG390" s="24">
        <v>61.222839895357211</v>
      </c>
      <c r="BH390" s="29" t="str">
        <f>IF(_xlfn.XLOOKUP(Consolidated[[#This Row],[CODE]],'[4]PRUEBA PVI'!$D:$D,'[4]PRUEBA PVI'!$AF:$AF,"NOT FOUND")=BG390,"",_xlfn.XLOOKUP(Consolidated[[#This Row],[CODE]],'[4]PRUEBA PVI'!$D:$D,'[4]PRUEBA PVI'!$AF:$AF,"NOT FOUND"))</f>
        <v/>
      </c>
      <c r="BI390" s="30">
        <v>57.667701546649312</v>
      </c>
      <c r="BJ390" s="21">
        <v>12</v>
      </c>
      <c r="BK390" s="28" t="str">
        <f>IF(_xlfn.XLOOKUP(Consolidated[[#This Row],[CODE]],'[4]PRUEBA PVI'!$D:$D,'[4]PRUEBA PVI'!$AK:$AK,"NO DATA")=Consolidated[[#This Row],[NO OF CLASSROOMS]],"","DOES NOT MATCH")</f>
        <v/>
      </c>
      <c r="BL390" s="31">
        <f>Consolidated[[#This Row],[ENROLLMENT 2021-22]]/Consolidated[[#This Row],[NO OF CLASSROOMS]]</f>
        <v>4.8056417955541093</v>
      </c>
      <c r="BM390" s="21">
        <f>Consolidated[[#This Row],[FLOOR AREA (SF)]]/Consolidated[[#This Row],[ENROLLMENT 2022-23]]</f>
        <v>254.80686663120662</v>
      </c>
      <c r="BN390" s="21" t="s">
        <v>114</v>
      </c>
      <c r="BO390" s="21" t="s">
        <v>132</v>
      </c>
      <c r="BP390" s="21" t="s">
        <v>97</v>
      </c>
      <c r="BQ390" s="21" t="s">
        <v>97</v>
      </c>
      <c r="BR390" s="21" t="s">
        <v>285</v>
      </c>
      <c r="BS390" s="21" t="str">
        <f>_xlfn.XLOOKUP(Consolidated[[#This Row],[CODE]],'[7]page 1'!$A:$A,'[7]page 1'!$C:$C,"")</f>
        <v>85KVA</v>
      </c>
      <c r="BT390" s="21" t="str">
        <f>_xlfn.XLOOKUP(Consolidated[[#This Row],[CODE]],[8]Sheet1!$A:$A,[8]Sheet1!$G:$G,"")</f>
        <v/>
      </c>
      <c r="BU390" s="21" t="s">
        <v>92</v>
      </c>
      <c r="BV390" s="21" t="s">
        <v>124</v>
      </c>
      <c r="BW390" s="25" t="s">
        <v>92</v>
      </c>
      <c r="BX390" s="32" t="s">
        <v>1193</v>
      </c>
      <c r="BY390" s="21" t="s">
        <v>1189</v>
      </c>
      <c r="BZ390" s="21" t="s">
        <v>103</v>
      </c>
      <c r="CA390" s="33" t="s">
        <v>1191</v>
      </c>
      <c r="CB390" s="21">
        <v>2</v>
      </c>
      <c r="CC390" s="25" t="s">
        <v>105</v>
      </c>
      <c r="CD390" s="21" t="s">
        <v>97</v>
      </c>
      <c r="CE390" s="21"/>
      <c r="CF390" s="21" t="s">
        <v>127</v>
      </c>
    </row>
    <row r="391" spans="1:84" ht="56.4" x14ac:dyDescent="0.3">
      <c r="A391" s="21">
        <v>41814</v>
      </c>
      <c r="B391" s="22" t="s">
        <v>1194</v>
      </c>
      <c r="C391" s="21" t="s">
        <v>415</v>
      </c>
      <c r="D391" s="21" t="s">
        <v>415</v>
      </c>
      <c r="E391" s="21" t="s">
        <v>1189</v>
      </c>
      <c r="F391" s="21"/>
      <c r="G391" s="21" t="s">
        <v>108</v>
      </c>
      <c r="H391" s="21" t="s">
        <v>109</v>
      </c>
      <c r="I391" s="21" t="s">
        <v>92</v>
      </c>
      <c r="J391" s="21" t="s">
        <v>92</v>
      </c>
      <c r="K391" s="21" t="s">
        <v>111</v>
      </c>
      <c r="L391" s="24" t="s">
        <v>92</v>
      </c>
      <c r="M391" s="24">
        <v>14.308002526396042</v>
      </c>
      <c r="N391" s="24">
        <v>14.938715270000939</v>
      </c>
      <c r="O391" s="24">
        <v>15.017911668209527</v>
      </c>
      <c r="P391" s="24">
        <v>24.486671620053258</v>
      </c>
      <c r="Q391" s="24">
        <v>21.714355678190962</v>
      </c>
      <c r="R391" s="24">
        <v>17.967857500155105</v>
      </c>
      <c r="S391" s="24">
        <v>29.399848497135459</v>
      </c>
      <c r="T391" s="24">
        <v>27.412097008100705</v>
      </c>
      <c r="U391" s="24">
        <v>28.524719381039066</v>
      </c>
      <c r="V391" s="24" t="s">
        <v>92</v>
      </c>
      <c r="W391" s="24" t="s">
        <v>92</v>
      </c>
      <c r="X391" s="24" t="s">
        <v>92</v>
      </c>
      <c r="Y391" s="24" t="s">
        <v>92</v>
      </c>
      <c r="Z391" s="24" t="s">
        <v>92</v>
      </c>
      <c r="AA391" s="24" t="s">
        <v>92</v>
      </c>
      <c r="AB391" s="23" t="s">
        <v>112</v>
      </c>
      <c r="AC391" s="21">
        <v>18.254829999999998</v>
      </c>
      <c r="AD391" s="21">
        <v>-67.035970000000006</v>
      </c>
      <c r="AE391" s="21" t="str">
        <f>_xlfn.XLOOKUP(Consolidated[[#This Row],[CODE]],[1]updatedschoolpoints!$A:$A,[1]updatedschoolpoints!$O:$O)</f>
        <v>183-000-008-11</v>
      </c>
      <c r="AF391" s="21">
        <f>_xlfn.XLOOKUP(Consolidated[[#This Row],[CODE]],[1]updatedschoolpoints!$A:$A,[1]updatedschoolpoints!$Q:$Q)</f>
        <v>11</v>
      </c>
      <c r="AG391" s="21">
        <f>_xlfn.XLOOKUP(Consolidated[[#This Row],[CODE]],[1]updatedschoolpoints!$A:$A,[1]updatedschoolpoints!$P:$P)</f>
        <v>8</v>
      </c>
      <c r="AH391" s="21">
        <f>_xlfn.XLOOKUP(Consolidated[[#This Row],[CODE]],[1]updatedschoolpoints!$A:$A,[1]updatedschoolpoints!$I:$I)</f>
        <v>4.3451236849999999</v>
      </c>
      <c r="AI391" s="21">
        <f>_xlfn.XLOOKUP(Consolidated[[#This Row],[CODE]],[1]updatedschoolpoints!$A:$A,[1]updatedschoolpoints!$H:$H)</f>
        <v>189273.5877</v>
      </c>
      <c r="AJ391" s="21">
        <v>42126</v>
      </c>
      <c r="AK391" s="21" t="s">
        <v>186</v>
      </c>
      <c r="AL391" s="26">
        <f>_xlfn.XLOOKUP(Consolidated[[#This Row],[CODE]],'[2]FCI updated 220517'!$B:$B,'[2]FCI updated 220517'!$GD:$GD)</f>
        <v>1.3280000000000001</v>
      </c>
      <c r="AM391" s="27">
        <f>IF(AND(Consolidated[[#This Row],[DESIGNATION]]="Historic",Consolidated[[#This Row],[DESIGNATION 3/22/2022]]="Historic"),AL391,AL391/1.6)</f>
        <v>0.83</v>
      </c>
      <c r="AN391" s="21" t="s">
        <v>97</v>
      </c>
      <c r="AO391" s="21" t="s">
        <v>97</v>
      </c>
      <c r="AP391" s="21" t="str">
        <f>_xlfn.XLOOKUP(Consolidated[[#This Row],[CODE]],'[3]PRUEBA PVI'!$D:$D,'[3]PRUEBA PVI'!$I:$I,"NO DATA")</f>
        <v>REGULAR</v>
      </c>
      <c r="AQ391" s="28" t="str">
        <f>IF(_xlfn.XLOOKUP(Consolidated[[#This Row],[CODE]],'[4]PRUEBA PVI'!$D:$D,'[4]PRUEBA PVI'!$I:$I,"NOT FOUND")=Consolidated[[#This Row],[SPECIAL SCHOOL]],"MATCHES","NO")</f>
        <v>MATCHES</v>
      </c>
      <c r="AR391" s="28"/>
      <c r="AS391" s="21">
        <f>_xlfn.XLOOKUP(Consolidated[[#This Row],[CODE]],'[5]WORKING FILE'!$D:$D,'[5]WORKING FILE'!$W:$W,"")</f>
        <v>3</v>
      </c>
      <c r="AT391" s="33">
        <f>_xlfn.XLOOKUP(Consolidated[[#This Row],[CODE]],'[5]WORKING FILE'!$D:$D,'[5]WORKING FILE'!$V:$V)</f>
        <v>0</v>
      </c>
      <c r="AU391" s="21" t="str">
        <f>_xlfn.XLOOKUP(Consolidated[[#This Row],[CODE]],'[6]Karen sort'!$D:$D,'[6]Karen sort'!$O:$O,"NOT COMPLETE")</f>
        <v>PK-8</v>
      </c>
      <c r="AV391" s="21">
        <v>2.2999999999999998</v>
      </c>
      <c r="AW391" s="21">
        <v>4</v>
      </c>
      <c r="AX391" s="21" t="s">
        <v>92</v>
      </c>
      <c r="AY391" s="27" t="s">
        <v>92</v>
      </c>
      <c r="AZ391" s="21"/>
      <c r="BA391" s="21"/>
      <c r="BB391" s="21"/>
      <c r="BC391" s="21"/>
      <c r="BD391" s="21"/>
      <c r="BE391" s="21"/>
      <c r="BF391" s="24" t="s">
        <v>131</v>
      </c>
      <c r="BG391" s="24">
        <v>193.77017914928106</v>
      </c>
      <c r="BH391" s="29" t="str">
        <f>IF(_xlfn.XLOOKUP(Consolidated[[#This Row],[CODE]],'[4]PRUEBA PVI'!$D:$D,'[4]PRUEBA PVI'!$AF:$AF,"NOT FOUND")=BG391,"",_xlfn.XLOOKUP(Consolidated[[#This Row],[CODE]],'[4]PRUEBA PVI'!$D:$D,'[4]PRUEBA PVI'!$AF:$AF,"NOT FOUND"))</f>
        <v/>
      </c>
      <c r="BI391" s="30">
        <v>183.16106650136982</v>
      </c>
      <c r="BJ391" s="21">
        <v>17</v>
      </c>
      <c r="BK391" s="28" t="str">
        <f>IF(_xlfn.XLOOKUP(Consolidated[[#This Row],[CODE]],'[4]PRUEBA PVI'!$D:$D,'[4]PRUEBA PVI'!$AK:$AK,"NO DATA")=Consolidated[[#This Row],[NO OF CLASSROOMS]],"","DOES NOT MATCH")</f>
        <v/>
      </c>
      <c r="BL391" s="31">
        <f>Consolidated[[#This Row],[ENROLLMENT 2021-22]]/Consolidated[[#This Row],[NO OF CLASSROOMS]]</f>
        <v>10.774180382433519</v>
      </c>
      <c r="BM391" s="21">
        <f>Consolidated[[#This Row],[FLOOR AREA (SF)]]/Consolidated[[#This Row],[ENROLLMENT 2022-23]]</f>
        <v>217.40187362651926</v>
      </c>
      <c r="BN391" s="21" t="s">
        <v>114</v>
      </c>
      <c r="BO391" s="21" t="s">
        <v>132</v>
      </c>
      <c r="BP391" s="21" t="s">
        <v>97</v>
      </c>
      <c r="BQ391" s="21" t="s">
        <v>97</v>
      </c>
      <c r="BR391" s="21" t="s">
        <v>285</v>
      </c>
      <c r="BS391" s="21" t="str">
        <f>_xlfn.XLOOKUP(Consolidated[[#This Row],[CODE]],'[7]page 1'!$A:$A,'[7]page 1'!$C:$C,"")</f>
        <v>85KVA</v>
      </c>
      <c r="BT391" s="21" t="str">
        <f>_xlfn.XLOOKUP(Consolidated[[#This Row],[CODE]],[8]Sheet1!$A:$A,[8]Sheet1!$G:$G,"")</f>
        <v/>
      </c>
      <c r="BU391" s="21" t="s">
        <v>92</v>
      </c>
      <c r="BV391" s="21" t="s">
        <v>124</v>
      </c>
      <c r="BW391" s="25" t="s">
        <v>92</v>
      </c>
      <c r="BX391" s="32" t="s">
        <v>1195</v>
      </c>
      <c r="BY391" s="21" t="s">
        <v>1189</v>
      </c>
      <c r="BZ391" s="21" t="s">
        <v>103</v>
      </c>
      <c r="CA391" s="33" t="s">
        <v>1191</v>
      </c>
      <c r="CB391" s="21">
        <v>2</v>
      </c>
      <c r="CC391" s="25" t="s">
        <v>105</v>
      </c>
      <c r="CD391" s="21" t="s">
        <v>97</v>
      </c>
      <c r="CE391" s="21"/>
      <c r="CF391" s="21" t="s">
        <v>176</v>
      </c>
    </row>
    <row r="392" spans="1:84" ht="56.4" x14ac:dyDescent="0.3">
      <c r="A392" s="21">
        <v>41913</v>
      </c>
      <c r="B392" s="22" t="s">
        <v>1196</v>
      </c>
      <c r="C392" s="21" t="s">
        <v>415</v>
      </c>
      <c r="D392" s="21" t="s">
        <v>415</v>
      </c>
      <c r="E392" s="21" t="s">
        <v>1197</v>
      </c>
      <c r="F392" s="21"/>
      <c r="G392" s="21" t="s">
        <v>119</v>
      </c>
      <c r="H392" s="21" t="s">
        <v>120</v>
      </c>
      <c r="I392" s="21" t="s">
        <v>92</v>
      </c>
      <c r="J392" s="21" t="s">
        <v>93</v>
      </c>
      <c r="K392" s="21" t="s">
        <v>121</v>
      </c>
      <c r="L392" s="24" t="s">
        <v>92</v>
      </c>
      <c r="M392" s="24">
        <v>5.7232010105584168</v>
      </c>
      <c r="N392" s="24">
        <v>4.6683485218752931</v>
      </c>
      <c r="O392" s="24">
        <v>5.6317168755785723</v>
      </c>
      <c r="P392" s="24">
        <v>13.185130872336371</v>
      </c>
      <c r="Q392" s="24">
        <v>5.6646145247454678</v>
      </c>
      <c r="R392" s="24">
        <v>6.6197369737413547</v>
      </c>
      <c r="S392" s="24" t="s">
        <v>92</v>
      </c>
      <c r="T392" s="24" t="s">
        <v>92</v>
      </c>
      <c r="U392" s="24" t="s">
        <v>92</v>
      </c>
      <c r="V392" s="24" t="s">
        <v>92</v>
      </c>
      <c r="W392" s="24" t="s">
        <v>92</v>
      </c>
      <c r="X392" s="24" t="s">
        <v>92</v>
      </c>
      <c r="Y392" s="24" t="s">
        <v>92</v>
      </c>
      <c r="Z392" s="24" t="s">
        <v>92</v>
      </c>
      <c r="AA392" s="24" t="s">
        <v>92</v>
      </c>
      <c r="AB392" s="23" t="s">
        <v>278</v>
      </c>
      <c r="AC392" s="37">
        <v>18.149286</v>
      </c>
      <c r="AD392" s="37">
        <v>-66.935863999999995</v>
      </c>
      <c r="AE392" s="37" t="str">
        <f>_xlfn.XLOOKUP(Consolidated[[#This Row],[CODE]],[1]updatedschoolpoints!$A:$A,[1]updatedschoolpoints!$O:$O)</f>
        <v>287-000-001-45</v>
      </c>
      <c r="AF392" s="37">
        <f>_xlfn.XLOOKUP(Consolidated[[#This Row],[CODE]],[1]updatedschoolpoints!$A:$A,[1]updatedschoolpoints!$Q:$Q)</f>
        <v>45</v>
      </c>
      <c r="AG392" s="37">
        <f>_xlfn.XLOOKUP(Consolidated[[#This Row],[CODE]],[1]updatedschoolpoints!$A:$A,[1]updatedschoolpoints!$P:$P)</f>
        <v>1</v>
      </c>
      <c r="AH392" s="37">
        <f>_xlfn.XLOOKUP(Consolidated[[#This Row],[CODE]],[1]updatedschoolpoints!$A:$A,[1]updatedschoolpoints!$I:$I)</f>
        <v>0.91850089800000001</v>
      </c>
      <c r="AI392" s="37">
        <f>_xlfn.XLOOKUP(Consolidated[[#This Row],[CODE]],[1]updatedschoolpoints!$A:$A,[1]updatedschoolpoints!$H:$H)</f>
        <v>40009.899129999998</v>
      </c>
      <c r="AJ392" s="21">
        <v>19277</v>
      </c>
      <c r="AK392" s="21" t="s">
        <v>565</v>
      </c>
      <c r="AL392" s="26">
        <f>_xlfn.XLOOKUP(Consolidated[[#This Row],[CODE]],'[2]FCI updated 220517'!$B:$B,'[2]FCI updated 220517'!$GD:$GD)</f>
        <v>1.208</v>
      </c>
      <c r="AM392" s="27">
        <f>IF(AND(Consolidated[[#This Row],[DESIGNATION]]="Historic",Consolidated[[#This Row],[DESIGNATION 3/22/2022]]="Historic"),AL392,AL392/1.6)</f>
        <v>0.75499999999999989</v>
      </c>
      <c r="AN392" s="21" t="s">
        <v>97</v>
      </c>
      <c r="AO392" s="21" t="s">
        <v>97</v>
      </c>
      <c r="AP392" s="21" t="str">
        <f>_xlfn.XLOOKUP(Consolidated[[#This Row],[CODE]],'[3]PRUEBA PVI'!$D:$D,'[3]PRUEBA PVI'!$I:$I,"NO DATA")</f>
        <v>REGULAR</v>
      </c>
      <c r="AQ392" s="28" t="str">
        <f>IF(_xlfn.XLOOKUP(Consolidated[[#This Row],[CODE]],'[4]PRUEBA PVI'!$D:$D,'[4]PRUEBA PVI'!$I:$I,"NOT FOUND")=Consolidated[[#This Row],[SPECIAL SCHOOL]],"MATCHES","NO")</f>
        <v>MATCHES</v>
      </c>
      <c r="AR392" s="28"/>
      <c r="AS392" s="21">
        <f>_xlfn.XLOOKUP(Consolidated[[#This Row],[CODE]],'[5]WORKING FILE'!$D:$D,'[5]WORKING FILE'!$W:$W,"")</f>
        <v>3</v>
      </c>
      <c r="AT392" s="33" t="str">
        <f>_xlfn.XLOOKUP(Consolidated[[#This Row],[CODE]],'[5]WORKING FILE'!$D:$D,'[5]WORKING FILE'!$V:$V)</f>
        <v>&gt;3 m to another school</v>
      </c>
      <c r="AU392" s="21" t="str">
        <f>_xlfn.XLOOKUP(Consolidated[[#This Row],[CODE]],'[6]Karen sort'!$D:$D,'[6]Karen sort'!$O:$O,"NOT COMPLETE")</f>
        <v>PK-5</v>
      </c>
      <c r="AV392" s="21">
        <v>1.2</v>
      </c>
      <c r="AW392" s="21">
        <v>4</v>
      </c>
      <c r="AX392" s="21" t="s">
        <v>92</v>
      </c>
      <c r="AY392" s="27" t="s">
        <v>92</v>
      </c>
      <c r="AZ392" s="21"/>
      <c r="BA392" s="21"/>
      <c r="BB392" s="21"/>
      <c r="BC392" s="21"/>
      <c r="BD392" s="21"/>
      <c r="BE392" s="21"/>
      <c r="BF392" s="24" t="s">
        <v>98</v>
      </c>
      <c r="BG392" s="24">
        <v>43.408414111883005</v>
      </c>
      <c r="BH392" s="29" t="str">
        <f>IF(_xlfn.XLOOKUP(Consolidated[[#This Row],[CODE]],'[4]PRUEBA PVI'!$D:$D,'[4]PRUEBA PVI'!$AF:$AF,"NOT FOUND")=BG392,"",_xlfn.XLOOKUP(Consolidated[[#This Row],[CODE]],'[4]PRUEBA PVI'!$D:$D,'[4]PRUEBA PVI'!$AF:$AF,"NOT FOUND"))</f>
        <v/>
      </c>
      <c r="BI392" s="30">
        <v>40.964591737179532</v>
      </c>
      <c r="BJ392" s="21">
        <v>12</v>
      </c>
      <c r="BK392" s="28" t="str">
        <f>IF(_xlfn.XLOOKUP(Consolidated[[#This Row],[CODE]],'[4]PRUEBA PVI'!$D:$D,'[4]PRUEBA PVI'!$AK:$AK,"NO DATA")=Consolidated[[#This Row],[NO OF CLASSROOMS]],"","DOES NOT MATCH")</f>
        <v/>
      </c>
      <c r="BL392" s="31">
        <f>Consolidated[[#This Row],[ENROLLMENT 2021-22]]/Consolidated[[#This Row],[NO OF CLASSROOMS]]</f>
        <v>3.4137159780982942</v>
      </c>
      <c r="BM392" s="21">
        <f>Consolidated[[#This Row],[FLOOR AREA (SF)]]/Consolidated[[#This Row],[ENROLLMENT 2022-23]]</f>
        <v>444.08441069315506</v>
      </c>
      <c r="BN392" s="21" t="s">
        <v>114</v>
      </c>
      <c r="BO392" s="21" t="s">
        <v>132</v>
      </c>
      <c r="BP392" s="21" t="s">
        <v>97</v>
      </c>
      <c r="BQ392" s="21" t="s">
        <v>123</v>
      </c>
      <c r="BR392" s="21" t="s">
        <v>97</v>
      </c>
      <c r="BS392" s="21" t="str">
        <f>_xlfn.XLOOKUP(Consolidated[[#This Row],[CODE]],'[7]page 1'!$A:$A,'[7]page 1'!$C:$C,"")</f>
        <v>50KVA</v>
      </c>
      <c r="BT392" s="21" t="str">
        <f>_xlfn.XLOOKUP(Consolidated[[#This Row],[CODE]],[8]Sheet1!$A:$A,[8]Sheet1!$G:$G,"")</f>
        <v/>
      </c>
      <c r="BU392" s="21" t="s">
        <v>92</v>
      </c>
      <c r="BV392" s="21" t="s">
        <v>124</v>
      </c>
      <c r="BW392" s="25" t="s">
        <v>279</v>
      </c>
      <c r="BX392" s="32" t="s">
        <v>1198</v>
      </c>
      <c r="BY392" s="21" t="s">
        <v>1197</v>
      </c>
      <c r="BZ392" s="21" t="s">
        <v>103</v>
      </c>
      <c r="CA392" s="33" t="s">
        <v>1199</v>
      </c>
      <c r="CB392" s="21">
        <v>2</v>
      </c>
      <c r="CC392" s="25" t="s">
        <v>105</v>
      </c>
      <c r="CD392" s="21" t="s">
        <v>97</v>
      </c>
      <c r="CE392" s="21"/>
      <c r="CF392" s="21" t="s">
        <v>106</v>
      </c>
    </row>
    <row r="393" spans="1:84" ht="56.4" x14ac:dyDescent="0.3">
      <c r="A393" s="21">
        <v>41921</v>
      </c>
      <c r="B393" s="22" t="s">
        <v>1200</v>
      </c>
      <c r="C393" s="21" t="s">
        <v>415</v>
      </c>
      <c r="D393" s="21" t="s">
        <v>415</v>
      </c>
      <c r="E393" s="21" t="s">
        <v>1197</v>
      </c>
      <c r="F393" s="21"/>
      <c r="G393" s="21" t="s">
        <v>108</v>
      </c>
      <c r="H393" s="21" t="s">
        <v>109</v>
      </c>
      <c r="I393" s="21" t="s">
        <v>92</v>
      </c>
      <c r="J393" s="21" t="s">
        <v>93</v>
      </c>
      <c r="K393" s="21" t="s">
        <v>111</v>
      </c>
      <c r="L393" s="24" t="s">
        <v>92</v>
      </c>
      <c r="M393" s="24">
        <v>13.354135691302972</v>
      </c>
      <c r="N393" s="24">
        <v>5.602018226250352</v>
      </c>
      <c r="O393" s="24">
        <v>12.20205323042024</v>
      </c>
      <c r="P393" s="24">
        <v>18.835901246194815</v>
      </c>
      <c r="Q393" s="24">
        <v>20.77025325740005</v>
      </c>
      <c r="R393" s="24">
        <v>17.967857500155105</v>
      </c>
      <c r="S393" s="24">
        <v>35.090141754645551</v>
      </c>
      <c r="T393" s="24">
        <v>34.974054803438833</v>
      </c>
      <c r="U393" s="24">
        <v>25.672247442935159</v>
      </c>
      <c r="V393" s="24" t="s">
        <v>92</v>
      </c>
      <c r="W393" s="24" t="s">
        <v>92</v>
      </c>
      <c r="X393" s="24" t="s">
        <v>92</v>
      </c>
      <c r="Y393" s="24" t="s">
        <v>92</v>
      </c>
      <c r="Z393" s="24" t="s">
        <v>92</v>
      </c>
      <c r="AA393" s="24" t="s">
        <v>92</v>
      </c>
      <c r="AB393" s="23" t="s">
        <v>213</v>
      </c>
      <c r="AC393" s="21">
        <v>18.182680000000001</v>
      </c>
      <c r="AD393" s="21">
        <v>-66.979770000000002</v>
      </c>
      <c r="AE393" s="21" t="str">
        <f>_xlfn.XLOOKUP(Consolidated[[#This Row],[CODE]],[1]updatedschoolpoints!$A:$A,[1]updatedschoolpoints!$O:$O)</f>
        <v>262-004-033-07</v>
      </c>
      <c r="AF393" s="21">
        <f>_xlfn.XLOOKUP(Consolidated[[#This Row],[CODE]],[1]updatedschoolpoints!$A:$A,[1]updatedschoolpoints!$Q:$Q)</f>
        <v>7</v>
      </c>
      <c r="AG393" s="21">
        <f>_xlfn.XLOOKUP(Consolidated[[#This Row],[CODE]],[1]updatedschoolpoints!$A:$A,[1]updatedschoolpoints!$P:$P)</f>
        <v>33</v>
      </c>
      <c r="AH393" s="21">
        <f>_xlfn.XLOOKUP(Consolidated[[#This Row],[CODE]],[1]updatedschoolpoints!$A:$A,[1]updatedschoolpoints!$I:$I)</f>
        <v>2.0959772719999998</v>
      </c>
      <c r="AI393" s="21">
        <f>_xlfn.XLOOKUP(Consolidated[[#This Row],[CODE]],[1]updatedschoolpoints!$A:$A,[1]updatedschoolpoints!$H:$H)</f>
        <v>91300.769990000001</v>
      </c>
      <c r="AJ393" s="21">
        <v>20876</v>
      </c>
      <c r="AK393" s="21" t="s">
        <v>96</v>
      </c>
      <c r="AL393" s="26">
        <f>_xlfn.XLOOKUP(Consolidated[[#This Row],[CODE]],'[2]FCI updated 220517'!$B:$B,'[2]FCI updated 220517'!$GD:$GD)</f>
        <v>0.49199999999999999</v>
      </c>
      <c r="AM393" s="27">
        <f>IF(AND(Consolidated[[#This Row],[DESIGNATION]]="Historic",Consolidated[[#This Row],[DESIGNATION 3/22/2022]]="Historic"),AL393,AL393/1.6)</f>
        <v>0.3075</v>
      </c>
      <c r="AN393" s="21" t="s">
        <v>45</v>
      </c>
      <c r="AO393" s="21" t="s">
        <v>46</v>
      </c>
      <c r="AP393" s="21" t="str">
        <f>_xlfn.XLOOKUP(Consolidated[[#This Row],[CODE]],'[3]PRUEBA PVI'!$D:$D,'[3]PRUEBA PVI'!$I:$I,"NO DATA")</f>
        <v>REGULAR</v>
      </c>
      <c r="AQ393" s="28" t="str">
        <f>IF(_xlfn.XLOOKUP(Consolidated[[#This Row],[CODE]],'[4]PRUEBA PVI'!$D:$D,'[4]PRUEBA PVI'!$I:$I,"NOT FOUND")=Consolidated[[#This Row],[SPECIAL SCHOOL]],"MATCHES","NO")</f>
        <v>MATCHES</v>
      </c>
      <c r="AR393" s="28"/>
      <c r="AS393" s="21">
        <f>_xlfn.XLOOKUP(Consolidated[[#This Row],[CODE]],'[5]WORKING FILE'!$D:$D,'[5]WORKING FILE'!$W:$W,"")</f>
        <v>1</v>
      </c>
      <c r="AT393" s="33">
        <f>_xlfn.XLOOKUP(Consolidated[[#This Row],[CODE]],'[5]WORKING FILE'!$D:$D,'[5]WORKING FILE'!$V:$V)</f>
        <v>0</v>
      </c>
      <c r="AU393" s="21" t="str">
        <f>_xlfn.XLOOKUP(Consolidated[[#This Row],[CODE]],'[6]Karen sort'!$D:$D,'[6]Karen sort'!$O:$O,"NOT COMPLETE")</f>
        <v>K-8</v>
      </c>
      <c r="AV393" s="21">
        <v>1.2</v>
      </c>
      <c r="AW393" s="21">
        <v>2</v>
      </c>
      <c r="AX393" s="21" t="s">
        <v>92</v>
      </c>
      <c r="AY393" s="27" t="s">
        <v>92</v>
      </c>
      <c r="AZ393" s="21"/>
      <c r="BA393" s="21"/>
      <c r="BB393" s="21"/>
      <c r="BC393" s="21"/>
      <c r="BD393" s="21"/>
      <c r="BE393" s="21"/>
      <c r="BF393" s="24" t="s">
        <v>98</v>
      </c>
      <c r="BG393" s="24">
        <v>189.18125570818739</v>
      </c>
      <c r="BH393" s="29" t="str">
        <f>IF(_xlfn.XLOOKUP(Consolidated[[#This Row],[CODE]],'[4]PRUEBA PVI'!$D:$D,'[4]PRUEBA PVI'!$AF:$AF,"NOT FOUND")=BG393,"",_xlfn.XLOOKUP(Consolidated[[#This Row],[CODE]],'[4]PRUEBA PVI'!$D:$D,'[4]PRUEBA PVI'!$AF:$AF,"NOT FOUND"))</f>
        <v/>
      </c>
      <c r="BI393" s="30">
        <v>178.95157740031144</v>
      </c>
      <c r="BJ393" s="21">
        <v>28</v>
      </c>
      <c r="BK393" s="28" t="str">
        <f>IF(_xlfn.XLOOKUP(Consolidated[[#This Row],[CODE]],'[4]PRUEBA PVI'!$D:$D,'[4]PRUEBA PVI'!$AK:$AK,"NO DATA")=Consolidated[[#This Row],[NO OF CLASSROOMS]],"","DOES NOT MATCH")</f>
        <v/>
      </c>
      <c r="BL393" s="31">
        <f>Consolidated[[#This Row],[ENROLLMENT 2021-22]]/Consolidated[[#This Row],[NO OF CLASSROOMS]]</f>
        <v>6.3911277642968374</v>
      </c>
      <c r="BM393" s="21">
        <f>Consolidated[[#This Row],[FLOOR AREA (SF)]]/Consolidated[[#This Row],[ENROLLMENT 2022-23]]</f>
        <v>110.34919882444002</v>
      </c>
      <c r="BN393" s="21" t="s">
        <v>99</v>
      </c>
      <c r="BO393" s="21" t="s">
        <v>132</v>
      </c>
      <c r="BP393" s="21" t="s">
        <v>97</v>
      </c>
      <c r="BQ393" s="21" t="s">
        <v>97</v>
      </c>
      <c r="BR393" s="21" t="s">
        <v>97</v>
      </c>
      <c r="BS393" s="21" t="str">
        <f>_xlfn.XLOOKUP(Consolidated[[#This Row],[CODE]],'[7]page 1'!$A:$A,'[7]page 1'!$C:$C,"")</f>
        <v/>
      </c>
      <c r="BT393" s="21" t="str">
        <f>_xlfn.XLOOKUP(Consolidated[[#This Row],[CODE]],[8]Sheet1!$A:$A,[8]Sheet1!$G:$G,"")</f>
        <v/>
      </c>
      <c r="BU393" s="21" t="s">
        <v>92</v>
      </c>
      <c r="BV393" s="21" t="s">
        <v>124</v>
      </c>
      <c r="BW393" s="25" t="s">
        <v>279</v>
      </c>
      <c r="BX393" s="32" t="s">
        <v>1201</v>
      </c>
      <c r="BY393" s="21" t="s">
        <v>1197</v>
      </c>
      <c r="BZ393" s="21" t="s">
        <v>103</v>
      </c>
      <c r="CA393" s="33" t="s">
        <v>1199</v>
      </c>
      <c r="CB393" s="21">
        <v>2</v>
      </c>
      <c r="CC393" s="25" t="s">
        <v>105</v>
      </c>
      <c r="CD393" s="21" t="s">
        <v>97</v>
      </c>
      <c r="CE393" s="21"/>
      <c r="CF393" s="21" t="s">
        <v>106</v>
      </c>
    </row>
    <row r="394" spans="1:84" ht="84.6" x14ac:dyDescent="0.3">
      <c r="A394" s="21">
        <v>42077</v>
      </c>
      <c r="B394" s="22" t="s">
        <v>1202</v>
      </c>
      <c r="C394" s="21" t="s">
        <v>415</v>
      </c>
      <c r="D394" s="21" t="s">
        <v>415</v>
      </c>
      <c r="E394" s="21" t="s">
        <v>415</v>
      </c>
      <c r="F394" s="21"/>
      <c r="G394" s="21" t="s">
        <v>160</v>
      </c>
      <c r="H394" s="21" t="s">
        <v>161</v>
      </c>
      <c r="I394" s="21" t="s">
        <v>92</v>
      </c>
      <c r="J394" s="21" t="s">
        <v>93</v>
      </c>
      <c r="K394" s="21" t="s">
        <v>162</v>
      </c>
      <c r="L394" s="24" t="s">
        <v>92</v>
      </c>
      <c r="M394" s="24" t="s">
        <v>92</v>
      </c>
      <c r="N394" s="24" t="s">
        <v>92</v>
      </c>
      <c r="O394" s="24" t="s">
        <v>92</v>
      </c>
      <c r="P394" s="24" t="s">
        <v>92</v>
      </c>
      <c r="Q394" s="24" t="s">
        <v>92</v>
      </c>
      <c r="R394" s="24" t="s">
        <v>92</v>
      </c>
      <c r="S394" s="24" t="s">
        <v>92</v>
      </c>
      <c r="T394" s="24" t="s">
        <v>92</v>
      </c>
      <c r="U394" s="24" t="s">
        <v>92</v>
      </c>
      <c r="V394" s="24">
        <v>233.9158523105061</v>
      </c>
      <c r="W394" s="24">
        <v>240.40457909449827</v>
      </c>
      <c r="X394" s="24">
        <v>198.7784460262813</v>
      </c>
      <c r="Y394" s="24">
        <v>197.75365078294683</v>
      </c>
      <c r="Z394" s="24" t="s">
        <v>92</v>
      </c>
      <c r="AA394" s="24" t="s">
        <v>92</v>
      </c>
      <c r="AB394" s="23" t="s">
        <v>178</v>
      </c>
      <c r="AC394" s="21">
        <v>18.208490000000001</v>
      </c>
      <c r="AD394" s="21">
        <v>-67.146050000000002</v>
      </c>
      <c r="AE394" s="21" t="str">
        <f>_xlfn.XLOOKUP(Consolidated[[#This Row],[CODE]],[1]updatedschoolpoints!$A:$A,[1]updatedschoolpoints!$O:$O)</f>
        <v>233-037-579-15</v>
      </c>
      <c r="AF394" s="21">
        <f>_xlfn.XLOOKUP(Consolidated[[#This Row],[CODE]],[1]updatedschoolpoints!$A:$A,[1]updatedschoolpoints!$Q:$Q)</f>
        <v>4</v>
      </c>
      <c r="AG394" s="21">
        <f>_xlfn.XLOOKUP(Consolidated[[#This Row],[CODE]],[1]updatedschoolpoints!$A:$A,[1]updatedschoolpoints!$P:$P)</f>
        <v>579</v>
      </c>
      <c r="AH394" s="21">
        <f>_xlfn.XLOOKUP(Consolidated[[#This Row],[CODE]],[1]updatedschoolpoints!$A:$A,[1]updatedschoolpoints!$I:$I)</f>
        <v>13.67125019</v>
      </c>
      <c r="AI394" s="21">
        <f>_xlfn.XLOOKUP(Consolidated[[#This Row],[CODE]],[1]updatedschoolpoints!$A:$A,[1]updatedschoolpoints!$H:$H)</f>
        <v>595519.6581</v>
      </c>
      <c r="AJ394" s="21">
        <v>153774</v>
      </c>
      <c r="AK394" s="21" t="s">
        <v>580</v>
      </c>
      <c r="AL394" s="26">
        <f>_xlfn.XLOOKUP(Consolidated[[#This Row],[CODE]],'[2]FCI updated 220517'!$B:$B,'[2]FCI updated 220517'!$GD:$GD)</f>
        <v>1.1759999999999999</v>
      </c>
      <c r="AM394" s="27">
        <f>IF(AND(Consolidated[[#This Row],[DESIGNATION]]="Historic",Consolidated[[#This Row],[DESIGNATION 3/22/2022]]="Historic"),AL394,AL394/1.6)</f>
        <v>0.73499999999999988</v>
      </c>
      <c r="AN394" s="21" t="s">
        <v>45</v>
      </c>
      <c r="AO394" s="21" t="s">
        <v>97</v>
      </c>
      <c r="AP394" s="21" t="str">
        <f>_xlfn.XLOOKUP(Consolidated[[#This Row],[CODE]],'[3]PRUEBA PVI'!$D:$D,'[3]PRUEBA PVI'!$I:$I,"NO DATA")</f>
        <v>VOCACIONAL</v>
      </c>
      <c r="AQ394" s="28" t="str">
        <f>IF(_xlfn.XLOOKUP(Consolidated[[#This Row],[CODE]],'[4]PRUEBA PVI'!$D:$D,'[4]PRUEBA PVI'!$I:$I,"NOT FOUND")=Consolidated[[#This Row],[SPECIAL SCHOOL]],"MATCHES","NO")</f>
        <v>MATCHES</v>
      </c>
      <c r="AR394" s="28"/>
      <c r="AS394" s="21">
        <f>_xlfn.XLOOKUP(Consolidated[[#This Row],[CODE]],'[5]WORKING FILE'!$D:$D,'[5]WORKING FILE'!$W:$W,"")</f>
        <v>3</v>
      </c>
      <c r="AT394" s="33" t="str">
        <f>_xlfn.XLOOKUP(Consolidated[[#This Row],[CODE]],'[5]WORKING FILE'!$D:$D,'[5]WORKING FILE'!$V:$V)</f>
        <v>adjust enrollment between 2 comp HSs to better use facilities</v>
      </c>
      <c r="AU394" s="21" t="str">
        <f>_xlfn.XLOOKUP(Consolidated[[#This Row],[CODE]],'[6]Karen sort'!$D:$D,'[6]Karen sort'!$O:$O,"NOT COMPLETE")</f>
        <v>9-12</v>
      </c>
      <c r="AV394" s="21">
        <v>6</v>
      </c>
      <c r="AW394" s="21">
        <v>2</v>
      </c>
      <c r="AX394" s="21" t="s">
        <v>92</v>
      </c>
      <c r="AY394" s="27" t="s">
        <v>92</v>
      </c>
      <c r="AZ394" s="21"/>
      <c r="BA394" s="21"/>
      <c r="BB394" s="21"/>
      <c r="BC394" s="21"/>
      <c r="BD394" s="21"/>
      <c r="BE394" s="21"/>
      <c r="BF394" s="24" t="s">
        <v>131</v>
      </c>
      <c r="BG394" s="24">
        <v>893.50255230928201</v>
      </c>
      <c r="BH394" s="29" t="str">
        <f>IF(_xlfn.XLOOKUP(Consolidated[[#This Row],[CODE]],'[4]PRUEBA PVI'!$D:$D,'[4]PRUEBA PVI'!$AF:$AF,"NOT FOUND")=BG394,"",_xlfn.XLOOKUP(Consolidated[[#This Row],[CODE]],'[4]PRUEBA PVI'!$D:$D,'[4]PRUEBA PVI'!$AF:$AF,"NOT FOUND"))</f>
        <v/>
      </c>
      <c r="BI394" s="30">
        <v>857.55474301752224</v>
      </c>
      <c r="BJ394" s="21">
        <v>79</v>
      </c>
      <c r="BK394" s="28" t="str">
        <f>IF(_xlfn.XLOOKUP(Consolidated[[#This Row],[CODE]],'[4]PRUEBA PVI'!$D:$D,'[4]PRUEBA PVI'!$AK:$AK,"NO DATA")=Consolidated[[#This Row],[NO OF CLASSROOMS]],"","DOES NOT MATCH")</f>
        <v/>
      </c>
      <c r="BL394" s="31">
        <f>Consolidated[[#This Row],[ENROLLMENT 2021-22]]/Consolidated[[#This Row],[NO OF CLASSROOMS]]</f>
        <v>10.855123329335724</v>
      </c>
      <c r="BM394" s="21">
        <f>Consolidated[[#This Row],[FLOOR AREA (SF)]]/Consolidated[[#This Row],[ENROLLMENT 2022-23]]</f>
        <v>172.10247424874933</v>
      </c>
      <c r="BN394" s="21" t="s">
        <v>99</v>
      </c>
      <c r="BO394" s="21" t="s">
        <v>132</v>
      </c>
      <c r="BP394" s="21" t="s">
        <v>97</v>
      </c>
      <c r="BQ394" s="21" t="s">
        <v>97</v>
      </c>
      <c r="BR394" s="21" t="s">
        <v>285</v>
      </c>
      <c r="BS394" s="21" t="str">
        <f>_xlfn.XLOOKUP(Consolidated[[#This Row],[CODE]],'[7]page 1'!$A:$A,'[7]page 1'!$C:$C,"")</f>
        <v/>
      </c>
      <c r="BT394" s="21" t="str">
        <f>_xlfn.XLOOKUP(Consolidated[[#This Row],[CODE]],[8]Sheet1!$A:$A,[8]Sheet1!$G:$G,"")</f>
        <v/>
      </c>
      <c r="BU394" s="21" t="s">
        <v>92</v>
      </c>
      <c r="BV394" s="21" t="s">
        <v>101</v>
      </c>
      <c r="BW394" s="25" t="s">
        <v>92</v>
      </c>
      <c r="BX394" s="32" t="s">
        <v>1203</v>
      </c>
      <c r="BY394" s="21" t="s">
        <v>415</v>
      </c>
      <c r="BZ394" s="21" t="s">
        <v>103</v>
      </c>
      <c r="CA394" s="33" t="s">
        <v>1204</v>
      </c>
      <c r="CB394" s="21">
        <v>1</v>
      </c>
      <c r="CC394" s="25" t="s">
        <v>105</v>
      </c>
      <c r="CD394" s="21" t="s">
        <v>97</v>
      </c>
      <c r="CE394" s="21"/>
      <c r="CF394" s="21" t="s">
        <v>139</v>
      </c>
    </row>
    <row r="395" spans="1:84" ht="84.6" x14ac:dyDescent="0.3">
      <c r="A395" s="21">
        <v>42085</v>
      </c>
      <c r="B395" s="22" t="s">
        <v>1177</v>
      </c>
      <c r="C395" s="21" t="s">
        <v>415</v>
      </c>
      <c r="D395" s="21" t="s">
        <v>415</v>
      </c>
      <c r="E395" s="21" t="s">
        <v>415</v>
      </c>
      <c r="F395" s="21"/>
      <c r="G395" s="21" t="s">
        <v>119</v>
      </c>
      <c r="H395" s="21" t="s">
        <v>120</v>
      </c>
      <c r="I395" s="21" t="s">
        <v>92</v>
      </c>
      <c r="J395" s="21" t="s">
        <v>93</v>
      </c>
      <c r="K395" s="21" t="s">
        <v>121</v>
      </c>
      <c r="L395" s="24" t="s">
        <v>92</v>
      </c>
      <c r="M395" s="24">
        <v>24.800537712419807</v>
      </c>
      <c r="N395" s="24">
        <v>26.142751722501643</v>
      </c>
      <c r="O395" s="24">
        <v>19.711009064525005</v>
      </c>
      <c r="P395" s="24">
        <v>27.312056806982483</v>
      </c>
      <c r="Q395" s="24">
        <v>23.602560519772783</v>
      </c>
      <c r="R395" s="24">
        <v>17.967857500155105</v>
      </c>
      <c r="S395" s="24" t="s">
        <v>92</v>
      </c>
      <c r="T395" s="24" t="s">
        <v>92</v>
      </c>
      <c r="U395" s="24" t="s">
        <v>92</v>
      </c>
      <c r="V395" s="24" t="s">
        <v>92</v>
      </c>
      <c r="W395" s="24" t="s">
        <v>92</v>
      </c>
      <c r="X395" s="24" t="s">
        <v>92</v>
      </c>
      <c r="Y395" s="24" t="s">
        <v>92</v>
      </c>
      <c r="Z395" s="24">
        <v>5.7248973345479879</v>
      </c>
      <c r="AA395" s="24" t="s">
        <v>92</v>
      </c>
      <c r="AB395" s="23" t="s">
        <v>278</v>
      </c>
      <c r="AC395" s="21">
        <v>18.194610000000001</v>
      </c>
      <c r="AD395" s="21">
        <v>-67.154330000000002</v>
      </c>
      <c r="AE395" s="21" t="str">
        <f>_xlfn.XLOOKUP(Consolidated[[#This Row],[CODE]],[1]updatedschoolpoints!$A:$A,[1]updatedschoolpoints!$O:$O)</f>
        <v>233-076-592-04</v>
      </c>
      <c r="AF395" s="21">
        <f>_xlfn.XLOOKUP(Consolidated[[#This Row],[CODE]],[1]updatedschoolpoints!$A:$A,[1]updatedschoolpoints!$Q:$Q)</f>
        <v>4</v>
      </c>
      <c r="AG395" s="21">
        <f>_xlfn.XLOOKUP(Consolidated[[#This Row],[CODE]],[1]updatedschoolpoints!$A:$A,[1]updatedschoolpoints!$P:$P)</f>
        <v>592</v>
      </c>
      <c r="AH395" s="21">
        <f>_xlfn.XLOOKUP(Consolidated[[#This Row],[CODE]],[1]updatedschoolpoints!$A:$A,[1]updatedschoolpoints!$I:$I)</f>
        <v>1.653620018</v>
      </c>
      <c r="AI395" s="21">
        <f>_xlfn.XLOOKUP(Consolidated[[#This Row],[CODE]],[1]updatedschoolpoints!$A:$A,[1]updatedschoolpoints!$H:$H)</f>
        <v>72031.687969999999</v>
      </c>
      <c r="AJ395" s="21">
        <v>34225</v>
      </c>
      <c r="AK395" s="21" t="s">
        <v>722</v>
      </c>
      <c r="AL395" s="26">
        <f>_xlfn.XLOOKUP(Consolidated[[#This Row],[CODE]],'[2]FCI updated 220517'!$B:$B,'[2]FCI updated 220517'!$GD:$GD)</f>
        <v>1.296</v>
      </c>
      <c r="AM395" s="27">
        <f>IF(AND(Consolidated[[#This Row],[DESIGNATION]]="Historic",Consolidated[[#This Row],[DESIGNATION 3/22/2022]]="Historic"),AL395,AL395/1.6)</f>
        <v>0.80999999999999994</v>
      </c>
      <c r="AN395" s="21" t="s">
        <v>97</v>
      </c>
      <c r="AO395" s="21" t="s">
        <v>97</v>
      </c>
      <c r="AP395" s="21" t="str">
        <f>_xlfn.XLOOKUP(Consolidated[[#This Row],[CODE]],'[3]PRUEBA PVI'!$D:$D,'[3]PRUEBA PVI'!$I:$I,"NO DATA")</f>
        <v>REGULAR</v>
      </c>
      <c r="AQ395" s="28" t="str">
        <f>IF(_xlfn.XLOOKUP(Consolidated[[#This Row],[CODE]],'[4]PRUEBA PVI'!$D:$D,'[4]PRUEBA PVI'!$I:$I,"NOT FOUND")=Consolidated[[#This Row],[SPECIAL SCHOOL]],"MATCHES","NO")</f>
        <v>MATCHES</v>
      </c>
      <c r="AR395" s="28"/>
      <c r="AS395" s="21">
        <f>_xlfn.XLOOKUP(Consolidated[[#This Row],[CODE]],'[5]WORKING FILE'!$D:$D,'[5]WORKING FILE'!$W:$W,"")</f>
        <v>1</v>
      </c>
      <c r="AT395" s="33">
        <f>_xlfn.XLOOKUP(Consolidated[[#This Row],[CODE]],'[5]WORKING FILE'!$D:$D,'[5]WORKING FILE'!$V:$V)</f>
        <v>0</v>
      </c>
      <c r="AU395" s="21" t="str">
        <f>_xlfn.XLOOKUP(Consolidated[[#This Row],[CODE]],'[6]Karen sort'!$D:$D,'[6]Karen sort'!$O:$O,"NOT COMPLETE")</f>
        <v>K-5</v>
      </c>
      <c r="AV395" s="21">
        <v>6</v>
      </c>
      <c r="AW395" s="21">
        <v>3</v>
      </c>
      <c r="AX395" s="21" t="s">
        <v>92</v>
      </c>
      <c r="AY395" s="27" t="s">
        <v>92</v>
      </c>
      <c r="AZ395" s="21"/>
      <c r="BA395" s="21"/>
      <c r="BB395" s="21"/>
      <c r="BC395" s="21"/>
      <c r="BD395" s="21"/>
      <c r="BE395" s="21"/>
      <c r="BF395" s="24" t="s">
        <v>98</v>
      </c>
      <c r="BG395" s="24">
        <v>181.65931198880787</v>
      </c>
      <c r="BH395" s="29" t="str">
        <f>IF(_xlfn.XLOOKUP(Consolidated[[#This Row],[CODE]],'[4]PRUEBA PVI'!$D:$D,'[4]PRUEBA PVI'!$AF:$AF,"NOT FOUND")=BG395,"",_xlfn.XLOOKUP(Consolidated[[#This Row],[CODE]],'[4]PRUEBA PVI'!$D:$D,'[4]PRUEBA PVI'!$AF:$AF,"NOT FOUND"))</f>
        <v/>
      </c>
      <c r="BI395" s="30">
        <v>172.9813616410691</v>
      </c>
      <c r="BJ395" s="21">
        <v>26</v>
      </c>
      <c r="BK395" s="28" t="str">
        <f>IF(_xlfn.XLOOKUP(Consolidated[[#This Row],[CODE]],'[4]PRUEBA PVI'!$D:$D,'[4]PRUEBA PVI'!$AK:$AK,"NO DATA")=Consolidated[[#This Row],[NO OF CLASSROOMS]],"","DOES NOT MATCH")</f>
        <v/>
      </c>
      <c r="BL395" s="31">
        <f>Consolidated[[#This Row],[ENROLLMENT 2021-22]]/Consolidated[[#This Row],[NO OF CLASSROOMS]]</f>
        <v>6.6531292938872735</v>
      </c>
      <c r="BM395" s="21">
        <f>Consolidated[[#This Row],[FLOOR AREA (SF)]]/Consolidated[[#This Row],[ENROLLMENT 2022-23]]</f>
        <v>188.40212277204165</v>
      </c>
      <c r="BN395" s="21" t="s">
        <v>99</v>
      </c>
      <c r="BO395" s="21" t="s">
        <v>132</v>
      </c>
      <c r="BP395" s="21" t="s">
        <v>97</v>
      </c>
      <c r="BQ395" s="21" t="s">
        <v>97</v>
      </c>
      <c r="BR395" s="21" t="s">
        <v>97</v>
      </c>
      <c r="BS395" s="21" t="str">
        <f>_xlfn.XLOOKUP(Consolidated[[#This Row],[CODE]],'[7]page 1'!$A:$A,'[7]page 1'!$C:$C,"")</f>
        <v/>
      </c>
      <c r="BT395" s="21" t="str">
        <f>_xlfn.XLOOKUP(Consolidated[[#This Row],[CODE]],[8]Sheet1!$A:$A,[8]Sheet1!$G:$G,"")</f>
        <v/>
      </c>
      <c r="BU395" s="21" t="s">
        <v>92</v>
      </c>
      <c r="BV395" s="21" t="s">
        <v>101</v>
      </c>
      <c r="BW395" s="25" t="s">
        <v>92</v>
      </c>
      <c r="BX395" s="32" t="s">
        <v>1205</v>
      </c>
      <c r="BY395" s="21" t="s">
        <v>415</v>
      </c>
      <c r="BZ395" s="21" t="s">
        <v>103</v>
      </c>
      <c r="CA395" s="33" t="s">
        <v>1204</v>
      </c>
      <c r="CB395" s="21">
        <v>1</v>
      </c>
      <c r="CC395" s="25" t="s">
        <v>105</v>
      </c>
      <c r="CD395" s="21" t="s">
        <v>97</v>
      </c>
      <c r="CE395" s="21"/>
      <c r="CF395" s="21" t="s">
        <v>117</v>
      </c>
    </row>
    <row r="396" spans="1:84" ht="57" x14ac:dyDescent="0.3">
      <c r="A396" s="21">
        <v>42176</v>
      </c>
      <c r="B396" s="22" t="s">
        <v>608</v>
      </c>
      <c r="C396" s="21" t="s">
        <v>415</v>
      </c>
      <c r="D396" s="21" t="s">
        <v>415</v>
      </c>
      <c r="E396" s="21" t="s">
        <v>415</v>
      </c>
      <c r="F396" s="21"/>
      <c r="G396" s="21" t="s">
        <v>108</v>
      </c>
      <c r="H396" s="21" t="s">
        <v>109</v>
      </c>
      <c r="I396" s="21" t="s">
        <v>92</v>
      </c>
      <c r="J396" s="21" t="s">
        <v>92</v>
      </c>
      <c r="K396" s="21" t="s">
        <v>111</v>
      </c>
      <c r="L396" s="24" t="s">
        <v>92</v>
      </c>
      <c r="M396" s="24">
        <v>12.400268856209903</v>
      </c>
      <c r="N396" s="24">
        <v>16.806054678751057</v>
      </c>
      <c r="O396" s="24">
        <v>23.465486981577385</v>
      </c>
      <c r="P396" s="24">
        <v>22.603081495433777</v>
      </c>
      <c r="Q396" s="24">
        <v>30.211277465309163</v>
      </c>
      <c r="R396" s="24">
        <v>32.153008158172291</v>
      </c>
      <c r="S396" s="24">
        <v>50.264257108005786</v>
      </c>
      <c r="T396" s="24">
        <v>61.44090708712227</v>
      </c>
      <c r="U396" s="24">
        <v>62.754382638285946</v>
      </c>
      <c r="V396" s="24" t="s">
        <v>92</v>
      </c>
      <c r="W396" s="24" t="s">
        <v>92</v>
      </c>
      <c r="X396" s="24" t="s">
        <v>92</v>
      </c>
      <c r="Y396" s="24" t="s">
        <v>92</v>
      </c>
      <c r="Z396" s="24" t="s">
        <v>92</v>
      </c>
      <c r="AA396" s="24" t="s">
        <v>92</v>
      </c>
      <c r="AB396" s="23" t="s">
        <v>112</v>
      </c>
      <c r="AC396" s="21">
        <v>18.204560000000001</v>
      </c>
      <c r="AD396" s="21">
        <v>-67.133039999999994</v>
      </c>
      <c r="AE396" s="21" t="str">
        <f>_xlfn.XLOOKUP(Consolidated[[#This Row],[CODE]],[1]updatedschoolpoints!$A:$A,[1]updatedschoolpoints!$O:$O)</f>
        <v>233-049-136-12</v>
      </c>
      <c r="AF396" s="21">
        <f>_xlfn.XLOOKUP(Consolidated[[#This Row],[CODE]],[1]updatedschoolpoints!$A:$A,[1]updatedschoolpoints!$Q:$Q)</f>
        <v>12</v>
      </c>
      <c r="AG396" s="21">
        <f>_xlfn.XLOOKUP(Consolidated[[#This Row],[CODE]],[1]updatedschoolpoints!$A:$A,[1]updatedschoolpoints!$P:$P)</f>
        <v>136</v>
      </c>
      <c r="AH396" s="21">
        <f>_xlfn.XLOOKUP(Consolidated[[#This Row],[CODE]],[1]updatedschoolpoints!$A:$A,[1]updatedschoolpoints!$I:$I)</f>
        <v>1.095530297</v>
      </c>
      <c r="AI396" s="21">
        <f>_xlfn.XLOOKUP(Consolidated[[#This Row],[CODE]],[1]updatedschoolpoints!$A:$A,[1]updatedschoolpoints!$H:$H)</f>
        <v>47721.299740000002</v>
      </c>
      <c r="AJ396" s="21">
        <v>31512</v>
      </c>
      <c r="AK396" s="21" t="s">
        <v>948</v>
      </c>
      <c r="AL396" s="26">
        <f>_xlfn.XLOOKUP(Consolidated[[#This Row],[CODE]],'[2]FCI updated 220517'!$B:$B,'[2]FCI updated 220517'!$GD:$GD)</f>
        <v>1.208</v>
      </c>
      <c r="AM396" s="27">
        <f>IF(AND(Consolidated[[#This Row],[DESIGNATION]]="Historic",Consolidated[[#This Row],[DESIGNATION 3/22/2022]]="Historic"),AL396,AL396/1.6)</f>
        <v>0.75499999999999989</v>
      </c>
      <c r="AN396" s="21" t="s">
        <v>97</v>
      </c>
      <c r="AO396" s="21" t="s">
        <v>97</v>
      </c>
      <c r="AP396" s="21" t="str">
        <f>_xlfn.XLOOKUP(Consolidated[[#This Row],[CODE]],'[3]PRUEBA PVI'!$D:$D,'[3]PRUEBA PVI'!$I:$I,"NO DATA")</f>
        <v>REGULAR</v>
      </c>
      <c r="AQ396" s="28" t="str">
        <f>IF(_xlfn.XLOOKUP(Consolidated[[#This Row],[CODE]],'[4]PRUEBA PVI'!$D:$D,'[4]PRUEBA PVI'!$I:$I,"NOT FOUND")=Consolidated[[#This Row],[SPECIAL SCHOOL]],"MATCHES","NO")</f>
        <v>MATCHES</v>
      </c>
      <c r="AR396" s="28"/>
      <c r="AS396" s="21">
        <f>_xlfn.XLOOKUP(Consolidated[[#This Row],[CODE]],'[5]WORKING FILE'!$D:$D,'[5]WORKING FILE'!$W:$W,"")</f>
        <v>1</v>
      </c>
      <c r="AT396" s="33">
        <f>_xlfn.XLOOKUP(Consolidated[[#This Row],[CODE]],'[5]WORKING FILE'!$D:$D,'[5]WORKING FILE'!$V:$V)</f>
        <v>0</v>
      </c>
      <c r="AU396" s="21" t="str">
        <f>_xlfn.XLOOKUP(Consolidated[[#This Row],[CODE]],'[6]Karen sort'!$D:$D,'[6]Karen sort'!$O:$O,"NOT COMPLETE")</f>
        <v>K-8</v>
      </c>
      <c r="AV396" s="21">
        <v>6</v>
      </c>
      <c r="AW396" s="21">
        <v>2</v>
      </c>
      <c r="AX396" s="21" t="s">
        <v>92</v>
      </c>
      <c r="AY396" s="27" t="s">
        <v>92</v>
      </c>
      <c r="AZ396" s="21"/>
      <c r="BA396" s="21"/>
      <c r="BB396" s="21"/>
      <c r="BC396" s="21"/>
      <c r="BD396" s="21"/>
      <c r="BE396" s="21"/>
      <c r="BF396" s="24" t="s">
        <v>98</v>
      </c>
      <c r="BG396" s="24">
        <v>312.0987244688676</v>
      </c>
      <c r="BH396" s="29" t="str">
        <f>IF(_xlfn.XLOOKUP(Consolidated[[#This Row],[CODE]],'[4]PRUEBA PVI'!$D:$D,'[4]PRUEBA PVI'!$AF:$AF,"NOT FOUND")=BG396,"",_xlfn.XLOOKUP(Consolidated[[#This Row],[CODE]],'[4]PRUEBA PVI'!$D:$D,'[4]PRUEBA PVI'!$AF:$AF,"NOT FOUND"))</f>
        <v/>
      </c>
      <c r="BI396" s="30">
        <v>295.17582653714567</v>
      </c>
      <c r="BJ396" s="21">
        <v>29</v>
      </c>
      <c r="BK396" s="28" t="str">
        <f>IF(_xlfn.XLOOKUP(Consolidated[[#This Row],[CODE]],'[4]PRUEBA PVI'!$D:$D,'[4]PRUEBA PVI'!$AK:$AK,"NO DATA")=Consolidated[[#This Row],[NO OF CLASSROOMS]],"","DOES NOT MATCH")</f>
        <v/>
      </c>
      <c r="BL396" s="31">
        <f>Consolidated[[#This Row],[ENROLLMENT 2021-22]]/Consolidated[[#This Row],[NO OF CLASSROOMS]]</f>
        <v>10.178476777142954</v>
      </c>
      <c r="BM396" s="21">
        <f>Consolidated[[#This Row],[FLOOR AREA (SF)]]/Consolidated[[#This Row],[ENROLLMENT 2022-23]]</f>
        <v>100.96805122682703</v>
      </c>
      <c r="BN396" s="21" t="s">
        <v>99</v>
      </c>
      <c r="BO396" s="21" t="s">
        <v>132</v>
      </c>
      <c r="BP396" s="21" t="s">
        <v>97</v>
      </c>
      <c r="BQ396" s="21" t="s">
        <v>123</v>
      </c>
      <c r="BR396" s="21" t="s">
        <v>285</v>
      </c>
      <c r="BS396" s="21" t="str">
        <f>_xlfn.XLOOKUP(Consolidated[[#This Row],[CODE]],'[7]page 1'!$A:$A,'[7]page 1'!$C:$C,"")</f>
        <v/>
      </c>
      <c r="BT396" s="21" t="str">
        <f>_xlfn.XLOOKUP(Consolidated[[#This Row],[CODE]],[8]Sheet1!$A:$A,[8]Sheet1!$G:$G,"")</f>
        <v/>
      </c>
      <c r="BU396" s="21" t="s">
        <v>92</v>
      </c>
      <c r="BV396" s="21" t="s">
        <v>101</v>
      </c>
      <c r="BW396" s="25" t="s">
        <v>92</v>
      </c>
      <c r="BX396" s="32" t="s">
        <v>1206</v>
      </c>
      <c r="BY396" s="21" t="s">
        <v>415</v>
      </c>
      <c r="BZ396" s="21" t="s">
        <v>103</v>
      </c>
      <c r="CA396" s="33" t="s">
        <v>1204</v>
      </c>
      <c r="CB396" s="21">
        <v>1</v>
      </c>
      <c r="CC396" s="25" t="s">
        <v>105</v>
      </c>
      <c r="CD396" s="21" t="s">
        <v>97</v>
      </c>
      <c r="CE396" s="21"/>
      <c r="CF396" s="21" t="s">
        <v>106</v>
      </c>
    </row>
    <row r="397" spans="1:84" ht="56.4" x14ac:dyDescent="0.3">
      <c r="A397" s="21">
        <v>42242</v>
      </c>
      <c r="B397" s="22" t="s">
        <v>217</v>
      </c>
      <c r="C397" s="21" t="s">
        <v>415</v>
      </c>
      <c r="D397" s="21" t="s">
        <v>415</v>
      </c>
      <c r="E397" s="21" t="s">
        <v>415</v>
      </c>
      <c r="F397" s="21"/>
      <c r="G397" s="21" t="s">
        <v>119</v>
      </c>
      <c r="H397" s="21" t="s">
        <v>120</v>
      </c>
      <c r="I397" s="21" t="s">
        <v>92</v>
      </c>
      <c r="J397" s="21" t="s">
        <v>92</v>
      </c>
      <c r="K397" s="21" t="s">
        <v>121</v>
      </c>
      <c r="L397" s="24" t="s">
        <v>92</v>
      </c>
      <c r="M397" s="24">
        <v>40.062407073908915</v>
      </c>
      <c r="N397" s="24">
        <v>39.214127583752465</v>
      </c>
      <c r="O397" s="24">
        <v>48.808212921680962</v>
      </c>
      <c r="P397" s="24">
        <v>37.671802492389631</v>
      </c>
      <c r="Q397" s="24">
        <v>51.925633143500121</v>
      </c>
      <c r="R397" s="24">
        <v>44.446805395120521</v>
      </c>
      <c r="S397" s="24" t="s">
        <v>92</v>
      </c>
      <c r="T397" s="24" t="s">
        <v>92</v>
      </c>
      <c r="U397" s="24" t="s">
        <v>92</v>
      </c>
      <c r="V397" s="24" t="s">
        <v>92</v>
      </c>
      <c r="W397" s="24" t="s">
        <v>92</v>
      </c>
      <c r="X397" s="24" t="s">
        <v>92</v>
      </c>
      <c r="Y397" s="24" t="s">
        <v>92</v>
      </c>
      <c r="Z397" s="24" t="s">
        <v>92</v>
      </c>
      <c r="AA397" s="24" t="s">
        <v>92</v>
      </c>
      <c r="AB397" s="23" t="s">
        <v>202</v>
      </c>
      <c r="AC397" s="37">
        <v>18.194348999999999</v>
      </c>
      <c r="AD397" s="37">
        <v>-67.134463999999994</v>
      </c>
      <c r="AE397" s="37" t="str">
        <f>_xlfn.XLOOKUP(Consolidated[[#This Row],[CODE]],[1]updatedschoolpoints!$A:$A,[1]updatedschoolpoints!$O:$O)</f>
        <v>233-079-796-36</v>
      </c>
      <c r="AF397" s="37">
        <f>_xlfn.XLOOKUP(Consolidated[[#This Row],[CODE]],[1]updatedschoolpoints!$A:$A,[1]updatedschoolpoints!$Q:$Q)</f>
        <v>36</v>
      </c>
      <c r="AG397" s="37">
        <f>_xlfn.XLOOKUP(Consolidated[[#This Row],[CODE]],[1]updatedschoolpoints!$A:$A,[1]updatedschoolpoints!$P:$P)</f>
        <v>796</v>
      </c>
      <c r="AH397" s="37">
        <f>_xlfn.XLOOKUP(Consolidated[[#This Row],[CODE]],[1]updatedschoolpoints!$A:$A,[1]updatedschoolpoints!$I:$I)</f>
        <v>3.2662601420000001</v>
      </c>
      <c r="AI397" s="37">
        <f>_xlfn.XLOOKUP(Consolidated[[#This Row],[CODE]],[1]updatedschoolpoints!$A:$A,[1]updatedschoolpoints!$H:$H)</f>
        <v>142278.29180000001</v>
      </c>
      <c r="AJ397" s="21">
        <v>37520</v>
      </c>
      <c r="AK397" s="21" t="s">
        <v>364</v>
      </c>
      <c r="AL397" s="26">
        <f>_xlfn.XLOOKUP(Consolidated[[#This Row],[CODE]],'[2]FCI updated 220517'!$B:$B,'[2]FCI updated 220517'!$GD:$GD)</f>
        <v>0.755</v>
      </c>
      <c r="AM397" s="27">
        <f>IF(AND(Consolidated[[#This Row],[DESIGNATION]]="Historic",Consolidated[[#This Row],[DESIGNATION 3/22/2022]]="Historic"),AL397,AL397/1.6)</f>
        <v>0.47187499999999999</v>
      </c>
      <c r="AN397" s="21" t="s">
        <v>45</v>
      </c>
      <c r="AO397" s="21" t="s">
        <v>97</v>
      </c>
      <c r="AP397" s="21" t="str">
        <f>_xlfn.XLOOKUP(Consolidated[[#This Row],[CODE]],'[3]PRUEBA PVI'!$D:$D,'[3]PRUEBA PVI'!$I:$I,"NO DATA")</f>
        <v>REGULAR</v>
      </c>
      <c r="AQ397" s="28" t="str">
        <f>IF(_xlfn.XLOOKUP(Consolidated[[#This Row],[CODE]],'[4]PRUEBA PVI'!$D:$D,'[4]PRUEBA PVI'!$I:$I,"NOT FOUND")=Consolidated[[#This Row],[SPECIAL SCHOOL]],"MATCHES","NO")</f>
        <v>MATCHES</v>
      </c>
      <c r="AR397" s="28"/>
      <c r="AS397" s="21">
        <f>_xlfn.XLOOKUP(Consolidated[[#This Row],[CODE]],'[5]WORKING FILE'!$D:$D,'[5]WORKING FILE'!$W:$W,"")</f>
        <v>4</v>
      </c>
      <c r="AT397" s="33">
        <f>_xlfn.XLOOKUP(Consolidated[[#This Row],[CODE]],'[5]WORKING FILE'!$D:$D,'[5]WORKING FILE'!$V:$V)</f>
        <v>0</v>
      </c>
      <c r="AU397" s="21" t="str">
        <f>_xlfn.XLOOKUP(Consolidated[[#This Row],[CODE]],'[6]Karen sort'!$D:$D,'[6]Karen sort'!$O:$O,"NOT COMPLETE")</f>
        <v>PK-5</v>
      </c>
      <c r="AV397" s="21">
        <v>6</v>
      </c>
      <c r="AW397" s="21">
        <v>4</v>
      </c>
      <c r="AX397" s="21" t="s">
        <v>92</v>
      </c>
      <c r="AY397" s="27" t="s">
        <v>92</v>
      </c>
      <c r="AZ397" s="21"/>
      <c r="BA397" s="21"/>
      <c r="BB397" s="21"/>
      <c r="BC397" s="21"/>
      <c r="BD397" s="21"/>
      <c r="BE397" s="21"/>
      <c r="BF397" s="24" t="s">
        <v>179</v>
      </c>
      <c r="BG397" s="24">
        <v>262.12898861035262</v>
      </c>
      <c r="BH397" s="29" t="str">
        <f>IF(_xlfn.XLOOKUP(Consolidated[[#This Row],[CODE]],'[4]PRUEBA PVI'!$D:$D,'[4]PRUEBA PVI'!$AF:$AF,"NOT FOUND")=BG397,"",_xlfn.XLOOKUP(Consolidated[[#This Row],[CODE]],'[4]PRUEBA PVI'!$D:$D,'[4]PRUEBA PVI'!$AF:$AF,"NOT FOUND"))</f>
        <v/>
      </c>
      <c r="BI397" s="30">
        <v>247.1741259939015</v>
      </c>
      <c r="BJ397" s="21">
        <v>19</v>
      </c>
      <c r="BK397" s="28" t="str">
        <f>IF(_xlfn.XLOOKUP(Consolidated[[#This Row],[CODE]],'[4]PRUEBA PVI'!$D:$D,'[4]PRUEBA PVI'!$AK:$AK,"NO DATA")=Consolidated[[#This Row],[NO OF CLASSROOMS]],"","DOES NOT MATCH")</f>
        <v/>
      </c>
      <c r="BL397" s="31">
        <f>Consolidated[[#This Row],[ENROLLMENT 2021-22]]/Consolidated[[#This Row],[NO OF CLASSROOMS]]</f>
        <v>13.009164525994816</v>
      </c>
      <c r="BM397" s="21">
        <f>Consolidated[[#This Row],[FLOOR AREA (SF)]]/Consolidated[[#This Row],[ENROLLMENT 2022-23]]</f>
        <v>143.13563791211368</v>
      </c>
      <c r="BN397" s="21" t="s">
        <v>99</v>
      </c>
      <c r="BO397" s="21" t="s">
        <v>132</v>
      </c>
      <c r="BP397" s="21" t="s">
        <v>97</v>
      </c>
      <c r="BQ397" s="21" t="s">
        <v>97</v>
      </c>
      <c r="BR397" s="21" t="s">
        <v>285</v>
      </c>
      <c r="BS397" s="21" t="str">
        <f>_xlfn.XLOOKUP(Consolidated[[#This Row],[CODE]],'[7]page 1'!$A:$A,'[7]page 1'!$C:$C,"")</f>
        <v/>
      </c>
      <c r="BT397" s="21" t="str">
        <f>_xlfn.XLOOKUP(Consolidated[[#This Row],[CODE]],[8]Sheet1!$A:$A,[8]Sheet1!$G:$G,"")</f>
        <v/>
      </c>
      <c r="BU397" s="21" t="s">
        <v>92</v>
      </c>
      <c r="BV397" s="21" t="s">
        <v>101</v>
      </c>
      <c r="BW397" s="25" t="s">
        <v>92</v>
      </c>
      <c r="BX397" s="32" t="s">
        <v>1207</v>
      </c>
      <c r="BY397" s="21" t="s">
        <v>415</v>
      </c>
      <c r="BZ397" s="21" t="s">
        <v>103</v>
      </c>
      <c r="CA397" s="33" t="s">
        <v>1204</v>
      </c>
      <c r="CB397" s="21">
        <v>1</v>
      </c>
      <c r="CC397" s="25" t="s">
        <v>172</v>
      </c>
      <c r="CD397" s="21" t="s">
        <v>97</v>
      </c>
      <c r="CE397" s="21"/>
      <c r="CF397" s="21" t="s">
        <v>106</v>
      </c>
    </row>
    <row r="398" spans="1:84" ht="41.4" x14ac:dyDescent="0.3">
      <c r="A398" s="21">
        <v>42259</v>
      </c>
      <c r="B398" s="22" t="s">
        <v>1208</v>
      </c>
      <c r="C398" s="21" t="s">
        <v>415</v>
      </c>
      <c r="D398" s="21" t="s">
        <v>415</v>
      </c>
      <c r="E398" s="21" t="s">
        <v>415</v>
      </c>
      <c r="F398" s="21"/>
      <c r="G398" s="21" t="s">
        <v>119</v>
      </c>
      <c r="H398" s="21" t="s">
        <v>120</v>
      </c>
      <c r="I398" s="21" t="s">
        <v>92</v>
      </c>
      <c r="J398" s="21" t="s">
        <v>92</v>
      </c>
      <c r="K398" s="21" t="s">
        <v>121</v>
      </c>
      <c r="L398" s="24" t="s">
        <v>92</v>
      </c>
      <c r="M398" s="24">
        <v>17.169603031675251</v>
      </c>
      <c r="N398" s="24">
        <v>16.806054678751057</v>
      </c>
      <c r="O398" s="24">
        <v>24.404106460840481</v>
      </c>
      <c r="P398" s="24">
        <v>23.544876557743518</v>
      </c>
      <c r="Q398" s="24">
        <v>18.882048415818225</v>
      </c>
      <c r="R398" s="24">
        <v>23.641917763361981</v>
      </c>
      <c r="S398" s="24" t="s">
        <v>92</v>
      </c>
      <c r="T398" s="24" t="s">
        <v>92</v>
      </c>
      <c r="U398" s="24" t="s">
        <v>92</v>
      </c>
      <c r="V398" s="24" t="s">
        <v>92</v>
      </c>
      <c r="W398" s="24" t="s">
        <v>92</v>
      </c>
      <c r="X398" s="24" t="s">
        <v>92</v>
      </c>
      <c r="Y398" s="24" t="s">
        <v>92</v>
      </c>
      <c r="Z398" s="24" t="s">
        <v>92</v>
      </c>
      <c r="AA398" s="24" t="s">
        <v>92</v>
      </c>
      <c r="AB398" s="23" t="s">
        <v>202</v>
      </c>
      <c r="AC398" s="21">
        <v>18.17071</v>
      </c>
      <c r="AD398" s="21">
        <v>-67.11</v>
      </c>
      <c r="AE398" s="21" t="str">
        <f>_xlfn.XLOOKUP(Consolidated[[#This Row],[CODE]],[1]updatedschoolpoints!$A:$A,[1]updatedschoolpoints!$O:$O)</f>
        <v>260-043-002-42</v>
      </c>
      <c r="AF398" s="21">
        <f>_xlfn.XLOOKUP(Consolidated[[#This Row],[CODE]],[1]updatedschoolpoints!$A:$A,[1]updatedschoolpoints!$Q:$Q)</f>
        <v>42</v>
      </c>
      <c r="AG398" s="21">
        <f>_xlfn.XLOOKUP(Consolidated[[#This Row],[CODE]],[1]updatedschoolpoints!$A:$A,[1]updatedschoolpoints!$P:$P)</f>
        <v>2</v>
      </c>
      <c r="AH398" s="21">
        <f>_xlfn.XLOOKUP(Consolidated[[#This Row],[CODE]],[1]updatedschoolpoints!$A:$A,[1]updatedschoolpoints!$I:$I)</f>
        <v>1.2783117180000001</v>
      </c>
      <c r="AI398" s="21">
        <f>_xlfn.XLOOKUP(Consolidated[[#This Row],[CODE]],[1]updatedschoolpoints!$A:$A,[1]updatedschoolpoints!$H:$H)</f>
        <v>55683.258419999998</v>
      </c>
      <c r="AJ398" s="21">
        <v>14681</v>
      </c>
      <c r="AK398" s="21" t="s">
        <v>324</v>
      </c>
      <c r="AL398" s="26">
        <f>_xlfn.XLOOKUP(Consolidated[[#This Row],[CODE]],'[2]FCI updated 220517'!$B:$B,'[2]FCI updated 220517'!$GD:$GD)</f>
        <v>1.0992</v>
      </c>
      <c r="AM398" s="27">
        <f>IF(AND(Consolidated[[#This Row],[DESIGNATION]]="Historic",Consolidated[[#This Row],[DESIGNATION 3/22/2022]]="Historic"),AL398,AL398/1.6)</f>
        <v>0.68699999999999994</v>
      </c>
      <c r="AN398" s="21" t="s">
        <v>97</v>
      </c>
      <c r="AO398" s="21" t="s">
        <v>97</v>
      </c>
      <c r="AP398" s="21" t="str">
        <f>_xlfn.XLOOKUP(Consolidated[[#This Row],[CODE]],'[3]PRUEBA PVI'!$D:$D,'[3]PRUEBA PVI'!$I:$I,"NO DATA")</f>
        <v>REGULAR</v>
      </c>
      <c r="AQ398" s="28" t="str">
        <f>IF(_xlfn.XLOOKUP(Consolidated[[#This Row],[CODE]],'[4]PRUEBA PVI'!$D:$D,'[4]PRUEBA PVI'!$I:$I,"NOT FOUND")=Consolidated[[#This Row],[SPECIAL SCHOOL]],"MATCHES","NO")</f>
        <v>MATCHES</v>
      </c>
      <c r="AR398" s="28"/>
      <c r="AS398" s="21">
        <f>_xlfn.XLOOKUP(Consolidated[[#This Row],[CODE]],'[5]WORKING FILE'!$D:$D,'[5]WORKING FILE'!$W:$W,"")</f>
        <v>5</v>
      </c>
      <c r="AT398" s="33">
        <f>_xlfn.XLOOKUP(Consolidated[[#This Row],[CODE]],'[5]WORKING FILE'!$D:$D,'[5]WORKING FILE'!$V:$V)</f>
        <v>0</v>
      </c>
      <c r="AU398" s="21" t="str">
        <f>_xlfn.XLOOKUP(Consolidated[[#This Row],[CODE]],'[6]Karen sort'!$D:$D,'[6]Karen sort'!$O:$O,"NOT COMPLETE")</f>
        <v>PK-8</v>
      </c>
      <c r="AV398" s="21">
        <v>6</v>
      </c>
      <c r="AW398" s="21">
        <v>3</v>
      </c>
      <c r="AX398" s="21" t="s">
        <v>92</v>
      </c>
      <c r="AY398" s="27" t="s">
        <v>92</v>
      </c>
      <c r="AZ398" s="21"/>
      <c r="BA398" s="21"/>
      <c r="BB398" s="21"/>
      <c r="BC398" s="21"/>
      <c r="BD398" s="21"/>
      <c r="BE398" s="21"/>
      <c r="BF398" s="24" t="s">
        <v>98</v>
      </c>
      <c r="BG398" s="24">
        <v>124.44860690819053</v>
      </c>
      <c r="BH398" s="29" t="str">
        <f>IF(_xlfn.XLOOKUP(Consolidated[[#This Row],[CODE]],'[4]PRUEBA PVI'!$D:$D,'[4]PRUEBA PVI'!$AF:$AF,"NOT FOUND")=BG398,"",_xlfn.XLOOKUP(Consolidated[[#This Row],[CODE]],'[4]PRUEBA PVI'!$D:$D,'[4]PRUEBA PVI'!$AF:$AF,"NOT FOUND"))</f>
        <v/>
      </c>
      <c r="BI398" s="30">
        <v>117.33363583022746</v>
      </c>
      <c r="BJ398" s="21">
        <v>19</v>
      </c>
      <c r="BK398" s="28" t="str">
        <f>IF(_xlfn.XLOOKUP(Consolidated[[#This Row],[CODE]],'[4]PRUEBA PVI'!$D:$D,'[4]PRUEBA PVI'!$AK:$AK,"NO DATA")=Consolidated[[#This Row],[NO OF CLASSROOMS]],"","DOES NOT MATCH")</f>
        <v/>
      </c>
      <c r="BL398" s="31">
        <f>Consolidated[[#This Row],[ENROLLMENT 2021-22]]/Consolidated[[#This Row],[NO OF CLASSROOMS]]</f>
        <v>6.175454517380393</v>
      </c>
      <c r="BM398" s="21">
        <f>Consolidated[[#This Row],[FLOOR AREA (SF)]]/Consolidated[[#This Row],[ENROLLMENT 2022-23]]</f>
        <v>117.96837557876894</v>
      </c>
      <c r="BN398" s="21" t="s">
        <v>114</v>
      </c>
      <c r="BO398" s="21" t="s">
        <v>100</v>
      </c>
      <c r="BP398" s="21" t="s">
        <v>97</v>
      </c>
      <c r="BQ398" s="21" t="s">
        <v>97</v>
      </c>
      <c r="BR398" s="21" t="s">
        <v>285</v>
      </c>
      <c r="BS398" s="21" t="str">
        <f>_xlfn.XLOOKUP(Consolidated[[#This Row],[CODE]],'[7]page 1'!$A:$A,'[7]page 1'!$C:$C,"")</f>
        <v>85KVA</v>
      </c>
      <c r="BT398" s="21" t="str">
        <f>_xlfn.XLOOKUP(Consolidated[[#This Row],[CODE]],[8]Sheet1!$A:$A,[8]Sheet1!$G:$G,"")</f>
        <v/>
      </c>
      <c r="BU398" s="21" t="s">
        <v>92</v>
      </c>
      <c r="BV398" s="21" t="s">
        <v>124</v>
      </c>
      <c r="BW398" s="25" t="s">
        <v>92</v>
      </c>
      <c r="BX398" s="32" t="s">
        <v>1209</v>
      </c>
      <c r="BY398" s="21" t="s">
        <v>415</v>
      </c>
      <c r="BZ398" s="21" t="s">
        <v>103</v>
      </c>
      <c r="CA398" s="33" t="s">
        <v>1204</v>
      </c>
      <c r="CB398" s="21">
        <v>1</v>
      </c>
      <c r="CC398" s="25" t="s">
        <v>105</v>
      </c>
      <c r="CD398" s="21" t="s">
        <v>97</v>
      </c>
      <c r="CE398" s="21"/>
      <c r="CF398" s="21" t="s">
        <v>127</v>
      </c>
    </row>
    <row r="399" spans="1:84" ht="56.4" x14ac:dyDescent="0.3">
      <c r="A399" s="21">
        <v>42267</v>
      </c>
      <c r="B399" s="22" t="s">
        <v>1210</v>
      </c>
      <c r="C399" s="21" t="s">
        <v>415</v>
      </c>
      <c r="D399" s="21" t="s">
        <v>415</v>
      </c>
      <c r="E399" s="21" t="s">
        <v>415</v>
      </c>
      <c r="F399" s="21"/>
      <c r="G399" s="21" t="s">
        <v>108</v>
      </c>
      <c r="H399" s="21" t="s">
        <v>109</v>
      </c>
      <c r="I399" s="21" t="s">
        <v>92</v>
      </c>
      <c r="J399" s="21" t="s">
        <v>93</v>
      </c>
      <c r="K399" s="21" t="s">
        <v>111</v>
      </c>
      <c r="L399" s="24" t="s">
        <v>92</v>
      </c>
      <c r="M399" s="24">
        <v>24.800537712419807</v>
      </c>
      <c r="N399" s="24">
        <v>17.739724383126116</v>
      </c>
      <c r="O399" s="24">
        <v>28.158584377892861</v>
      </c>
      <c r="P399" s="24">
        <v>31.079237056221444</v>
      </c>
      <c r="Q399" s="24">
        <v>39.652301673218275</v>
      </c>
      <c r="R399" s="24">
        <v>54.849249210999794</v>
      </c>
      <c r="S399" s="24">
        <v>61.644843623025963</v>
      </c>
      <c r="T399" s="24">
        <v>59.55041763828774</v>
      </c>
      <c r="U399" s="24">
        <v>72.262622431965639</v>
      </c>
      <c r="V399" s="24" t="s">
        <v>92</v>
      </c>
      <c r="W399" s="24" t="s">
        <v>92</v>
      </c>
      <c r="X399" s="24" t="s">
        <v>92</v>
      </c>
      <c r="Y399" s="24" t="s">
        <v>92</v>
      </c>
      <c r="Z399" s="24" t="s">
        <v>92</v>
      </c>
      <c r="AA399" s="24" t="s">
        <v>92</v>
      </c>
      <c r="AB399" s="23" t="s">
        <v>230</v>
      </c>
      <c r="AC399" s="21">
        <v>18.200430000000001</v>
      </c>
      <c r="AD399" s="21">
        <v>-67.144679999999994</v>
      </c>
      <c r="AE399" s="21" t="str">
        <f>_xlfn.XLOOKUP(Consolidated[[#This Row],[CODE]],[1]updatedschoolpoints!$A:$A,[1]updatedschoolpoints!$O:$O)</f>
        <v>233-057-302-55</v>
      </c>
      <c r="AF399" s="21">
        <f>_xlfn.XLOOKUP(Consolidated[[#This Row],[CODE]],[1]updatedschoolpoints!$A:$A,[1]updatedschoolpoints!$Q:$Q)</f>
        <v>55</v>
      </c>
      <c r="AG399" s="21">
        <f>_xlfn.XLOOKUP(Consolidated[[#This Row],[CODE]],[1]updatedschoolpoints!$A:$A,[1]updatedschoolpoints!$P:$P)</f>
        <v>302</v>
      </c>
      <c r="AH399" s="21">
        <f>_xlfn.XLOOKUP(Consolidated[[#This Row],[CODE]],[1]updatedschoolpoints!$A:$A,[1]updatedschoolpoints!$I:$I)</f>
        <v>2.612180806</v>
      </c>
      <c r="AI399" s="21">
        <f>_xlfn.XLOOKUP(Consolidated[[#This Row],[CODE]],[1]updatedschoolpoints!$A:$A,[1]updatedschoolpoints!$H:$H)</f>
        <v>113786.5959</v>
      </c>
      <c r="AJ399" s="21">
        <v>32100</v>
      </c>
      <c r="AK399" s="21" t="s">
        <v>640</v>
      </c>
      <c r="AL399" s="26">
        <f>_xlfn.XLOOKUP(Consolidated[[#This Row],[CODE]],'[2]FCI updated 220517'!$B:$B,'[2]FCI updated 220517'!$GD:$GD)</f>
        <v>1.3360000000000001</v>
      </c>
      <c r="AM399" s="27">
        <f>IF(AND(Consolidated[[#This Row],[DESIGNATION]]="Historic",Consolidated[[#This Row],[DESIGNATION 3/22/2022]]="Historic"),AL399,AL399/1.6)</f>
        <v>0.83499999999999996</v>
      </c>
      <c r="AN399" s="21" t="s">
        <v>97</v>
      </c>
      <c r="AO399" s="21" t="s">
        <v>97</v>
      </c>
      <c r="AP399" s="21" t="str">
        <f>_xlfn.XLOOKUP(Consolidated[[#This Row],[CODE]],'[3]PRUEBA PVI'!$D:$D,'[3]PRUEBA PVI'!$I:$I,"NO DATA")</f>
        <v>REGULAR</v>
      </c>
      <c r="AQ399" s="28" t="str">
        <f>IF(_xlfn.XLOOKUP(Consolidated[[#This Row],[CODE]],'[4]PRUEBA PVI'!$D:$D,'[4]PRUEBA PVI'!$I:$I,"NOT FOUND")=Consolidated[[#This Row],[SPECIAL SCHOOL]],"MATCHES","NO")</f>
        <v>MATCHES</v>
      </c>
      <c r="AR399" s="28"/>
      <c r="AS399" s="21">
        <f>_xlfn.XLOOKUP(Consolidated[[#This Row],[CODE]],'[5]WORKING FILE'!$D:$D,'[5]WORKING FILE'!$W:$W,"")</f>
        <v>5</v>
      </c>
      <c r="AT399" s="33">
        <f>_xlfn.XLOOKUP(Consolidated[[#This Row],[CODE]],'[5]WORKING FILE'!$D:$D,'[5]WORKING FILE'!$V:$V)</f>
        <v>0</v>
      </c>
      <c r="AU399" s="21" t="str">
        <f>_xlfn.XLOOKUP(Consolidated[[#This Row],[CODE]],'[6]Karen sort'!$D:$D,'[6]Karen sort'!$O:$O,"NOT COMPLETE")</f>
        <v>6-8</v>
      </c>
      <c r="AV399" s="21">
        <v>6</v>
      </c>
      <c r="AW399" s="21">
        <v>2</v>
      </c>
      <c r="AX399" s="21" t="s">
        <v>92</v>
      </c>
      <c r="AY399" s="27" t="s">
        <v>92</v>
      </c>
      <c r="AZ399" s="21"/>
      <c r="BA399" s="21"/>
      <c r="BB399" s="21"/>
      <c r="BC399" s="21"/>
      <c r="BD399" s="21"/>
      <c r="BE399" s="21"/>
      <c r="BF399" s="24" t="s">
        <v>98</v>
      </c>
      <c r="BG399" s="24">
        <v>392.5650736404242</v>
      </c>
      <c r="BH399" s="29" t="str">
        <f>IF(_xlfn.XLOOKUP(Consolidated[[#This Row],[CODE]],'[4]PRUEBA PVI'!$D:$D,'[4]PRUEBA PVI'!$AF:$AF,"NOT FOUND")=BG399,"",_xlfn.XLOOKUP(Consolidated[[#This Row],[CODE]],'[4]PRUEBA PVI'!$D:$D,'[4]PRUEBA PVI'!$AF:$AF,"NOT FOUND"))</f>
        <v/>
      </c>
      <c r="BI399" s="30">
        <v>371.35206177679521</v>
      </c>
      <c r="BJ399" s="21">
        <v>19</v>
      </c>
      <c r="BK399" s="28" t="str">
        <f>IF(_xlfn.XLOOKUP(Consolidated[[#This Row],[CODE]],'[4]PRUEBA PVI'!$D:$D,'[4]PRUEBA PVI'!$AK:$AK,"NO DATA")=Consolidated[[#This Row],[NO OF CLASSROOMS]],"","DOES NOT MATCH")</f>
        <v/>
      </c>
      <c r="BL399" s="31">
        <f>Consolidated[[#This Row],[ENROLLMENT 2021-22]]/Consolidated[[#This Row],[NO OF CLASSROOMS]]</f>
        <v>19.544845356673431</v>
      </c>
      <c r="BM399" s="21">
        <f>Consolidated[[#This Row],[FLOOR AREA (SF)]]/Consolidated[[#This Row],[ENROLLMENT 2022-23]]</f>
        <v>81.769882639642233</v>
      </c>
      <c r="BN399" s="21" t="s">
        <v>99</v>
      </c>
      <c r="BO399" s="21" t="s">
        <v>100</v>
      </c>
      <c r="BP399" s="21" t="s">
        <v>97</v>
      </c>
      <c r="BQ399" s="21" t="s">
        <v>97</v>
      </c>
      <c r="BR399" s="21" t="s">
        <v>97</v>
      </c>
      <c r="BS399" s="21" t="str">
        <f>_xlfn.XLOOKUP(Consolidated[[#This Row],[CODE]],'[7]page 1'!$A:$A,'[7]page 1'!$C:$C,"")</f>
        <v>85KVA</v>
      </c>
      <c r="BT399" s="21" t="str">
        <f>_xlfn.XLOOKUP(Consolidated[[#This Row],[CODE]],[8]Sheet1!$A:$A,[8]Sheet1!$G:$G,"")</f>
        <v/>
      </c>
      <c r="BU399" s="21" t="s">
        <v>92</v>
      </c>
      <c r="BV399" s="21" t="s">
        <v>101</v>
      </c>
      <c r="BW399" s="25" t="s">
        <v>92</v>
      </c>
      <c r="BX399" s="32" t="s">
        <v>1211</v>
      </c>
      <c r="BY399" s="21" t="s">
        <v>415</v>
      </c>
      <c r="BZ399" s="21" t="s">
        <v>103</v>
      </c>
      <c r="CA399" s="33" t="s">
        <v>1204</v>
      </c>
      <c r="CB399" s="21">
        <v>1</v>
      </c>
      <c r="CC399" s="25" t="s">
        <v>105</v>
      </c>
      <c r="CD399" s="21" t="s">
        <v>97</v>
      </c>
      <c r="CE399" s="21"/>
      <c r="CF399" s="21" t="s">
        <v>387</v>
      </c>
    </row>
    <row r="400" spans="1:84" ht="56.4" x14ac:dyDescent="0.3">
      <c r="A400" s="21">
        <v>42283</v>
      </c>
      <c r="B400" s="22" t="s">
        <v>1212</v>
      </c>
      <c r="C400" s="21" t="s">
        <v>415</v>
      </c>
      <c r="D400" s="21" t="s">
        <v>415</v>
      </c>
      <c r="E400" s="21" t="s">
        <v>415</v>
      </c>
      <c r="F400" s="21"/>
      <c r="G400" s="21" t="s">
        <v>119</v>
      </c>
      <c r="H400" s="21" t="s">
        <v>120</v>
      </c>
      <c r="I400" s="21" t="s">
        <v>92</v>
      </c>
      <c r="J400" s="21" t="s">
        <v>92</v>
      </c>
      <c r="K400" s="21" t="s">
        <v>121</v>
      </c>
      <c r="L400" s="24" t="s">
        <v>92</v>
      </c>
      <c r="M400" s="24">
        <v>33.385339228257429</v>
      </c>
      <c r="N400" s="24">
        <v>38.280457879377408</v>
      </c>
      <c r="O400" s="24">
        <v>33.790301253471434</v>
      </c>
      <c r="P400" s="24">
        <v>33.904622243150669</v>
      </c>
      <c r="Q400" s="24">
        <v>30.211277465309163</v>
      </c>
      <c r="R400" s="24">
        <v>23.641917763361981</v>
      </c>
      <c r="S400" s="24" t="s">
        <v>92</v>
      </c>
      <c r="T400" s="24" t="s">
        <v>92</v>
      </c>
      <c r="U400" s="24" t="s">
        <v>92</v>
      </c>
      <c r="V400" s="24" t="s">
        <v>92</v>
      </c>
      <c r="W400" s="24" t="s">
        <v>92</v>
      </c>
      <c r="X400" s="24" t="s">
        <v>92</v>
      </c>
      <c r="Y400" s="24" t="s">
        <v>92</v>
      </c>
      <c r="Z400" s="24" t="s">
        <v>92</v>
      </c>
      <c r="AA400" s="24" t="s">
        <v>92</v>
      </c>
      <c r="AB400" s="23" t="s">
        <v>202</v>
      </c>
      <c r="AC400" s="21">
        <v>18.207407459999999</v>
      </c>
      <c r="AD400" s="21">
        <v>-67.149642299999996</v>
      </c>
      <c r="AE400" s="21" t="str">
        <f>_xlfn.XLOOKUP(Consolidated[[#This Row],[CODE]],[1]updatedschoolpoints!$A:$A,[1]updatedschoolpoints!$O:$O)</f>
        <v>233-036-189-11</v>
      </c>
      <c r="AF400" s="21">
        <f>_xlfn.XLOOKUP(Consolidated[[#This Row],[CODE]],[1]updatedschoolpoints!$A:$A,[1]updatedschoolpoints!$Q:$Q)</f>
        <v>11</v>
      </c>
      <c r="AG400" s="21">
        <f>_xlfn.XLOOKUP(Consolidated[[#This Row],[CODE]],[1]updatedschoolpoints!$A:$A,[1]updatedschoolpoints!$P:$P)</f>
        <v>189</v>
      </c>
      <c r="AH400" s="21">
        <f>_xlfn.XLOOKUP(Consolidated[[#This Row],[CODE]],[1]updatedschoolpoints!$A:$A,[1]updatedschoolpoints!$I:$I)</f>
        <v>0.62722198200000001</v>
      </c>
      <c r="AI400" s="21">
        <f>_xlfn.XLOOKUP(Consolidated[[#This Row],[CODE]],[1]updatedschoolpoints!$A:$A,[1]updatedschoolpoints!$H:$H)</f>
        <v>27321.789529999998</v>
      </c>
      <c r="AJ400" s="21">
        <v>19690</v>
      </c>
      <c r="AK400" s="21" t="s">
        <v>149</v>
      </c>
      <c r="AL400" s="26">
        <f>_xlfn.XLOOKUP(Consolidated[[#This Row],[CODE]],'[2]FCI updated 220517'!$B:$B,'[2]FCI updated 220517'!$GD:$GD)</f>
        <v>1.228</v>
      </c>
      <c r="AM400" s="27">
        <f>IF(AND(Consolidated[[#This Row],[DESIGNATION]]="Historic",Consolidated[[#This Row],[DESIGNATION 3/22/2022]]="Historic"),AL400,AL400/1.6)</f>
        <v>0.76749999999999996</v>
      </c>
      <c r="AN400" s="21" t="s">
        <v>97</v>
      </c>
      <c r="AO400" s="21" t="s">
        <v>97</v>
      </c>
      <c r="AP400" s="21" t="str">
        <f>_xlfn.XLOOKUP(Consolidated[[#This Row],[CODE]],'[3]PRUEBA PVI'!$D:$D,'[3]PRUEBA PVI'!$I:$I,"NO DATA")</f>
        <v>REGULAR</v>
      </c>
      <c r="AQ400" s="28" t="str">
        <f>IF(_xlfn.XLOOKUP(Consolidated[[#This Row],[CODE]],'[4]PRUEBA PVI'!$D:$D,'[4]PRUEBA PVI'!$I:$I,"NOT FOUND")=Consolidated[[#This Row],[SPECIAL SCHOOL]],"MATCHES","NO")</f>
        <v>MATCHES</v>
      </c>
      <c r="AR400" s="28"/>
      <c r="AS400" s="21">
        <f>_xlfn.XLOOKUP(Consolidated[[#This Row],[CODE]],'[5]WORKING FILE'!$D:$D,'[5]WORKING FILE'!$W:$W,"")</f>
        <v>5</v>
      </c>
      <c r="AT400" s="33">
        <f>_xlfn.XLOOKUP(Consolidated[[#This Row],[CODE]],'[5]WORKING FILE'!$D:$D,'[5]WORKING FILE'!$V:$V)</f>
        <v>0</v>
      </c>
      <c r="AU400" s="21" t="str">
        <f>_xlfn.XLOOKUP(Consolidated[[#This Row],[CODE]],'[6]Karen sort'!$D:$D,'[6]Karen sort'!$O:$O,"NOT COMPLETE")</f>
        <v>PK-5</v>
      </c>
      <c r="AV400" s="21">
        <v>6</v>
      </c>
      <c r="AW400" s="21">
        <v>4</v>
      </c>
      <c r="AX400" s="21" t="s">
        <v>92</v>
      </c>
      <c r="AY400" s="27" t="s">
        <v>92</v>
      </c>
      <c r="AZ400" s="21"/>
      <c r="BA400" s="21"/>
      <c r="BB400" s="21"/>
      <c r="BC400" s="21"/>
      <c r="BD400" s="21"/>
      <c r="BE400" s="21"/>
      <c r="BF400" s="24" t="s">
        <v>98</v>
      </c>
      <c r="BG400" s="24">
        <v>193.21391583292808</v>
      </c>
      <c r="BH400" s="29" t="str">
        <f>IF(_xlfn.XLOOKUP(Consolidated[[#This Row],[CODE]],'[4]PRUEBA PVI'!$D:$D,'[4]PRUEBA PVI'!$AF:$AF,"NOT FOUND")=BG400,"",_xlfn.XLOOKUP(Consolidated[[#This Row],[CODE]],'[4]PRUEBA PVI'!$D:$D,'[4]PRUEBA PVI'!$AF:$AF,"NOT FOUND"))</f>
        <v/>
      </c>
      <c r="BI400" s="30">
        <v>182.11406365586652</v>
      </c>
      <c r="BJ400" s="21">
        <v>14</v>
      </c>
      <c r="BK400" s="28" t="str">
        <f>IF(_xlfn.XLOOKUP(Consolidated[[#This Row],[CODE]],'[4]PRUEBA PVI'!$D:$D,'[4]PRUEBA PVI'!$AK:$AK,"NO DATA")=Consolidated[[#This Row],[NO OF CLASSROOMS]],"","DOES NOT MATCH")</f>
        <v/>
      </c>
      <c r="BL400" s="31">
        <f>Consolidated[[#This Row],[ENROLLMENT 2021-22]]/Consolidated[[#This Row],[NO OF CLASSROOMS]]</f>
        <v>13.008147403990465</v>
      </c>
      <c r="BM400" s="21">
        <f>Consolidated[[#This Row],[FLOOR AREA (SF)]]/Consolidated[[#This Row],[ENROLLMENT 2022-23]]</f>
        <v>101.90777364621049</v>
      </c>
      <c r="BN400" s="21" t="s">
        <v>99</v>
      </c>
      <c r="BO400" s="21" t="s">
        <v>132</v>
      </c>
      <c r="BP400" s="21" t="s">
        <v>97</v>
      </c>
      <c r="BQ400" s="21" t="s">
        <v>97</v>
      </c>
      <c r="BR400" s="21" t="s">
        <v>285</v>
      </c>
      <c r="BS400" s="21" t="str">
        <f>_xlfn.XLOOKUP(Consolidated[[#This Row],[CODE]],'[7]page 1'!$A:$A,'[7]page 1'!$C:$C,"")</f>
        <v>85KVA</v>
      </c>
      <c r="BT400" s="21" t="str">
        <f>_xlfn.XLOOKUP(Consolidated[[#This Row],[CODE]],[8]Sheet1!$A:$A,[8]Sheet1!$G:$G,"")</f>
        <v/>
      </c>
      <c r="BU400" s="21" t="s">
        <v>92</v>
      </c>
      <c r="BV400" s="21" t="s">
        <v>101</v>
      </c>
      <c r="BW400" s="25" t="s">
        <v>92</v>
      </c>
      <c r="BX400" s="32" t="s">
        <v>1213</v>
      </c>
      <c r="BY400" s="21" t="s">
        <v>415</v>
      </c>
      <c r="BZ400" s="21" t="s">
        <v>103</v>
      </c>
      <c r="CA400" s="33" t="s">
        <v>1204</v>
      </c>
      <c r="CB400" s="21">
        <v>1</v>
      </c>
      <c r="CC400" s="25" t="s">
        <v>105</v>
      </c>
      <c r="CD400" s="21" t="s">
        <v>97</v>
      </c>
      <c r="CE400" s="21"/>
      <c r="CF400" s="21" t="s">
        <v>106</v>
      </c>
    </row>
    <row r="401" spans="1:84" ht="70.2" x14ac:dyDescent="0.3">
      <c r="A401" s="21">
        <v>42390</v>
      </c>
      <c r="B401" s="22" t="s">
        <v>1214</v>
      </c>
      <c r="C401" s="21" t="s">
        <v>415</v>
      </c>
      <c r="D401" s="21" t="s">
        <v>415</v>
      </c>
      <c r="E401" s="21" t="s">
        <v>415</v>
      </c>
      <c r="F401" s="21"/>
      <c r="G401" s="21" t="s">
        <v>119</v>
      </c>
      <c r="H401" s="21" t="s">
        <v>120</v>
      </c>
      <c r="I401" s="21" t="s">
        <v>92</v>
      </c>
      <c r="J401" s="21" t="s">
        <v>93</v>
      </c>
      <c r="K401" s="21" t="s">
        <v>121</v>
      </c>
      <c r="L401" s="24" t="s">
        <v>92</v>
      </c>
      <c r="M401" s="24">
        <v>30.523738722978223</v>
      </c>
      <c r="N401" s="24">
        <v>23.341742609376467</v>
      </c>
      <c r="O401" s="24">
        <v>30.035823336419053</v>
      </c>
      <c r="P401" s="24">
        <v>41.438982741628593</v>
      </c>
      <c r="Q401" s="24">
        <v>41.5405065148001</v>
      </c>
      <c r="R401" s="24">
        <v>32.153008158172291</v>
      </c>
      <c r="S401" s="24" t="s">
        <v>92</v>
      </c>
      <c r="T401" s="24" t="s">
        <v>92</v>
      </c>
      <c r="U401" s="24" t="s">
        <v>92</v>
      </c>
      <c r="V401" s="24" t="s">
        <v>92</v>
      </c>
      <c r="W401" s="24" t="s">
        <v>92</v>
      </c>
      <c r="X401" s="24" t="s">
        <v>92</v>
      </c>
      <c r="Y401" s="24" t="s">
        <v>92</v>
      </c>
      <c r="Z401" s="24">
        <v>1.1449794669095976</v>
      </c>
      <c r="AA401" s="24" t="s">
        <v>92</v>
      </c>
      <c r="AB401" s="23" t="s">
        <v>136</v>
      </c>
      <c r="AC401" s="21">
        <v>18.200520000000001</v>
      </c>
      <c r="AD401" s="21">
        <v>-67.129289999999997</v>
      </c>
      <c r="AE401" s="21" t="str">
        <f>_xlfn.XLOOKUP(Consolidated[[#This Row],[CODE]],[1]updatedschoolpoints!$A:$A,[1]updatedschoolpoints!$O:$O)</f>
        <v>233-060-584-11</v>
      </c>
      <c r="AF401" s="21">
        <f>_xlfn.XLOOKUP(Consolidated[[#This Row],[CODE]],[1]updatedschoolpoints!$A:$A,[1]updatedschoolpoints!$Q:$Q)</f>
        <v>11</v>
      </c>
      <c r="AG401" s="21">
        <f>_xlfn.XLOOKUP(Consolidated[[#This Row],[CODE]],[1]updatedschoolpoints!$A:$A,[1]updatedschoolpoints!$P:$P)</f>
        <v>584</v>
      </c>
      <c r="AH401" s="21">
        <f>_xlfn.XLOOKUP(Consolidated[[#This Row],[CODE]],[1]updatedschoolpoints!$A:$A,[1]updatedschoolpoints!$I:$I)</f>
        <v>1.1242580170000001</v>
      </c>
      <c r="AI401" s="21">
        <f>_xlfn.XLOOKUP(Consolidated[[#This Row],[CODE]],[1]updatedschoolpoints!$A:$A,[1]updatedschoolpoints!$H:$H)</f>
        <v>48972.679230000002</v>
      </c>
      <c r="AJ401" s="21">
        <v>26444</v>
      </c>
      <c r="AK401" s="21" t="s">
        <v>164</v>
      </c>
      <c r="AL401" s="26">
        <f>_xlfn.XLOOKUP(Consolidated[[#This Row],[CODE]],'[2]FCI updated 220517'!$B:$B,'[2]FCI updated 220517'!$GD:$GD)</f>
        <v>1.208</v>
      </c>
      <c r="AM401" s="27">
        <f>IF(AND(Consolidated[[#This Row],[DESIGNATION]]="Historic",Consolidated[[#This Row],[DESIGNATION 3/22/2022]]="Historic"),AL401,AL401/1.6)</f>
        <v>0.75499999999999989</v>
      </c>
      <c r="AN401" s="21" t="s">
        <v>97</v>
      </c>
      <c r="AO401" s="21" t="s">
        <v>97</v>
      </c>
      <c r="AP401" s="21" t="str">
        <f>_xlfn.XLOOKUP(Consolidated[[#This Row],[CODE]],'[3]PRUEBA PVI'!$D:$D,'[3]PRUEBA PVI'!$I:$I,"NO DATA")</f>
        <v>REGULAR</v>
      </c>
      <c r="AQ401" s="28" t="str">
        <f>IF(_xlfn.XLOOKUP(Consolidated[[#This Row],[CODE]],'[4]PRUEBA PVI'!$D:$D,'[4]PRUEBA PVI'!$I:$I,"NOT FOUND")=Consolidated[[#This Row],[SPECIAL SCHOOL]],"MATCHES","NO")</f>
        <v>MATCHES</v>
      </c>
      <c r="AR401" s="28"/>
      <c r="AS401" s="21">
        <f>_xlfn.XLOOKUP(Consolidated[[#This Row],[CODE]],'[5]WORKING FILE'!$D:$D,'[5]WORKING FILE'!$W:$W,"")</f>
        <v>5</v>
      </c>
      <c r="AT401" s="33">
        <f>_xlfn.XLOOKUP(Consolidated[[#This Row],[CODE]],'[5]WORKING FILE'!$D:$D,'[5]WORKING FILE'!$V:$V)</f>
        <v>0</v>
      </c>
      <c r="AU401" s="21" t="str">
        <f>_xlfn.XLOOKUP(Consolidated[[#This Row],[CODE]],'[6]Karen sort'!$D:$D,'[6]Karen sort'!$O:$O,"NOT COMPLETE")</f>
        <v>PK-5</v>
      </c>
      <c r="AV401" s="21">
        <v>6</v>
      </c>
      <c r="AW401" s="21">
        <v>4</v>
      </c>
      <c r="AX401" s="21" t="s">
        <v>92</v>
      </c>
      <c r="AY401" s="27" t="s">
        <v>92</v>
      </c>
      <c r="AZ401" s="21"/>
      <c r="BA401" s="21"/>
      <c r="BB401" s="21"/>
      <c r="BC401" s="21"/>
      <c r="BD401" s="21"/>
      <c r="BE401" s="21"/>
      <c r="BF401" s="24" t="s">
        <v>98</v>
      </c>
      <c r="BG401" s="24">
        <v>200.17878155028436</v>
      </c>
      <c r="BH401" s="29" t="str">
        <f>IF(_xlfn.XLOOKUP(Consolidated[[#This Row],[CODE]],'[4]PRUEBA PVI'!$D:$D,'[4]PRUEBA PVI'!$AF:$AF,"NOT FOUND")=BG401,"",_xlfn.XLOOKUP(Consolidated[[#This Row],[CODE]],'[4]PRUEBA PVI'!$D:$D,'[4]PRUEBA PVI'!$AF:$AF,"NOT FOUND"))</f>
        <v/>
      </c>
      <c r="BI401" s="30">
        <v>189.06411989501922</v>
      </c>
      <c r="BJ401" s="21">
        <v>15</v>
      </c>
      <c r="BK401" s="28" t="str">
        <f>IF(_xlfn.XLOOKUP(Consolidated[[#This Row],[CODE]],'[4]PRUEBA PVI'!$D:$D,'[4]PRUEBA PVI'!$AK:$AK,"NO DATA")=Consolidated[[#This Row],[NO OF CLASSROOMS]],"","DOES NOT MATCH")</f>
        <v/>
      </c>
      <c r="BL401" s="31">
        <f>Consolidated[[#This Row],[ENROLLMENT 2021-22]]/Consolidated[[#This Row],[NO OF CLASSROOMS]]</f>
        <v>12.604274659667947</v>
      </c>
      <c r="BM401" s="21">
        <f>Consolidated[[#This Row],[FLOOR AREA (SF)]]/Consolidated[[#This Row],[ENROLLMENT 2022-23]]</f>
        <v>132.10191307592379</v>
      </c>
      <c r="BN401" s="21" t="s">
        <v>99</v>
      </c>
      <c r="BO401" s="21" t="s">
        <v>100</v>
      </c>
      <c r="BP401" s="21" t="s">
        <v>97</v>
      </c>
      <c r="BQ401" s="21" t="s">
        <v>97</v>
      </c>
      <c r="BR401" s="21" t="s">
        <v>97</v>
      </c>
      <c r="BS401" s="21" t="str">
        <f>_xlfn.XLOOKUP(Consolidated[[#This Row],[CODE]],'[7]page 1'!$A:$A,'[7]page 1'!$C:$C,"")</f>
        <v>85KVA</v>
      </c>
      <c r="BT401" s="21" t="str">
        <f>_xlfn.XLOOKUP(Consolidated[[#This Row],[CODE]],[8]Sheet1!$A:$A,[8]Sheet1!$G:$G,"")</f>
        <v>ESSER ROOF SEALING PROGRAM</v>
      </c>
      <c r="BU401" s="21" t="s">
        <v>92</v>
      </c>
      <c r="BV401" s="21" t="s">
        <v>101</v>
      </c>
      <c r="BW401" s="25" t="s">
        <v>92</v>
      </c>
      <c r="BX401" s="32" t="s">
        <v>1215</v>
      </c>
      <c r="BY401" s="21" t="s">
        <v>415</v>
      </c>
      <c r="BZ401" s="21" t="s">
        <v>103</v>
      </c>
      <c r="CA401" s="33" t="s">
        <v>1204</v>
      </c>
      <c r="CB401" s="21">
        <v>1</v>
      </c>
      <c r="CC401" s="25" t="s">
        <v>105</v>
      </c>
      <c r="CD401" s="21" t="s">
        <v>97</v>
      </c>
      <c r="CE401" s="21"/>
      <c r="CF401" s="21" t="s">
        <v>106</v>
      </c>
    </row>
    <row r="402" spans="1:84" ht="56.4" x14ac:dyDescent="0.3">
      <c r="A402" s="21">
        <v>42473</v>
      </c>
      <c r="B402" s="22" t="s">
        <v>1216</v>
      </c>
      <c r="C402" s="21" t="s">
        <v>415</v>
      </c>
      <c r="D402" s="21" t="s">
        <v>416</v>
      </c>
      <c r="E402" s="21" t="s">
        <v>1217</v>
      </c>
      <c r="F402" s="21"/>
      <c r="G402" s="21" t="s">
        <v>119</v>
      </c>
      <c r="H402" s="21" t="s">
        <v>120</v>
      </c>
      <c r="I402" s="21" t="s">
        <v>92</v>
      </c>
      <c r="J402" s="21" t="s">
        <v>93</v>
      </c>
      <c r="K402" s="21" t="s">
        <v>121</v>
      </c>
      <c r="L402" s="24" t="s">
        <v>92</v>
      </c>
      <c r="M402" s="24">
        <v>39.108540238815849</v>
      </c>
      <c r="N402" s="24">
        <v>40.147797288127521</v>
      </c>
      <c r="O402" s="24">
        <v>41.299257087576201</v>
      </c>
      <c r="P402" s="24">
        <v>45.206162990867554</v>
      </c>
      <c r="Q402" s="24">
        <v>55.702042826663771</v>
      </c>
      <c r="R402" s="24">
        <v>61.468986184741148</v>
      </c>
      <c r="S402" s="24" t="s">
        <v>92</v>
      </c>
      <c r="T402" s="24" t="s">
        <v>92</v>
      </c>
      <c r="U402" s="24" t="s">
        <v>92</v>
      </c>
      <c r="V402" s="24" t="s">
        <v>92</v>
      </c>
      <c r="W402" s="24" t="s">
        <v>92</v>
      </c>
      <c r="X402" s="24" t="s">
        <v>92</v>
      </c>
      <c r="Y402" s="24" t="s">
        <v>92</v>
      </c>
      <c r="Z402" s="24">
        <v>6.8698768014575862</v>
      </c>
      <c r="AA402" s="24" t="s">
        <v>92</v>
      </c>
      <c r="AB402" s="23" t="s">
        <v>136</v>
      </c>
      <c r="AC402" s="21">
        <v>18.39537</v>
      </c>
      <c r="AD402" s="21">
        <v>-67.112440000000007</v>
      </c>
      <c r="AE402" s="21" t="str">
        <f>_xlfn.XLOOKUP(Consolidated[[#This Row],[CODE]],[1]updatedschoolpoints!$A:$A,[1]updatedschoolpoints!$O:$O)</f>
        <v>070-022-002-20</v>
      </c>
      <c r="AF402" s="21">
        <f>_xlfn.XLOOKUP(Consolidated[[#This Row],[CODE]],[1]updatedschoolpoints!$A:$A,[1]updatedschoolpoints!$Q:$Q)</f>
        <v>20</v>
      </c>
      <c r="AG402" s="21">
        <f>_xlfn.XLOOKUP(Consolidated[[#This Row],[CODE]],[1]updatedschoolpoints!$A:$A,[1]updatedschoolpoints!$P:$P)</f>
        <v>2</v>
      </c>
      <c r="AH402" s="21">
        <f>_xlfn.XLOOKUP(Consolidated[[#This Row],[CODE]],[1]updatedschoolpoints!$A:$A,[1]updatedschoolpoints!$I:$I)</f>
        <v>5.2946628819999999</v>
      </c>
      <c r="AI402" s="21">
        <f>_xlfn.XLOOKUP(Consolidated[[#This Row],[CODE]],[1]updatedschoolpoints!$A:$A,[1]updatedschoolpoints!$H:$H)</f>
        <v>230635.51519999999</v>
      </c>
      <c r="AJ402" s="21">
        <v>56084</v>
      </c>
      <c r="AK402" s="21" t="s">
        <v>539</v>
      </c>
      <c r="AL402" s="26">
        <f>_xlfn.XLOOKUP(Consolidated[[#This Row],[CODE]],'[2]FCI updated 220517'!$B:$B,'[2]FCI updated 220517'!$GD:$GD)</f>
        <v>1.1592</v>
      </c>
      <c r="AM402" s="27">
        <f>IF(AND(Consolidated[[#This Row],[DESIGNATION]]="Historic",Consolidated[[#This Row],[DESIGNATION 3/22/2022]]="Historic"),AL402,AL402/1.6)</f>
        <v>0.72449999999999992</v>
      </c>
      <c r="AN402" s="21" t="s">
        <v>45</v>
      </c>
      <c r="AO402" s="21" t="s">
        <v>97</v>
      </c>
      <c r="AP402" s="21" t="str">
        <f>_xlfn.XLOOKUP(Consolidated[[#This Row],[CODE]],'[3]PRUEBA PVI'!$D:$D,'[3]PRUEBA PVI'!$I:$I,"NO DATA")</f>
        <v>REGULAR</v>
      </c>
      <c r="AQ402" s="28" t="str">
        <f>IF(_xlfn.XLOOKUP(Consolidated[[#This Row],[CODE]],'[4]PRUEBA PVI'!$D:$D,'[4]PRUEBA PVI'!$I:$I,"NOT FOUND")=Consolidated[[#This Row],[SPECIAL SCHOOL]],"MATCHES","NO")</f>
        <v>MATCHES</v>
      </c>
      <c r="AR402" s="28"/>
      <c r="AS402" s="21">
        <f>_xlfn.XLOOKUP(Consolidated[[#This Row],[CODE]],'[5]WORKING FILE'!$D:$D,'[5]WORKING FILE'!$W:$W,"")</f>
        <v>3</v>
      </c>
      <c r="AT402" s="33">
        <f>_xlfn.XLOOKUP(Consolidated[[#This Row],[CODE]],'[5]WORKING FILE'!$D:$D,'[5]WORKING FILE'!$V:$V)</f>
        <v>0</v>
      </c>
      <c r="AU402" s="21" t="str">
        <f>_xlfn.XLOOKUP(Consolidated[[#This Row],[CODE]],'[6]Karen sort'!$D:$D,'[6]Karen sort'!$O:$O,"NOT COMPLETE")</f>
        <v>PK-5</v>
      </c>
      <c r="AV402" s="21">
        <v>4.8</v>
      </c>
      <c r="AW402" s="21">
        <v>4</v>
      </c>
      <c r="AX402" s="21" t="s">
        <v>92</v>
      </c>
      <c r="AY402" s="27" t="s">
        <v>92</v>
      </c>
      <c r="AZ402" s="21"/>
      <c r="BA402" s="21"/>
      <c r="BB402" s="21"/>
      <c r="BC402" s="21"/>
      <c r="BD402" s="21"/>
      <c r="BE402" s="21"/>
      <c r="BF402" s="24" t="s">
        <v>179</v>
      </c>
      <c r="BG402" s="24">
        <v>311.83281474829619</v>
      </c>
      <c r="BH402" s="29" t="str">
        <f>IF(_xlfn.XLOOKUP(Consolidated[[#This Row],[CODE]],'[4]PRUEBA PVI'!$D:$D,'[4]PRUEBA PVI'!$AF:$AF,"NOT FOUND")=BG402,"",_xlfn.XLOOKUP(Consolidated[[#This Row],[CODE]],'[4]PRUEBA PVI'!$D:$D,'[4]PRUEBA PVI'!$AF:$AF,"NOT FOUND"))</f>
        <v/>
      </c>
      <c r="BI402" s="30">
        <v>295.81363840126266</v>
      </c>
      <c r="BJ402" s="21">
        <v>58</v>
      </c>
      <c r="BK402" s="28" t="str">
        <f>IF(_xlfn.XLOOKUP(Consolidated[[#This Row],[CODE]],'[4]PRUEBA PVI'!$D:$D,'[4]PRUEBA PVI'!$AK:$AK,"NO DATA")=Consolidated[[#This Row],[NO OF CLASSROOMS]],"","DOES NOT MATCH")</f>
        <v/>
      </c>
      <c r="BL402" s="31">
        <f>Consolidated[[#This Row],[ENROLLMENT 2021-22]]/Consolidated[[#This Row],[NO OF CLASSROOMS]]</f>
        <v>5.1002351448493561</v>
      </c>
      <c r="BM402" s="21">
        <f>Consolidated[[#This Row],[FLOOR AREA (SF)]]/Consolidated[[#This Row],[ENROLLMENT 2022-23]]</f>
        <v>179.85278440073611</v>
      </c>
      <c r="BN402" s="21" t="s">
        <v>99</v>
      </c>
      <c r="BO402" s="21" t="s">
        <v>100</v>
      </c>
      <c r="BP402" s="21" t="s">
        <v>97</v>
      </c>
      <c r="BQ402" s="21" t="s">
        <v>97</v>
      </c>
      <c r="BR402" s="21" t="s">
        <v>97</v>
      </c>
      <c r="BS402" s="21" t="str">
        <f>_xlfn.XLOOKUP(Consolidated[[#This Row],[CODE]],'[7]page 1'!$A:$A,'[7]page 1'!$C:$C,"")</f>
        <v/>
      </c>
      <c r="BT402" s="21" t="str">
        <f>_xlfn.XLOOKUP(Consolidated[[#This Row],[CODE]],[8]Sheet1!$A:$A,[8]Sheet1!$G:$G,"")</f>
        <v>ESSER ROOF SEALING PROGRAM</v>
      </c>
      <c r="BU402" s="21" t="s">
        <v>92</v>
      </c>
      <c r="BV402" s="21" t="s">
        <v>124</v>
      </c>
      <c r="BW402" s="25" t="s">
        <v>92</v>
      </c>
      <c r="BX402" s="32" t="s">
        <v>1218</v>
      </c>
      <c r="BY402" s="21" t="s">
        <v>1217</v>
      </c>
      <c r="BZ402" s="21" t="s">
        <v>103</v>
      </c>
      <c r="CA402" s="33" t="s">
        <v>1219</v>
      </c>
      <c r="CB402" s="21">
        <v>1</v>
      </c>
      <c r="CC402" s="25" t="s">
        <v>105</v>
      </c>
      <c r="CD402" s="21" t="s">
        <v>97</v>
      </c>
      <c r="CE402" s="21"/>
      <c r="CF402" s="21" t="s">
        <v>143</v>
      </c>
    </row>
    <row r="403" spans="1:84" ht="56.4" x14ac:dyDescent="0.3">
      <c r="A403" s="21">
        <v>42572</v>
      </c>
      <c r="B403" s="22" t="s">
        <v>1220</v>
      </c>
      <c r="C403" s="21" t="s">
        <v>415</v>
      </c>
      <c r="D403" s="21" t="s">
        <v>416</v>
      </c>
      <c r="E403" s="21" t="s">
        <v>1217</v>
      </c>
      <c r="F403" s="21"/>
      <c r="G403" s="21" t="s">
        <v>119</v>
      </c>
      <c r="H403" s="21" t="s">
        <v>120</v>
      </c>
      <c r="I403" s="21" t="s">
        <v>110</v>
      </c>
      <c r="J403" s="21" t="s">
        <v>92</v>
      </c>
      <c r="K403" s="21" t="s">
        <v>121</v>
      </c>
      <c r="L403" s="24">
        <v>17.240218076592587</v>
      </c>
      <c r="M403" s="24">
        <v>22.892804042233667</v>
      </c>
      <c r="N403" s="24">
        <v>36.413118470627289</v>
      </c>
      <c r="O403" s="24">
        <v>21.588248023051193</v>
      </c>
      <c r="P403" s="24">
        <v>35.78821236777015</v>
      </c>
      <c r="Q403" s="24">
        <v>32.099482306890984</v>
      </c>
      <c r="R403" s="24">
        <v>29.315978026568857</v>
      </c>
      <c r="S403" s="24" t="s">
        <v>92</v>
      </c>
      <c r="T403" s="24" t="s">
        <v>92</v>
      </c>
      <c r="U403" s="24" t="s">
        <v>92</v>
      </c>
      <c r="V403" s="24" t="s">
        <v>92</v>
      </c>
      <c r="W403" s="24" t="s">
        <v>92</v>
      </c>
      <c r="X403" s="24" t="s">
        <v>92</v>
      </c>
      <c r="Y403" s="24" t="s">
        <v>92</v>
      </c>
      <c r="Z403" s="24" t="s">
        <v>92</v>
      </c>
      <c r="AA403" s="24" t="s">
        <v>92</v>
      </c>
      <c r="AB403" s="23" t="s">
        <v>223</v>
      </c>
      <c r="AC403" s="21">
        <v>18.341650000000001</v>
      </c>
      <c r="AD403" s="21">
        <v>-67.077759999999998</v>
      </c>
      <c r="AE403" s="21" t="str">
        <f>_xlfn.XLOOKUP(Consolidated[[#This Row],[CODE]],[1]updatedschoolpoints!$A:$A,[1]updatedschoolpoints!$O:$O)</f>
        <v>127-000-004-07</v>
      </c>
      <c r="AF403" s="21">
        <f>_xlfn.XLOOKUP(Consolidated[[#This Row],[CODE]],[1]updatedschoolpoints!$A:$A,[1]updatedschoolpoints!$Q:$Q)</f>
        <v>7</v>
      </c>
      <c r="AG403" s="21">
        <f>_xlfn.XLOOKUP(Consolidated[[#This Row],[CODE]],[1]updatedschoolpoints!$A:$A,[1]updatedschoolpoints!$P:$P)</f>
        <v>4</v>
      </c>
      <c r="AH403" s="21">
        <f>_xlfn.XLOOKUP(Consolidated[[#This Row],[CODE]],[1]updatedschoolpoints!$A:$A,[1]updatedschoolpoints!$I:$I)</f>
        <v>0.80664950899999999</v>
      </c>
      <c r="AI403" s="21">
        <f>_xlfn.XLOOKUP(Consolidated[[#This Row],[CODE]],[1]updatedschoolpoints!$A:$A,[1]updatedschoolpoints!$H:$H)</f>
        <v>35137.652600000001</v>
      </c>
      <c r="AJ403" s="21">
        <v>13835</v>
      </c>
      <c r="AK403" s="21" t="s">
        <v>152</v>
      </c>
      <c r="AL403" s="26">
        <f>_xlfn.XLOOKUP(Consolidated[[#This Row],[CODE]],'[2]FCI updated 220517'!$B:$B,'[2]FCI updated 220517'!$GD:$GD)</f>
        <v>1.208</v>
      </c>
      <c r="AM403" s="27">
        <f>IF(AND(Consolidated[[#This Row],[DESIGNATION]]="Historic",Consolidated[[#This Row],[DESIGNATION 3/22/2022]]="Historic"),AL403,AL403/1.6)</f>
        <v>0.75499999999999989</v>
      </c>
      <c r="AN403" s="21" t="s">
        <v>97</v>
      </c>
      <c r="AO403" s="21" t="s">
        <v>97</v>
      </c>
      <c r="AP403" s="21" t="str">
        <f>_xlfn.XLOOKUP(Consolidated[[#This Row],[CODE]],'[3]PRUEBA PVI'!$D:$D,'[3]PRUEBA PVI'!$I:$I,"NO DATA")</f>
        <v>REGULAR</v>
      </c>
      <c r="AQ403" s="28" t="str">
        <f>IF(_xlfn.XLOOKUP(Consolidated[[#This Row],[CODE]],'[4]PRUEBA PVI'!$D:$D,'[4]PRUEBA PVI'!$I:$I,"NOT FOUND")=Consolidated[[#This Row],[SPECIAL SCHOOL]],"MATCHES","NO")</f>
        <v>MATCHES</v>
      </c>
      <c r="AR403" s="28"/>
      <c r="AS403" s="21">
        <f>_xlfn.XLOOKUP(Consolidated[[#This Row],[CODE]],'[5]WORKING FILE'!$D:$D,'[5]WORKING FILE'!$W:$W,"")</f>
        <v>5</v>
      </c>
      <c r="AT403" s="33" t="str">
        <f>_xlfn.XLOOKUP(Consolidated[[#This Row],[CODE]],'[5]WORKING FILE'!$D:$D,'[5]WORKING FILE'!$V:$V)</f>
        <v>or consolidate?</v>
      </c>
      <c r="AU403" s="21" t="str">
        <f>_xlfn.XLOOKUP(Consolidated[[#This Row],[CODE]],'[6]Karen sort'!$D:$D,'[6]Karen sort'!$O:$O,"NOT COMPLETE")</f>
        <v>PK-8</v>
      </c>
      <c r="AV403" s="21">
        <v>4.8</v>
      </c>
      <c r="AW403" s="21">
        <v>5</v>
      </c>
      <c r="AX403" s="21" t="s">
        <v>92</v>
      </c>
      <c r="AY403" s="27" t="s">
        <v>92</v>
      </c>
      <c r="AZ403" s="21"/>
      <c r="BA403" s="21"/>
      <c r="BB403" s="21"/>
      <c r="BC403" s="21"/>
      <c r="BD403" s="21"/>
      <c r="BE403" s="21"/>
      <c r="BF403" s="24" t="s">
        <v>98</v>
      </c>
      <c r="BG403" s="24">
        <v>195.33806131373473</v>
      </c>
      <c r="BH403" s="29" t="str">
        <f>IF(_xlfn.XLOOKUP(Consolidated[[#This Row],[CODE]],'[4]PRUEBA PVI'!$D:$D,'[4]PRUEBA PVI'!$AF:$AF,"NOT FOUND")=BG403,"",_xlfn.XLOOKUP(Consolidated[[#This Row],[CODE]],'[4]PRUEBA PVI'!$D:$D,'[4]PRUEBA PVI'!$AF:$AF,"NOT FOUND"))</f>
        <v/>
      </c>
      <c r="BI403" s="30">
        <v>186.40803048683986</v>
      </c>
      <c r="BJ403" s="21">
        <v>14</v>
      </c>
      <c r="BK403" s="28" t="str">
        <f>IF(_xlfn.XLOOKUP(Consolidated[[#This Row],[CODE]],'[4]PRUEBA PVI'!$D:$D,'[4]PRUEBA PVI'!$AK:$AK,"NO DATA")=Consolidated[[#This Row],[NO OF CLASSROOMS]],"","DOES NOT MATCH")</f>
        <v/>
      </c>
      <c r="BL403" s="31">
        <f>Consolidated[[#This Row],[ENROLLMENT 2021-22]]/Consolidated[[#This Row],[NO OF CLASSROOMS]]</f>
        <v>13.314859320488562</v>
      </c>
      <c r="BM403" s="21">
        <f>Consolidated[[#This Row],[FLOOR AREA (SF)]]/Consolidated[[#This Row],[ENROLLMENT 2022-23]]</f>
        <v>70.825930732359666</v>
      </c>
      <c r="BN403" s="21" t="s">
        <v>114</v>
      </c>
      <c r="BO403" s="21" t="s">
        <v>132</v>
      </c>
      <c r="BP403" s="21" t="s">
        <v>97</v>
      </c>
      <c r="BQ403" s="21" t="s">
        <v>97</v>
      </c>
      <c r="BR403" s="21" t="s">
        <v>97</v>
      </c>
      <c r="BS403" s="21" t="str">
        <f>_xlfn.XLOOKUP(Consolidated[[#This Row],[CODE]],'[7]page 1'!$A:$A,'[7]page 1'!$C:$C,"")</f>
        <v>85KVA</v>
      </c>
      <c r="BT403" s="21" t="str">
        <f>_xlfn.XLOOKUP(Consolidated[[#This Row],[CODE]],[8]Sheet1!$A:$A,[8]Sheet1!$G:$G,"")</f>
        <v/>
      </c>
      <c r="BU403" s="21" t="s">
        <v>92</v>
      </c>
      <c r="BV403" s="21" t="s">
        <v>124</v>
      </c>
      <c r="BW403" s="25" t="s">
        <v>92</v>
      </c>
      <c r="BX403" s="32" t="s">
        <v>1221</v>
      </c>
      <c r="BY403" s="21" t="s">
        <v>1217</v>
      </c>
      <c r="BZ403" s="21" t="s">
        <v>103</v>
      </c>
      <c r="CA403" s="33" t="s">
        <v>1219</v>
      </c>
      <c r="CB403" s="21">
        <v>1</v>
      </c>
      <c r="CC403" s="25" t="s">
        <v>105</v>
      </c>
      <c r="CD403" s="21" t="s">
        <v>97</v>
      </c>
      <c r="CE403" s="21"/>
      <c r="CF403" s="21" t="s">
        <v>127</v>
      </c>
    </row>
    <row r="404" spans="1:84" ht="70.2" x14ac:dyDescent="0.3">
      <c r="A404" s="21">
        <v>42770</v>
      </c>
      <c r="B404" s="22" t="s">
        <v>1222</v>
      </c>
      <c r="C404" s="21" t="s">
        <v>415</v>
      </c>
      <c r="D404" s="21" t="s">
        <v>416</v>
      </c>
      <c r="E404" s="21" t="s">
        <v>1217</v>
      </c>
      <c r="F404" s="21"/>
      <c r="G404" s="21" t="s">
        <v>119</v>
      </c>
      <c r="H404" s="21" t="s">
        <v>120</v>
      </c>
      <c r="I404" s="21" t="s">
        <v>110</v>
      </c>
      <c r="J404" s="21" t="s">
        <v>92</v>
      </c>
      <c r="K404" s="21" t="s">
        <v>121</v>
      </c>
      <c r="L404" s="24">
        <v>15.085190817018514</v>
      </c>
      <c r="M404" s="24">
        <v>20.985070372047527</v>
      </c>
      <c r="N404" s="24">
        <v>22.408072905001408</v>
      </c>
      <c r="O404" s="24">
        <v>19.711009064525005</v>
      </c>
      <c r="P404" s="24">
        <v>21.661286433124037</v>
      </c>
      <c r="Q404" s="24">
        <v>24.546662940563696</v>
      </c>
      <c r="R404" s="24">
        <v>22.696241052827503</v>
      </c>
      <c r="S404" s="24" t="s">
        <v>92</v>
      </c>
      <c r="T404" s="24" t="s">
        <v>92</v>
      </c>
      <c r="U404" s="24" t="s">
        <v>92</v>
      </c>
      <c r="V404" s="24" t="s">
        <v>92</v>
      </c>
      <c r="W404" s="24" t="s">
        <v>92</v>
      </c>
      <c r="X404" s="24" t="s">
        <v>92</v>
      </c>
      <c r="Y404" s="24" t="s">
        <v>92</v>
      </c>
      <c r="Z404" s="24" t="s">
        <v>92</v>
      </c>
      <c r="AA404" s="24" t="s">
        <v>92</v>
      </c>
      <c r="AB404" s="23" t="s">
        <v>223</v>
      </c>
      <c r="AC404" s="21">
        <v>18.331189999999999</v>
      </c>
      <c r="AD404" s="21">
        <v>-67.046449999999993</v>
      </c>
      <c r="AE404" s="21" t="str">
        <f>_xlfn.XLOOKUP(Consolidated[[#This Row],[CODE]],[1]updatedschoolpoints!$A:$A,[1]updatedschoolpoints!$O:$O)</f>
        <v>128-033-533-14</v>
      </c>
      <c r="AF404" s="21">
        <f>_xlfn.XLOOKUP(Consolidated[[#This Row],[CODE]],[1]updatedschoolpoints!$A:$A,[1]updatedschoolpoints!$Q:$Q)</f>
        <v>14</v>
      </c>
      <c r="AG404" s="21">
        <f>_xlfn.XLOOKUP(Consolidated[[#This Row],[CODE]],[1]updatedschoolpoints!$A:$A,[1]updatedschoolpoints!$P:$P)</f>
        <v>533</v>
      </c>
      <c r="AH404" s="21">
        <f>_xlfn.XLOOKUP(Consolidated[[#This Row],[CODE]],[1]updatedschoolpoints!$A:$A,[1]updatedschoolpoints!$I:$I)</f>
        <v>0.39436935000000001</v>
      </c>
      <c r="AI404" s="21">
        <f>_xlfn.XLOOKUP(Consolidated[[#This Row],[CODE]],[1]updatedschoolpoints!$A:$A,[1]updatedschoolpoints!$H:$H)</f>
        <v>17178.728869999999</v>
      </c>
      <c r="AJ404" s="21">
        <v>8550</v>
      </c>
      <c r="AK404" s="21" t="s">
        <v>1223</v>
      </c>
      <c r="AL404" s="26">
        <f>_xlfn.XLOOKUP(Consolidated[[#This Row],[CODE]],'[2]FCI updated 220517'!$B:$B,'[2]FCI updated 220517'!$GD:$GD)</f>
        <v>1.256</v>
      </c>
      <c r="AM404" s="27">
        <f>IF(AND(Consolidated[[#This Row],[DESIGNATION]]="Historic",Consolidated[[#This Row],[DESIGNATION 3/22/2022]]="Historic"),AL404,AL404/1.6)</f>
        <v>0.78499999999999992</v>
      </c>
      <c r="AN404" s="21" t="s">
        <v>97</v>
      </c>
      <c r="AO404" s="21" t="s">
        <v>97</v>
      </c>
      <c r="AP404" s="21" t="str">
        <f>_xlfn.XLOOKUP(Consolidated[[#This Row],[CODE]],'[3]PRUEBA PVI'!$D:$D,'[3]PRUEBA PVI'!$I:$I,"NO DATA")</f>
        <v>REGULAR</v>
      </c>
      <c r="AQ404" s="28" t="str">
        <f>IF(_xlfn.XLOOKUP(Consolidated[[#This Row],[CODE]],'[4]PRUEBA PVI'!$D:$D,'[4]PRUEBA PVI'!$I:$I,"NOT FOUND")=Consolidated[[#This Row],[SPECIAL SCHOOL]],"MATCHES","NO")</f>
        <v>MATCHES</v>
      </c>
      <c r="AR404" s="28"/>
      <c r="AS404" s="21">
        <f>_xlfn.XLOOKUP(Consolidated[[#This Row],[CODE]],'[5]WORKING FILE'!$D:$D,'[5]WORKING FILE'!$W:$W,"")</f>
        <v>5</v>
      </c>
      <c r="AT404" s="33">
        <f>_xlfn.XLOOKUP(Consolidated[[#This Row],[CODE]],'[5]WORKING FILE'!$D:$D,'[5]WORKING FILE'!$V:$V)</f>
        <v>0</v>
      </c>
      <c r="AU404" s="21" t="str">
        <f>_xlfn.XLOOKUP(Consolidated[[#This Row],[CODE]],'[6]Karen sort'!$D:$D,'[6]Karen sort'!$O:$O,"NOT COMPLETE")</f>
        <v>PK-8</v>
      </c>
      <c r="AV404" s="21">
        <v>4.8</v>
      </c>
      <c r="AW404" s="21">
        <v>5</v>
      </c>
      <c r="AX404" s="21" t="s">
        <v>92</v>
      </c>
      <c r="AY404" s="27" t="s">
        <v>92</v>
      </c>
      <c r="AZ404" s="21"/>
      <c r="BA404" s="21"/>
      <c r="BB404" s="21"/>
      <c r="BC404" s="21"/>
      <c r="BD404" s="21"/>
      <c r="BE404" s="21"/>
      <c r="BF404" s="24" t="s">
        <v>98</v>
      </c>
      <c r="BG404" s="24">
        <v>147.09353358510768</v>
      </c>
      <c r="BH404" s="29" t="str">
        <f>IF(_xlfn.XLOOKUP(Consolidated[[#This Row],[CODE]],'[4]PRUEBA PVI'!$D:$D,'[4]PRUEBA PVI'!$AF:$AF,"NOT FOUND")=BG404,"",_xlfn.XLOOKUP(Consolidated[[#This Row],[CODE]],'[4]PRUEBA PVI'!$D:$D,'[4]PRUEBA PVI'!$AF:$AF,"NOT FOUND"))</f>
        <v/>
      </c>
      <c r="BI404" s="30">
        <v>140.73270033284149</v>
      </c>
      <c r="BJ404" s="21">
        <v>9</v>
      </c>
      <c r="BK404" s="28" t="str">
        <f>IF(_xlfn.XLOOKUP(Consolidated[[#This Row],[CODE]],'[4]PRUEBA PVI'!$D:$D,'[4]PRUEBA PVI'!$AK:$AK,"NO DATA")=Consolidated[[#This Row],[NO OF CLASSROOMS]],"","DOES NOT MATCH")</f>
        <v/>
      </c>
      <c r="BL404" s="31">
        <f>Consolidated[[#This Row],[ENROLLMENT 2021-22]]/Consolidated[[#This Row],[NO OF CLASSROOMS]]</f>
        <v>15.636966703649055</v>
      </c>
      <c r="BM404" s="21">
        <f>Consolidated[[#This Row],[FLOOR AREA (SF)]]/Consolidated[[#This Row],[ENROLLMENT 2022-23]]</f>
        <v>58.126280548240466</v>
      </c>
      <c r="BN404" s="21" t="s">
        <v>114</v>
      </c>
      <c r="BO404" s="21" t="s">
        <v>100</v>
      </c>
      <c r="BP404" s="21" t="s">
        <v>97</v>
      </c>
      <c r="BQ404" s="21" t="s">
        <v>97</v>
      </c>
      <c r="BR404" s="21" t="s">
        <v>97</v>
      </c>
      <c r="BS404" s="21" t="str">
        <f>_xlfn.XLOOKUP(Consolidated[[#This Row],[CODE]],'[7]page 1'!$A:$A,'[7]page 1'!$C:$C,"")</f>
        <v/>
      </c>
      <c r="BT404" s="21" t="str">
        <f>_xlfn.XLOOKUP(Consolidated[[#This Row],[CODE]],[8]Sheet1!$A:$A,[8]Sheet1!$G:$G,"")</f>
        <v/>
      </c>
      <c r="BU404" s="21" t="s">
        <v>92</v>
      </c>
      <c r="BV404" s="21" t="s">
        <v>124</v>
      </c>
      <c r="BW404" s="25" t="s">
        <v>92</v>
      </c>
      <c r="BX404" s="32" t="s">
        <v>1224</v>
      </c>
      <c r="BY404" s="21" t="s">
        <v>1217</v>
      </c>
      <c r="BZ404" s="21" t="s">
        <v>103</v>
      </c>
      <c r="CA404" s="33" t="s">
        <v>1219</v>
      </c>
      <c r="CB404" s="21">
        <v>1</v>
      </c>
      <c r="CC404" s="25" t="s">
        <v>105</v>
      </c>
      <c r="CD404" s="21" t="s">
        <v>97</v>
      </c>
      <c r="CE404" s="21"/>
      <c r="CF404" s="21" t="s">
        <v>134</v>
      </c>
    </row>
    <row r="405" spans="1:84" ht="70.2" x14ac:dyDescent="0.3">
      <c r="A405" s="21">
        <v>42804</v>
      </c>
      <c r="B405" s="22" t="s">
        <v>1225</v>
      </c>
      <c r="C405" s="21" t="s">
        <v>415</v>
      </c>
      <c r="D405" s="21" t="s">
        <v>416</v>
      </c>
      <c r="E405" s="21" t="s">
        <v>1217</v>
      </c>
      <c r="F405" s="21"/>
      <c r="G405" s="21" t="s">
        <v>119</v>
      </c>
      <c r="H405" s="21" t="s">
        <v>120</v>
      </c>
      <c r="I405" s="21" t="s">
        <v>92</v>
      </c>
      <c r="J405" s="21" t="s">
        <v>93</v>
      </c>
      <c r="K405" s="21" t="s">
        <v>121</v>
      </c>
      <c r="L405" s="24" t="s">
        <v>92</v>
      </c>
      <c r="M405" s="24">
        <v>25.754404547512877</v>
      </c>
      <c r="N405" s="24">
        <v>30.811100244376938</v>
      </c>
      <c r="O405" s="24">
        <v>36.606159691260721</v>
      </c>
      <c r="P405" s="24">
        <v>37.671802492389631</v>
      </c>
      <c r="Q405" s="24">
        <v>30.211277465309163</v>
      </c>
      <c r="R405" s="24">
        <v>34.990038289775732</v>
      </c>
      <c r="S405" s="24" t="s">
        <v>92</v>
      </c>
      <c r="T405" s="24" t="s">
        <v>92</v>
      </c>
      <c r="U405" s="24" t="s">
        <v>92</v>
      </c>
      <c r="V405" s="24" t="s">
        <v>92</v>
      </c>
      <c r="W405" s="24" t="s">
        <v>92</v>
      </c>
      <c r="X405" s="24" t="s">
        <v>92</v>
      </c>
      <c r="Y405" s="24" t="s">
        <v>92</v>
      </c>
      <c r="Z405" s="24" t="s">
        <v>92</v>
      </c>
      <c r="AA405" s="24" t="s">
        <v>92</v>
      </c>
      <c r="AB405" s="23" t="s">
        <v>136</v>
      </c>
      <c r="AC405" s="21">
        <v>18.378830000000001</v>
      </c>
      <c r="AD405" s="33">
        <v>-67.079115000000002</v>
      </c>
      <c r="AE405" s="33" t="str">
        <f>_xlfn.XLOOKUP(Consolidated[[#This Row],[CODE]],[1]updatedschoolpoints!$A:$A,[1]updatedschoolpoints!$O:$O)</f>
        <v>070-000-009-38</v>
      </c>
      <c r="AF405" s="33">
        <f>_xlfn.XLOOKUP(Consolidated[[#This Row],[CODE]],[1]updatedschoolpoints!$A:$A,[1]updatedschoolpoints!$Q:$Q)</f>
        <v>38</v>
      </c>
      <c r="AG405" s="33">
        <f>_xlfn.XLOOKUP(Consolidated[[#This Row],[CODE]],[1]updatedschoolpoints!$A:$A,[1]updatedschoolpoints!$P:$P)</f>
        <v>9</v>
      </c>
      <c r="AH405" s="33">
        <f>_xlfn.XLOOKUP(Consolidated[[#This Row],[CODE]],[1]updatedschoolpoints!$A:$A,[1]updatedschoolpoints!$I:$I)</f>
        <v>2.3237900090000001</v>
      </c>
      <c r="AI405" s="33">
        <f>_xlfn.XLOOKUP(Consolidated[[#This Row],[CODE]],[1]updatedschoolpoints!$A:$A,[1]updatedschoolpoints!$H:$H)</f>
        <v>101224.2928</v>
      </c>
      <c r="AJ405" s="21">
        <v>10318</v>
      </c>
      <c r="AK405" s="21" t="s">
        <v>96</v>
      </c>
      <c r="AL405" s="26">
        <f>_xlfn.XLOOKUP(Consolidated[[#This Row],[CODE]],'[2]FCI updated 220517'!$B:$B,'[2]FCI updated 220517'!$GD:$GD)</f>
        <v>1.276</v>
      </c>
      <c r="AM405" s="27">
        <f>IF(AND(Consolidated[[#This Row],[DESIGNATION]]="Historic",Consolidated[[#This Row],[DESIGNATION 3/22/2022]]="Historic"),AL405,AL405/1.6)</f>
        <v>0.79749999999999999</v>
      </c>
      <c r="AN405" s="21" t="s">
        <v>45</v>
      </c>
      <c r="AO405" s="21" t="s">
        <v>46</v>
      </c>
      <c r="AP405" s="21" t="str">
        <f>_xlfn.XLOOKUP(Consolidated[[#This Row],[CODE]],'[3]PRUEBA PVI'!$D:$D,'[3]PRUEBA PVI'!$I:$I,"NO DATA")</f>
        <v>REGULAR</v>
      </c>
      <c r="AQ405" s="28" t="str">
        <f>IF(_xlfn.XLOOKUP(Consolidated[[#This Row],[CODE]],'[4]PRUEBA PVI'!$D:$D,'[4]PRUEBA PVI'!$I:$I,"NOT FOUND")=Consolidated[[#This Row],[SPECIAL SCHOOL]],"MATCHES","NO")</f>
        <v>MATCHES</v>
      </c>
      <c r="AR405" s="28"/>
      <c r="AS405" s="21">
        <f>_xlfn.XLOOKUP(Consolidated[[#This Row],[CODE]],'[5]WORKING FILE'!$D:$D,'[5]WORKING FILE'!$W:$W,"")</f>
        <v>1</v>
      </c>
      <c r="AT405" s="33">
        <f>_xlfn.XLOOKUP(Consolidated[[#This Row],[CODE]],'[5]WORKING FILE'!$D:$D,'[5]WORKING FILE'!$V:$V)</f>
        <v>0</v>
      </c>
      <c r="AU405" s="21" t="str">
        <f>_xlfn.XLOOKUP(Consolidated[[#This Row],[CODE]],'[6]Karen sort'!$D:$D,'[6]Karen sort'!$O:$O,"NOT COMPLETE")</f>
        <v>K-5</v>
      </c>
      <c r="AV405" s="21">
        <v>4.8</v>
      </c>
      <c r="AW405" s="21">
        <v>4</v>
      </c>
      <c r="AX405" s="21" t="s">
        <v>92</v>
      </c>
      <c r="AY405" s="27" t="s">
        <v>92</v>
      </c>
      <c r="AZ405" s="21"/>
      <c r="BA405" s="21"/>
      <c r="BB405" s="21"/>
      <c r="BC405" s="21"/>
      <c r="BD405" s="21"/>
      <c r="BE405" s="21"/>
      <c r="BF405" s="24" t="s">
        <v>131</v>
      </c>
      <c r="BG405" s="24">
        <v>200.83394606324387</v>
      </c>
      <c r="BH405" s="29" t="str">
        <f>IF(_xlfn.XLOOKUP(Consolidated[[#This Row],[CODE]],'[4]PRUEBA PVI'!$D:$D,'[4]PRUEBA PVI'!$AF:$AF,"NOT FOUND")=BG405,"",_xlfn.XLOOKUP(Consolidated[[#This Row],[CODE]],'[4]PRUEBA PVI'!$D:$D,'[4]PRUEBA PVI'!$AF:$AF,"NOT FOUND"))</f>
        <v/>
      </c>
      <c r="BI405" s="30">
        <v>189.37105692178855</v>
      </c>
      <c r="BJ405" s="21">
        <v>21</v>
      </c>
      <c r="BK405" s="28" t="str">
        <f>IF(_xlfn.XLOOKUP(Consolidated[[#This Row],[CODE]],'[4]PRUEBA PVI'!$D:$D,'[4]PRUEBA PVI'!$AK:$AK,"NO DATA")=Consolidated[[#This Row],[NO OF CLASSROOMS]],"","DOES NOT MATCH")</f>
        <v/>
      </c>
      <c r="BL405" s="31">
        <f>Consolidated[[#This Row],[ENROLLMENT 2021-22]]/Consolidated[[#This Row],[NO OF CLASSROOMS]]</f>
        <v>9.0176693772280263</v>
      </c>
      <c r="BM405" s="21">
        <f>Consolidated[[#This Row],[FLOOR AREA (SF)]]/Consolidated[[#This Row],[ENROLLMENT 2022-23]]</f>
        <v>51.375776865683839</v>
      </c>
      <c r="BN405" s="21" t="s">
        <v>114</v>
      </c>
      <c r="BO405" s="21" t="s">
        <v>132</v>
      </c>
      <c r="BP405" s="21" t="s">
        <v>97</v>
      </c>
      <c r="BQ405" s="21" t="s">
        <v>123</v>
      </c>
      <c r="BR405" s="21" t="s">
        <v>97</v>
      </c>
      <c r="BS405" s="21" t="str">
        <f>_xlfn.XLOOKUP(Consolidated[[#This Row],[CODE]],'[7]page 1'!$A:$A,'[7]page 1'!$C:$C,"")</f>
        <v/>
      </c>
      <c r="BT405" s="21" t="str">
        <f>_xlfn.XLOOKUP(Consolidated[[#This Row],[CODE]],[8]Sheet1!$A:$A,[8]Sheet1!$G:$G,"")</f>
        <v/>
      </c>
      <c r="BU405" s="21" t="s">
        <v>92</v>
      </c>
      <c r="BV405" s="21" t="s">
        <v>101</v>
      </c>
      <c r="BW405" s="25" t="s">
        <v>92</v>
      </c>
      <c r="BX405" s="32" t="s">
        <v>1226</v>
      </c>
      <c r="BY405" s="21" t="s">
        <v>1217</v>
      </c>
      <c r="BZ405" s="21" t="s">
        <v>103</v>
      </c>
      <c r="CA405" s="33" t="s">
        <v>1219</v>
      </c>
      <c r="CB405" s="21">
        <v>1</v>
      </c>
      <c r="CC405" s="25" t="s">
        <v>105</v>
      </c>
      <c r="CD405" s="21" t="s">
        <v>97</v>
      </c>
      <c r="CE405" s="21"/>
      <c r="CF405" s="21" t="s">
        <v>134</v>
      </c>
    </row>
    <row r="406" spans="1:84" ht="56.4" x14ac:dyDescent="0.3">
      <c r="A406" s="21">
        <v>42812</v>
      </c>
      <c r="B406" s="22" t="s">
        <v>1227</v>
      </c>
      <c r="C406" s="21" t="s">
        <v>415</v>
      </c>
      <c r="D406" s="21" t="s">
        <v>416</v>
      </c>
      <c r="E406" s="21" t="s">
        <v>1217</v>
      </c>
      <c r="F406" s="21"/>
      <c r="G406" s="21" t="s">
        <v>119</v>
      </c>
      <c r="H406" s="21" t="s">
        <v>120</v>
      </c>
      <c r="I406" s="21" t="s">
        <v>110</v>
      </c>
      <c r="J406" s="21" t="s">
        <v>92</v>
      </c>
      <c r="K406" s="21" t="s">
        <v>121</v>
      </c>
      <c r="L406" s="24">
        <v>14.007677187231478</v>
      </c>
      <c r="M406" s="24">
        <v>28.616005052792083</v>
      </c>
      <c r="N406" s="24">
        <v>40.147797288127521</v>
      </c>
      <c r="O406" s="24">
        <v>30.035823336419053</v>
      </c>
      <c r="P406" s="24">
        <v>32.962827180840925</v>
      </c>
      <c r="Q406" s="24">
        <v>30.211277465309163</v>
      </c>
      <c r="R406" s="24">
        <v>28.370301316034375</v>
      </c>
      <c r="S406" s="24" t="s">
        <v>92</v>
      </c>
      <c r="T406" s="24" t="s">
        <v>92</v>
      </c>
      <c r="U406" s="24" t="s">
        <v>92</v>
      </c>
      <c r="V406" s="24" t="s">
        <v>92</v>
      </c>
      <c r="W406" s="24" t="s">
        <v>92</v>
      </c>
      <c r="X406" s="24" t="s">
        <v>92</v>
      </c>
      <c r="Y406" s="24" t="s">
        <v>92</v>
      </c>
      <c r="Z406" s="24" t="s">
        <v>92</v>
      </c>
      <c r="AA406" s="24" t="s">
        <v>92</v>
      </c>
      <c r="AB406" s="23" t="s">
        <v>1228</v>
      </c>
      <c r="AC406" s="21">
        <v>18.402460000000001</v>
      </c>
      <c r="AD406" s="21">
        <v>-67.077650000000006</v>
      </c>
      <c r="AE406" s="21" t="str">
        <f>_xlfn.XLOOKUP(Consolidated[[#This Row],[CODE]],[1]updatedschoolpoints!$A:$A,[1]updatedschoolpoints!$O:$O)</f>
        <v>070-008-408-11</v>
      </c>
      <c r="AF406" s="21">
        <f>_xlfn.XLOOKUP(Consolidated[[#This Row],[CODE]],[1]updatedschoolpoints!$A:$A,[1]updatedschoolpoints!$Q:$Q)</f>
        <v>11</v>
      </c>
      <c r="AG406" s="21">
        <f>_xlfn.XLOOKUP(Consolidated[[#This Row],[CODE]],[1]updatedschoolpoints!$A:$A,[1]updatedschoolpoints!$P:$P)</f>
        <v>408</v>
      </c>
      <c r="AH406" s="21">
        <f>_xlfn.XLOOKUP(Consolidated[[#This Row],[CODE]],[1]updatedschoolpoints!$A:$A,[1]updatedschoolpoints!$I:$I)</f>
        <v>2.5955873199999999</v>
      </c>
      <c r="AI406" s="21">
        <f>_xlfn.XLOOKUP(Consolidated[[#This Row],[CODE]],[1]updatedschoolpoints!$A:$A,[1]updatedschoolpoints!$H:$H)</f>
        <v>113063.7837</v>
      </c>
      <c r="AJ406" s="21">
        <v>26042</v>
      </c>
      <c r="AK406" s="21" t="s">
        <v>186</v>
      </c>
      <c r="AL406" s="26">
        <f>_xlfn.XLOOKUP(Consolidated[[#This Row],[CODE]],'[2]FCI updated 220517'!$B:$B,'[2]FCI updated 220517'!$GD:$GD)</f>
        <v>1.256</v>
      </c>
      <c r="AM406" s="27">
        <f>IF(AND(Consolidated[[#This Row],[DESIGNATION]]="Historic",Consolidated[[#This Row],[DESIGNATION 3/22/2022]]="Historic"),AL406,AL406/1.6)</f>
        <v>0.78499999999999992</v>
      </c>
      <c r="AN406" s="21" t="s">
        <v>97</v>
      </c>
      <c r="AO406" s="21" t="s">
        <v>97</v>
      </c>
      <c r="AP406" s="21" t="str">
        <f>_xlfn.XLOOKUP(Consolidated[[#This Row],[CODE]],'[3]PRUEBA PVI'!$D:$D,'[3]PRUEBA PVI'!$I:$I,"NO DATA")</f>
        <v>REGULAR</v>
      </c>
      <c r="AQ406" s="28" t="str">
        <f>IF(_xlfn.XLOOKUP(Consolidated[[#This Row],[CODE]],'[4]PRUEBA PVI'!$D:$D,'[4]PRUEBA PVI'!$I:$I,"NOT FOUND")=Consolidated[[#This Row],[SPECIAL SCHOOL]],"MATCHES","NO")</f>
        <v>MATCHES</v>
      </c>
      <c r="AR406" s="28"/>
      <c r="AS406" s="21">
        <f>_xlfn.XLOOKUP(Consolidated[[#This Row],[CODE]],'[5]WORKING FILE'!$D:$D,'[5]WORKING FILE'!$W:$W,"")</f>
        <v>3</v>
      </c>
      <c r="AT406" s="33">
        <f>_xlfn.XLOOKUP(Consolidated[[#This Row],[CODE]],'[5]WORKING FILE'!$D:$D,'[5]WORKING FILE'!$V:$V)</f>
        <v>0</v>
      </c>
      <c r="AU406" s="21" t="str">
        <f>_xlfn.XLOOKUP(Consolidated[[#This Row],[CODE]],'[6]Karen sort'!$D:$D,'[6]Karen sort'!$O:$O,"NOT COMPLETE")</f>
        <v>PK-5</v>
      </c>
      <c r="AV406" s="21">
        <v>4.8</v>
      </c>
      <c r="AW406" s="21">
        <v>3</v>
      </c>
      <c r="AX406" s="21" t="s">
        <v>92</v>
      </c>
      <c r="AY406" s="27" t="s">
        <v>92</v>
      </c>
      <c r="AZ406" s="21"/>
      <c r="BA406" s="21"/>
      <c r="BB406" s="21"/>
      <c r="BC406" s="21"/>
      <c r="BD406" s="21"/>
      <c r="BE406" s="21"/>
      <c r="BF406" s="24" t="s">
        <v>98</v>
      </c>
      <c r="BG406" s="24">
        <v>204.35170882675462</v>
      </c>
      <c r="BH406" s="29" t="str">
        <f>IF(_xlfn.XLOOKUP(Consolidated[[#This Row],[CODE]],'[4]PRUEBA PVI'!$D:$D,'[4]PRUEBA PVI'!$AF:$AF,"NOT FOUND")=BG406,"",_xlfn.XLOOKUP(Consolidated[[#This Row],[CODE]],'[4]PRUEBA PVI'!$D:$D,'[4]PRUEBA PVI'!$AF:$AF,"NOT FOUND"))</f>
        <v/>
      </c>
      <c r="BI406" s="30">
        <v>194.46221344248568</v>
      </c>
      <c r="BJ406" s="21">
        <v>18</v>
      </c>
      <c r="BK406" s="28" t="str">
        <f>IF(_xlfn.XLOOKUP(Consolidated[[#This Row],[CODE]],'[4]PRUEBA PVI'!$D:$D,'[4]PRUEBA PVI'!$AK:$AK,"NO DATA")=Consolidated[[#This Row],[NO OF CLASSROOMS]],"","DOES NOT MATCH")</f>
        <v/>
      </c>
      <c r="BL406" s="31">
        <f>Consolidated[[#This Row],[ENROLLMENT 2021-22]]/Consolidated[[#This Row],[NO OF CLASSROOMS]]</f>
        <v>10.803456302360315</v>
      </c>
      <c r="BM406" s="21">
        <f>Consolidated[[#This Row],[FLOOR AREA (SF)]]/Consolidated[[#This Row],[ENROLLMENT 2022-23]]</f>
        <v>127.43715308041735</v>
      </c>
      <c r="BN406" s="21" t="s">
        <v>114</v>
      </c>
      <c r="BO406" s="21" t="s">
        <v>100</v>
      </c>
      <c r="BP406" s="21" t="s">
        <v>97</v>
      </c>
      <c r="BQ406" s="21" t="s">
        <v>97</v>
      </c>
      <c r="BR406" s="21" t="s">
        <v>97</v>
      </c>
      <c r="BS406" s="21" t="str">
        <f>_xlfn.XLOOKUP(Consolidated[[#This Row],[CODE]],'[7]page 1'!$A:$A,'[7]page 1'!$C:$C,"")</f>
        <v>85KVA</v>
      </c>
      <c r="BT406" s="21" t="str">
        <f>_xlfn.XLOOKUP(Consolidated[[#This Row],[CODE]],[8]Sheet1!$A:$A,[8]Sheet1!$G:$G,"")</f>
        <v/>
      </c>
      <c r="BU406" s="21" t="s">
        <v>92</v>
      </c>
      <c r="BV406" s="21" t="s">
        <v>124</v>
      </c>
      <c r="BW406" s="25" t="s">
        <v>92</v>
      </c>
      <c r="BX406" s="32" t="s">
        <v>1229</v>
      </c>
      <c r="BY406" s="21" t="s">
        <v>1217</v>
      </c>
      <c r="BZ406" s="21" t="s">
        <v>103</v>
      </c>
      <c r="CA406" s="33" t="s">
        <v>1219</v>
      </c>
      <c r="CB406" s="21">
        <v>1</v>
      </c>
      <c r="CC406" s="25" t="s">
        <v>105</v>
      </c>
      <c r="CD406" s="21" t="s">
        <v>97</v>
      </c>
      <c r="CE406" s="21"/>
      <c r="CF406" s="21" t="s">
        <v>127</v>
      </c>
    </row>
    <row r="407" spans="1:84" ht="70.2" x14ac:dyDescent="0.3">
      <c r="A407" s="21">
        <v>42911</v>
      </c>
      <c r="B407" s="22" t="s">
        <v>1230</v>
      </c>
      <c r="C407" s="21" t="s">
        <v>415</v>
      </c>
      <c r="D407" s="21" t="s">
        <v>1122</v>
      </c>
      <c r="E407" s="21" t="s">
        <v>1231</v>
      </c>
      <c r="F407" s="21"/>
      <c r="G407" s="21" t="s">
        <v>255</v>
      </c>
      <c r="H407" s="21" t="s">
        <v>256</v>
      </c>
      <c r="I407" s="21" t="s">
        <v>92</v>
      </c>
      <c r="J407" s="21" t="s">
        <v>93</v>
      </c>
      <c r="K407" s="21" t="s">
        <v>111</v>
      </c>
      <c r="L407" s="24" t="s">
        <v>92</v>
      </c>
      <c r="M407" s="24">
        <v>20.031203536954457</v>
      </c>
      <c r="N407" s="24">
        <v>21.474403200626352</v>
      </c>
      <c r="O407" s="24">
        <v>24.404106460840481</v>
      </c>
      <c r="P407" s="24">
        <v>32.962827180840925</v>
      </c>
      <c r="Q407" s="24">
        <v>15.105638732654581</v>
      </c>
      <c r="R407" s="24">
        <v>27.424624605499897</v>
      </c>
      <c r="S407" s="24">
        <v>18.019261982115282</v>
      </c>
      <c r="T407" s="24" t="s">
        <v>92</v>
      </c>
      <c r="U407" s="24" t="s">
        <v>92</v>
      </c>
      <c r="V407" s="24" t="s">
        <v>92</v>
      </c>
      <c r="W407" s="24" t="s">
        <v>92</v>
      </c>
      <c r="X407" s="24" t="s">
        <v>92</v>
      </c>
      <c r="Y407" s="24" t="s">
        <v>92</v>
      </c>
      <c r="Z407" s="24">
        <v>2.2899589338191952</v>
      </c>
      <c r="AA407" s="24" t="s">
        <v>92</v>
      </c>
      <c r="AB407" s="23" t="s">
        <v>136</v>
      </c>
      <c r="AC407" s="21">
        <v>18.336669659999998</v>
      </c>
      <c r="AD407" s="21">
        <v>-67.24965856</v>
      </c>
      <c r="AE407" s="21" t="str">
        <f>_xlfn.XLOOKUP(Consolidated[[#This Row],[CODE]],[1]updatedschoolpoints!$A:$A,[1]updatedschoolpoints!$O:$O)</f>
        <v>124-030-037-91</v>
      </c>
      <c r="AF407" s="21">
        <f>_xlfn.XLOOKUP(Consolidated[[#This Row],[CODE]],[1]updatedschoolpoints!$A:$A,[1]updatedschoolpoints!$Q:$Q)</f>
        <v>91</v>
      </c>
      <c r="AG407" s="21">
        <f>_xlfn.XLOOKUP(Consolidated[[#This Row],[CODE]],[1]updatedschoolpoints!$A:$A,[1]updatedschoolpoints!$P:$P)</f>
        <v>37</v>
      </c>
      <c r="AH407" s="21">
        <f>_xlfn.XLOOKUP(Consolidated[[#This Row],[CODE]],[1]updatedschoolpoints!$A:$A,[1]updatedschoolpoints!$I:$I)</f>
        <v>2.461927314</v>
      </c>
      <c r="AI407" s="21">
        <f>_xlfn.XLOOKUP(Consolidated[[#This Row],[CODE]],[1]updatedschoolpoints!$A:$A,[1]updatedschoolpoints!$H:$H)</f>
        <v>107241.55379999999</v>
      </c>
      <c r="AJ407" s="21">
        <v>28990</v>
      </c>
      <c r="AK407" s="21" t="s">
        <v>346</v>
      </c>
      <c r="AL407" s="26">
        <f>_xlfn.XLOOKUP(Consolidated[[#This Row],[CODE]],'[2]FCI updated 220517'!$B:$B,'[2]FCI updated 220517'!$GD:$GD)</f>
        <v>0.755</v>
      </c>
      <c r="AM407" s="27">
        <f>IF(AND(Consolidated[[#This Row],[DESIGNATION]]="Historic",Consolidated[[#This Row],[DESIGNATION 3/22/2022]]="Historic"),AL407,AL407/1.6)</f>
        <v>0.47187499999999999</v>
      </c>
      <c r="AN407" s="21" t="s">
        <v>97</v>
      </c>
      <c r="AO407" s="21" t="s">
        <v>97</v>
      </c>
      <c r="AP407" s="21" t="str">
        <f>_xlfn.XLOOKUP(Consolidated[[#This Row],[CODE]],'[3]PRUEBA PVI'!$D:$D,'[3]PRUEBA PVI'!$I:$I,"NO DATA")</f>
        <v>BILINGUE</v>
      </c>
      <c r="AQ407" s="28" t="str">
        <f>IF(_xlfn.XLOOKUP(Consolidated[[#This Row],[CODE]],'[4]PRUEBA PVI'!$D:$D,'[4]PRUEBA PVI'!$I:$I,"NOT FOUND")=Consolidated[[#This Row],[SPECIAL SCHOOL]],"MATCHES","NO")</f>
        <v>MATCHES</v>
      </c>
      <c r="AR407" s="28"/>
      <c r="AS407" s="21">
        <f>_xlfn.XLOOKUP(Consolidated[[#This Row],[CODE]],'[5]WORKING FILE'!$D:$D,'[5]WORKING FILE'!$W:$W,"")</f>
        <v>1</v>
      </c>
      <c r="AT407" s="33" t="str">
        <f>_xlfn.XLOOKUP(Consolidated[[#This Row],[CODE]],'[5]WORKING FILE'!$D:$D,'[5]WORKING FILE'!$V:$V)</f>
        <v>convert to PK-8</v>
      </c>
      <c r="AU407" s="21" t="str">
        <f>_xlfn.XLOOKUP(Consolidated[[#This Row],[CODE]],'[6]Karen sort'!$D:$D,'[6]Karen sort'!$O:$O,"NOT COMPLETE")</f>
        <v>PK-8</v>
      </c>
      <c r="AV407" s="21">
        <v>6.7</v>
      </c>
      <c r="AW407" s="21">
        <v>5</v>
      </c>
      <c r="AX407" s="21" t="s">
        <v>92</v>
      </c>
      <c r="AY407" s="27" t="s">
        <v>92</v>
      </c>
      <c r="AZ407" s="21"/>
      <c r="BA407" s="21"/>
      <c r="BB407" s="21"/>
      <c r="BC407" s="21"/>
      <c r="BD407" s="21"/>
      <c r="BE407" s="21"/>
      <c r="BF407" s="24" t="s">
        <v>98</v>
      </c>
      <c r="BG407" s="24">
        <v>161.71202463335118</v>
      </c>
      <c r="BH407" s="29" t="str">
        <f>IF(_xlfn.XLOOKUP(Consolidated[[#This Row],[CODE]],'[4]PRUEBA PVI'!$D:$D,'[4]PRUEBA PVI'!$AF:$AF,"NOT FOUND")=BG407,"",_xlfn.XLOOKUP(Consolidated[[#This Row],[CODE]],'[4]PRUEBA PVI'!$D:$D,'[4]PRUEBA PVI'!$AF:$AF,"NOT FOUND"))</f>
        <v/>
      </c>
      <c r="BI407" s="30">
        <v>153.01470031834316</v>
      </c>
      <c r="BJ407" s="21">
        <v>18</v>
      </c>
      <c r="BK407" s="28" t="str">
        <f>IF(_xlfn.XLOOKUP(Consolidated[[#This Row],[CODE]],'[4]PRUEBA PVI'!$D:$D,'[4]PRUEBA PVI'!$AK:$AK,"NO DATA")=Consolidated[[#This Row],[NO OF CLASSROOMS]],"","DOES NOT MATCH")</f>
        <v/>
      </c>
      <c r="BL407" s="31">
        <f>Consolidated[[#This Row],[ENROLLMENT 2021-22]]/Consolidated[[#This Row],[NO OF CLASSROOMS]]</f>
        <v>8.5008166843523973</v>
      </c>
      <c r="BM407" s="21">
        <f>Consolidated[[#This Row],[FLOOR AREA (SF)]]/Consolidated[[#This Row],[ENROLLMENT 2022-23]]</f>
        <v>179.26929098642401</v>
      </c>
      <c r="BN407" s="21" t="s">
        <v>99</v>
      </c>
      <c r="BO407" s="21" t="s">
        <v>132</v>
      </c>
      <c r="BP407" s="21" t="s">
        <v>97</v>
      </c>
      <c r="BQ407" s="21" t="s">
        <v>97</v>
      </c>
      <c r="BR407" s="21" t="s">
        <v>97</v>
      </c>
      <c r="BS407" s="21" t="str">
        <f>_xlfn.XLOOKUP(Consolidated[[#This Row],[CODE]],'[7]page 1'!$A:$A,'[7]page 1'!$C:$C,"")</f>
        <v>85KVA</v>
      </c>
      <c r="BT407" s="21" t="str">
        <f>_xlfn.XLOOKUP(Consolidated[[#This Row],[CODE]],[8]Sheet1!$A:$A,[8]Sheet1!$G:$G,"")</f>
        <v/>
      </c>
      <c r="BU407" s="21" t="s">
        <v>92</v>
      </c>
      <c r="BV407" s="21" t="s">
        <v>124</v>
      </c>
      <c r="BW407" s="25" t="s">
        <v>92</v>
      </c>
      <c r="BX407" s="32" t="s">
        <v>1232</v>
      </c>
      <c r="BY407" s="21" t="s">
        <v>1231</v>
      </c>
      <c r="BZ407" s="21" t="s">
        <v>103</v>
      </c>
      <c r="CA407" s="33" t="s">
        <v>1233</v>
      </c>
      <c r="CB407" s="21">
        <v>1</v>
      </c>
      <c r="CC407" s="25" t="s">
        <v>172</v>
      </c>
      <c r="CD407" s="21" t="s">
        <v>97</v>
      </c>
      <c r="CE407" s="21"/>
      <c r="CF407" s="21" t="s">
        <v>106</v>
      </c>
    </row>
    <row r="408" spans="1:84" ht="70.2" x14ac:dyDescent="0.3">
      <c r="A408" s="21">
        <v>42945</v>
      </c>
      <c r="B408" s="22" t="s">
        <v>1234</v>
      </c>
      <c r="C408" s="21" t="s">
        <v>415</v>
      </c>
      <c r="D408" s="21" t="s">
        <v>1122</v>
      </c>
      <c r="E408" s="21" t="s">
        <v>1231</v>
      </c>
      <c r="F408" s="21"/>
      <c r="G408" s="21" t="s">
        <v>108</v>
      </c>
      <c r="H408" s="21" t="s">
        <v>109</v>
      </c>
      <c r="I408" s="21" t="s">
        <v>92</v>
      </c>
      <c r="J408" s="21" t="s">
        <v>93</v>
      </c>
      <c r="K408" s="21" t="s">
        <v>111</v>
      </c>
      <c r="L408" s="24" t="s">
        <v>92</v>
      </c>
      <c r="M408" s="24">
        <v>36.246939733536642</v>
      </c>
      <c r="N408" s="24">
        <v>38.280457879377408</v>
      </c>
      <c r="O408" s="24">
        <v>50.685451880207154</v>
      </c>
      <c r="P408" s="24">
        <v>50.856933364726004</v>
      </c>
      <c r="Q408" s="24">
        <v>38.708199252427363</v>
      </c>
      <c r="R408" s="24">
        <v>51.066542368861874</v>
      </c>
      <c r="S408" s="24">
        <v>41.728817221740655</v>
      </c>
      <c r="T408" s="24">
        <v>85.072025197553913</v>
      </c>
      <c r="U408" s="24">
        <v>104.59063773047659</v>
      </c>
      <c r="V408" s="24" t="s">
        <v>92</v>
      </c>
      <c r="W408" s="24" t="s">
        <v>92</v>
      </c>
      <c r="X408" s="24" t="s">
        <v>92</v>
      </c>
      <c r="Y408" s="24" t="s">
        <v>92</v>
      </c>
      <c r="Z408" s="24" t="s">
        <v>92</v>
      </c>
      <c r="AA408" s="24" t="s">
        <v>92</v>
      </c>
      <c r="AB408" s="23" t="s">
        <v>129</v>
      </c>
      <c r="AC408" s="21">
        <v>18.31354</v>
      </c>
      <c r="AD408" s="21">
        <v>-67.226669999999999</v>
      </c>
      <c r="AE408" s="21" t="str">
        <f>_xlfn.XLOOKUP(Consolidated[[#This Row],[CODE]],[1]updatedschoolpoints!$A:$A,[1]updatedschoolpoints!$O:$O)</f>
        <v>125-084-142-01</v>
      </c>
      <c r="AF408" s="21">
        <f>_xlfn.XLOOKUP(Consolidated[[#This Row],[CODE]],[1]updatedschoolpoints!$A:$A,[1]updatedschoolpoints!$Q:$Q)</f>
        <v>1</v>
      </c>
      <c r="AG408" s="21">
        <f>_xlfn.XLOOKUP(Consolidated[[#This Row],[CODE]],[1]updatedschoolpoints!$A:$A,[1]updatedschoolpoints!$P:$P)</f>
        <v>142</v>
      </c>
      <c r="AH408" s="21">
        <f>_xlfn.XLOOKUP(Consolidated[[#This Row],[CODE]],[1]updatedschoolpoints!$A:$A,[1]updatedschoolpoints!$I:$I)</f>
        <v>10.06305521</v>
      </c>
      <c r="AI408" s="21">
        <f>_xlfn.XLOOKUP(Consolidated[[#This Row],[CODE]],[1]updatedschoolpoints!$A:$A,[1]updatedschoolpoints!$H:$H)</f>
        <v>438346.6851</v>
      </c>
      <c r="AJ408" s="21">
        <v>54689</v>
      </c>
      <c r="AK408" s="21" t="s">
        <v>113</v>
      </c>
      <c r="AL408" s="26">
        <f>_xlfn.XLOOKUP(Consolidated[[#This Row],[CODE]],'[2]FCI updated 220517'!$B:$B,'[2]FCI updated 220517'!$GD:$GD)</f>
        <v>0.48799999999999999</v>
      </c>
      <c r="AM408" s="27">
        <f>IF(AND(Consolidated[[#This Row],[DESIGNATION]]="Historic",Consolidated[[#This Row],[DESIGNATION 3/22/2022]]="Historic"),AL408,AL408/1.6)</f>
        <v>0.30499999999999999</v>
      </c>
      <c r="AN408" s="21" t="s">
        <v>45</v>
      </c>
      <c r="AO408" s="21" t="s">
        <v>46</v>
      </c>
      <c r="AP408" s="21" t="str">
        <f>_xlfn.XLOOKUP(Consolidated[[#This Row],[CODE]],'[3]PRUEBA PVI'!$D:$D,'[3]PRUEBA PVI'!$I:$I,"NO DATA")</f>
        <v>REGULAR</v>
      </c>
      <c r="AQ408" s="28" t="str">
        <f>IF(_xlfn.XLOOKUP(Consolidated[[#This Row],[CODE]],'[4]PRUEBA PVI'!$D:$D,'[4]PRUEBA PVI'!$I:$I,"NOT FOUND")=Consolidated[[#This Row],[SPECIAL SCHOOL]],"MATCHES","NO")</f>
        <v>MATCHES</v>
      </c>
      <c r="AR408" s="28"/>
      <c r="AS408" s="21">
        <f>_xlfn.XLOOKUP(Consolidated[[#This Row],[CODE]],'[5]WORKING FILE'!$D:$D,'[5]WORKING FILE'!$W:$W,"")</f>
        <v>4</v>
      </c>
      <c r="AT408" s="33" t="str">
        <f>_xlfn.XLOOKUP(Consolidated[[#This Row],[CODE]],'[5]WORKING FILE'!$D:$D,'[5]WORKING FILE'!$V:$V)</f>
        <v>7 &amp; 8 grades reduced by 40</v>
      </c>
      <c r="AU408" s="21" t="str">
        <f>_xlfn.XLOOKUP(Consolidated[[#This Row],[CODE]],'[6]Karen sort'!$D:$D,'[6]Karen sort'!$O:$O,"NOT COMPLETE")</f>
        <v>K-8</v>
      </c>
      <c r="AV408" s="21">
        <v>6.7</v>
      </c>
      <c r="AW408" s="21">
        <v>4</v>
      </c>
      <c r="AX408" s="21" t="s">
        <v>92</v>
      </c>
      <c r="AY408" s="27" t="s">
        <v>92</v>
      </c>
      <c r="AZ408" s="21"/>
      <c r="BA408" s="21"/>
      <c r="BB408" s="21"/>
      <c r="BC408" s="21"/>
      <c r="BD408" s="21"/>
      <c r="BE408" s="21"/>
      <c r="BF408" s="24" t="s">
        <v>98</v>
      </c>
      <c r="BG408" s="24">
        <v>502.98300062805021</v>
      </c>
      <c r="BH408" s="29" t="str">
        <f>IF(_xlfn.XLOOKUP(Consolidated[[#This Row],[CODE]],'[4]PRUEBA PVI'!$D:$D,'[4]PRUEBA PVI'!$AF:$AF,"NOT FOUND")=BG408,"",_xlfn.XLOOKUP(Consolidated[[#This Row],[CODE]],'[4]PRUEBA PVI'!$D:$D,'[4]PRUEBA PVI'!$AF:$AF,"NOT FOUND"))</f>
        <v/>
      </c>
      <c r="BI408" s="30">
        <v>475.56486084606541</v>
      </c>
      <c r="BJ408" s="21">
        <v>36</v>
      </c>
      <c r="BK408" s="28" t="str">
        <f>IF(_xlfn.XLOOKUP(Consolidated[[#This Row],[CODE]],'[4]PRUEBA PVI'!$D:$D,'[4]PRUEBA PVI'!$AK:$AK,"NO DATA")=Consolidated[[#This Row],[NO OF CLASSROOMS]],"","DOES NOT MATCH")</f>
        <v/>
      </c>
      <c r="BL408" s="31">
        <f>Consolidated[[#This Row],[ENROLLMENT 2021-22]]/Consolidated[[#This Row],[NO OF CLASSROOMS]]</f>
        <v>13.210135023501817</v>
      </c>
      <c r="BM408" s="21">
        <f>Consolidated[[#This Row],[FLOOR AREA (SF)]]/Consolidated[[#This Row],[ENROLLMENT 2022-23]]</f>
        <v>108.72932073591458</v>
      </c>
      <c r="BN408" s="21" t="s">
        <v>114</v>
      </c>
      <c r="BO408" s="21" t="s">
        <v>132</v>
      </c>
      <c r="BP408" s="21" t="s">
        <v>97</v>
      </c>
      <c r="BQ408" s="21" t="s">
        <v>123</v>
      </c>
      <c r="BR408" s="21" t="s">
        <v>97</v>
      </c>
      <c r="BS408" s="21" t="str">
        <f>_xlfn.XLOOKUP(Consolidated[[#This Row],[CODE]],'[7]page 1'!$A:$A,'[7]page 1'!$C:$C,"")</f>
        <v>85KVA</v>
      </c>
      <c r="BT408" s="21" t="str">
        <f>_xlfn.XLOOKUP(Consolidated[[#This Row],[CODE]],[8]Sheet1!$A:$A,[8]Sheet1!$G:$G,"")</f>
        <v/>
      </c>
      <c r="BU408" s="21" t="s">
        <v>92</v>
      </c>
      <c r="BV408" s="21" t="s">
        <v>124</v>
      </c>
      <c r="BW408" s="25" t="s">
        <v>92</v>
      </c>
      <c r="BX408" s="32" t="s">
        <v>1235</v>
      </c>
      <c r="BY408" s="21" t="s">
        <v>1231</v>
      </c>
      <c r="BZ408" s="21" t="s">
        <v>103</v>
      </c>
      <c r="CA408" s="33" t="s">
        <v>1233</v>
      </c>
      <c r="CB408" s="21">
        <v>1</v>
      </c>
      <c r="CC408" s="25" t="s">
        <v>105</v>
      </c>
      <c r="CD408" s="21" t="s">
        <v>97</v>
      </c>
      <c r="CE408" s="21"/>
      <c r="CF408" s="21" t="s">
        <v>106</v>
      </c>
    </row>
    <row r="409" spans="1:84" ht="55.2" x14ac:dyDescent="0.3">
      <c r="A409" s="50">
        <v>42952</v>
      </c>
      <c r="B409" s="22" t="s">
        <v>1236</v>
      </c>
      <c r="C409" s="21" t="s">
        <v>415</v>
      </c>
      <c r="D409" s="21" t="s">
        <v>1165</v>
      </c>
      <c r="E409" s="21" t="s">
        <v>1237</v>
      </c>
      <c r="F409" s="21"/>
      <c r="G409" s="21" t="s">
        <v>108</v>
      </c>
      <c r="H409" s="21" t="s">
        <v>109</v>
      </c>
      <c r="I409" s="21" t="s">
        <v>92</v>
      </c>
      <c r="J409" s="21" t="s">
        <v>93</v>
      </c>
      <c r="K409" s="21" t="s">
        <v>111</v>
      </c>
      <c r="L409" s="24" t="s">
        <v>92</v>
      </c>
      <c r="M409" s="24">
        <v>32.431472393164363</v>
      </c>
      <c r="N409" s="24">
        <v>18.673394087501173</v>
      </c>
      <c r="O409" s="24">
        <v>44.115115525365482</v>
      </c>
      <c r="P409" s="24">
        <v>35.78821236777015</v>
      </c>
      <c r="Q409" s="24">
        <v>50.981530722709209</v>
      </c>
      <c r="R409" s="24">
        <v>42.555451974051564</v>
      </c>
      <c r="S409" s="24">
        <v>46.470728269665727</v>
      </c>
      <c r="T409" s="24">
        <v>60.495662362705005</v>
      </c>
      <c r="U409" s="24">
        <v>60.852734679550011</v>
      </c>
      <c r="V409" s="24" t="s">
        <v>92</v>
      </c>
      <c r="W409" s="24" t="s">
        <v>92</v>
      </c>
      <c r="X409" s="24" t="s">
        <v>92</v>
      </c>
      <c r="Y409" s="24" t="s">
        <v>92</v>
      </c>
      <c r="Z409" s="24" t="s">
        <v>92</v>
      </c>
      <c r="AA409" s="24" t="s">
        <v>92</v>
      </c>
      <c r="AB409" s="23" t="s">
        <v>129</v>
      </c>
      <c r="AC409" s="21">
        <v>18.039660000000001</v>
      </c>
      <c r="AD409" s="21">
        <v>-66.939589999999995</v>
      </c>
      <c r="AE409" s="21" t="str">
        <f>_xlfn.XLOOKUP(Consolidated[[#This Row],[CODE]],[1]updatedschoolpoints!$A:$A,[1]updatedschoolpoints!$O:$O)</f>
        <v>359-070-028-02</v>
      </c>
      <c r="AF409" s="21">
        <f>_xlfn.XLOOKUP(Consolidated[[#This Row],[CODE]],[1]updatedschoolpoints!$A:$A,[1]updatedschoolpoints!$Q:$Q)</f>
        <v>2</v>
      </c>
      <c r="AG409" s="21">
        <f>_xlfn.XLOOKUP(Consolidated[[#This Row],[CODE]],[1]updatedschoolpoints!$A:$A,[1]updatedschoolpoints!$P:$P)</f>
        <v>28</v>
      </c>
      <c r="AH409" s="21">
        <f>_xlfn.XLOOKUP(Consolidated[[#This Row],[CODE]],[1]updatedschoolpoints!$A:$A,[1]updatedschoolpoints!$I:$I)</f>
        <v>3.5874322040000002</v>
      </c>
      <c r="AI409" s="21">
        <f>_xlfn.XLOOKUP(Consolidated[[#This Row],[CODE]],[1]updatedschoolpoints!$A:$A,[1]updatedschoolpoints!$H:$H)</f>
        <v>156268.54680000001</v>
      </c>
      <c r="AJ409" s="21">
        <v>144625</v>
      </c>
      <c r="AK409" s="21" t="s">
        <v>195</v>
      </c>
      <c r="AL409" s="26">
        <f>_xlfn.XLOOKUP(Consolidated[[#This Row],[CODE]],'[2]FCI updated 220517'!$B:$B,'[2]FCI updated 220517'!$GD:$GD)</f>
        <v>1.208</v>
      </c>
      <c r="AM409" s="27">
        <f>IF(AND(Consolidated[[#This Row],[DESIGNATION]]="Historic",Consolidated[[#This Row],[DESIGNATION 3/22/2022]]="Historic"),AL409,AL409/1.6)</f>
        <v>0.75499999999999989</v>
      </c>
      <c r="AN409" s="21" t="s">
        <v>45</v>
      </c>
      <c r="AO409" s="21" t="s">
        <v>97</v>
      </c>
      <c r="AP409" s="21" t="str">
        <f>_xlfn.XLOOKUP(Consolidated[[#This Row],[CODE]],'[3]PRUEBA PVI'!$D:$D,'[3]PRUEBA PVI'!$I:$I,"NO DATA")</f>
        <v>REGULAR</v>
      </c>
      <c r="AQ409" s="28" t="str">
        <f>IF(_xlfn.XLOOKUP(Consolidated[[#This Row],[CODE]],'[4]PRUEBA PVI'!$D:$D,'[4]PRUEBA PVI'!$I:$I,"NOT FOUND")=Consolidated[[#This Row],[SPECIAL SCHOOL]],"MATCHES","NO")</f>
        <v>MATCHES</v>
      </c>
      <c r="AR409" s="28"/>
      <c r="AS409" s="21">
        <f>_xlfn.XLOOKUP(Consolidated[[#This Row],[CODE]],'[5]WORKING FILE'!$D:$D,'[5]WORKING FILE'!$W:$W,"")</f>
        <v>3</v>
      </c>
      <c r="AT409" s="33" t="str">
        <f>_xlfn.XLOOKUP(Consolidated[[#This Row],[CODE]],'[5]WORKING FILE'!$D:$D,'[5]WORKING FILE'!$V:$V)</f>
        <v>serves local community</v>
      </c>
      <c r="AU409" s="21" t="str">
        <f>_xlfn.XLOOKUP(Consolidated[[#This Row],[CODE]],'[6]Karen sort'!$D:$D,'[6]Karen sort'!$O:$O,"NOT COMPLETE")</f>
        <v>PK-8</v>
      </c>
      <c r="AV409" s="21">
        <v>4.9000000000000004</v>
      </c>
      <c r="AW409" s="21">
        <v>5</v>
      </c>
      <c r="AX409" s="21" t="s">
        <v>92</v>
      </c>
      <c r="AY409" s="27" t="s">
        <v>92</v>
      </c>
      <c r="AZ409" s="21"/>
      <c r="BA409" s="21"/>
      <c r="BB409" s="21"/>
      <c r="BC409" s="21"/>
      <c r="BD409" s="21"/>
      <c r="BE409" s="21"/>
      <c r="BF409" s="24" t="s">
        <v>131</v>
      </c>
      <c r="BG409" s="24">
        <v>402.8085767816346</v>
      </c>
      <c r="BH409" s="29" t="str">
        <f>IF(_xlfn.XLOOKUP(Consolidated[[#This Row],[CODE]],'[4]PRUEBA PVI'!$D:$D,'[4]PRUEBA PVI'!$AF:$AF,"NOT FOUND")=BG409,"",_xlfn.XLOOKUP(Consolidated[[#This Row],[CODE]],'[4]PRUEBA PVI'!$D:$D,'[4]PRUEBA PVI'!$AF:$AF,"NOT FOUND"))</f>
        <v/>
      </c>
      <c r="BI409" s="30">
        <v>380.89076408149486</v>
      </c>
      <c r="BJ409" s="21">
        <v>60</v>
      </c>
      <c r="BK409" s="28" t="str">
        <f>IF(_xlfn.XLOOKUP(Consolidated[[#This Row],[CODE]],'[4]PRUEBA PVI'!$D:$D,'[4]PRUEBA PVI'!$AK:$AK,"NO DATA")=Consolidated[[#This Row],[NO OF CLASSROOMS]],"","DOES NOT MATCH")</f>
        <v/>
      </c>
      <c r="BL409" s="31">
        <f>Consolidated[[#This Row],[ENROLLMENT 2021-22]]/Consolidated[[#This Row],[NO OF CLASSROOMS]]</f>
        <v>6.348179401358248</v>
      </c>
      <c r="BM409" s="21">
        <f>Consolidated[[#This Row],[FLOOR AREA (SF)]]/Consolidated[[#This Row],[ENROLLMENT 2022-23]]</f>
        <v>359.04151087230264</v>
      </c>
      <c r="BN409" s="21" t="s">
        <v>114</v>
      </c>
      <c r="BO409" s="21" t="s">
        <v>100</v>
      </c>
      <c r="BP409" s="21" t="s">
        <v>97</v>
      </c>
      <c r="BQ409" s="21" t="s">
        <v>97</v>
      </c>
      <c r="BR409" s="21" t="s">
        <v>285</v>
      </c>
      <c r="BS409" s="21" t="str">
        <f>_xlfn.XLOOKUP(Consolidated[[#This Row],[CODE]],'[7]page 1'!$A:$A,'[7]page 1'!$C:$C,"")</f>
        <v/>
      </c>
      <c r="BT409" s="21" t="str">
        <f>_xlfn.XLOOKUP(Consolidated[[#This Row],[CODE]],[8]Sheet1!$A:$A,[8]Sheet1!$G:$G,"")</f>
        <v/>
      </c>
      <c r="BU409" s="21" t="s">
        <v>92</v>
      </c>
      <c r="BV409" s="21" t="s">
        <v>124</v>
      </c>
      <c r="BW409" s="25" t="s">
        <v>92</v>
      </c>
      <c r="BX409" s="32" t="s">
        <v>1238</v>
      </c>
      <c r="BY409" s="21" t="s">
        <v>1237</v>
      </c>
      <c r="BZ409" s="21" t="s">
        <v>103</v>
      </c>
      <c r="CA409" s="33" t="s">
        <v>1239</v>
      </c>
      <c r="CB409" s="21">
        <v>1</v>
      </c>
      <c r="CC409" s="25" t="s">
        <v>105</v>
      </c>
      <c r="CD409" s="21" t="s">
        <v>97</v>
      </c>
      <c r="CE409" s="21"/>
      <c r="CF409" s="21" t="s">
        <v>106</v>
      </c>
    </row>
    <row r="410" spans="1:84" ht="41.4" x14ac:dyDescent="0.3">
      <c r="A410" s="50">
        <v>43018</v>
      </c>
      <c r="B410" s="22" t="s">
        <v>1240</v>
      </c>
      <c r="C410" s="21" t="s">
        <v>415</v>
      </c>
      <c r="D410" s="21" t="s">
        <v>1165</v>
      </c>
      <c r="E410" s="21" t="s">
        <v>1237</v>
      </c>
      <c r="F410" s="21"/>
      <c r="G410" s="21" t="s">
        <v>119</v>
      </c>
      <c r="H410" s="21" t="s">
        <v>120</v>
      </c>
      <c r="I410" s="21" t="s">
        <v>110</v>
      </c>
      <c r="J410" s="21" t="s">
        <v>93</v>
      </c>
      <c r="K410" s="21" t="s">
        <v>121</v>
      </c>
      <c r="L410" s="24">
        <v>10.775136297870366</v>
      </c>
      <c r="M410" s="24">
        <v>41.016273909001988</v>
      </c>
      <c r="N410" s="24">
        <v>36.413118470627289</v>
      </c>
      <c r="O410" s="24">
        <v>23.465486981577385</v>
      </c>
      <c r="P410" s="24">
        <v>33.904622243150669</v>
      </c>
      <c r="Q410" s="24">
        <v>19.826150836609138</v>
      </c>
      <c r="R410" s="24">
        <v>23.641917763361981</v>
      </c>
      <c r="S410" s="24" t="s">
        <v>92</v>
      </c>
      <c r="T410" s="24" t="s">
        <v>92</v>
      </c>
      <c r="U410" s="24" t="s">
        <v>92</v>
      </c>
      <c r="V410" s="24" t="s">
        <v>92</v>
      </c>
      <c r="W410" s="24" t="s">
        <v>92</v>
      </c>
      <c r="X410" s="24" t="s">
        <v>92</v>
      </c>
      <c r="Y410" s="24" t="s">
        <v>92</v>
      </c>
      <c r="Z410" s="24">
        <v>4.5799178676383905</v>
      </c>
      <c r="AA410" s="24" t="s">
        <v>92</v>
      </c>
      <c r="AB410" s="23" t="s">
        <v>136</v>
      </c>
      <c r="AC410" s="21">
        <v>18.079440000000002</v>
      </c>
      <c r="AD410" s="21">
        <v>-66.95729</v>
      </c>
      <c r="AE410" s="21" t="str">
        <f>_xlfn.XLOOKUP(Consolidated[[#This Row],[CODE]],[1]updatedschoolpoints!$A:$A,[1]updatedschoolpoints!$O:$O)</f>
        <v>335-037-061-02</v>
      </c>
      <c r="AF410" s="21">
        <f>_xlfn.XLOOKUP(Consolidated[[#This Row],[CODE]],[1]updatedschoolpoints!$A:$A,[1]updatedschoolpoints!$Q:$Q)</f>
        <v>2</v>
      </c>
      <c r="AG410" s="21">
        <f>_xlfn.XLOOKUP(Consolidated[[#This Row],[CODE]],[1]updatedschoolpoints!$A:$A,[1]updatedschoolpoints!$P:$P)</f>
        <v>61</v>
      </c>
      <c r="AH410" s="21">
        <f>_xlfn.XLOOKUP(Consolidated[[#This Row],[CODE]],[1]updatedschoolpoints!$A:$A,[1]updatedschoolpoints!$I:$I)</f>
        <v>3.6882859899999998</v>
      </c>
      <c r="AI410" s="21">
        <f>_xlfn.XLOOKUP(Consolidated[[#This Row],[CODE]],[1]updatedschoolpoints!$A:$A,[1]updatedschoolpoints!$H:$H)</f>
        <v>160661.7377</v>
      </c>
      <c r="AJ410" s="21">
        <v>37846</v>
      </c>
      <c r="AK410" s="21" t="s">
        <v>137</v>
      </c>
      <c r="AL410" s="26">
        <f>_xlfn.XLOOKUP(Consolidated[[#This Row],[CODE]],'[2]FCI updated 220517'!$B:$B,'[2]FCI updated 220517'!$GD:$GD)</f>
        <v>1.1120000000000001</v>
      </c>
      <c r="AM410" s="27">
        <f>IF(AND(Consolidated[[#This Row],[DESIGNATION]]="Historic",Consolidated[[#This Row],[DESIGNATION 3/22/2022]]="Historic"),AL410,AL410/1.6)</f>
        <v>0.69500000000000006</v>
      </c>
      <c r="AN410" s="21" t="s">
        <v>97</v>
      </c>
      <c r="AO410" s="21" t="s">
        <v>97</v>
      </c>
      <c r="AP410" s="21" t="str">
        <f>_xlfn.XLOOKUP(Consolidated[[#This Row],[CODE]],'[3]PRUEBA PVI'!$D:$D,'[3]PRUEBA PVI'!$I:$I,"NO DATA")</f>
        <v>REGULAR</v>
      </c>
      <c r="AQ410" s="28" t="str">
        <f>IF(_xlfn.XLOOKUP(Consolidated[[#This Row],[CODE]],'[4]PRUEBA PVI'!$D:$D,'[4]PRUEBA PVI'!$I:$I,"NOT FOUND")=Consolidated[[#This Row],[SPECIAL SCHOOL]],"MATCHES","NO")</f>
        <v>MATCHES</v>
      </c>
      <c r="AR410" s="28"/>
      <c r="AS410" s="21">
        <f>_xlfn.XLOOKUP(Consolidated[[#This Row],[CODE]],'[5]WORKING FILE'!$D:$D,'[5]WORKING FILE'!$W:$W,"")</f>
        <v>4</v>
      </c>
      <c r="AT410" s="33" t="str">
        <f>_xlfn.XLOOKUP(Consolidated[[#This Row],[CODE]],'[5]WORKING FILE'!$D:$D,'[5]WORKING FILE'!$V:$V)</f>
        <v>STEM, bilingual; shift adjacent Blanca &amp; Jose into PK-5, 6-8 combined campus</v>
      </c>
      <c r="AU410" s="21" t="str">
        <f>_xlfn.XLOOKUP(Consolidated[[#This Row],[CODE]],'[6]Karen sort'!$D:$D,'[6]Karen sort'!$O:$O,"NOT COMPLETE")</f>
        <v>6-8</v>
      </c>
      <c r="AV410" s="21">
        <v>4.9000000000000004</v>
      </c>
      <c r="AW410" s="21">
        <v>3</v>
      </c>
      <c r="AX410" s="21" t="s">
        <v>92</v>
      </c>
      <c r="AY410" s="27" t="s">
        <v>92</v>
      </c>
      <c r="AZ410" s="21"/>
      <c r="BA410" s="21"/>
      <c r="BB410" s="21"/>
      <c r="BC410" s="21"/>
      <c r="BD410" s="21"/>
      <c r="BE410" s="21"/>
      <c r="BF410" s="24" t="s">
        <v>98</v>
      </c>
      <c r="BG410" s="24">
        <v>210.86361236726498</v>
      </c>
      <c r="BH410" s="29" t="str">
        <f>IF(_xlfn.XLOOKUP(Consolidated[[#This Row],[CODE]],'[4]PRUEBA PVI'!$D:$D,'[4]PRUEBA PVI'!$AF:$AF,"NOT FOUND")=BG410,"",_xlfn.XLOOKUP(Consolidated[[#This Row],[CODE]],'[4]PRUEBA PVI'!$D:$D,'[4]PRUEBA PVI'!$AF:$AF,"NOT FOUND"))</f>
        <v/>
      </c>
      <c r="BI410" s="30">
        <v>201.5220355985326</v>
      </c>
      <c r="BJ410" s="21">
        <v>34</v>
      </c>
      <c r="BK410" s="28" t="str">
        <f>IF(_xlfn.XLOOKUP(Consolidated[[#This Row],[CODE]],'[4]PRUEBA PVI'!$D:$D,'[4]PRUEBA PVI'!$AK:$AK,"NO DATA")=Consolidated[[#This Row],[NO OF CLASSROOMS]],"","DOES NOT MATCH")</f>
        <v/>
      </c>
      <c r="BL410" s="31">
        <f>Consolidated[[#This Row],[ENROLLMENT 2021-22]]/Consolidated[[#This Row],[NO OF CLASSROOMS]]</f>
        <v>5.9271186940744878</v>
      </c>
      <c r="BM410" s="21">
        <f>Consolidated[[#This Row],[FLOOR AREA (SF)]]/Consolidated[[#This Row],[ENROLLMENT 2022-23]]</f>
        <v>179.48094303763958</v>
      </c>
      <c r="BN410" s="21" t="s">
        <v>99</v>
      </c>
      <c r="BO410" s="21" t="s">
        <v>132</v>
      </c>
      <c r="BP410" s="21" t="s">
        <v>97</v>
      </c>
      <c r="BQ410" s="21" t="s">
        <v>97</v>
      </c>
      <c r="BR410" s="21" t="s">
        <v>285</v>
      </c>
      <c r="BS410" s="21" t="str">
        <f>_xlfn.XLOOKUP(Consolidated[[#This Row],[CODE]],'[7]page 1'!$A:$A,'[7]page 1'!$C:$C,"")</f>
        <v/>
      </c>
      <c r="BT410" s="21" t="str">
        <f>_xlfn.XLOOKUP(Consolidated[[#This Row],[CODE]],[8]Sheet1!$A:$A,[8]Sheet1!$G:$G,"")</f>
        <v>ESSER ROOF SEALING PROGRAM</v>
      </c>
      <c r="BU410" s="21" t="s">
        <v>92</v>
      </c>
      <c r="BV410" s="21" t="s">
        <v>101</v>
      </c>
      <c r="BW410" s="25" t="s">
        <v>92</v>
      </c>
      <c r="BX410" s="32" t="s">
        <v>1241</v>
      </c>
      <c r="BY410" s="21" t="s">
        <v>1237</v>
      </c>
      <c r="BZ410" s="21" t="s">
        <v>103</v>
      </c>
      <c r="CA410" s="33" t="s">
        <v>1239</v>
      </c>
      <c r="CB410" s="21">
        <v>1</v>
      </c>
      <c r="CC410" s="25" t="s">
        <v>105</v>
      </c>
      <c r="CD410" s="21" t="s">
        <v>97</v>
      </c>
      <c r="CE410" s="21"/>
      <c r="CF410" s="21" t="s">
        <v>127</v>
      </c>
    </row>
    <row r="411" spans="1:84" ht="41.4" x14ac:dyDescent="0.3">
      <c r="A411" s="21">
        <v>43224</v>
      </c>
      <c r="B411" s="22" t="s">
        <v>1242</v>
      </c>
      <c r="C411" s="21" t="s">
        <v>415</v>
      </c>
      <c r="D411" s="21" t="s">
        <v>1165</v>
      </c>
      <c r="E411" s="21" t="s">
        <v>1243</v>
      </c>
      <c r="F411" s="21"/>
      <c r="G411" s="21" t="s">
        <v>108</v>
      </c>
      <c r="H411" s="21" t="s">
        <v>109</v>
      </c>
      <c r="I411" s="21" t="s">
        <v>92</v>
      </c>
      <c r="J411" s="21" t="s">
        <v>93</v>
      </c>
      <c r="K411" s="21" t="s">
        <v>111</v>
      </c>
      <c r="L411" s="24" t="s">
        <v>92</v>
      </c>
      <c r="M411" s="24">
        <v>32.431472393164363</v>
      </c>
      <c r="N411" s="24">
        <v>15.872384974375997</v>
      </c>
      <c r="O411" s="24">
        <v>19.711009064525005</v>
      </c>
      <c r="P411" s="24">
        <v>17.894106183885075</v>
      </c>
      <c r="Q411" s="24">
        <v>21.714355678190962</v>
      </c>
      <c r="R411" s="24">
        <v>22.696241052827503</v>
      </c>
      <c r="S411" s="24">
        <v>70.180283509291101</v>
      </c>
      <c r="T411" s="24">
        <v>84.126780473136648</v>
      </c>
      <c r="U411" s="24">
        <v>87.475806101853138</v>
      </c>
      <c r="V411" s="24" t="s">
        <v>92</v>
      </c>
      <c r="W411" s="24" t="s">
        <v>92</v>
      </c>
      <c r="X411" s="24" t="s">
        <v>92</v>
      </c>
      <c r="Y411" s="24" t="s">
        <v>92</v>
      </c>
      <c r="Z411" s="24" t="s">
        <v>92</v>
      </c>
      <c r="AA411" s="24" t="s">
        <v>92</v>
      </c>
      <c r="AB411" s="23" t="s">
        <v>192</v>
      </c>
      <c r="AC411" s="37">
        <v>18.078413000000001</v>
      </c>
      <c r="AD411" s="37">
        <v>-67.049842999999996</v>
      </c>
      <c r="AE411" s="37" t="str">
        <f>_xlfn.XLOOKUP(Consolidated[[#This Row],[CODE]],[1]updatedschoolpoints!$A:$A,[1]updatedschoolpoints!$O:$O)</f>
        <v>334-042-127-54</v>
      </c>
      <c r="AF411" s="37">
        <f>_xlfn.XLOOKUP(Consolidated[[#This Row],[CODE]],[1]updatedschoolpoints!$A:$A,[1]updatedschoolpoints!$Q:$Q)</f>
        <v>54</v>
      </c>
      <c r="AG411" s="37">
        <f>_xlfn.XLOOKUP(Consolidated[[#This Row],[CODE]],[1]updatedschoolpoints!$A:$A,[1]updatedschoolpoints!$P:$P)</f>
        <v>127</v>
      </c>
      <c r="AH411" s="37">
        <f>_xlfn.XLOOKUP(Consolidated[[#This Row],[CODE]],[1]updatedschoolpoints!$A:$A,[1]updatedschoolpoints!$I:$I)</f>
        <v>2.6114037959999998</v>
      </c>
      <c r="AI411" s="37">
        <f>_xlfn.XLOOKUP(Consolidated[[#This Row],[CODE]],[1]updatedschoolpoints!$A:$A,[1]updatedschoolpoints!$H:$H)</f>
        <v>113752.7494</v>
      </c>
      <c r="AJ411" s="21">
        <v>97920</v>
      </c>
      <c r="AK411" s="21" t="s">
        <v>504</v>
      </c>
      <c r="AL411" s="26">
        <f>_xlfn.XLOOKUP(Consolidated[[#This Row],[CODE]],'[2]FCI updated 220517'!$B:$B,'[2]FCI updated 220517'!$GD:$GD)</f>
        <v>0.68300000000000005</v>
      </c>
      <c r="AM411" s="27">
        <f>IF(AND(Consolidated[[#This Row],[DESIGNATION]]="Historic",Consolidated[[#This Row],[DESIGNATION 3/22/2022]]="Historic"),AL411,AL411/1.6)</f>
        <v>0.426875</v>
      </c>
      <c r="AN411" s="21" t="s">
        <v>45</v>
      </c>
      <c r="AO411" s="21" t="s">
        <v>97</v>
      </c>
      <c r="AP411" s="21" t="str">
        <f>_xlfn.XLOOKUP(Consolidated[[#This Row],[CODE]],'[3]PRUEBA PVI'!$D:$D,'[3]PRUEBA PVI'!$I:$I,"NO DATA")</f>
        <v>REGULAR</v>
      </c>
      <c r="AQ411" s="28" t="str">
        <f>IF(_xlfn.XLOOKUP(Consolidated[[#This Row],[CODE]],'[4]PRUEBA PVI'!$D:$D,'[4]PRUEBA PVI'!$I:$I,"NOT FOUND")=Consolidated[[#This Row],[SPECIAL SCHOOL]],"MATCHES","NO")</f>
        <v>MATCHES</v>
      </c>
      <c r="AR411" s="28"/>
      <c r="AS411" s="21">
        <f>_xlfn.XLOOKUP(Consolidated[[#This Row],[CODE]],'[5]WORKING FILE'!$D:$D,'[5]WORKING FILE'!$W:$W,"")</f>
        <v>3</v>
      </c>
      <c r="AT411" s="33" t="str">
        <f>_xlfn.XLOOKUP(Consolidated[[#This Row],[CODE]],'[5]WORKING FILE'!$D:$D,'[5]WORKING FILE'!$V:$V)</f>
        <v>assuming 150 less if 6-8 Georgina &amp; Hermna students stay at K-8; adds Longfellow</v>
      </c>
      <c r="AU411" s="21" t="str">
        <f>_xlfn.XLOOKUP(Consolidated[[#This Row],[CODE]],'[6]Karen sort'!$D:$D,'[6]Karen sort'!$O:$O,"NOT COMPLETE")</f>
        <v>PK-8</v>
      </c>
      <c r="AV411" s="21">
        <v>4.5</v>
      </c>
      <c r="AW411" s="21">
        <v>2</v>
      </c>
      <c r="AX411" s="21" t="s">
        <v>92</v>
      </c>
      <c r="AY411" s="27" t="s">
        <v>92</v>
      </c>
      <c r="AZ411" s="21"/>
      <c r="BA411" s="21"/>
      <c r="BB411" s="21"/>
      <c r="BC411" s="21"/>
      <c r="BD411" s="21"/>
      <c r="BE411" s="21"/>
      <c r="BF411" s="24" t="s">
        <v>179</v>
      </c>
      <c r="BG411" s="24">
        <v>392.92973160781418</v>
      </c>
      <c r="BH411" s="29" t="str">
        <f>IF(_xlfn.XLOOKUP(Consolidated[[#This Row],[CODE]],'[4]PRUEBA PVI'!$D:$D,'[4]PRUEBA PVI'!$AF:$AF,"NOT FOUND")=BG411,"",_xlfn.XLOOKUP(Consolidated[[#This Row],[CODE]],'[4]PRUEBA PVI'!$D:$D,'[4]PRUEBA PVI'!$AF:$AF,"NOT FOUND"))</f>
        <v/>
      </c>
      <c r="BI411" s="30">
        <v>372.04281179693669</v>
      </c>
      <c r="BJ411" s="21">
        <v>37</v>
      </c>
      <c r="BK411" s="28" t="str">
        <f>IF(_xlfn.XLOOKUP(Consolidated[[#This Row],[CODE]],'[4]PRUEBA PVI'!$D:$D,'[4]PRUEBA PVI'!$AK:$AK,"NO DATA")=Consolidated[[#This Row],[NO OF CLASSROOMS]],"","DOES NOT MATCH")</f>
        <v/>
      </c>
      <c r="BL411" s="31">
        <f>Consolidated[[#This Row],[ENROLLMENT 2021-22]]/Consolidated[[#This Row],[NO OF CLASSROOMS]]</f>
        <v>10.055211129646938</v>
      </c>
      <c r="BM411" s="21">
        <f>Consolidated[[#This Row],[FLOOR AREA (SF)]]/Consolidated[[#This Row],[ENROLLMENT 2022-23]]</f>
        <v>249.20486316809087</v>
      </c>
      <c r="BN411" s="21" t="s">
        <v>99</v>
      </c>
      <c r="BO411" s="21" t="s">
        <v>132</v>
      </c>
      <c r="BP411" s="21" t="s">
        <v>97</v>
      </c>
      <c r="BQ411" s="21" t="s">
        <v>123</v>
      </c>
      <c r="BR411" s="21" t="s">
        <v>285</v>
      </c>
      <c r="BS411" s="21" t="str">
        <f>_xlfn.XLOOKUP(Consolidated[[#This Row],[CODE]],'[7]page 1'!$A:$A,'[7]page 1'!$C:$C,"")</f>
        <v/>
      </c>
      <c r="BT411" s="21" t="str">
        <f>_xlfn.XLOOKUP(Consolidated[[#This Row],[CODE]],[8]Sheet1!$A:$A,[8]Sheet1!$G:$G,"")</f>
        <v/>
      </c>
      <c r="BU411" s="21" t="s">
        <v>92</v>
      </c>
      <c r="BV411" s="21" t="s">
        <v>101</v>
      </c>
      <c r="BW411" s="25" t="s">
        <v>92</v>
      </c>
      <c r="BX411" s="32" t="s">
        <v>1244</v>
      </c>
      <c r="BY411" s="21" t="s">
        <v>1243</v>
      </c>
      <c r="BZ411" s="21" t="s">
        <v>103</v>
      </c>
      <c r="CA411" s="33" t="s">
        <v>1245</v>
      </c>
      <c r="CB411" s="21">
        <v>1</v>
      </c>
      <c r="CC411" s="25" t="s">
        <v>253</v>
      </c>
      <c r="CD411" s="21" t="s">
        <v>97</v>
      </c>
      <c r="CE411" s="21"/>
      <c r="CF411" s="21" t="s">
        <v>143</v>
      </c>
    </row>
    <row r="412" spans="1:84" ht="41.4" x14ac:dyDescent="0.3">
      <c r="A412" s="21">
        <v>43257</v>
      </c>
      <c r="B412" s="22" t="s">
        <v>1246</v>
      </c>
      <c r="C412" s="21" t="s">
        <v>415</v>
      </c>
      <c r="D412" s="21" t="s">
        <v>1165</v>
      </c>
      <c r="E412" s="21" t="s">
        <v>1243</v>
      </c>
      <c r="F412" s="21"/>
      <c r="G412" s="21" t="s">
        <v>119</v>
      </c>
      <c r="H412" s="21" t="s">
        <v>120</v>
      </c>
      <c r="I412" s="21" t="s">
        <v>110</v>
      </c>
      <c r="J412" s="21" t="s">
        <v>93</v>
      </c>
      <c r="K412" s="21" t="s">
        <v>121</v>
      </c>
      <c r="L412" s="24">
        <v>11.852649927657403</v>
      </c>
      <c r="M412" s="24">
        <v>19.077336701861391</v>
      </c>
      <c r="N412" s="24">
        <v>17.739724383126116</v>
      </c>
      <c r="O412" s="24">
        <v>23.465486981577385</v>
      </c>
      <c r="P412" s="24">
        <v>28.253851869292223</v>
      </c>
      <c r="Q412" s="24">
        <v>19.826150836609138</v>
      </c>
      <c r="R412" s="24">
        <v>22.696241052827503</v>
      </c>
      <c r="S412" s="24" t="s">
        <v>92</v>
      </c>
      <c r="T412" s="24" t="s">
        <v>92</v>
      </c>
      <c r="U412" s="24" t="s">
        <v>92</v>
      </c>
      <c r="V412" s="24" t="s">
        <v>92</v>
      </c>
      <c r="W412" s="24" t="s">
        <v>92</v>
      </c>
      <c r="X412" s="24" t="s">
        <v>92</v>
      </c>
      <c r="Y412" s="24" t="s">
        <v>92</v>
      </c>
      <c r="Z412" s="24" t="s">
        <v>92</v>
      </c>
      <c r="AA412" s="24" t="s">
        <v>92</v>
      </c>
      <c r="AB412" s="23" t="s">
        <v>198</v>
      </c>
      <c r="AC412" s="21">
        <v>18.136019999999998</v>
      </c>
      <c r="AD412" s="21">
        <v>-67.071520000000007</v>
      </c>
      <c r="AE412" s="21" t="str">
        <f>_xlfn.XLOOKUP(Consolidated[[#This Row],[CODE]],[1]updatedschoolpoints!$A:$A,[1]updatedschoolpoints!$O:$O)</f>
        <v>284-059-009-07</v>
      </c>
      <c r="AF412" s="21">
        <f>_xlfn.XLOOKUP(Consolidated[[#This Row],[CODE]],[1]updatedschoolpoints!$A:$A,[1]updatedschoolpoints!$Q:$Q)</f>
        <v>7</v>
      </c>
      <c r="AG412" s="21">
        <f>_xlfn.XLOOKUP(Consolidated[[#This Row],[CODE]],[1]updatedschoolpoints!$A:$A,[1]updatedschoolpoints!$P:$P)</f>
        <v>9</v>
      </c>
      <c r="AH412" s="21">
        <f>_xlfn.XLOOKUP(Consolidated[[#This Row],[CODE]],[1]updatedschoolpoints!$A:$A,[1]updatedschoolpoints!$I:$I)</f>
        <v>1.126473582</v>
      </c>
      <c r="AI412" s="21">
        <f>_xlfn.XLOOKUP(Consolidated[[#This Row],[CODE]],[1]updatedschoolpoints!$A:$A,[1]updatedschoolpoints!$H:$H)</f>
        <v>49069.189250000003</v>
      </c>
      <c r="AJ412" s="38"/>
      <c r="AK412" s="21" t="s">
        <v>258</v>
      </c>
      <c r="AL412" s="26">
        <f>_xlfn.XLOOKUP(Consolidated[[#This Row],[CODE]],'[2]FCI updated 220517'!$B:$B,'[2]FCI updated 220517'!$GD:$GD)</f>
        <v>0.76249999999999996</v>
      </c>
      <c r="AM412" s="27">
        <f>IF(AND(Consolidated[[#This Row],[DESIGNATION]]="Historic",Consolidated[[#This Row],[DESIGNATION 3/22/2022]]="Historic"),AL412,AL412/1.6)</f>
        <v>0.47656249999999994</v>
      </c>
      <c r="AN412" s="21" t="s">
        <v>97</v>
      </c>
      <c r="AO412" s="21" t="s">
        <v>97</v>
      </c>
      <c r="AP412" s="21" t="str">
        <f>_xlfn.XLOOKUP(Consolidated[[#This Row],[CODE]],'[3]PRUEBA PVI'!$D:$D,'[3]PRUEBA PVI'!$I:$I,"NO DATA")</f>
        <v>REGULAR</v>
      </c>
      <c r="AQ412" s="28" t="str">
        <f>IF(_xlfn.XLOOKUP(Consolidated[[#This Row],[CODE]],'[4]PRUEBA PVI'!$D:$D,'[4]PRUEBA PVI'!$I:$I,"NOT FOUND")=Consolidated[[#This Row],[SPECIAL SCHOOL]],"MATCHES","NO")</f>
        <v>MATCHES</v>
      </c>
      <c r="AR412" s="28"/>
      <c r="AS412" s="21">
        <f>_xlfn.XLOOKUP(Consolidated[[#This Row],[CODE]],'[5]WORKING FILE'!$D:$D,'[5]WORKING FILE'!$W:$W,"")</f>
        <v>5</v>
      </c>
      <c r="AT412" s="33">
        <f>_xlfn.XLOOKUP(Consolidated[[#This Row],[CODE]],'[5]WORKING FILE'!$D:$D,'[5]WORKING FILE'!$V:$V)</f>
        <v>0</v>
      </c>
      <c r="AU412" s="21" t="str">
        <f>_xlfn.XLOOKUP(Consolidated[[#This Row],[CODE]],'[6]Karen sort'!$D:$D,'[6]Karen sort'!$O:$O,"NOT COMPLETE")</f>
        <v>PK-8</v>
      </c>
      <c r="AV412" s="21">
        <v>4.5</v>
      </c>
      <c r="AW412" s="21">
        <v>5</v>
      </c>
      <c r="AX412" s="21" t="s">
        <v>92</v>
      </c>
      <c r="AY412" s="27" t="s">
        <v>92</v>
      </c>
      <c r="AZ412" s="21"/>
      <c r="BA412" s="21"/>
      <c r="BB412" s="21"/>
      <c r="BC412" s="21"/>
      <c r="BD412" s="21"/>
      <c r="BE412" s="21"/>
      <c r="BF412" s="24" t="s">
        <v>98</v>
      </c>
      <c r="BG412" s="24">
        <v>148.65843775209376</v>
      </c>
      <c r="BH412" s="29" t="str">
        <f>IF(_xlfn.XLOOKUP(Consolidated[[#This Row],[CODE]],'[4]PRUEBA PVI'!$D:$D,'[4]PRUEBA PVI'!$AF:$AF,"NOT FOUND")=BG412,"",_xlfn.XLOOKUP(Consolidated[[#This Row],[CODE]],'[4]PRUEBA PVI'!$D:$D,'[4]PRUEBA PVI'!$AF:$AF,"NOT FOUND"))</f>
        <v/>
      </c>
      <c r="BI412" s="30">
        <v>141.85205928398042</v>
      </c>
      <c r="BJ412" s="21">
        <v>10</v>
      </c>
      <c r="BK412" s="28" t="str">
        <f>IF(_xlfn.XLOOKUP(Consolidated[[#This Row],[CODE]],'[4]PRUEBA PVI'!$D:$D,'[4]PRUEBA PVI'!$AK:$AK,"NO DATA")=Consolidated[[#This Row],[NO OF CLASSROOMS]],"","DOES NOT MATCH")</f>
        <v/>
      </c>
      <c r="BL412" s="31">
        <f>Consolidated[[#This Row],[ENROLLMENT 2021-22]]/Consolidated[[#This Row],[NO OF CLASSROOMS]]</f>
        <v>14.185205928398043</v>
      </c>
      <c r="BM412" s="21">
        <f>Consolidated[[#This Row],[FLOOR AREA (SF)]]/Consolidated[[#This Row],[ENROLLMENT 2022-23]]</f>
        <v>0</v>
      </c>
      <c r="BN412" s="21" t="s">
        <v>114</v>
      </c>
      <c r="BO412" s="21" t="s">
        <v>100</v>
      </c>
      <c r="BP412" s="21" t="s">
        <v>97</v>
      </c>
      <c r="BQ412" s="21" t="s">
        <v>97</v>
      </c>
      <c r="BR412" s="21" t="s">
        <v>285</v>
      </c>
      <c r="BS412" s="21" t="str">
        <f>_xlfn.XLOOKUP(Consolidated[[#This Row],[CODE]],'[7]page 1'!$A:$A,'[7]page 1'!$C:$C,"")</f>
        <v>85KVA</v>
      </c>
      <c r="BT412" s="21" t="str">
        <f>_xlfn.XLOOKUP(Consolidated[[#This Row],[CODE]],[8]Sheet1!$A:$A,[8]Sheet1!$G:$G,"")</f>
        <v>ESSER ROOF SEALING PROGRAM</v>
      </c>
      <c r="BU412" s="21" t="s">
        <v>92</v>
      </c>
      <c r="BV412" s="21" t="s">
        <v>124</v>
      </c>
      <c r="BW412" s="25" t="s">
        <v>92</v>
      </c>
      <c r="BX412" s="32" t="s">
        <v>1247</v>
      </c>
      <c r="BY412" s="21" t="s">
        <v>1243</v>
      </c>
      <c r="BZ412" s="21" t="s">
        <v>103</v>
      </c>
      <c r="CA412" s="33" t="s">
        <v>1245</v>
      </c>
      <c r="CB412" s="21"/>
      <c r="CC412" s="25" t="s">
        <v>92</v>
      </c>
      <c r="CD412" s="21" t="s">
        <v>97</v>
      </c>
      <c r="CE412" s="21"/>
      <c r="CF412" s="21" t="s">
        <v>127</v>
      </c>
    </row>
    <row r="413" spans="1:84" ht="41.4" x14ac:dyDescent="0.3">
      <c r="A413" s="21">
        <v>43273</v>
      </c>
      <c r="B413" s="22" t="s">
        <v>1248</v>
      </c>
      <c r="C413" s="21" t="s">
        <v>415</v>
      </c>
      <c r="D413" s="21" t="s">
        <v>1165</v>
      </c>
      <c r="E413" s="21" t="s">
        <v>1243</v>
      </c>
      <c r="F413" s="21"/>
      <c r="G413" s="21" t="s">
        <v>255</v>
      </c>
      <c r="H413" s="21" t="s">
        <v>256</v>
      </c>
      <c r="I413" s="21" t="s">
        <v>110</v>
      </c>
      <c r="J413" s="21" t="s">
        <v>92</v>
      </c>
      <c r="K413" s="21" t="s">
        <v>111</v>
      </c>
      <c r="L413" s="24">
        <v>14.007677187231478</v>
      </c>
      <c r="M413" s="24">
        <v>17.169603031675251</v>
      </c>
      <c r="N413" s="24">
        <v>21.474403200626352</v>
      </c>
      <c r="O413" s="24">
        <v>13.140672709683336</v>
      </c>
      <c r="P413" s="24">
        <v>26.370261744672742</v>
      </c>
      <c r="Q413" s="24">
        <v>14.161536311863671</v>
      </c>
      <c r="R413" s="24">
        <v>18.913534210689583</v>
      </c>
      <c r="S413" s="24">
        <v>20.864408610870328</v>
      </c>
      <c r="T413" s="24" t="s">
        <v>92</v>
      </c>
      <c r="U413" s="24" t="s">
        <v>92</v>
      </c>
      <c r="V413" s="24" t="s">
        <v>92</v>
      </c>
      <c r="W413" s="24" t="s">
        <v>92</v>
      </c>
      <c r="X413" s="24" t="s">
        <v>92</v>
      </c>
      <c r="Y413" s="24" t="s">
        <v>92</v>
      </c>
      <c r="Z413" s="24" t="s">
        <v>92</v>
      </c>
      <c r="AA413" s="24" t="s">
        <v>92</v>
      </c>
      <c r="AB413" s="23" t="s">
        <v>122</v>
      </c>
      <c r="AC413" s="37">
        <v>18.094445</v>
      </c>
      <c r="AD413" s="37">
        <v>-67.010137</v>
      </c>
      <c r="AE413" s="37" t="str">
        <f>_xlfn.XLOOKUP(Consolidated[[#This Row],[CODE]],[1]updatedschoolpoints!$A:$A,[1]updatedschoolpoints!$O:$O)</f>
        <v>310-099-294-04</v>
      </c>
      <c r="AF413" s="37">
        <f>_xlfn.XLOOKUP(Consolidated[[#This Row],[CODE]],[1]updatedschoolpoints!$A:$A,[1]updatedschoolpoints!$Q:$Q)</f>
        <v>4</v>
      </c>
      <c r="AG413" s="37">
        <f>_xlfn.XLOOKUP(Consolidated[[#This Row],[CODE]],[1]updatedschoolpoints!$A:$A,[1]updatedschoolpoints!$P:$P)</f>
        <v>294</v>
      </c>
      <c r="AH413" s="37">
        <f>_xlfn.XLOOKUP(Consolidated[[#This Row],[CODE]],[1]updatedschoolpoints!$A:$A,[1]updatedschoolpoints!$I:$I)</f>
        <v>0.95074718700000005</v>
      </c>
      <c r="AI413" s="37">
        <f>_xlfn.XLOOKUP(Consolidated[[#This Row],[CODE]],[1]updatedschoolpoints!$A:$A,[1]updatedschoolpoints!$H:$H)</f>
        <v>41414.547480000001</v>
      </c>
      <c r="AJ413" s="21">
        <v>9048</v>
      </c>
      <c r="AK413" s="21" t="s">
        <v>258</v>
      </c>
      <c r="AL413" s="26">
        <f>_xlfn.XLOOKUP(Consolidated[[#This Row],[CODE]],'[2]FCI updated 220517'!$B:$B,'[2]FCI updated 220517'!$GD:$GD)</f>
        <v>1.256</v>
      </c>
      <c r="AM413" s="27">
        <f>IF(AND(Consolidated[[#This Row],[DESIGNATION]]="Historic",Consolidated[[#This Row],[DESIGNATION 3/22/2022]]="Historic"),AL413,AL413/1.6)</f>
        <v>0.78499999999999992</v>
      </c>
      <c r="AN413" s="21" t="s">
        <v>97</v>
      </c>
      <c r="AO413" s="21" t="s">
        <v>97</v>
      </c>
      <c r="AP413" s="21" t="str">
        <f>_xlfn.XLOOKUP(Consolidated[[#This Row],[CODE]],'[3]PRUEBA PVI'!$D:$D,'[3]PRUEBA PVI'!$I:$I,"NO DATA")</f>
        <v>REGULAR</v>
      </c>
      <c r="AQ413" s="28" t="str">
        <f>IF(_xlfn.XLOOKUP(Consolidated[[#This Row],[CODE]],'[4]PRUEBA PVI'!$D:$D,'[4]PRUEBA PVI'!$I:$I,"NOT FOUND")=Consolidated[[#This Row],[SPECIAL SCHOOL]],"MATCHES","NO")</f>
        <v>MATCHES</v>
      </c>
      <c r="AR413" s="28"/>
      <c r="AS413" s="21">
        <f>_xlfn.XLOOKUP(Consolidated[[#This Row],[CODE]],'[5]WORKING FILE'!$D:$D,'[5]WORKING FILE'!$W:$W,"")</f>
        <v>5</v>
      </c>
      <c r="AT413" s="33" t="str">
        <f>_xlfn.XLOOKUP(Consolidated[[#This Row],[CODE]],'[5]WORKING FILE'!$D:$D,'[5]WORKING FILE'!$V:$V)</f>
        <v>could move to Guzman but right at 3 miles-would need to add less SF than @ G</v>
      </c>
      <c r="AU413" s="21" t="str">
        <f>_xlfn.XLOOKUP(Consolidated[[#This Row],[CODE]],'[6]Karen sort'!$D:$D,'[6]Karen sort'!$O:$O,"NOT COMPLETE")</f>
        <v>PK-8</v>
      </c>
      <c r="AV413" s="21">
        <v>4.5</v>
      </c>
      <c r="AW413" s="21">
        <v>3</v>
      </c>
      <c r="AX413" s="21" t="s">
        <v>92</v>
      </c>
      <c r="AY413" s="27" t="s">
        <v>92</v>
      </c>
      <c r="AZ413" s="21"/>
      <c r="BA413" s="21"/>
      <c r="BB413" s="21"/>
      <c r="BC413" s="21"/>
      <c r="BD413" s="21"/>
      <c r="BE413" s="21"/>
      <c r="BF413" s="24" t="s">
        <v>98</v>
      </c>
      <c r="BG413" s="24">
        <v>146.10209700731275</v>
      </c>
      <c r="BH413" s="29" t="str">
        <f>IF(_xlfn.XLOOKUP(Consolidated[[#This Row],[CODE]],'[4]PRUEBA PVI'!$D:$D,'[4]PRUEBA PVI'!$AF:$AF,"NOT FOUND")=BG413,"",_xlfn.XLOOKUP(Consolidated[[#This Row],[CODE]],'[4]PRUEBA PVI'!$D:$D,'[4]PRUEBA PVI'!$AF:$AF,"NOT FOUND"))</f>
        <v/>
      </c>
      <c r="BI413" s="30">
        <v>139.73391483252186</v>
      </c>
      <c r="BJ413" s="21">
        <v>10</v>
      </c>
      <c r="BK413" s="28" t="str">
        <f>IF(_xlfn.XLOOKUP(Consolidated[[#This Row],[CODE]],'[4]PRUEBA PVI'!$D:$D,'[4]PRUEBA PVI'!$AK:$AK,"NO DATA")=Consolidated[[#This Row],[NO OF CLASSROOMS]],"","DOES NOT MATCH")</f>
        <v/>
      </c>
      <c r="BL413" s="31">
        <f>Consolidated[[#This Row],[ENROLLMENT 2021-22]]/Consolidated[[#This Row],[NO OF CLASSROOMS]]</f>
        <v>13.973391483252186</v>
      </c>
      <c r="BM413" s="21">
        <f>Consolidated[[#This Row],[FLOOR AREA (SF)]]/Consolidated[[#This Row],[ENROLLMENT 2022-23]]</f>
        <v>61.929295919326378</v>
      </c>
      <c r="BN413" s="21" t="s">
        <v>114</v>
      </c>
      <c r="BO413" s="21" t="s">
        <v>100</v>
      </c>
      <c r="BP413" s="21" t="s">
        <v>97</v>
      </c>
      <c r="BQ413" s="21" t="s">
        <v>97</v>
      </c>
      <c r="BR413" s="21" t="s">
        <v>285</v>
      </c>
      <c r="BS413" s="21" t="str">
        <f>_xlfn.XLOOKUP(Consolidated[[#This Row],[CODE]],'[7]page 1'!$A:$A,'[7]page 1'!$C:$C,"")</f>
        <v>85KVA</v>
      </c>
      <c r="BT413" s="21" t="str">
        <f>_xlfn.XLOOKUP(Consolidated[[#This Row],[CODE]],[8]Sheet1!$A:$A,[8]Sheet1!$G:$G,"")</f>
        <v>ESSER ROOF SEALING PROGRAM</v>
      </c>
      <c r="BU413" s="21" t="s">
        <v>92</v>
      </c>
      <c r="BV413" s="21" t="s">
        <v>124</v>
      </c>
      <c r="BW413" s="25" t="s">
        <v>92</v>
      </c>
      <c r="BX413" s="32" t="s">
        <v>1249</v>
      </c>
      <c r="BY413" s="21" t="s">
        <v>1243</v>
      </c>
      <c r="BZ413" s="21" t="s">
        <v>103</v>
      </c>
      <c r="CA413" s="33" t="s">
        <v>1245</v>
      </c>
      <c r="CB413" s="21">
        <v>1</v>
      </c>
      <c r="CC413" s="25" t="s">
        <v>105</v>
      </c>
      <c r="CD413" s="21" t="s">
        <v>97</v>
      </c>
      <c r="CE413" s="21"/>
      <c r="CF413" s="21" t="s">
        <v>127</v>
      </c>
    </row>
    <row r="414" spans="1:84" ht="41.4" x14ac:dyDescent="0.3">
      <c r="A414" s="21">
        <v>43299</v>
      </c>
      <c r="B414" s="22" t="s">
        <v>1250</v>
      </c>
      <c r="C414" s="21" t="s">
        <v>415</v>
      </c>
      <c r="D414" s="21" t="s">
        <v>1165</v>
      </c>
      <c r="E414" s="21" t="s">
        <v>1243</v>
      </c>
      <c r="F414" s="21"/>
      <c r="G414" s="21" t="s">
        <v>255</v>
      </c>
      <c r="H414" s="21" t="s">
        <v>256</v>
      </c>
      <c r="I414" s="21" t="s">
        <v>110</v>
      </c>
      <c r="J414" s="21" t="s">
        <v>93</v>
      </c>
      <c r="K414" s="21" t="s">
        <v>111</v>
      </c>
      <c r="L414" s="24">
        <v>8.6201090382962935</v>
      </c>
      <c r="M414" s="24">
        <v>9.5386683509306955</v>
      </c>
      <c r="N414" s="24">
        <v>6.5356879306254108</v>
      </c>
      <c r="O414" s="24">
        <v>12.20205323042024</v>
      </c>
      <c r="P414" s="24">
        <v>12.243335810026629</v>
      </c>
      <c r="Q414" s="24">
        <v>15.105638732654581</v>
      </c>
      <c r="R414" s="24">
        <v>12.29379723694823</v>
      </c>
      <c r="S414" s="24">
        <v>7.5870576766801188</v>
      </c>
      <c r="T414" s="24" t="s">
        <v>92</v>
      </c>
      <c r="U414" s="24" t="s">
        <v>92</v>
      </c>
      <c r="V414" s="24" t="s">
        <v>92</v>
      </c>
      <c r="W414" s="24" t="s">
        <v>92</v>
      </c>
      <c r="X414" s="24" t="s">
        <v>92</v>
      </c>
      <c r="Y414" s="24" t="s">
        <v>92</v>
      </c>
      <c r="Z414" s="24" t="s">
        <v>92</v>
      </c>
      <c r="AA414" s="24" t="s">
        <v>92</v>
      </c>
      <c r="AB414" s="23" t="s">
        <v>257</v>
      </c>
      <c r="AC414" s="21">
        <v>18.12828086</v>
      </c>
      <c r="AD414" s="21">
        <v>-67.020656590000002</v>
      </c>
      <c r="AE414" s="21" t="str">
        <f>_xlfn.XLOOKUP(Consolidated[[#This Row],[CODE]],[1]updatedschoolpoints!$A:$A,[1]updatedschoolpoints!$O:$O)</f>
        <v>285-087-028-18</v>
      </c>
      <c r="AF414" s="21">
        <f>_xlfn.XLOOKUP(Consolidated[[#This Row],[CODE]],[1]updatedschoolpoints!$A:$A,[1]updatedschoolpoints!$Q:$Q)</f>
        <v>18</v>
      </c>
      <c r="AG414" s="21">
        <f>_xlfn.XLOOKUP(Consolidated[[#This Row],[CODE]],[1]updatedschoolpoints!$A:$A,[1]updatedschoolpoints!$P:$P)</f>
        <v>28</v>
      </c>
      <c r="AH414" s="21">
        <f>_xlfn.XLOOKUP(Consolidated[[#This Row],[CODE]],[1]updatedschoolpoints!$A:$A,[1]updatedschoolpoints!$I:$I)</f>
        <v>0.63972722400000004</v>
      </c>
      <c r="AI414" s="21">
        <f>_xlfn.XLOOKUP(Consolidated[[#This Row],[CODE]],[1]updatedschoolpoints!$A:$A,[1]updatedschoolpoints!$H:$H)</f>
        <v>27866.517879999999</v>
      </c>
      <c r="AJ414" s="21">
        <v>12117</v>
      </c>
      <c r="AK414" s="21" t="s">
        <v>591</v>
      </c>
      <c r="AL414" s="26">
        <f>_xlfn.XLOOKUP(Consolidated[[#This Row],[CODE]],'[2]FCI updated 220517'!$B:$B,'[2]FCI updated 220517'!$GD:$GD)</f>
        <v>1.268</v>
      </c>
      <c r="AM414" s="27">
        <f>IF(AND(Consolidated[[#This Row],[DESIGNATION]]="Historic",Consolidated[[#This Row],[DESIGNATION 3/22/2022]]="Historic"),AL414,AL414/1.6)</f>
        <v>0.79249999999999998</v>
      </c>
      <c r="AN414" s="21" t="s">
        <v>97</v>
      </c>
      <c r="AO414" s="21" t="s">
        <v>97</v>
      </c>
      <c r="AP414" s="21" t="str">
        <f>_xlfn.XLOOKUP(Consolidated[[#This Row],[CODE]],'[3]PRUEBA PVI'!$D:$D,'[3]PRUEBA PVI'!$I:$I,"NO DATA")</f>
        <v>REGULAR</v>
      </c>
      <c r="AQ414" s="28" t="str">
        <f>IF(_xlfn.XLOOKUP(Consolidated[[#This Row],[CODE]],'[4]PRUEBA PVI'!$D:$D,'[4]PRUEBA PVI'!$I:$I,"NOT FOUND")=Consolidated[[#This Row],[SPECIAL SCHOOL]],"MATCHES","NO")</f>
        <v>MATCHES</v>
      </c>
      <c r="AR414" s="28"/>
      <c r="AS414" s="21">
        <f>_xlfn.XLOOKUP(Consolidated[[#This Row],[CODE]],'[5]WORKING FILE'!$D:$D,'[5]WORKING FILE'!$W:$W,"")</f>
        <v>4</v>
      </c>
      <c r="AT414" s="33">
        <f>_xlfn.XLOOKUP(Consolidated[[#This Row],[CODE]],'[5]WORKING FILE'!$D:$D,'[5]WORKING FILE'!$V:$V)</f>
        <v>0</v>
      </c>
      <c r="AU414" s="21" t="str">
        <f>_xlfn.XLOOKUP(Consolidated[[#This Row],[CODE]],'[6]Karen sort'!$D:$D,'[6]Karen sort'!$O:$O,"NOT COMPLETE")</f>
        <v>PK-8</v>
      </c>
      <c r="AV414" s="21">
        <v>4.5</v>
      </c>
      <c r="AW414" s="21">
        <v>5</v>
      </c>
      <c r="AX414" s="21" t="s">
        <v>92</v>
      </c>
      <c r="AY414" s="27" t="s">
        <v>92</v>
      </c>
      <c r="AZ414" s="21"/>
      <c r="BA414" s="21"/>
      <c r="BB414" s="21"/>
      <c r="BC414" s="21"/>
      <c r="BD414" s="21"/>
      <c r="BE414" s="21"/>
      <c r="BF414" s="24" t="s">
        <v>98</v>
      </c>
      <c r="BG414" s="24">
        <v>88.915511339201032</v>
      </c>
      <c r="BH414" s="29" t="str">
        <f>IF(_xlfn.XLOOKUP(Consolidated[[#This Row],[CODE]],'[4]PRUEBA PVI'!$D:$D,'[4]PRUEBA PVI'!$AF:$AF,"NOT FOUND")=BG414,"",_xlfn.XLOOKUP(Consolidated[[#This Row],[CODE]],'[4]PRUEBA PVI'!$D:$D,'[4]PRUEBA PVI'!$AF:$AF,"NOT FOUND"))</f>
        <v/>
      </c>
      <c r="BI414" s="30">
        <v>85.142751684220968</v>
      </c>
      <c r="BJ414" s="21">
        <v>10</v>
      </c>
      <c r="BK414" s="28" t="str">
        <f>IF(_xlfn.XLOOKUP(Consolidated[[#This Row],[CODE]],'[4]PRUEBA PVI'!$D:$D,'[4]PRUEBA PVI'!$AK:$AK,"NO DATA")=Consolidated[[#This Row],[NO OF CLASSROOMS]],"","DOES NOT MATCH")</f>
        <v/>
      </c>
      <c r="BL414" s="31">
        <f>Consolidated[[#This Row],[ENROLLMENT 2021-22]]/Consolidated[[#This Row],[NO OF CLASSROOMS]]</f>
        <v>8.5142751684220972</v>
      </c>
      <c r="BM414" s="21">
        <f>Consolidated[[#This Row],[FLOOR AREA (SF)]]/Consolidated[[#This Row],[ENROLLMENT 2022-23]]</f>
        <v>136.27543515748599</v>
      </c>
      <c r="BN414" s="21" t="s">
        <v>114</v>
      </c>
      <c r="BO414" s="21" t="s">
        <v>100</v>
      </c>
      <c r="BP414" s="21" t="s">
        <v>97</v>
      </c>
      <c r="BQ414" s="21" t="s">
        <v>97</v>
      </c>
      <c r="BR414" s="21" t="s">
        <v>97</v>
      </c>
      <c r="BS414" s="21" t="str">
        <f>_xlfn.XLOOKUP(Consolidated[[#This Row],[CODE]],'[7]page 1'!$A:$A,'[7]page 1'!$C:$C,"")</f>
        <v>85KVA</v>
      </c>
      <c r="BT414" s="21" t="str">
        <f>_xlfn.XLOOKUP(Consolidated[[#This Row],[CODE]],[8]Sheet1!$A:$A,[8]Sheet1!$G:$G,"")</f>
        <v>ESSER ROOF SEALING PROGRAM</v>
      </c>
      <c r="BU414" s="21" t="s">
        <v>92</v>
      </c>
      <c r="BV414" s="21" t="s">
        <v>124</v>
      </c>
      <c r="BW414" s="25" t="s">
        <v>92</v>
      </c>
      <c r="BX414" s="32" t="s">
        <v>1251</v>
      </c>
      <c r="BY414" s="21" t="s">
        <v>1243</v>
      </c>
      <c r="BZ414" s="21" t="s">
        <v>103</v>
      </c>
      <c r="CA414" s="33" t="s">
        <v>1245</v>
      </c>
      <c r="CB414" s="21">
        <v>1</v>
      </c>
      <c r="CC414" s="25" t="s">
        <v>105</v>
      </c>
      <c r="CD414" s="21" t="s">
        <v>97</v>
      </c>
      <c r="CE414" s="21"/>
      <c r="CF414" s="21" t="s">
        <v>117</v>
      </c>
    </row>
    <row r="415" spans="1:84" ht="41.4" x14ac:dyDescent="0.3">
      <c r="A415" s="21">
        <v>43307</v>
      </c>
      <c r="B415" s="22" t="s">
        <v>1252</v>
      </c>
      <c r="C415" s="21" t="s">
        <v>415</v>
      </c>
      <c r="D415" s="21" t="s">
        <v>1165</v>
      </c>
      <c r="E415" s="21" t="s">
        <v>1243</v>
      </c>
      <c r="F415" s="21"/>
      <c r="G415" s="21" t="s">
        <v>119</v>
      </c>
      <c r="H415" s="21" t="s">
        <v>120</v>
      </c>
      <c r="I415" s="21" t="s">
        <v>92</v>
      </c>
      <c r="J415" s="21" t="s">
        <v>92</v>
      </c>
      <c r="K415" s="21" t="s">
        <v>121</v>
      </c>
      <c r="L415" s="24" t="s">
        <v>92</v>
      </c>
      <c r="M415" s="24">
        <v>28.616005052792083</v>
      </c>
      <c r="N415" s="24">
        <v>29.877430540001878</v>
      </c>
      <c r="O415" s="24">
        <v>36.606159691260721</v>
      </c>
      <c r="P415" s="24">
        <v>20.719491370814296</v>
      </c>
      <c r="Q415" s="24">
        <v>45.316916197963742</v>
      </c>
      <c r="R415" s="24">
        <v>34.990038289775732</v>
      </c>
      <c r="S415" s="24" t="s">
        <v>92</v>
      </c>
      <c r="T415" s="24" t="s">
        <v>92</v>
      </c>
      <c r="U415" s="24" t="s">
        <v>92</v>
      </c>
      <c r="V415" s="24" t="s">
        <v>92</v>
      </c>
      <c r="W415" s="24" t="s">
        <v>92</v>
      </c>
      <c r="X415" s="24" t="s">
        <v>92</v>
      </c>
      <c r="Y415" s="24" t="s">
        <v>92</v>
      </c>
      <c r="Z415" s="24" t="s">
        <v>92</v>
      </c>
      <c r="AA415" s="24" t="s">
        <v>92</v>
      </c>
      <c r="AB415" s="23" t="s">
        <v>198</v>
      </c>
      <c r="AC415" s="21">
        <v>18.107600000000001</v>
      </c>
      <c r="AD415" s="21">
        <v>-67.069779999999994</v>
      </c>
      <c r="AE415" s="21" t="str">
        <f>_xlfn.XLOOKUP(Consolidated[[#This Row],[CODE]],[1]updatedschoolpoints!$A:$A,[1]updatedschoolpoints!$O:$O)</f>
        <v>309-049-023-02</v>
      </c>
      <c r="AF415" s="21">
        <f>_xlfn.XLOOKUP(Consolidated[[#This Row],[CODE]],[1]updatedschoolpoints!$A:$A,[1]updatedschoolpoints!$Q:$Q)</f>
        <v>2</v>
      </c>
      <c r="AG415" s="21">
        <f>_xlfn.XLOOKUP(Consolidated[[#This Row],[CODE]],[1]updatedschoolpoints!$A:$A,[1]updatedschoolpoints!$P:$P)</f>
        <v>23</v>
      </c>
      <c r="AH415" s="21">
        <f>_xlfn.XLOOKUP(Consolidated[[#This Row],[CODE]],[1]updatedschoolpoints!$A:$A,[1]updatedschoolpoints!$I:$I)</f>
        <v>2.0878736170000001</v>
      </c>
      <c r="AI415" s="21">
        <f>_xlfn.XLOOKUP(Consolidated[[#This Row],[CODE]],[1]updatedschoolpoints!$A:$A,[1]updatedschoolpoints!$H:$H)</f>
        <v>90947.774770000004</v>
      </c>
      <c r="AJ415" s="21">
        <v>19729</v>
      </c>
      <c r="AK415" s="21" t="s">
        <v>324</v>
      </c>
      <c r="AL415" s="26">
        <f>_xlfn.XLOOKUP(Consolidated[[#This Row],[CODE]],'[2]FCI updated 220517'!$B:$B,'[2]FCI updated 220517'!$GD:$GD)</f>
        <v>1.208</v>
      </c>
      <c r="AM415" s="27">
        <f>IF(AND(Consolidated[[#This Row],[DESIGNATION]]="Historic",Consolidated[[#This Row],[DESIGNATION 3/22/2022]]="Historic"),AL415,AL415/1.6)</f>
        <v>0.75499999999999989</v>
      </c>
      <c r="AN415" s="21" t="s">
        <v>97</v>
      </c>
      <c r="AO415" s="21" t="s">
        <v>97</v>
      </c>
      <c r="AP415" s="21" t="str">
        <f>_xlfn.XLOOKUP(Consolidated[[#This Row],[CODE]],'[3]PRUEBA PVI'!$D:$D,'[3]PRUEBA PVI'!$I:$I,"NO DATA")</f>
        <v>REGULAR</v>
      </c>
      <c r="AQ415" s="28" t="str">
        <f>IF(_xlfn.XLOOKUP(Consolidated[[#This Row],[CODE]],'[4]PRUEBA PVI'!$D:$D,'[4]PRUEBA PVI'!$I:$I,"NOT FOUND")=Consolidated[[#This Row],[SPECIAL SCHOOL]],"MATCHES","NO")</f>
        <v>MATCHES</v>
      </c>
      <c r="AR415" s="28"/>
      <c r="AS415" s="21">
        <f>_xlfn.XLOOKUP(Consolidated[[#This Row],[CODE]],'[5]WORKING FILE'!$D:$D,'[5]WORKING FILE'!$W:$W,"")</f>
        <v>5</v>
      </c>
      <c r="AT415" s="33">
        <f>_xlfn.XLOOKUP(Consolidated[[#This Row],[CODE]],'[5]WORKING FILE'!$D:$D,'[5]WORKING FILE'!$V:$V)</f>
        <v>0</v>
      </c>
      <c r="AU415" s="21" t="str">
        <f>_xlfn.XLOOKUP(Consolidated[[#This Row],[CODE]],'[6]Karen sort'!$D:$D,'[6]Karen sort'!$O:$O,"NOT COMPLETE")</f>
        <v>PK-8</v>
      </c>
      <c r="AV415" s="21">
        <v>4.5</v>
      </c>
      <c r="AW415" s="21">
        <v>5</v>
      </c>
      <c r="AX415" s="21" t="s">
        <v>92</v>
      </c>
      <c r="AY415" s="27" t="s">
        <v>92</v>
      </c>
      <c r="AZ415" s="21"/>
      <c r="BA415" s="21"/>
      <c r="BB415" s="21"/>
      <c r="BC415" s="21"/>
      <c r="BD415" s="21"/>
      <c r="BE415" s="21"/>
      <c r="BF415" s="24" t="s">
        <v>98</v>
      </c>
      <c r="BG415" s="24">
        <v>196.12604114260844</v>
      </c>
      <c r="BH415" s="29" t="str">
        <f>IF(_xlfn.XLOOKUP(Consolidated[[#This Row],[CODE]],'[4]PRUEBA PVI'!$D:$D,'[4]PRUEBA PVI'!$AF:$AF,"NOT FOUND")=BG415,"",_xlfn.XLOOKUP(Consolidated[[#This Row],[CODE]],'[4]PRUEBA PVI'!$D:$D,'[4]PRUEBA PVI'!$AF:$AF,"NOT FOUND"))</f>
        <v/>
      </c>
      <c r="BI415" s="30">
        <v>184.937353722946</v>
      </c>
      <c r="BJ415" s="21">
        <v>11</v>
      </c>
      <c r="BK415" s="28" t="str">
        <f>IF(_xlfn.XLOOKUP(Consolidated[[#This Row],[CODE]],'[4]PRUEBA PVI'!$D:$D,'[4]PRUEBA PVI'!$AK:$AK,"NO DATA")=Consolidated[[#This Row],[NO OF CLASSROOMS]],"","DOES NOT MATCH")</f>
        <v/>
      </c>
      <c r="BL415" s="31">
        <f>Consolidated[[#This Row],[ENROLLMENT 2021-22]]/Consolidated[[#This Row],[NO OF CLASSROOMS]]</f>
        <v>16.812486702086002</v>
      </c>
      <c r="BM415" s="21">
        <f>Consolidated[[#This Row],[FLOOR AREA (SF)]]/Consolidated[[#This Row],[ENROLLMENT 2022-23]]</f>
        <v>100.5934749157279</v>
      </c>
      <c r="BN415" s="21" t="s">
        <v>114</v>
      </c>
      <c r="BO415" s="21" t="s">
        <v>100</v>
      </c>
      <c r="BP415" s="21" t="s">
        <v>97</v>
      </c>
      <c r="BQ415" s="21" t="s">
        <v>97</v>
      </c>
      <c r="BR415" s="21" t="s">
        <v>97</v>
      </c>
      <c r="BS415" s="21" t="str">
        <f>_xlfn.XLOOKUP(Consolidated[[#This Row],[CODE]],'[7]page 1'!$A:$A,'[7]page 1'!$C:$C,"")</f>
        <v>85KVA</v>
      </c>
      <c r="BT415" s="21" t="str">
        <f>_xlfn.XLOOKUP(Consolidated[[#This Row],[CODE]],[8]Sheet1!$A:$A,[8]Sheet1!$G:$G,"")</f>
        <v/>
      </c>
      <c r="BU415" s="21" t="s">
        <v>92</v>
      </c>
      <c r="BV415" s="21" t="s">
        <v>124</v>
      </c>
      <c r="BW415" s="25" t="s">
        <v>92</v>
      </c>
      <c r="BX415" s="32" t="s">
        <v>1253</v>
      </c>
      <c r="BY415" s="21" t="s">
        <v>1243</v>
      </c>
      <c r="BZ415" s="21" t="s">
        <v>103</v>
      </c>
      <c r="CA415" s="33" t="s">
        <v>1245</v>
      </c>
      <c r="CB415" s="21">
        <v>1</v>
      </c>
      <c r="CC415" s="25" t="s">
        <v>105</v>
      </c>
      <c r="CD415" s="21" t="s">
        <v>97</v>
      </c>
      <c r="CE415" s="21"/>
      <c r="CF415" s="21" t="s">
        <v>134</v>
      </c>
    </row>
    <row r="416" spans="1:84" ht="41.4" x14ac:dyDescent="0.3">
      <c r="A416" s="21">
        <v>43315</v>
      </c>
      <c r="B416" s="22" t="s">
        <v>1254</v>
      </c>
      <c r="C416" s="21" t="s">
        <v>415</v>
      </c>
      <c r="D416" s="21" t="s">
        <v>1165</v>
      </c>
      <c r="E416" s="21" t="s">
        <v>1243</v>
      </c>
      <c r="F416" s="21"/>
      <c r="G416" s="21" t="s">
        <v>160</v>
      </c>
      <c r="H416" s="21" t="s">
        <v>161</v>
      </c>
      <c r="I416" s="21" t="s">
        <v>92</v>
      </c>
      <c r="J416" s="21" t="s">
        <v>93</v>
      </c>
      <c r="K416" s="21" t="s">
        <v>162</v>
      </c>
      <c r="L416" s="24" t="s">
        <v>92</v>
      </c>
      <c r="M416" s="24" t="s">
        <v>92</v>
      </c>
      <c r="N416" s="24" t="s">
        <v>92</v>
      </c>
      <c r="O416" s="24" t="s">
        <v>92</v>
      </c>
      <c r="P416" s="24" t="s">
        <v>92</v>
      </c>
      <c r="Q416" s="24" t="s">
        <v>92</v>
      </c>
      <c r="R416" s="24" t="s">
        <v>92</v>
      </c>
      <c r="S416" s="24" t="s">
        <v>92</v>
      </c>
      <c r="T416" s="24" t="s">
        <v>92</v>
      </c>
      <c r="U416" s="24" t="s">
        <v>92</v>
      </c>
      <c r="V416" s="24">
        <v>137.48523564372601</v>
      </c>
      <c r="W416" s="24">
        <v>112.5703981474238</v>
      </c>
      <c r="X416" s="24">
        <v>135.09214778485136</v>
      </c>
      <c r="Y416" s="24">
        <v>139.87453348062093</v>
      </c>
      <c r="Z416" s="24" t="s">
        <v>92</v>
      </c>
      <c r="AA416" s="24" t="s">
        <v>92</v>
      </c>
      <c r="AB416" s="23" t="s">
        <v>313</v>
      </c>
      <c r="AC416" s="37">
        <v>18.082151</v>
      </c>
      <c r="AD416" s="37">
        <v>-67.035993000000005</v>
      </c>
      <c r="AE416" s="37" t="str">
        <f>_xlfn.XLOOKUP(Consolidated[[#This Row],[CODE]],[1]updatedschoolpoints!$A:$A,[1]updatedschoolpoints!$O:$O)</f>
        <v>334-025-179-04</v>
      </c>
      <c r="AF416" s="37">
        <f>_xlfn.XLOOKUP(Consolidated[[#This Row],[CODE]],[1]updatedschoolpoints!$A:$A,[1]updatedschoolpoints!$Q:$Q)</f>
        <v>4</v>
      </c>
      <c r="AG416" s="37">
        <f>_xlfn.XLOOKUP(Consolidated[[#This Row],[CODE]],[1]updatedschoolpoints!$A:$A,[1]updatedschoolpoints!$P:$P)</f>
        <v>179</v>
      </c>
      <c r="AH416" s="37">
        <f>_xlfn.XLOOKUP(Consolidated[[#This Row],[CODE]],[1]updatedschoolpoints!$A:$A,[1]updatedschoolpoints!$I:$I)</f>
        <v>7.48636458</v>
      </c>
      <c r="AI416" s="37">
        <f>_xlfn.XLOOKUP(Consolidated[[#This Row],[CODE]],[1]updatedschoolpoints!$A:$A,[1]updatedschoolpoints!$H:$H)</f>
        <v>326106.04109999997</v>
      </c>
      <c r="AJ416" s="21">
        <v>56593</v>
      </c>
      <c r="AK416" s="21" t="s">
        <v>298</v>
      </c>
      <c r="AL416" s="26">
        <f>_xlfn.XLOOKUP(Consolidated[[#This Row],[CODE]],'[2]FCI updated 220517'!$B:$B,'[2]FCI updated 220517'!$GD:$GD)</f>
        <v>0.59499999999999997</v>
      </c>
      <c r="AM416" s="27">
        <f>IF(AND(Consolidated[[#This Row],[DESIGNATION]]="Historic",Consolidated[[#This Row],[DESIGNATION 3/22/2022]]="Historic"),AL416,AL416/1.6)</f>
        <v>0.37187499999999996</v>
      </c>
      <c r="AN416" s="21" t="s">
        <v>45</v>
      </c>
      <c r="AO416" s="21" t="s">
        <v>46</v>
      </c>
      <c r="AP416" s="21" t="str">
        <f>_xlfn.XLOOKUP(Consolidated[[#This Row],[CODE]],'[3]PRUEBA PVI'!$D:$D,'[3]PRUEBA PVI'!$I:$I,"NO DATA")</f>
        <v>VOCACIONAL</v>
      </c>
      <c r="AQ416" s="28" t="str">
        <f>IF(_xlfn.XLOOKUP(Consolidated[[#This Row],[CODE]],'[4]PRUEBA PVI'!$D:$D,'[4]PRUEBA PVI'!$I:$I,"NOT FOUND")=Consolidated[[#This Row],[SPECIAL SCHOOL]],"MATCHES","NO")</f>
        <v>MATCHES</v>
      </c>
      <c r="AR416" s="28"/>
      <c r="AS416" s="21">
        <f>_xlfn.XLOOKUP(Consolidated[[#This Row],[CODE]],'[5]WORKING FILE'!$D:$D,'[5]WORKING FILE'!$W:$W,"")</f>
        <v>4</v>
      </c>
      <c r="AT416" s="33" t="str">
        <f>_xlfn.XLOOKUP(Consolidated[[#This Row],[CODE]],'[5]WORKING FILE'!$D:$D,'[5]WORKING FILE'!$V:$V)</f>
        <v>occupational</v>
      </c>
      <c r="AU416" s="21" t="str">
        <f>_xlfn.XLOOKUP(Consolidated[[#This Row],[CODE]],'[6]Karen sort'!$D:$D,'[6]Karen sort'!$O:$O,"NOT COMPLETE")</f>
        <v>9-12</v>
      </c>
      <c r="AV416" s="21">
        <v>4.5</v>
      </c>
      <c r="AW416" s="21">
        <v>3</v>
      </c>
      <c r="AX416" s="21" t="s">
        <v>92</v>
      </c>
      <c r="AY416" s="27" t="s">
        <v>92</v>
      </c>
      <c r="AZ416" s="21"/>
      <c r="BA416" s="21"/>
      <c r="BB416" s="21"/>
      <c r="BC416" s="21"/>
      <c r="BD416" s="21"/>
      <c r="BE416" s="21"/>
      <c r="BF416" s="24" t="s">
        <v>131</v>
      </c>
      <c r="BG416" s="24">
        <v>551.6114737768977</v>
      </c>
      <c r="BH416" s="29" t="str">
        <f>IF(_xlfn.XLOOKUP(Consolidated[[#This Row],[CODE]],'[4]PRUEBA PVI'!$D:$D,'[4]PRUEBA PVI'!$AF:$AF,"NOT FOUND")=BG416,"",_xlfn.XLOOKUP(Consolidated[[#This Row],[CODE]],'[4]PRUEBA PVI'!$D:$D,'[4]PRUEBA PVI'!$AF:$AF,"NOT FOUND"))</f>
        <v/>
      </c>
      <c r="BI416" s="30">
        <v>530.12699694938283</v>
      </c>
      <c r="BJ416" s="21">
        <v>50</v>
      </c>
      <c r="BK416" s="28" t="str">
        <f>IF(_xlfn.XLOOKUP(Consolidated[[#This Row],[CODE]],'[4]PRUEBA PVI'!$D:$D,'[4]PRUEBA PVI'!$AK:$AK,"NO DATA")=Consolidated[[#This Row],[NO OF CLASSROOMS]],"","DOES NOT MATCH")</f>
        <v/>
      </c>
      <c r="BL416" s="31">
        <f>Consolidated[[#This Row],[ENROLLMENT 2021-22]]/Consolidated[[#This Row],[NO OF CLASSROOMS]]</f>
        <v>10.602539938987656</v>
      </c>
      <c r="BM416" s="21">
        <f>Consolidated[[#This Row],[FLOOR AREA (SF)]]/Consolidated[[#This Row],[ENROLLMENT 2022-23]]</f>
        <v>102.59576294254052</v>
      </c>
      <c r="BN416" s="21" t="s">
        <v>99</v>
      </c>
      <c r="BO416" s="21" t="s">
        <v>132</v>
      </c>
      <c r="BP416" s="21" t="s">
        <v>97</v>
      </c>
      <c r="BQ416" s="21" t="s">
        <v>97</v>
      </c>
      <c r="BR416" s="21" t="s">
        <v>285</v>
      </c>
      <c r="BS416" s="21" t="str">
        <f>_xlfn.XLOOKUP(Consolidated[[#This Row],[CODE]],'[7]page 1'!$A:$A,'[7]page 1'!$C:$C,"")</f>
        <v>85KVA</v>
      </c>
      <c r="BT416" s="21" t="str">
        <f>_xlfn.XLOOKUP(Consolidated[[#This Row],[CODE]],[8]Sheet1!$A:$A,[8]Sheet1!$G:$G,"")</f>
        <v>ESSER ROOF SEALING PROGRAM</v>
      </c>
      <c r="BU416" s="21" t="s">
        <v>92</v>
      </c>
      <c r="BV416" s="21" t="s">
        <v>101</v>
      </c>
      <c r="BW416" s="25" t="s">
        <v>92</v>
      </c>
      <c r="BX416" s="32" t="s">
        <v>1255</v>
      </c>
      <c r="BY416" s="21" t="s">
        <v>1243</v>
      </c>
      <c r="BZ416" s="21" t="s">
        <v>103</v>
      </c>
      <c r="CA416" s="33" t="s">
        <v>1245</v>
      </c>
      <c r="CB416" s="21">
        <v>1</v>
      </c>
      <c r="CC416" s="25" t="s">
        <v>172</v>
      </c>
      <c r="CD416" s="21" t="s">
        <v>97</v>
      </c>
      <c r="CE416" s="21"/>
      <c r="CF416" s="21" t="s">
        <v>139</v>
      </c>
    </row>
    <row r="417" spans="1:84" ht="41.4" x14ac:dyDescent="0.3">
      <c r="A417" s="21">
        <v>43323</v>
      </c>
      <c r="B417" s="22" t="s">
        <v>1256</v>
      </c>
      <c r="C417" s="21" t="s">
        <v>415</v>
      </c>
      <c r="D417" s="21" t="s">
        <v>1165</v>
      </c>
      <c r="E417" s="21" t="s">
        <v>1243</v>
      </c>
      <c r="F417" s="21"/>
      <c r="G417" s="21" t="s">
        <v>119</v>
      </c>
      <c r="H417" s="21" t="s">
        <v>120</v>
      </c>
      <c r="I417" s="21" t="s">
        <v>110</v>
      </c>
      <c r="J417" s="21" t="s">
        <v>93</v>
      </c>
      <c r="K417" s="21" t="s">
        <v>121</v>
      </c>
      <c r="L417" s="24">
        <v>14.007677187231478</v>
      </c>
      <c r="M417" s="24">
        <v>54.37040960030496</v>
      </c>
      <c r="N417" s="24">
        <v>38.280457879377408</v>
      </c>
      <c r="O417" s="24">
        <v>35.667540211997625</v>
      </c>
      <c r="P417" s="24">
        <v>40.497187679318856</v>
      </c>
      <c r="Q417" s="24">
        <v>40.596404094009188</v>
      </c>
      <c r="R417" s="24">
        <v>45.392482105655006</v>
      </c>
      <c r="S417" s="24" t="s">
        <v>92</v>
      </c>
      <c r="T417" s="24" t="s">
        <v>92</v>
      </c>
      <c r="U417" s="24" t="s">
        <v>92</v>
      </c>
      <c r="V417" s="24" t="s">
        <v>92</v>
      </c>
      <c r="W417" s="24" t="s">
        <v>92</v>
      </c>
      <c r="X417" s="24" t="s">
        <v>92</v>
      </c>
      <c r="Y417" s="24" t="s">
        <v>92</v>
      </c>
      <c r="Z417" s="24" t="s">
        <v>92</v>
      </c>
      <c r="AA417" s="24" t="s">
        <v>92</v>
      </c>
      <c r="AB417" s="23" t="s">
        <v>223</v>
      </c>
      <c r="AC417" s="21">
        <v>18.080179999999999</v>
      </c>
      <c r="AD417" s="21">
        <v>-67.037170000000003</v>
      </c>
      <c r="AE417" s="21" t="str">
        <f>_xlfn.XLOOKUP(Consolidated[[#This Row],[CODE]],[1]updatedschoolpoints!$A:$A,[1]updatedschoolpoints!$O:$O)</f>
        <v>334-034-081-03</v>
      </c>
      <c r="AF417" s="21">
        <f>_xlfn.XLOOKUP(Consolidated[[#This Row],[CODE]],[1]updatedschoolpoints!$A:$A,[1]updatedschoolpoints!$Q:$Q)</f>
        <v>3</v>
      </c>
      <c r="AG417" s="21">
        <f>_xlfn.XLOOKUP(Consolidated[[#This Row],[CODE]],[1]updatedschoolpoints!$A:$A,[1]updatedschoolpoints!$P:$P)</f>
        <v>81</v>
      </c>
      <c r="AH417" s="21">
        <f>_xlfn.XLOOKUP(Consolidated[[#This Row],[CODE]],[1]updatedschoolpoints!$A:$A,[1]updatedschoolpoints!$I:$I)</f>
        <v>1.217693229</v>
      </c>
      <c r="AI417" s="21">
        <f>_xlfn.XLOOKUP(Consolidated[[#This Row],[CODE]],[1]updatedschoolpoints!$A:$A,[1]updatedschoolpoints!$H:$H)</f>
        <v>53042.717060000003</v>
      </c>
      <c r="AJ417" s="21">
        <v>30973</v>
      </c>
      <c r="AK417" s="21" t="s">
        <v>849</v>
      </c>
      <c r="AL417" s="26">
        <f>_xlfn.XLOOKUP(Consolidated[[#This Row],[CODE]],'[2]FCI updated 220517'!$B:$B,'[2]FCI updated 220517'!$GD:$GD)</f>
        <v>1.208</v>
      </c>
      <c r="AM417" s="27">
        <f>IF(AND(Consolidated[[#This Row],[DESIGNATION]]="Historic",Consolidated[[#This Row],[DESIGNATION 3/22/2022]]="Historic"),AL417,AL417/1.6)</f>
        <v>0.75499999999999989</v>
      </c>
      <c r="AN417" s="21" t="s">
        <v>97</v>
      </c>
      <c r="AO417" s="21" t="s">
        <v>97</v>
      </c>
      <c r="AP417" s="21" t="str">
        <f>_xlfn.XLOOKUP(Consolidated[[#This Row],[CODE]],'[3]PRUEBA PVI'!$D:$D,'[3]PRUEBA PVI'!$I:$I,"NO DATA")</f>
        <v>REGULAR</v>
      </c>
      <c r="AQ417" s="28" t="str">
        <f>IF(_xlfn.XLOOKUP(Consolidated[[#This Row],[CODE]],'[4]PRUEBA PVI'!$D:$D,'[4]PRUEBA PVI'!$I:$I,"NOT FOUND")=Consolidated[[#This Row],[SPECIAL SCHOOL]],"MATCHES","NO")</f>
        <v>MATCHES</v>
      </c>
      <c r="AR417" s="28"/>
      <c r="AS417" s="21">
        <f>_xlfn.XLOOKUP(Consolidated[[#This Row],[CODE]],'[5]WORKING FILE'!$D:$D,'[5]WORKING FILE'!$W:$W,"")</f>
        <v>1</v>
      </c>
      <c r="AT417" s="33">
        <f>_xlfn.XLOOKUP(Consolidated[[#This Row],[CODE]],'[5]WORKING FILE'!$D:$D,'[5]WORKING FILE'!$V:$V)</f>
        <v>0</v>
      </c>
      <c r="AU417" s="21" t="str">
        <f>_xlfn.XLOOKUP(Consolidated[[#This Row],[CODE]],'[6]Karen sort'!$D:$D,'[6]Karen sort'!$O:$O,"NOT COMPLETE")</f>
        <v>PK-5</v>
      </c>
      <c r="AV417" s="21">
        <v>4.5</v>
      </c>
      <c r="AW417" s="21">
        <v>5</v>
      </c>
      <c r="AX417" s="21" t="s">
        <v>92</v>
      </c>
      <c r="AY417" s="27" t="s">
        <v>92</v>
      </c>
      <c r="AZ417" s="21"/>
      <c r="BA417" s="21"/>
      <c r="BB417" s="21"/>
      <c r="BC417" s="21"/>
      <c r="BD417" s="21"/>
      <c r="BE417" s="21"/>
      <c r="BF417" s="24" t="s">
        <v>98</v>
      </c>
      <c r="BG417" s="24">
        <v>281.26398342270346</v>
      </c>
      <c r="BH417" s="29" t="str">
        <f>IF(_xlfn.XLOOKUP(Consolidated[[#This Row],[CODE]],'[4]PRUEBA PVI'!$D:$D,'[4]PRUEBA PVI'!$AF:$AF,"NOT FOUND")=BG417,"",_xlfn.XLOOKUP(Consolidated[[#This Row],[CODE]],'[4]PRUEBA PVI'!$D:$D,'[4]PRUEBA PVI'!$AF:$AF,"NOT FOUND"))</f>
        <v/>
      </c>
      <c r="BI417" s="30">
        <v>267.49573778784139</v>
      </c>
      <c r="BJ417" s="21">
        <v>26</v>
      </c>
      <c r="BK417" s="28" t="str">
        <f>IF(_xlfn.XLOOKUP(Consolidated[[#This Row],[CODE]],'[4]PRUEBA PVI'!$D:$D,'[4]PRUEBA PVI'!$AK:$AK,"NO DATA")=Consolidated[[#This Row],[NO OF CLASSROOMS]],"","DOES NOT MATCH")</f>
        <v/>
      </c>
      <c r="BL417" s="31">
        <f>Consolidated[[#This Row],[ENROLLMENT 2021-22]]/Consolidated[[#This Row],[NO OF CLASSROOMS]]</f>
        <v>10.288297607224669</v>
      </c>
      <c r="BM417" s="21">
        <f>Consolidated[[#This Row],[FLOOR AREA (SF)]]/Consolidated[[#This Row],[ENROLLMENT 2022-23]]</f>
        <v>110.12074714682392</v>
      </c>
      <c r="BN417" s="21" t="s">
        <v>99</v>
      </c>
      <c r="BO417" s="21" t="s">
        <v>100</v>
      </c>
      <c r="BP417" s="21" t="s">
        <v>97</v>
      </c>
      <c r="BQ417" s="21" t="s">
        <v>97</v>
      </c>
      <c r="BR417" s="21" t="s">
        <v>285</v>
      </c>
      <c r="BS417" s="21" t="str">
        <f>_xlfn.XLOOKUP(Consolidated[[#This Row],[CODE]],'[7]page 1'!$A:$A,'[7]page 1'!$C:$C,"")</f>
        <v/>
      </c>
      <c r="BT417" s="21" t="str">
        <f>_xlfn.XLOOKUP(Consolidated[[#This Row],[CODE]],[8]Sheet1!$A:$A,[8]Sheet1!$G:$G,"")</f>
        <v>ESSER ROOF SEALING PROGRAM</v>
      </c>
      <c r="BU417" s="21" t="s">
        <v>92</v>
      </c>
      <c r="BV417" s="21" t="s">
        <v>101</v>
      </c>
      <c r="BW417" s="25" t="s">
        <v>92</v>
      </c>
      <c r="BX417" s="32" t="s">
        <v>1257</v>
      </c>
      <c r="BY417" s="21" t="s">
        <v>1243</v>
      </c>
      <c r="BZ417" s="21" t="s">
        <v>103</v>
      </c>
      <c r="CA417" s="33" t="s">
        <v>1245</v>
      </c>
      <c r="CB417" s="21">
        <v>1</v>
      </c>
      <c r="CC417" s="25" t="s">
        <v>105</v>
      </c>
      <c r="CD417" s="21" t="s">
        <v>97</v>
      </c>
      <c r="CE417" s="21"/>
      <c r="CF417" s="21" t="s">
        <v>127</v>
      </c>
    </row>
    <row r="418" spans="1:84" ht="41.4" x14ac:dyDescent="0.3">
      <c r="A418" s="21">
        <v>43398</v>
      </c>
      <c r="B418" s="22" t="s">
        <v>1258</v>
      </c>
      <c r="C418" s="21" t="s">
        <v>415</v>
      </c>
      <c r="D418" s="21" t="s">
        <v>1165</v>
      </c>
      <c r="E418" s="21" t="s">
        <v>1243</v>
      </c>
      <c r="F418" s="21"/>
      <c r="G418" s="21" t="s">
        <v>108</v>
      </c>
      <c r="H418" s="21" t="s">
        <v>109</v>
      </c>
      <c r="I418" s="21" t="s">
        <v>92</v>
      </c>
      <c r="J418" s="21" t="s">
        <v>93</v>
      </c>
      <c r="K418" s="21" t="s">
        <v>111</v>
      </c>
      <c r="L418" s="24" t="s">
        <v>92</v>
      </c>
      <c r="M418" s="24">
        <v>30.523738722978223</v>
      </c>
      <c r="N418" s="24">
        <v>25.209082018126583</v>
      </c>
      <c r="O418" s="24">
        <v>28.158584377892861</v>
      </c>
      <c r="P418" s="24">
        <v>19.777696308504556</v>
      </c>
      <c r="Q418" s="24">
        <v>29.26717504451825</v>
      </c>
      <c r="R418" s="24">
        <v>31.207331447637813</v>
      </c>
      <c r="S418" s="24">
        <v>56.902932575100891</v>
      </c>
      <c r="T418" s="24">
        <v>56.714683465035939</v>
      </c>
      <c r="U418" s="24">
        <v>80.820038246277363</v>
      </c>
      <c r="V418" s="24" t="s">
        <v>92</v>
      </c>
      <c r="W418" s="24" t="s">
        <v>92</v>
      </c>
      <c r="X418" s="24" t="s">
        <v>92</v>
      </c>
      <c r="Y418" s="24" t="s">
        <v>92</v>
      </c>
      <c r="Z418" s="24" t="s">
        <v>92</v>
      </c>
      <c r="AA418" s="24" t="s">
        <v>92</v>
      </c>
      <c r="AB418" s="23" t="s">
        <v>112</v>
      </c>
      <c r="AC418" s="21">
        <v>18.077970000000001</v>
      </c>
      <c r="AD418" s="21">
        <v>-66.993830000000003</v>
      </c>
      <c r="AE418" s="21" t="str">
        <f>_xlfn.XLOOKUP(Consolidated[[#This Row],[CODE]],[1]updatedschoolpoints!$A:$A,[1]updatedschoolpoints!$O:$O)</f>
        <v>335-041-108-10</v>
      </c>
      <c r="AF418" s="21">
        <f>_xlfn.XLOOKUP(Consolidated[[#This Row],[CODE]],[1]updatedschoolpoints!$A:$A,[1]updatedschoolpoints!$Q:$Q)</f>
        <v>10</v>
      </c>
      <c r="AG418" s="21">
        <f>_xlfn.XLOOKUP(Consolidated[[#This Row],[CODE]],[1]updatedschoolpoints!$A:$A,[1]updatedschoolpoints!$P:$P)</f>
        <v>108</v>
      </c>
      <c r="AH418" s="21">
        <f>_xlfn.XLOOKUP(Consolidated[[#This Row],[CODE]],[1]updatedschoolpoints!$A:$A,[1]updatedschoolpoints!$I:$I)</f>
        <v>4.9590622509999998</v>
      </c>
      <c r="AI418" s="21">
        <f>_xlfn.XLOOKUP(Consolidated[[#This Row],[CODE]],[1]updatedschoolpoints!$A:$A,[1]updatedschoolpoints!$H:$H)</f>
        <v>216016.75169999999</v>
      </c>
      <c r="AJ418" s="21">
        <v>29903</v>
      </c>
      <c r="AK418" s="21" t="s">
        <v>145</v>
      </c>
      <c r="AL418" s="26">
        <f>_xlfn.XLOOKUP(Consolidated[[#This Row],[CODE]],'[2]FCI updated 220517'!$B:$B,'[2]FCI updated 220517'!$GD:$GD)</f>
        <v>1.256</v>
      </c>
      <c r="AM418" s="27">
        <f>IF(AND(Consolidated[[#This Row],[DESIGNATION]]="Historic",Consolidated[[#This Row],[DESIGNATION 3/22/2022]]="Historic"),AL418,AL418/1.6)</f>
        <v>0.78499999999999992</v>
      </c>
      <c r="AN418" s="21" t="s">
        <v>97</v>
      </c>
      <c r="AO418" s="21" t="s">
        <v>97</v>
      </c>
      <c r="AP418" s="21" t="str">
        <f>_xlfn.XLOOKUP(Consolidated[[#This Row],[CODE]],'[3]PRUEBA PVI'!$D:$D,'[3]PRUEBA PVI'!$I:$I,"NO DATA")</f>
        <v>REGULAR</v>
      </c>
      <c r="AQ418" s="28" t="str">
        <f>IF(_xlfn.XLOOKUP(Consolidated[[#This Row],[CODE]],'[4]PRUEBA PVI'!$D:$D,'[4]PRUEBA PVI'!$I:$I,"NOT FOUND")=Consolidated[[#This Row],[SPECIAL SCHOOL]],"MATCHES","NO")</f>
        <v>MATCHES</v>
      </c>
      <c r="AR418" s="28"/>
      <c r="AS418" s="21">
        <f>_xlfn.XLOOKUP(Consolidated[[#This Row],[CODE]],'[5]WORKING FILE'!$D:$D,'[5]WORKING FILE'!$W:$W,"")</f>
        <v>5</v>
      </c>
      <c r="AT418" s="33" t="str">
        <f>_xlfn.XLOOKUP(Consolidated[[#This Row],[CODE]],'[5]WORKING FILE'!$D:$D,'[5]WORKING FILE'!$V:$V)</f>
        <v>assuming 60 less if 6-8 Mariano &amp; Bartolome students stay at K-8</v>
      </c>
      <c r="AU418" s="21" t="str">
        <f>_xlfn.XLOOKUP(Consolidated[[#This Row],[CODE]],'[6]Karen sort'!$D:$D,'[6]Karen sort'!$O:$O,"NOT COMPLETE")</f>
        <v>PK-8</v>
      </c>
      <c r="AV418" s="21">
        <v>4.5</v>
      </c>
      <c r="AW418" s="21">
        <v>3</v>
      </c>
      <c r="AX418" s="21" t="s">
        <v>92</v>
      </c>
      <c r="AY418" s="27" t="s">
        <v>92</v>
      </c>
      <c r="AZ418" s="21"/>
      <c r="BA418" s="21"/>
      <c r="BB418" s="21"/>
      <c r="BC418" s="21"/>
      <c r="BD418" s="21"/>
      <c r="BE418" s="21"/>
      <c r="BF418" s="24" t="s">
        <v>98</v>
      </c>
      <c r="BG418" s="24">
        <v>370.07525420435769</v>
      </c>
      <c r="BH418" s="29" t="str">
        <f>IF(_xlfn.XLOOKUP(Consolidated[[#This Row],[CODE]],'[4]PRUEBA PVI'!$D:$D,'[4]PRUEBA PVI'!$AF:$AF,"NOT FOUND")=BG418,"",_xlfn.XLOOKUP(Consolidated[[#This Row],[CODE]],'[4]PRUEBA PVI'!$D:$D,'[4]PRUEBA PVI'!$AF:$AF,"NOT FOUND"))</f>
        <v/>
      </c>
      <c r="BI418" s="30">
        <v>350.28246374878199</v>
      </c>
      <c r="BJ418" s="21">
        <v>24</v>
      </c>
      <c r="BK418" s="28" t="str">
        <f>IF(_xlfn.XLOOKUP(Consolidated[[#This Row],[CODE]],'[4]PRUEBA PVI'!$D:$D,'[4]PRUEBA PVI'!$AK:$AK,"NO DATA")=Consolidated[[#This Row],[NO OF CLASSROOMS]],"","DOES NOT MATCH")</f>
        <v/>
      </c>
      <c r="BL418" s="31">
        <f>Consolidated[[#This Row],[ENROLLMENT 2021-22]]/Consolidated[[#This Row],[NO OF CLASSROOMS]]</f>
        <v>14.59510265619925</v>
      </c>
      <c r="BM418" s="21">
        <f>Consolidated[[#This Row],[FLOOR AREA (SF)]]/Consolidated[[#This Row],[ENROLLMENT 2022-23]]</f>
        <v>80.80248452247875</v>
      </c>
      <c r="BN418" s="21" t="s">
        <v>114</v>
      </c>
      <c r="BO418" s="21" t="s">
        <v>132</v>
      </c>
      <c r="BP418" s="21" t="s">
        <v>97</v>
      </c>
      <c r="BQ418" s="21" t="s">
        <v>97</v>
      </c>
      <c r="BR418" s="21" t="s">
        <v>285</v>
      </c>
      <c r="BS418" s="21" t="str">
        <f>_xlfn.XLOOKUP(Consolidated[[#This Row],[CODE]],'[7]page 1'!$A:$A,'[7]page 1'!$C:$C,"")</f>
        <v>85KVA</v>
      </c>
      <c r="BT418" s="21" t="str">
        <f>_xlfn.XLOOKUP(Consolidated[[#This Row],[CODE]],[8]Sheet1!$A:$A,[8]Sheet1!$G:$G,"")</f>
        <v/>
      </c>
      <c r="BU418" s="21" t="s">
        <v>92</v>
      </c>
      <c r="BV418" s="21" t="s">
        <v>124</v>
      </c>
      <c r="BW418" s="25" t="s">
        <v>92</v>
      </c>
      <c r="BX418" s="32" t="s">
        <v>1259</v>
      </c>
      <c r="BY418" s="21" t="s">
        <v>1243</v>
      </c>
      <c r="BZ418" s="21" t="s">
        <v>103</v>
      </c>
      <c r="CA418" s="33" t="s">
        <v>1245</v>
      </c>
      <c r="CB418" s="21">
        <v>1</v>
      </c>
      <c r="CC418" s="25" t="s">
        <v>105</v>
      </c>
      <c r="CD418" s="21" t="s">
        <v>97</v>
      </c>
      <c r="CE418" s="21"/>
      <c r="CF418" s="21" t="s">
        <v>127</v>
      </c>
    </row>
    <row r="419" spans="1:84" ht="84.6" x14ac:dyDescent="0.3">
      <c r="A419" s="21">
        <v>43406</v>
      </c>
      <c r="B419" s="22" t="s">
        <v>1260</v>
      </c>
      <c r="C419" s="21" t="s">
        <v>415</v>
      </c>
      <c r="D419" s="21" t="s">
        <v>1165</v>
      </c>
      <c r="E419" s="21" t="s">
        <v>1243</v>
      </c>
      <c r="F419" s="21"/>
      <c r="G419" s="21" t="s">
        <v>234</v>
      </c>
      <c r="H419" s="21" t="s">
        <v>235</v>
      </c>
      <c r="I419" s="21" t="s">
        <v>92</v>
      </c>
      <c r="J419" s="21" t="s">
        <v>93</v>
      </c>
      <c r="K419" s="21" t="s">
        <v>236</v>
      </c>
      <c r="L419" s="24" t="s">
        <v>92</v>
      </c>
      <c r="M419" s="24" t="s">
        <v>92</v>
      </c>
      <c r="N419" s="24" t="s">
        <v>92</v>
      </c>
      <c r="O419" s="24" t="s">
        <v>92</v>
      </c>
      <c r="P419" s="24" t="s">
        <v>92</v>
      </c>
      <c r="Q419" s="24" t="s">
        <v>92</v>
      </c>
      <c r="R419" s="24" t="s">
        <v>92</v>
      </c>
      <c r="S419" s="24">
        <v>36.986906173815576</v>
      </c>
      <c r="T419" s="24">
        <v>34.974054803438833</v>
      </c>
      <c r="U419" s="24">
        <v>32.328015298510941</v>
      </c>
      <c r="V419" s="24">
        <v>44.873653300382799</v>
      </c>
      <c r="W419" s="24">
        <v>28.619592749345031</v>
      </c>
      <c r="X419" s="24">
        <v>31.843149120714966</v>
      </c>
      <c r="Y419" s="24">
        <v>36.65677429147307</v>
      </c>
      <c r="Z419" s="24" t="s">
        <v>92</v>
      </c>
      <c r="AA419" s="24" t="s">
        <v>92</v>
      </c>
      <c r="AB419" s="23" t="s">
        <v>381</v>
      </c>
      <c r="AC419" s="21">
        <v>18.164909999999999</v>
      </c>
      <c r="AD419" s="21">
        <v>-67.077860000000001</v>
      </c>
      <c r="AE419" s="21" t="str">
        <f>_xlfn.XLOOKUP(Consolidated[[#This Row],[CODE]],[1]updatedschoolpoints!$A:$A,[1]updatedschoolpoints!$O:$O)</f>
        <v>260-068-001-21</v>
      </c>
      <c r="AF419" s="21">
        <f>_xlfn.XLOOKUP(Consolidated[[#This Row],[CODE]],[1]updatedschoolpoints!$A:$A,[1]updatedschoolpoints!$Q:$Q)</f>
        <v>21</v>
      </c>
      <c r="AG419" s="21">
        <f>_xlfn.XLOOKUP(Consolidated[[#This Row],[CODE]],[1]updatedschoolpoints!$A:$A,[1]updatedschoolpoints!$P:$P)</f>
        <v>1</v>
      </c>
      <c r="AH419" s="21">
        <f>_xlfn.XLOOKUP(Consolidated[[#This Row],[CODE]],[1]updatedschoolpoints!$A:$A,[1]updatedschoolpoints!$I:$I)</f>
        <v>2.667937003</v>
      </c>
      <c r="AI419" s="21">
        <f>_xlfn.XLOOKUP(Consolidated[[#This Row],[CODE]],[1]updatedschoolpoints!$A:$A,[1]updatedschoolpoints!$H:$H)</f>
        <v>116215.33590000001</v>
      </c>
      <c r="AJ419" s="21">
        <v>55105</v>
      </c>
      <c r="AK419" s="21" t="s">
        <v>346</v>
      </c>
      <c r="AL419" s="26">
        <f>_xlfn.XLOOKUP(Consolidated[[#This Row],[CODE]],'[2]FCI updated 220517'!$B:$B,'[2]FCI updated 220517'!$GD:$GD)</f>
        <v>0.755</v>
      </c>
      <c r="AM419" s="27">
        <f>IF(AND(Consolidated[[#This Row],[DESIGNATION]]="Historic",Consolidated[[#This Row],[DESIGNATION 3/22/2022]]="Historic"),AL419,AL419/1.6)</f>
        <v>0.47187499999999999</v>
      </c>
      <c r="AN419" s="21" t="s">
        <v>97</v>
      </c>
      <c r="AO419" s="21" t="s">
        <v>97</v>
      </c>
      <c r="AP419" s="21" t="str">
        <f>_xlfn.XLOOKUP(Consolidated[[#This Row],[CODE]],'[3]PRUEBA PVI'!$D:$D,'[3]PRUEBA PVI'!$I:$I,"NO DATA")</f>
        <v>VOCACIONAL</v>
      </c>
      <c r="AQ419" s="28" t="str">
        <f>IF(_xlfn.XLOOKUP(Consolidated[[#This Row],[CODE]],'[4]PRUEBA PVI'!$D:$D,'[4]PRUEBA PVI'!$I:$I,"NOT FOUND")=Consolidated[[#This Row],[SPECIAL SCHOOL]],"MATCHES","NO")</f>
        <v>MATCHES</v>
      </c>
      <c r="AR419" s="28"/>
      <c r="AS419" s="21">
        <f>_xlfn.XLOOKUP(Consolidated[[#This Row],[CODE]],'[5]WORKING FILE'!$D:$D,'[5]WORKING FILE'!$W:$W,"")</f>
        <v>3</v>
      </c>
      <c r="AT419" s="33" t="str">
        <f>_xlfn.XLOOKUP(Consolidated[[#This Row],[CODE]],'[5]WORKING FILE'!$D:$D,'[5]WORKING FILE'!$V:$V)</f>
        <v>occupational; should this remain a 6-12?</v>
      </c>
      <c r="AU419" s="21" t="str">
        <f>_xlfn.XLOOKUP(Consolidated[[#This Row],[CODE]],'[6]Karen sort'!$D:$D,'[6]Karen sort'!$O:$O,"NOT COMPLETE")</f>
        <v>6-12</v>
      </c>
      <c r="AV419" s="21">
        <v>4.5</v>
      </c>
      <c r="AW419" s="21">
        <v>3</v>
      </c>
      <c r="AX419" s="21" t="s">
        <v>92</v>
      </c>
      <c r="AY419" s="27" t="s">
        <v>92</v>
      </c>
      <c r="AZ419" s="21"/>
      <c r="BA419" s="21"/>
      <c r="BB419" s="21"/>
      <c r="BC419" s="21"/>
      <c r="BD419" s="21"/>
      <c r="BE419" s="21"/>
      <c r="BF419" s="24" t="s">
        <v>179</v>
      </c>
      <c r="BG419" s="24">
        <v>257.07250081183508</v>
      </c>
      <c r="BH419" s="29" t="str">
        <f>IF(_xlfn.XLOOKUP(Consolidated[[#This Row],[CODE]],'[4]PRUEBA PVI'!$D:$D,'[4]PRUEBA PVI'!$AF:$AF,"NOT FOUND")=BG419,"",_xlfn.XLOOKUP(Consolidated[[#This Row],[CODE]],'[4]PRUEBA PVI'!$D:$D,'[4]PRUEBA PVI'!$AF:$AF,"NOT FOUND"))</f>
        <v/>
      </c>
      <c r="BI419" s="30">
        <v>245.69543679629086</v>
      </c>
      <c r="BJ419" s="21">
        <v>41</v>
      </c>
      <c r="BK419" s="28" t="str">
        <f>IF(_xlfn.XLOOKUP(Consolidated[[#This Row],[CODE]],'[4]PRUEBA PVI'!$D:$D,'[4]PRUEBA PVI'!$AK:$AK,"NO DATA")=Consolidated[[#This Row],[NO OF CLASSROOMS]],"","DOES NOT MATCH")</f>
        <v/>
      </c>
      <c r="BL419" s="31">
        <f>Consolidated[[#This Row],[ENROLLMENT 2021-22]]/Consolidated[[#This Row],[NO OF CLASSROOMS]]</f>
        <v>5.9925716291778262</v>
      </c>
      <c r="BM419" s="21">
        <f>Consolidated[[#This Row],[FLOOR AREA (SF)]]/Consolidated[[#This Row],[ENROLLMENT 2022-23]]</f>
        <v>214.35587169369879</v>
      </c>
      <c r="BN419" s="21" t="s">
        <v>114</v>
      </c>
      <c r="BO419" s="21" t="s">
        <v>132</v>
      </c>
      <c r="BP419" s="21" t="s">
        <v>97</v>
      </c>
      <c r="BQ419" s="21" t="s">
        <v>97</v>
      </c>
      <c r="BR419" s="21" t="s">
        <v>285</v>
      </c>
      <c r="BS419" s="21" t="str">
        <f>_xlfn.XLOOKUP(Consolidated[[#This Row],[CODE]],'[7]page 1'!$A:$A,'[7]page 1'!$C:$C,"")</f>
        <v/>
      </c>
      <c r="BT419" s="21" t="str">
        <f>_xlfn.XLOOKUP(Consolidated[[#This Row],[CODE]],[8]Sheet1!$A:$A,[8]Sheet1!$G:$G,"")</f>
        <v/>
      </c>
      <c r="BU419" s="21" t="s">
        <v>92</v>
      </c>
      <c r="BV419" s="21" t="s">
        <v>101</v>
      </c>
      <c r="BW419" s="25" t="s">
        <v>125</v>
      </c>
      <c r="BX419" s="32" t="s">
        <v>1261</v>
      </c>
      <c r="BY419" s="21" t="s">
        <v>1243</v>
      </c>
      <c r="BZ419" s="21" t="s">
        <v>103</v>
      </c>
      <c r="CA419" s="33" t="s">
        <v>1262</v>
      </c>
      <c r="CB419" s="21">
        <v>1</v>
      </c>
      <c r="CC419" s="25" t="s">
        <v>172</v>
      </c>
      <c r="CD419" s="21" t="s">
        <v>97</v>
      </c>
      <c r="CE419" s="21"/>
      <c r="CF419" s="21" t="s">
        <v>143</v>
      </c>
    </row>
    <row r="420" spans="1:84" ht="56.4" x14ac:dyDescent="0.3">
      <c r="A420" s="21">
        <v>43505</v>
      </c>
      <c r="B420" s="22" t="s">
        <v>1263</v>
      </c>
      <c r="C420" s="21" t="s">
        <v>415</v>
      </c>
      <c r="D420" s="21" t="s">
        <v>416</v>
      </c>
      <c r="E420" s="21" t="s">
        <v>416</v>
      </c>
      <c r="F420" s="21"/>
      <c r="G420" s="21" t="s">
        <v>119</v>
      </c>
      <c r="H420" s="21" t="s">
        <v>120</v>
      </c>
      <c r="I420" s="21" t="s">
        <v>92</v>
      </c>
      <c r="J420" s="21" t="s">
        <v>92</v>
      </c>
      <c r="K420" s="21" t="s">
        <v>121</v>
      </c>
      <c r="L420" s="24" t="s">
        <v>92</v>
      </c>
      <c r="M420" s="24">
        <v>19.077336701861391</v>
      </c>
      <c r="N420" s="24">
        <v>23.341742609376467</v>
      </c>
      <c r="O420" s="24">
        <v>26.281345419366673</v>
      </c>
      <c r="P420" s="24">
        <v>16.010516059265594</v>
      </c>
      <c r="Q420" s="24">
        <v>30.211277465309163</v>
      </c>
      <c r="R420" s="24">
        <v>22.696241052827503</v>
      </c>
      <c r="S420" s="24" t="s">
        <v>92</v>
      </c>
      <c r="T420" s="24" t="s">
        <v>92</v>
      </c>
      <c r="U420" s="24" t="s">
        <v>92</v>
      </c>
      <c r="V420" s="24" t="s">
        <v>92</v>
      </c>
      <c r="W420" s="24" t="s">
        <v>92</v>
      </c>
      <c r="X420" s="24" t="s">
        <v>92</v>
      </c>
      <c r="Y420" s="24" t="s">
        <v>92</v>
      </c>
      <c r="Z420" s="24" t="s">
        <v>92</v>
      </c>
      <c r="AA420" s="24" t="s">
        <v>92</v>
      </c>
      <c r="AB420" s="23" t="s">
        <v>198</v>
      </c>
      <c r="AC420" s="37">
        <v>18.300920999999999</v>
      </c>
      <c r="AD420" s="37">
        <v>-66.954684</v>
      </c>
      <c r="AE420" s="37" t="str">
        <f>_xlfn.XLOOKUP(Consolidated[[#This Row],[CODE]],[1]updatedschoolpoints!$A:$A,[1]updatedschoolpoints!$O:$O)</f>
        <v>157-038-420-02</v>
      </c>
      <c r="AF420" s="37">
        <f>_xlfn.XLOOKUP(Consolidated[[#This Row],[CODE]],[1]updatedschoolpoints!$A:$A,[1]updatedschoolpoints!$Q:$Q)</f>
        <v>2</v>
      </c>
      <c r="AG420" s="37">
        <f>_xlfn.XLOOKUP(Consolidated[[#This Row],[CODE]],[1]updatedschoolpoints!$A:$A,[1]updatedschoolpoints!$P:$P)</f>
        <v>420</v>
      </c>
      <c r="AH420" s="37">
        <f>_xlfn.XLOOKUP(Consolidated[[#This Row],[CODE]],[1]updatedschoolpoints!$A:$A,[1]updatedschoolpoints!$I:$I)</f>
        <v>0.57833042400000001</v>
      </c>
      <c r="AI420" s="37">
        <f>_xlfn.XLOOKUP(Consolidated[[#This Row],[CODE]],[1]updatedschoolpoints!$A:$A,[1]updatedschoolpoints!$H:$H)</f>
        <v>25192.073270000001</v>
      </c>
      <c r="AJ420" s="21">
        <v>17460</v>
      </c>
      <c r="AK420" s="21" t="s">
        <v>565</v>
      </c>
      <c r="AL420" s="26">
        <f>_xlfn.XLOOKUP(Consolidated[[#This Row],[CODE]],'[2]FCI updated 220517'!$B:$B,'[2]FCI updated 220517'!$GD:$GD)</f>
        <v>0.86080000000000001</v>
      </c>
      <c r="AM420" s="27">
        <f>IF(AND(Consolidated[[#This Row],[DESIGNATION]]="Historic",Consolidated[[#This Row],[DESIGNATION 3/22/2022]]="Historic"),AL420,AL420/1.6)</f>
        <v>0.53799999999999992</v>
      </c>
      <c r="AN420" s="21" t="s">
        <v>97</v>
      </c>
      <c r="AO420" s="21" t="s">
        <v>97</v>
      </c>
      <c r="AP420" s="21" t="str">
        <f>_xlfn.XLOOKUP(Consolidated[[#This Row],[CODE]],'[3]PRUEBA PVI'!$D:$D,'[3]PRUEBA PVI'!$I:$I,"NO DATA")</f>
        <v>REGULAR</v>
      </c>
      <c r="AQ420" s="28" t="str">
        <f>IF(_xlfn.XLOOKUP(Consolidated[[#This Row],[CODE]],'[4]PRUEBA PVI'!$D:$D,'[4]PRUEBA PVI'!$I:$I,"NOT FOUND")=Consolidated[[#This Row],[SPECIAL SCHOOL]],"MATCHES","NO")</f>
        <v>MATCHES</v>
      </c>
      <c r="AR420" s="28"/>
      <c r="AS420" s="21">
        <f>_xlfn.XLOOKUP(Consolidated[[#This Row],[CODE]],'[5]WORKING FILE'!$D:$D,'[5]WORKING FILE'!$W:$W,"")</f>
        <v>5</v>
      </c>
      <c r="AT420" s="33">
        <f>_xlfn.XLOOKUP(Consolidated[[#This Row],[CODE]],'[5]WORKING FILE'!$D:$D,'[5]WORKING FILE'!$V:$V)</f>
        <v>0</v>
      </c>
      <c r="AU420" s="21" t="str">
        <f>_xlfn.XLOOKUP(Consolidated[[#This Row],[CODE]],'[6]Karen sort'!$D:$D,'[6]Karen sort'!$O:$O,"NOT COMPLETE")</f>
        <v>PK-8</v>
      </c>
      <c r="AV420" s="21">
        <v>5</v>
      </c>
      <c r="AW420" s="21">
        <v>2</v>
      </c>
      <c r="AX420" s="21" t="s">
        <v>92</v>
      </c>
      <c r="AY420" s="27" t="s">
        <v>92</v>
      </c>
      <c r="AZ420" s="21"/>
      <c r="BA420" s="21"/>
      <c r="BB420" s="21"/>
      <c r="BC420" s="21"/>
      <c r="BD420" s="21"/>
      <c r="BE420" s="21"/>
      <c r="BF420" s="24" t="s">
        <v>98</v>
      </c>
      <c r="BG420" s="24">
        <v>137.61845930800681</v>
      </c>
      <c r="BH420" s="29" t="str">
        <f>IF(_xlfn.XLOOKUP(Consolidated[[#This Row],[CODE]],'[4]PRUEBA PVI'!$D:$D,'[4]PRUEBA PVI'!$AF:$AF,"NOT FOUND")=BG420,"",_xlfn.XLOOKUP(Consolidated[[#This Row],[CODE]],'[4]PRUEBA PVI'!$D:$D,'[4]PRUEBA PVI'!$AF:$AF,"NOT FOUND"))</f>
        <v/>
      </c>
      <c r="BI420" s="30">
        <v>129.72337119553103</v>
      </c>
      <c r="BJ420" s="21">
        <v>10</v>
      </c>
      <c r="BK420" s="28" t="str">
        <f>IF(_xlfn.XLOOKUP(Consolidated[[#This Row],[CODE]],'[4]PRUEBA PVI'!$D:$D,'[4]PRUEBA PVI'!$AK:$AK,"NO DATA")=Consolidated[[#This Row],[NO OF CLASSROOMS]],"","DOES NOT MATCH")</f>
        <v/>
      </c>
      <c r="BL420" s="31">
        <f>Consolidated[[#This Row],[ENROLLMENT 2021-22]]/Consolidated[[#This Row],[NO OF CLASSROOMS]]</f>
        <v>12.972337119553103</v>
      </c>
      <c r="BM420" s="21">
        <f>Consolidated[[#This Row],[FLOOR AREA (SF)]]/Consolidated[[#This Row],[ENROLLMENT 2022-23]]</f>
        <v>126.87251468876281</v>
      </c>
      <c r="BN420" s="21" t="s">
        <v>114</v>
      </c>
      <c r="BO420" s="21" t="s">
        <v>132</v>
      </c>
      <c r="BP420" s="21" t="s">
        <v>97</v>
      </c>
      <c r="BQ420" s="21" t="s">
        <v>97</v>
      </c>
      <c r="BR420" s="21" t="s">
        <v>97</v>
      </c>
      <c r="BS420" s="21" t="str">
        <f>_xlfn.XLOOKUP(Consolidated[[#This Row],[CODE]],'[7]page 1'!$A:$A,'[7]page 1'!$C:$C,"")</f>
        <v>85KVA</v>
      </c>
      <c r="BT420" s="21" t="str">
        <f>_xlfn.XLOOKUP(Consolidated[[#This Row],[CODE]],[8]Sheet1!$A:$A,[8]Sheet1!$G:$G,"")</f>
        <v/>
      </c>
      <c r="BU420" s="21" t="s">
        <v>92</v>
      </c>
      <c r="BV420" s="21" t="s">
        <v>124</v>
      </c>
      <c r="BW420" s="25" t="s">
        <v>92</v>
      </c>
      <c r="BX420" s="32" t="s">
        <v>1264</v>
      </c>
      <c r="BY420" s="21" t="s">
        <v>416</v>
      </c>
      <c r="BZ420" s="21" t="s">
        <v>103</v>
      </c>
      <c r="CA420" s="33" t="s">
        <v>1265</v>
      </c>
      <c r="CB420" s="21">
        <v>2</v>
      </c>
      <c r="CC420" s="25" t="s">
        <v>105</v>
      </c>
      <c r="CD420" s="21" t="s">
        <v>97</v>
      </c>
      <c r="CE420" s="21"/>
      <c r="CF420" s="21" t="s">
        <v>134</v>
      </c>
    </row>
    <row r="421" spans="1:84" ht="84.6" x14ac:dyDescent="0.3">
      <c r="A421" s="21">
        <v>43729</v>
      </c>
      <c r="B421" s="22" t="s">
        <v>1266</v>
      </c>
      <c r="C421" s="21" t="s">
        <v>415</v>
      </c>
      <c r="D421" s="21" t="s">
        <v>416</v>
      </c>
      <c r="E421" s="21" t="s">
        <v>416</v>
      </c>
      <c r="F421" s="21"/>
      <c r="G421" s="21" t="s">
        <v>108</v>
      </c>
      <c r="H421" s="21" t="s">
        <v>109</v>
      </c>
      <c r="I421" s="21" t="s">
        <v>92</v>
      </c>
      <c r="J421" s="21" t="s">
        <v>92</v>
      </c>
      <c r="K421" s="21" t="s">
        <v>111</v>
      </c>
      <c r="L421" s="24" t="s">
        <v>92</v>
      </c>
      <c r="M421" s="24">
        <v>16.215736196582181</v>
      </c>
      <c r="N421" s="24">
        <v>10.270366748125646</v>
      </c>
      <c r="O421" s="24">
        <v>15.956531147472623</v>
      </c>
      <c r="P421" s="24">
        <v>19.777696308504556</v>
      </c>
      <c r="Q421" s="24">
        <v>25.490765361354605</v>
      </c>
      <c r="R421" s="24">
        <v>31.207331447637813</v>
      </c>
      <c r="S421" s="24">
        <v>50.264257108005786</v>
      </c>
      <c r="T421" s="24">
        <v>58.605172913870476</v>
      </c>
      <c r="U421" s="24">
        <v>55.147790803342197</v>
      </c>
      <c r="V421" s="24" t="s">
        <v>92</v>
      </c>
      <c r="W421" s="24" t="s">
        <v>92</v>
      </c>
      <c r="X421" s="24" t="s">
        <v>92</v>
      </c>
      <c r="Y421" s="24" t="s">
        <v>92</v>
      </c>
      <c r="Z421" s="24" t="s">
        <v>92</v>
      </c>
      <c r="AA421" s="24" t="s">
        <v>92</v>
      </c>
      <c r="AB421" s="23" t="s">
        <v>112</v>
      </c>
      <c r="AC421" s="21">
        <v>18.360939999999999</v>
      </c>
      <c r="AD421" s="21">
        <v>-67.032539999999997</v>
      </c>
      <c r="AE421" s="21" t="str">
        <f>_xlfn.XLOOKUP(Consolidated[[#This Row],[CODE]],[1]updatedschoolpoints!$A:$A,[1]updatedschoolpoints!$O:$O)</f>
        <v>099-035-195-03</v>
      </c>
      <c r="AF421" s="21">
        <f>_xlfn.XLOOKUP(Consolidated[[#This Row],[CODE]],[1]updatedschoolpoints!$A:$A,[1]updatedschoolpoints!$Q:$Q)</f>
        <v>3</v>
      </c>
      <c r="AG421" s="21">
        <f>_xlfn.XLOOKUP(Consolidated[[#This Row],[CODE]],[1]updatedschoolpoints!$A:$A,[1]updatedschoolpoints!$P:$P)</f>
        <v>195</v>
      </c>
      <c r="AH421" s="21">
        <f>_xlfn.XLOOKUP(Consolidated[[#This Row],[CODE]],[1]updatedschoolpoints!$A:$A,[1]updatedschoolpoints!$I:$I)</f>
        <v>2.3390985039999999</v>
      </c>
      <c r="AI421" s="21">
        <f>_xlfn.XLOOKUP(Consolidated[[#This Row],[CODE]],[1]updatedschoolpoints!$A:$A,[1]updatedschoolpoints!$H:$H)</f>
        <v>101891.1309</v>
      </c>
      <c r="AJ421" s="21">
        <v>27050</v>
      </c>
      <c r="AK421" s="21" t="s">
        <v>96</v>
      </c>
      <c r="AL421" s="26">
        <f>_xlfn.XLOOKUP(Consolidated[[#This Row],[CODE]],'[2]FCI updated 220517'!$B:$B,'[2]FCI updated 220517'!$GD:$GD)</f>
        <v>1.3240000000000001</v>
      </c>
      <c r="AM421" s="27">
        <f>IF(AND(Consolidated[[#This Row],[DESIGNATION]]="Historic",Consolidated[[#This Row],[DESIGNATION 3/22/2022]]="Historic"),AL421,AL421/1.6)</f>
        <v>0.82750000000000001</v>
      </c>
      <c r="AN421" s="21" t="s">
        <v>97</v>
      </c>
      <c r="AO421" s="21" t="s">
        <v>97</v>
      </c>
      <c r="AP421" s="21" t="str">
        <f>_xlfn.XLOOKUP(Consolidated[[#This Row],[CODE]],'[3]PRUEBA PVI'!$D:$D,'[3]PRUEBA PVI'!$I:$I,"NO DATA")</f>
        <v>REGULAR</v>
      </c>
      <c r="AQ421" s="28" t="str">
        <f>IF(_xlfn.XLOOKUP(Consolidated[[#This Row],[CODE]],'[4]PRUEBA PVI'!$D:$D,'[4]PRUEBA PVI'!$I:$I,"NOT FOUND")=Consolidated[[#This Row],[SPECIAL SCHOOL]],"MATCHES","NO")</f>
        <v>MATCHES</v>
      </c>
      <c r="AR421" s="28"/>
      <c r="AS421" s="21">
        <f>_xlfn.XLOOKUP(Consolidated[[#This Row],[CODE]],'[5]WORKING FILE'!$D:$D,'[5]WORKING FILE'!$W:$W,"")</f>
        <v>5</v>
      </c>
      <c r="AT421" s="33">
        <f>_xlfn.XLOOKUP(Consolidated[[#This Row],[CODE]],'[5]WORKING FILE'!$D:$D,'[5]WORKING FILE'!$V:$V)</f>
        <v>0</v>
      </c>
      <c r="AU421" s="21" t="str">
        <f>_xlfn.XLOOKUP(Consolidated[[#This Row],[CODE]],'[6]Karen sort'!$D:$D,'[6]Karen sort'!$O:$O,"NOT COMPLETE")</f>
        <v>PK-8</v>
      </c>
      <c r="AV421" s="21">
        <v>5</v>
      </c>
      <c r="AW421" s="21">
        <v>3</v>
      </c>
      <c r="AX421" s="21" t="s">
        <v>92</v>
      </c>
      <c r="AY421" s="27" t="s">
        <v>92</v>
      </c>
      <c r="AZ421" s="21"/>
      <c r="BA421" s="21"/>
      <c r="BB421" s="21"/>
      <c r="BC421" s="21"/>
      <c r="BD421" s="21"/>
      <c r="BE421" s="21"/>
      <c r="BF421" s="24" t="s">
        <v>98</v>
      </c>
      <c r="BG421" s="24">
        <v>282.93564803489591</v>
      </c>
      <c r="BH421" s="29" t="str">
        <f>IF(_xlfn.XLOOKUP(Consolidated[[#This Row],[CODE]],'[4]PRUEBA PVI'!$D:$D,'[4]PRUEBA PVI'!$AF:$AF,"NOT FOUND")=BG421,"",_xlfn.XLOOKUP(Consolidated[[#This Row],[CODE]],'[4]PRUEBA PVI'!$D:$D,'[4]PRUEBA PVI'!$AF:$AF,"NOT FOUND"))</f>
        <v/>
      </c>
      <c r="BI421" s="30">
        <v>267.74017041183413</v>
      </c>
      <c r="BJ421" s="21">
        <v>27</v>
      </c>
      <c r="BK421" s="28" t="str">
        <f>IF(_xlfn.XLOOKUP(Consolidated[[#This Row],[CODE]],'[4]PRUEBA PVI'!$D:$D,'[4]PRUEBA PVI'!$AK:$AK,"NO DATA")=Consolidated[[#This Row],[NO OF CLASSROOMS]],"","DOES NOT MATCH")</f>
        <v/>
      </c>
      <c r="BL421" s="31">
        <f>Consolidated[[#This Row],[ENROLLMENT 2021-22]]/Consolidated[[#This Row],[NO OF CLASSROOMS]]</f>
        <v>9.9163026078457079</v>
      </c>
      <c r="BM421" s="21">
        <f>Consolidated[[#This Row],[FLOOR AREA (SF)]]/Consolidated[[#This Row],[ENROLLMENT 2022-23]]</f>
        <v>95.604778640914788</v>
      </c>
      <c r="BN421" s="21" t="s">
        <v>114</v>
      </c>
      <c r="BO421" s="21" t="s">
        <v>132</v>
      </c>
      <c r="BP421" s="21" t="s">
        <v>97</v>
      </c>
      <c r="BQ421" s="21" t="s">
        <v>97</v>
      </c>
      <c r="BR421" s="21" t="s">
        <v>97</v>
      </c>
      <c r="BS421" s="21" t="str">
        <f>_xlfn.XLOOKUP(Consolidated[[#This Row],[CODE]],'[7]page 1'!$A:$A,'[7]page 1'!$C:$C,"")</f>
        <v/>
      </c>
      <c r="BT421" s="21" t="str">
        <f>_xlfn.XLOOKUP(Consolidated[[#This Row],[CODE]],[8]Sheet1!$A:$A,[8]Sheet1!$G:$G,"")</f>
        <v/>
      </c>
      <c r="BU421" s="21" t="s">
        <v>92</v>
      </c>
      <c r="BV421" s="21" t="s">
        <v>124</v>
      </c>
      <c r="BW421" s="25" t="s">
        <v>92</v>
      </c>
      <c r="BX421" s="32" t="s">
        <v>1267</v>
      </c>
      <c r="BY421" s="21" t="s">
        <v>416</v>
      </c>
      <c r="BZ421" s="21" t="s">
        <v>103</v>
      </c>
      <c r="CA421" s="33" t="s">
        <v>1265</v>
      </c>
      <c r="CB421" s="21">
        <v>2</v>
      </c>
      <c r="CC421" s="25" t="s">
        <v>105</v>
      </c>
      <c r="CD421" s="21" t="s">
        <v>97</v>
      </c>
      <c r="CE421" s="21"/>
      <c r="CF421" s="21" t="s">
        <v>127</v>
      </c>
    </row>
    <row r="422" spans="1:84" ht="56.4" x14ac:dyDescent="0.3">
      <c r="A422" s="21">
        <v>43745</v>
      </c>
      <c r="B422" s="22" t="s">
        <v>1268</v>
      </c>
      <c r="C422" s="21" t="s">
        <v>415</v>
      </c>
      <c r="D422" s="21" t="s">
        <v>416</v>
      </c>
      <c r="E422" s="21" t="s">
        <v>416</v>
      </c>
      <c r="F422" s="21"/>
      <c r="G422" s="21" t="s">
        <v>108</v>
      </c>
      <c r="H422" s="21" t="s">
        <v>109</v>
      </c>
      <c r="I422" s="21" t="s">
        <v>92</v>
      </c>
      <c r="J422" s="21" t="s">
        <v>92</v>
      </c>
      <c r="K422" s="21" t="s">
        <v>111</v>
      </c>
      <c r="L422" s="24" t="s">
        <v>92</v>
      </c>
      <c r="M422" s="24">
        <v>20.985070372047527</v>
      </c>
      <c r="N422" s="24">
        <v>26.142751722501643</v>
      </c>
      <c r="O422" s="24">
        <v>15.956531147472623</v>
      </c>
      <c r="P422" s="24">
        <v>21.661286433124037</v>
      </c>
      <c r="Q422" s="24">
        <v>17.937945995027317</v>
      </c>
      <c r="R422" s="24">
        <v>26.478947894965419</v>
      </c>
      <c r="S422" s="24">
        <v>40.780435012155635</v>
      </c>
      <c r="T422" s="24">
        <v>51.988459842949617</v>
      </c>
      <c r="U422" s="24">
        <v>40.885431112822666</v>
      </c>
      <c r="V422" s="24" t="s">
        <v>92</v>
      </c>
      <c r="W422" s="24" t="s">
        <v>92</v>
      </c>
      <c r="X422" s="24" t="s">
        <v>92</v>
      </c>
      <c r="Y422" s="24" t="s">
        <v>92</v>
      </c>
      <c r="Z422" s="24" t="s">
        <v>92</v>
      </c>
      <c r="AA422" s="24" t="s">
        <v>92</v>
      </c>
      <c r="AB422" s="23" t="s">
        <v>112</v>
      </c>
      <c r="AC422" s="21">
        <v>18.31606</v>
      </c>
      <c r="AD422" s="21">
        <v>-66.93647</v>
      </c>
      <c r="AE422" s="21" t="str">
        <f>_xlfn.XLOOKUP(Consolidated[[#This Row],[CODE]],[1]updatedschoolpoints!$A:$A,[1]updatedschoolpoints!$O:$O)</f>
        <v>130-000-006-27</v>
      </c>
      <c r="AF422" s="21">
        <f>_xlfn.XLOOKUP(Consolidated[[#This Row],[CODE]],[1]updatedschoolpoints!$A:$A,[1]updatedschoolpoints!$Q:$Q)</f>
        <v>27</v>
      </c>
      <c r="AG422" s="21">
        <f>_xlfn.XLOOKUP(Consolidated[[#This Row],[CODE]],[1]updatedschoolpoints!$A:$A,[1]updatedschoolpoints!$P:$P)</f>
        <v>6</v>
      </c>
      <c r="AH422" s="21">
        <f>_xlfn.XLOOKUP(Consolidated[[#This Row],[CODE]],[1]updatedschoolpoints!$A:$A,[1]updatedschoolpoints!$I:$I)</f>
        <v>2.6408896120000001</v>
      </c>
      <c r="AI422" s="21">
        <f>_xlfn.XLOOKUP(Consolidated[[#This Row],[CODE]],[1]updatedschoolpoints!$A:$A,[1]updatedschoolpoints!$H:$H)</f>
        <v>115037.15150000001</v>
      </c>
      <c r="AJ422" s="21">
        <v>27587</v>
      </c>
      <c r="AK422" s="21" t="s">
        <v>332</v>
      </c>
      <c r="AL422" s="26">
        <f>_xlfn.XLOOKUP(Consolidated[[#This Row],[CODE]],'[2]FCI updated 220517'!$B:$B,'[2]FCI updated 220517'!$GD:$GD)</f>
        <v>1.532</v>
      </c>
      <c r="AM422" s="27">
        <f>IF(AND(Consolidated[[#This Row],[DESIGNATION]]="Historic",Consolidated[[#This Row],[DESIGNATION 3/22/2022]]="Historic"),AL422,AL422/1.6)</f>
        <v>0.95750000000000002</v>
      </c>
      <c r="AN422" s="21" t="s">
        <v>97</v>
      </c>
      <c r="AO422" s="21" t="s">
        <v>97</v>
      </c>
      <c r="AP422" s="21" t="str">
        <f>_xlfn.XLOOKUP(Consolidated[[#This Row],[CODE]],'[3]PRUEBA PVI'!$D:$D,'[3]PRUEBA PVI'!$I:$I,"NO DATA")</f>
        <v>REGULAR</v>
      </c>
      <c r="AQ422" s="28" t="str">
        <f>IF(_xlfn.XLOOKUP(Consolidated[[#This Row],[CODE]],'[4]PRUEBA PVI'!$D:$D,'[4]PRUEBA PVI'!$I:$I,"NOT FOUND")=Consolidated[[#This Row],[SPECIAL SCHOOL]],"MATCHES","NO")</f>
        <v>MATCHES</v>
      </c>
      <c r="AR422" s="28"/>
      <c r="AS422" s="21">
        <f>_xlfn.XLOOKUP(Consolidated[[#This Row],[CODE]],'[5]WORKING FILE'!$D:$D,'[5]WORKING FILE'!$W:$W,"")</f>
        <v>4</v>
      </c>
      <c r="AT422" s="33" t="str">
        <f>_xlfn.XLOOKUP(Consolidated[[#This Row],[CODE]],'[5]WORKING FILE'!$D:$D,'[5]WORKING FILE'!$V:$V)</f>
        <v>Bellas Artes regular</v>
      </c>
      <c r="AU422" s="21" t="str">
        <f>_xlfn.XLOOKUP(Consolidated[[#This Row],[CODE]],'[6]Karen sort'!$D:$D,'[6]Karen sort'!$O:$O,"NOT COMPLETE")</f>
        <v>PK-8</v>
      </c>
      <c r="AV422" s="21">
        <v>5</v>
      </c>
      <c r="AW422" s="21">
        <v>4</v>
      </c>
      <c r="AX422" s="21" t="s">
        <v>92</v>
      </c>
      <c r="AY422" s="27" t="s">
        <v>92</v>
      </c>
      <c r="AZ422" s="21"/>
      <c r="BA422" s="21"/>
      <c r="BB422" s="21"/>
      <c r="BC422" s="21"/>
      <c r="BD422" s="21"/>
      <c r="BE422" s="21"/>
      <c r="BF422" s="24" t="s">
        <v>98</v>
      </c>
      <c r="BG422" s="24">
        <v>262.81685953306652</v>
      </c>
      <c r="BH422" s="29" t="str">
        <f>IF(_xlfn.XLOOKUP(Consolidated[[#This Row],[CODE]],'[4]PRUEBA PVI'!$D:$D,'[4]PRUEBA PVI'!$AF:$AF,"NOT FOUND")=BG422,"",_xlfn.XLOOKUP(Consolidated[[#This Row],[CODE]],'[4]PRUEBA PVI'!$D:$D,'[4]PRUEBA PVI'!$AF:$AF,"NOT FOUND"))</f>
        <v/>
      </c>
      <c r="BI422" s="30">
        <v>248.47114884707727</v>
      </c>
      <c r="BJ422" s="21">
        <v>25</v>
      </c>
      <c r="BK422" s="28" t="str">
        <f>IF(_xlfn.XLOOKUP(Consolidated[[#This Row],[CODE]],'[4]PRUEBA PVI'!$D:$D,'[4]PRUEBA PVI'!$AK:$AK,"NO DATA")=Consolidated[[#This Row],[NO OF CLASSROOMS]],"","DOES NOT MATCH")</f>
        <v/>
      </c>
      <c r="BL422" s="31">
        <f>Consolidated[[#This Row],[ENROLLMENT 2021-22]]/Consolidated[[#This Row],[NO OF CLASSROOMS]]</f>
        <v>9.9388459538830904</v>
      </c>
      <c r="BM422" s="21">
        <f>Consolidated[[#This Row],[FLOOR AREA (SF)]]/Consolidated[[#This Row],[ENROLLMENT 2022-23]]</f>
        <v>104.96662980073818</v>
      </c>
      <c r="BN422" s="21" t="s">
        <v>114</v>
      </c>
      <c r="BO422" s="21" t="s">
        <v>132</v>
      </c>
      <c r="BP422" s="21" t="s">
        <v>97</v>
      </c>
      <c r="BQ422" s="21" t="s">
        <v>97</v>
      </c>
      <c r="BR422" s="21" t="s">
        <v>97</v>
      </c>
      <c r="BS422" s="21" t="str">
        <f>_xlfn.XLOOKUP(Consolidated[[#This Row],[CODE]],'[7]page 1'!$A:$A,'[7]page 1'!$C:$C,"")</f>
        <v>85KVA</v>
      </c>
      <c r="BT422" s="21" t="str">
        <f>_xlfn.XLOOKUP(Consolidated[[#This Row],[CODE]],[8]Sheet1!$A:$A,[8]Sheet1!$G:$G,"")</f>
        <v/>
      </c>
      <c r="BU422" s="21" t="s">
        <v>92</v>
      </c>
      <c r="BV422" s="21" t="s">
        <v>124</v>
      </c>
      <c r="BW422" s="25" t="s">
        <v>92</v>
      </c>
      <c r="BX422" s="32" t="s">
        <v>1269</v>
      </c>
      <c r="BY422" s="21" t="s">
        <v>416</v>
      </c>
      <c r="BZ422" s="21" t="s">
        <v>103</v>
      </c>
      <c r="CA422" s="33" t="s">
        <v>1265</v>
      </c>
      <c r="CB422" s="21">
        <v>2</v>
      </c>
      <c r="CC422" s="25" t="s">
        <v>105</v>
      </c>
      <c r="CD422" s="21" t="s">
        <v>97</v>
      </c>
      <c r="CE422" s="21"/>
      <c r="CF422" s="21" t="s">
        <v>127</v>
      </c>
    </row>
    <row r="423" spans="1:84" ht="56.4" x14ac:dyDescent="0.3">
      <c r="A423" s="21">
        <v>43752</v>
      </c>
      <c r="B423" s="22" t="s">
        <v>1270</v>
      </c>
      <c r="C423" s="21" t="s">
        <v>415</v>
      </c>
      <c r="D423" s="21" t="s">
        <v>416</v>
      </c>
      <c r="E423" s="21" t="s">
        <v>416</v>
      </c>
      <c r="F423" s="21"/>
      <c r="G423" s="21" t="s">
        <v>108</v>
      </c>
      <c r="H423" s="21" t="s">
        <v>109</v>
      </c>
      <c r="I423" s="21" t="s">
        <v>92</v>
      </c>
      <c r="J423" s="21" t="s">
        <v>92</v>
      </c>
      <c r="K423" s="21" t="s">
        <v>111</v>
      </c>
      <c r="L423" s="24" t="s">
        <v>92</v>
      </c>
      <c r="M423" s="24">
        <v>32.431472393164363</v>
      </c>
      <c r="N423" s="24">
        <v>35.479448766252233</v>
      </c>
      <c r="O423" s="24">
        <v>30.035823336419053</v>
      </c>
      <c r="P423" s="24">
        <v>32.021032118531188</v>
      </c>
      <c r="Q423" s="24">
        <v>46.261018618754655</v>
      </c>
      <c r="R423" s="24">
        <v>43.501128684586043</v>
      </c>
      <c r="S423" s="24">
        <v>44.573963850495694</v>
      </c>
      <c r="T423" s="24">
        <v>71.838599055712194</v>
      </c>
      <c r="U423" s="24">
        <v>50.393670906502351</v>
      </c>
      <c r="V423" s="24" t="s">
        <v>92</v>
      </c>
      <c r="W423" s="24" t="s">
        <v>92</v>
      </c>
      <c r="X423" s="24" t="s">
        <v>92</v>
      </c>
      <c r="Y423" s="24" t="s">
        <v>92</v>
      </c>
      <c r="Z423" s="24" t="s">
        <v>92</v>
      </c>
      <c r="AA423" s="24" t="s">
        <v>92</v>
      </c>
      <c r="AB423" s="23" t="s">
        <v>112</v>
      </c>
      <c r="AC423" s="21">
        <v>18.376010000000001</v>
      </c>
      <c r="AD423" s="21">
        <v>-67.004149999999996</v>
      </c>
      <c r="AE423" s="21" t="str">
        <f>_xlfn.XLOOKUP(Consolidated[[#This Row],[CODE]],[1]updatedschoolpoints!$A:$A,[1]updatedschoolpoints!$O:$O)</f>
        <v>071-000-010-99</v>
      </c>
      <c r="AF423" s="21">
        <f>_xlfn.XLOOKUP(Consolidated[[#This Row],[CODE]],[1]updatedschoolpoints!$A:$A,[1]updatedschoolpoints!$Q:$Q)</f>
        <v>99</v>
      </c>
      <c r="AG423" s="21">
        <f>_xlfn.XLOOKUP(Consolidated[[#This Row],[CODE]],[1]updatedschoolpoints!$A:$A,[1]updatedschoolpoints!$P:$P)</f>
        <v>10</v>
      </c>
      <c r="AH423" s="21">
        <f>_xlfn.XLOOKUP(Consolidated[[#This Row],[CODE]],[1]updatedschoolpoints!$A:$A,[1]updatedschoolpoints!$I:$I)</f>
        <v>3.1737769</v>
      </c>
      <c r="AI423" s="21">
        <f>_xlfn.XLOOKUP(Consolidated[[#This Row],[CODE]],[1]updatedschoolpoints!$A:$A,[1]updatedschoolpoints!$H:$H)</f>
        <v>138249.7218</v>
      </c>
      <c r="AJ423" s="21">
        <v>35050</v>
      </c>
      <c r="AK423" s="21" t="s">
        <v>1132</v>
      </c>
      <c r="AL423" s="26">
        <f>_xlfn.XLOOKUP(Consolidated[[#This Row],[CODE]],'[2]FCI updated 220517'!$B:$B,'[2]FCI updated 220517'!$GD:$GD)</f>
        <v>1.256</v>
      </c>
      <c r="AM423" s="27">
        <f>IF(AND(Consolidated[[#This Row],[DESIGNATION]]="Historic",Consolidated[[#This Row],[DESIGNATION 3/22/2022]]="Historic"),AL423,AL423/1.6)</f>
        <v>0.78499999999999992</v>
      </c>
      <c r="AN423" s="21" t="s">
        <v>97</v>
      </c>
      <c r="AO423" s="21" t="s">
        <v>97</v>
      </c>
      <c r="AP423" s="21" t="str">
        <f>_xlfn.XLOOKUP(Consolidated[[#This Row],[CODE]],'[3]PRUEBA PVI'!$D:$D,'[3]PRUEBA PVI'!$I:$I,"NO DATA")</f>
        <v>REGULAR</v>
      </c>
      <c r="AQ423" s="28" t="str">
        <f>IF(_xlfn.XLOOKUP(Consolidated[[#This Row],[CODE]],'[4]PRUEBA PVI'!$D:$D,'[4]PRUEBA PVI'!$I:$I,"NOT FOUND")=Consolidated[[#This Row],[SPECIAL SCHOOL]],"MATCHES","NO")</f>
        <v>MATCHES</v>
      </c>
      <c r="AR423" s="28"/>
      <c r="AS423" s="21">
        <f>_xlfn.XLOOKUP(Consolidated[[#This Row],[CODE]],'[5]WORKING FILE'!$D:$D,'[5]WORKING FILE'!$W:$W,"")</f>
        <v>5</v>
      </c>
      <c r="AT423" s="33">
        <f>_xlfn.XLOOKUP(Consolidated[[#This Row],[CODE]],'[5]WORKING FILE'!$D:$D,'[5]WORKING FILE'!$V:$V)</f>
        <v>0</v>
      </c>
      <c r="AU423" s="21" t="str">
        <f>_xlfn.XLOOKUP(Consolidated[[#This Row],[CODE]],'[6]Karen sort'!$D:$D,'[6]Karen sort'!$O:$O,"NOT COMPLETE")</f>
        <v>PK-8</v>
      </c>
      <c r="AV423" s="21">
        <v>5</v>
      </c>
      <c r="AW423" s="21">
        <v>4</v>
      </c>
      <c r="AX423" s="21" t="s">
        <v>92</v>
      </c>
      <c r="AY423" s="27" t="s">
        <v>92</v>
      </c>
      <c r="AZ423" s="21"/>
      <c r="BA423" s="21"/>
      <c r="BB423" s="21"/>
      <c r="BC423" s="21"/>
      <c r="BD423" s="21"/>
      <c r="BE423" s="21"/>
      <c r="BF423" s="24" t="s">
        <v>98</v>
      </c>
      <c r="BG423" s="24">
        <v>386.53615773041776</v>
      </c>
      <c r="BH423" s="29" t="str">
        <f>IF(_xlfn.XLOOKUP(Consolidated[[#This Row],[CODE]],'[4]PRUEBA PVI'!$D:$D,'[4]PRUEBA PVI'!$AF:$AF,"NOT FOUND")=BG423,"",_xlfn.XLOOKUP(Consolidated[[#This Row],[CODE]],'[4]PRUEBA PVI'!$D:$D,'[4]PRUEBA PVI'!$AF:$AF,"NOT FOUND"))</f>
        <v/>
      </c>
      <c r="BI423" s="30">
        <v>365.31771691352628</v>
      </c>
      <c r="BJ423" s="21">
        <v>28</v>
      </c>
      <c r="BK423" s="28" t="str">
        <f>IF(_xlfn.XLOOKUP(Consolidated[[#This Row],[CODE]],'[4]PRUEBA PVI'!$D:$D,'[4]PRUEBA PVI'!$AK:$AK,"NO DATA")=Consolidated[[#This Row],[NO OF CLASSROOMS]],"","DOES NOT MATCH")</f>
        <v/>
      </c>
      <c r="BL423" s="31">
        <f>Consolidated[[#This Row],[ENROLLMENT 2021-22]]/Consolidated[[#This Row],[NO OF CLASSROOMS]]</f>
        <v>13.047061318340225</v>
      </c>
      <c r="BM423" s="21">
        <f>Consolidated[[#This Row],[FLOOR AREA (SF)]]/Consolidated[[#This Row],[ENROLLMENT 2022-23]]</f>
        <v>90.677157360385806</v>
      </c>
      <c r="BN423" s="21" t="s">
        <v>114</v>
      </c>
      <c r="BO423" s="21" t="s">
        <v>100</v>
      </c>
      <c r="BP423" s="21" t="s">
        <v>97</v>
      </c>
      <c r="BQ423" s="21" t="s">
        <v>97</v>
      </c>
      <c r="BR423" s="21" t="s">
        <v>97</v>
      </c>
      <c r="BS423" s="21" t="str">
        <f>_xlfn.XLOOKUP(Consolidated[[#This Row],[CODE]],'[7]page 1'!$A:$A,'[7]page 1'!$C:$C,"")</f>
        <v/>
      </c>
      <c r="BT423" s="21" t="str">
        <f>_xlfn.XLOOKUP(Consolidated[[#This Row],[CODE]],[8]Sheet1!$A:$A,[8]Sheet1!$G:$G,"")</f>
        <v/>
      </c>
      <c r="BU423" s="21" t="s">
        <v>92</v>
      </c>
      <c r="BV423" s="21" t="s">
        <v>124</v>
      </c>
      <c r="BW423" s="25" t="s">
        <v>125</v>
      </c>
      <c r="BX423" s="32" t="s">
        <v>1271</v>
      </c>
      <c r="BY423" s="21" t="s">
        <v>416</v>
      </c>
      <c r="BZ423" s="21" t="s">
        <v>103</v>
      </c>
      <c r="CA423" s="33" t="s">
        <v>1265</v>
      </c>
      <c r="CB423" s="21">
        <v>2</v>
      </c>
      <c r="CC423" s="25" t="s">
        <v>105</v>
      </c>
      <c r="CD423" s="21" t="s">
        <v>97</v>
      </c>
      <c r="CE423" s="21"/>
      <c r="CF423" s="21" t="s">
        <v>106</v>
      </c>
    </row>
    <row r="424" spans="1:84" ht="70.2" x14ac:dyDescent="0.3">
      <c r="A424" s="21">
        <v>43794</v>
      </c>
      <c r="B424" s="22" t="s">
        <v>1272</v>
      </c>
      <c r="C424" s="21" t="s">
        <v>415</v>
      </c>
      <c r="D424" s="21" t="s">
        <v>416</v>
      </c>
      <c r="E424" s="21" t="s">
        <v>416</v>
      </c>
      <c r="F424" s="21"/>
      <c r="G424" s="21" t="s">
        <v>119</v>
      </c>
      <c r="H424" s="21" t="s">
        <v>120</v>
      </c>
      <c r="I424" s="21" t="s">
        <v>92</v>
      </c>
      <c r="J424" s="21" t="s">
        <v>93</v>
      </c>
      <c r="K424" s="21" t="s">
        <v>121</v>
      </c>
      <c r="L424" s="24" t="s">
        <v>92</v>
      </c>
      <c r="M424" s="24">
        <v>38.154673403722782</v>
      </c>
      <c r="N424" s="24">
        <v>31.744769948751994</v>
      </c>
      <c r="O424" s="24">
        <v>38.483398649786913</v>
      </c>
      <c r="P424" s="24">
        <v>25.428466682363002</v>
      </c>
      <c r="Q424" s="24">
        <v>39.652301673218275</v>
      </c>
      <c r="R424" s="24">
        <v>47.283835526723962</v>
      </c>
      <c r="S424" s="24" t="s">
        <v>92</v>
      </c>
      <c r="T424" s="24" t="s">
        <v>92</v>
      </c>
      <c r="U424" s="24" t="s">
        <v>92</v>
      </c>
      <c r="V424" s="24" t="s">
        <v>92</v>
      </c>
      <c r="W424" s="24" t="s">
        <v>92</v>
      </c>
      <c r="X424" s="24" t="s">
        <v>92</v>
      </c>
      <c r="Y424" s="24" t="s">
        <v>92</v>
      </c>
      <c r="Z424" s="24">
        <v>6.8698768014575862</v>
      </c>
      <c r="AA424" s="24" t="s">
        <v>92</v>
      </c>
      <c r="AB424" s="23" t="s">
        <v>136</v>
      </c>
      <c r="AC424" s="37">
        <v>18.338692999999999</v>
      </c>
      <c r="AD424" s="37">
        <v>-66.996566000000001</v>
      </c>
      <c r="AE424" s="37" t="str">
        <f>_xlfn.XLOOKUP(Consolidated[[#This Row],[CODE]],[1]updatedschoolpoints!$A:$A,[1]updatedschoolpoints!$O:$O)</f>
        <v>129-001-134-01</v>
      </c>
      <c r="AF424" s="37">
        <f>_xlfn.XLOOKUP(Consolidated[[#This Row],[CODE]],[1]updatedschoolpoints!$A:$A,[1]updatedschoolpoints!$Q:$Q)</f>
        <v>1</v>
      </c>
      <c r="AG424" s="37">
        <f>_xlfn.XLOOKUP(Consolidated[[#This Row],[CODE]],[1]updatedschoolpoints!$A:$A,[1]updatedschoolpoints!$P:$P)</f>
        <v>134</v>
      </c>
      <c r="AH424" s="37">
        <f>_xlfn.XLOOKUP(Consolidated[[#This Row],[CODE]],[1]updatedschoolpoints!$A:$A,[1]updatedschoolpoints!$I:$I)</f>
        <v>4.2807187320000004</v>
      </c>
      <c r="AI424" s="37">
        <f>_xlfn.XLOOKUP(Consolidated[[#This Row],[CODE]],[1]updatedschoolpoints!$A:$A,[1]updatedschoolpoints!$H:$H)</f>
        <v>186468.10800000001</v>
      </c>
      <c r="AJ424" s="21">
        <v>51192</v>
      </c>
      <c r="AK424" s="21" t="s">
        <v>565</v>
      </c>
      <c r="AL424" s="26">
        <f>_xlfn.XLOOKUP(Consolidated[[#This Row],[CODE]],'[2]FCI updated 220517'!$B:$B,'[2]FCI updated 220517'!$GD:$GD)</f>
        <v>1.1472</v>
      </c>
      <c r="AM424" s="27">
        <f>IF(AND(Consolidated[[#This Row],[DESIGNATION]]="Historic",Consolidated[[#This Row],[DESIGNATION 3/22/2022]]="Historic"),AL424,AL424/1.6)</f>
        <v>0.71699999999999997</v>
      </c>
      <c r="AN424" s="21" t="s">
        <v>97</v>
      </c>
      <c r="AO424" s="21" t="s">
        <v>97</v>
      </c>
      <c r="AP424" s="21" t="str">
        <f>_xlfn.XLOOKUP(Consolidated[[#This Row],[CODE]],'[3]PRUEBA PVI'!$D:$D,'[3]PRUEBA PVI'!$I:$I,"NO DATA")</f>
        <v>REGULAR</v>
      </c>
      <c r="AQ424" s="28" t="str">
        <f>IF(_xlfn.XLOOKUP(Consolidated[[#This Row],[CODE]],'[4]PRUEBA PVI'!$D:$D,'[4]PRUEBA PVI'!$I:$I,"NOT FOUND")=Consolidated[[#This Row],[SPECIAL SCHOOL]],"MATCHES","NO")</f>
        <v>MATCHES</v>
      </c>
      <c r="AR424" s="28"/>
      <c r="AS424" s="21">
        <f>_xlfn.XLOOKUP(Consolidated[[#This Row],[CODE]],'[5]WORKING FILE'!$D:$D,'[5]WORKING FILE'!$W:$W,"")</f>
        <v>1</v>
      </c>
      <c r="AT424" s="33">
        <f>_xlfn.XLOOKUP(Consolidated[[#This Row],[CODE]],'[5]WORKING FILE'!$D:$D,'[5]WORKING FILE'!$V:$V)</f>
        <v>0</v>
      </c>
      <c r="AU424" s="21" t="str">
        <f>_xlfn.XLOOKUP(Consolidated[[#This Row],[CODE]],'[6]Karen sort'!$D:$D,'[6]Karen sort'!$O:$O,"NOT COMPLETE")</f>
        <v>K-5</v>
      </c>
      <c r="AV424" s="21">
        <v>5</v>
      </c>
      <c r="AW424" s="21">
        <v>3</v>
      </c>
      <c r="AX424" s="21" t="s">
        <v>92</v>
      </c>
      <c r="AY424" s="27" t="s">
        <v>92</v>
      </c>
      <c r="AZ424" s="21"/>
      <c r="BA424" s="21"/>
      <c r="BB424" s="21"/>
      <c r="BC424" s="21"/>
      <c r="BD424" s="21"/>
      <c r="BE424" s="21"/>
      <c r="BF424" s="24" t="s">
        <v>98</v>
      </c>
      <c r="BG424" s="24">
        <v>231.44865335211961</v>
      </c>
      <c r="BH424" s="29" t="str">
        <f>IF(_xlfn.XLOOKUP(Consolidated[[#This Row],[CODE]],'[4]PRUEBA PVI'!$D:$D,'[4]PRUEBA PVI'!$AF:$AF,"NOT FOUND")=BG424,"",_xlfn.XLOOKUP(Consolidated[[#This Row],[CODE]],'[4]PRUEBA PVI'!$D:$D,'[4]PRUEBA PVI'!$AF:$AF,"NOT FOUND"))</f>
        <v/>
      </c>
      <c r="BI424" s="30">
        <v>219.78997708970877</v>
      </c>
      <c r="BJ424" s="21">
        <v>21</v>
      </c>
      <c r="BK424" s="28" t="str">
        <f>IF(_xlfn.XLOOKUP(Consolidated[[#This Row],[CODE]],'[4]PRUEBA PVI'!$D:$D,'[4]PRUEBA PVI'!$AK:$AK,"NO DATA")=Consolidated[[#This Row],[NO OF CLASSROOMS]],"","DOES NOT MATCH")</f>
        <v/>
      </c>
      <c r="BL424" s="31">
        <f>Consolidated[[#This Row],[ENROLLMENT 2021-22]]/Consolidated[[#This Row],[NO OF CLASSROOMS]]</f>
        <v>10.466189385224228</v>
      </c>
      <c r="BM424" s="21">
        <f>Consolidated[[#This Row],[FLOOR AREA (SF)]]/Consolidated[[#This Row],[ENROLLMENT 2022-23]]</f>
        <v>221.18080731330892</v>
      </c>
      <c r="BN424" s="21" t="s">
        <v>99</v>
      </c>
      <c r="BO424" s="21" t="s">
        <v>132</v>
      </c>
      <c r="BP424" s="21" t="s">
        <v>97</v>
      </c>
      <c r="BQ424" s="21" t="s">
        <v>97</v>
      </c>
      <c r="BR424" s="21" t="s">
        <v>97</v>
      </c>
      <c r="BS424" s="21" t="str">
        <f>_xlfn.XLOOKUP(Consolidated[[#This Row],[CODE]],'[7]page 1'!$A:$A,'[7]page 1'!$C:$C,"")</f>
        <v>85KVA</v>
      </c>
      <c r="BT424" s="21" t="str">
        <f>_xlfn.XLOOKUP(Consolidated[[#This Row],[CODE]],[8]Sheet1!$A:$A,[8]Sheet1!$G:$G,"")</f>
        <v/>
      </c>
      <c r="BU424" s="21" t="s">
        <v>92</v>
      </c>
      <c r="BV424" s="21" t="s">
        <v>101</v>
      </c>
      <c r="BW424" s="25" t="s">
        <v>92</v>
      </c>
      <c r="BX424" s="32" t="s">
        <v>1273</v>
      </c>
      <c r="BY424" s="21" t="s">
        <v>416</v>
      </c>
      <c r="BZ424" s="21" t="s">
        <v>103</v>
      </c>
      <c r="CA424" s="33" t="s">
        <v>1265</v>
      </c>
      <c r="CB424" s="21">
        <v>2</v>
      </c>
      <c r="CC424" s="25" t="s">
        <v>105</v>
      </c>
      <c r="CD424" s="21" t="s">
        <v>97</v>
      </c>
      <c r="CE424" s="21"/>
      <c r="CF424" s="21" t="s">
        <v>134</v>
      </c>
    </row>
    <row r="425" spans="1:84" ht="84.6" x14ac:dyDescent="0.3">
      <c r="A425" s="21">
        <v>44511</v>
      </c>
      <c r="B425" s="22" t="s">
        <v>1274</v>
      </c>
      <c r="C425" s="21" t="s">
        <v>415</v>
      </c>
      <c r="D425" s="21" t="s">
        <v>1165</v>
      </c>
      <c r="E425" s="21" t="s">
        <v>1165</v>
      </c>
      <c r="F425" s="21"/>
      <c r="G425" s="21" t="s">
        <v>119</v>
      </c>
      <c r="H425" s="21" t="s">
        <v>120</v>
      </c>
      <c r="I425" s="21" t="s">
        <v>92</v>
      </c>
      <c r="J425" s="21" t="s">
        <v>92</v>
      </c>
      <c r="K425" s="21" t="s">
        <v>121</v>
      </c>
      <c r="L425" s="24" t="s">
        <v>92</v>
      </c>
      <c r="M425" s="24">
        <v>9.5386683509306955</v>
      </c>
      <c r="N425" s="24">
        <v>8.4030273393755284</v>
      </c>
      <c r="O425" s="24">
        <v>12.20205323042024</v>
      </c>
      <c r="P425" s="24">
        <v>7.534360498477926</v>
      </c>
      <c r="Q425" s="24">
        <v>15.105638732654581</v>
      </c>
      <c r="R425" s="24">
        <v>15.130827368551667</v>
      </c>
      <c r="S425" s="24" t="s">
        <v>92</v>
      </c>
      <c r="T425" s="24" t="s">
        <v>92</v>
      </c>
      <c r="U425" s="24" t="s">
        <v>92</v>
      </c>
      <c r="V425" s="24" t="s">
        <v>92</v>
      </c>
      <c r="W425" s="24" t="s">
        <v>92</v>
      </c>
      <c r="X425" s="24" t="s">
        <v>92</v>
      </c>
      <c r="Y425" s="24" t="s">
        <v>92</v>
      </c>
      <c r="Z425" s="24" t="s">
        <v>92</v>
      </c>
      <c r="AA425" s="24" t="s">
        <v>92</v>
      </c>
      <c r="AB425" s="23" t="s">
        <v>112</v>
      </c>
      <c r="AC425" s="21">
        <v>17.981901359999998</v>
      </c>
      <c r="AD425" s="21">
        <v>-67.185188409999995</v>
      </c>
      <c r="AE425" s="21" t="str">
        <f>_xlfn.XLOOKUP(Consolidated[[#This Row],[CODE]],[1]updatedschoolpoints!$A:$A,[1]updatedschoolpoints!$O:$O)</f>
        <v>403-000-006-08</v>
      </c>
      <c r="AF425" s="21">
        <f>_xlfn.XLOOKUP(Consolidated[[#This Row],[CODE]],[1]updatedschoolpoints!$A:$A,[1]updatedschoolpoints!$Q:$Q)</f>
        <v>8</v>
      </c>
      <c r="AG425" s="21">
        <f>_xlfn.XLOOKUP(Consolidated[[#This Row],[CODE]],[1]updatedschoolpoints!$A:$A,[1]updatedschoolpoints!$P:$P)</f>
        <v>6</v>
      </c>
      <c r="AH425" s="21">
        <f>_xlfn.XLOOKUP(Consolidated[[#This Row],[CODE]],[1]updatedschoolpoints!$A:$A,[1]updatedschoolpoints!$I:$I)</f>
        <v>0.82530982100000005</v>
      </c>
      <c r="AI425" s="21">
        <f>_xlfn.XLOOKUP(Consolidated[[#This Row],[CODE]],[1]updatedschoolpoints!$A:$A,[1]updatedschoolpoints!$H:$H)</f>
        <v>35950.495819999996</v>
      </c>
      <c r="AJ425" s="21">
        <v>14762</v>
      </c>
      <c r="AK425" s="21" t="s">
        <v>948</v>
      </c>
      <c r="AL425" s="26">
        <f>_xlfn.XLOOKUP(Consolidated[[#This Row],[CODE]],'[2]FCI updated 220517'!$B:$B,'[2]FCI updated 220517'!$GD:$GD)</f>
        <v>1.0928</v>
      </c>
      <c r="AM425" s="27">
        <f>IF(AND(Consolidated[[#This Row],[DESIGNATION]]="Historic",Consolidated[[#This Row],[DESIGNATION 3/22/2022]]="Historic"),AL425,AL425/1.6)</f>
        <v>0.68299999999999994</v>
      </c>
      <c r="AN425" s="21" t="s">
        <v>97</v>
      </c>
      <c r="AO425" s="21" t="s">
        <v>97</v>
      </c>
      <c r="AP425" s="21" t="str">
        <f>_xlfn.XLOOKUP(Consolidated[[#This Row],[CODE]],'[3]PRUEBA PVI'!$D:$D,'[3]PRUEBA PVI'!$I:$I,"NO DATA")</f>
        <v>REGULAR</v>
      </c>
      <c r="AQ425" s="28" t="str">
        <f>IF(_xlfn.XLOOKUP(Consolidated[[#This Row],[CODE]],'[4]PRUEBA PVI'!$D:$D,'[4]PRUEBA PVI'!$I:$I,"NOT FOUND")=Consolidated[[#This Row],[SPECIAL SCHOOL]],"MATCHES","NO")</f>
        <v>MATCHES</v>
      </c>
      <c r="AR425" s="28"/>
      <c r="AS425" s="21">
        <f>_xlfn.XLOOKUP(Consolidated[[#This Row],[CODE]],'[5]WORKING FILE'!$D:$D,'[5]WORKING FILE'!$W:$W,"")</f>
        <v>3</v>
      </c>
      <c r="AT425" s="33" t="str">
        <f>_xlfn.XLOOKUP(Consolidated[[#This Row],[CODE]],'[5]WORKING FILE'!$D:$D,'[5]WORKING FILE'!$V:$V)</f>
        <v>add capacity for 10 students per 6-8th grades</v>
      </c>
      <c r="AU425" s="21" t="str">
        <f>_xlfn.XLOOKUP(Consolidated[[#This Row],[CODE]],'[6]Karen sort'!$D:$D,'[6]Karen sort'!$O:$O,"NOT COMPLETE")</f>
        <v>PK-8</v>
      </c>
      <c r="AV425" s="21">
        <v>3.7</v>
      </c>
      <c r="AW425" s="21">
        <v>4</v>
      </c>
      <c r="AX425" s="21" t="s">
        <v>92</v>
      </c>
      <c r="AY425" s="27" t="s">
        <v>92</v>
      </c>
      <c r="AZ425" s="21"/>
      <c r="BA425" s="21"/>
      <c r="BB425" s="21"/>
      <c r="BC425" s="21"/>
      <c r="BD425" s="21"/>
      <c r="BE425" s="21"/>
      <c r="BF425" s="24" t="s">
        <v>98</v>
      </c>
      <c r="BG425" s="24">
        <v>67.914575520410636</v>
      </c>
      <c r="BH425" s="29" t="str">
        <f>IF(_xlfn.XLOOKUP(Consolidated[[#This Row],[CODE]],'[4]PRUEBA PVI'!$D:$D,'[4]PRUEBA PVI'!$AF:$AF,"NOT FOUND")=BG425,"",_xlfn.XLOOKUP(Consolidated[[#This Row],[CODE]],'[4]PRUEBA PVI'!$D:$D,'[4]PRUEBA PVI'!$AF:$AF,"NOT FOUND"))</f>
        <v/>
      </c>
      <c r="BI425" s="30">
        <v>64.063320955569822</v>
      </c>
      <c r="BJ425" s="21">
        <v>14</v>
      </c>
      <c r="BK425" s="28" t="str">
        <f>IF(_xlfn.XLOOKUP(Consolidated[[#This Row],[CODE]],'[4]PRUEBA PVI'!$D:$D,'[4]PRUEBA PVI'!$AK:$AK,"NO DATA")=Consolidated[[#This Row],[NO OF CLASSROOMS]],"","DOES NOT MATCH")</f>
        <v/>
      </c>
      <c r="BL425" s="31">
        <f>Consolidated[[#This Row],[ENROLLMENT 2021-22]]/Consolidated[[#This Row],[NO OF CLASSROOMS]]</f>
        <v>4.5759514968264154</v>
      </c>
      <c r="BM425" s="21">
        <f>Consolidated[[#This Row],[FLOOR AREA (SF)]]/Consolidated[[#This Row],[ENROLLMENT 2022-23]]</f>
        <v>217.3612937559113</v>
      </c>
      <c r="BN425" s="21" t="s">
        <v>114</v>
      </c>
      <c r="BO425" s="21" t="s">
        <v>132</v>
      </c>
      <c r="BP425" s="21" t="s">
        <v>97</v>
      </c>
      <c r="BQ425" s="21" t="s">
        <v>97</v>
      </c>
      <c r="BR425" s="21" t="s">
        <v>97</v>
      </c>
      <c r="BS425" s="21" t="str">
        <f>_xlfn.XLOOKUP(Consolidated[[#This Row],[CODE]],'[7]page 1'!$A:$A,'[7]page 1'!$C:$C,"")</f>
        <v>85KVA</v>
      </c>
      <c r="BT425" s="21" t="str">
        <f>_xlfn.XLOOKUP(Consolidated[[#This Row],[CODE]],[8]Sheet1!$A:$A,[8]Sheet1!$G:$G,"")</f>
        <v/>
      </c>
      <c r="BU425" s="21" t="s">
        <v>92</v>
      </c>
      <c r="BV425" s="21" t="s">
        <v>124</v>
      </c>
      <c r="BW425" s="25" t="s">
        <v>92</v>
      </c>
      <c r="BX425" s="32" t="s">
        <v>1275</v>
      </c>
      <c r="BY425" s="21" t="s">
        <v>1165</v>
      </c>
      <c r="BZ425" s="21" t="s">
        <v>103</v>
      </c>
      <c r="CA425" s="33" t="s">
        <v>1168</v>
      </c>
      <c r="CB425" s="21">
        <v>1</v>
      </c>
      <c r="CC425" s="25" t="s">
        <v>105</v>
      </c>
      <c r="CD425" s="21" t="s">
        <v>97</v>
      </c>
      <c r="CE425" s="21"/>
      <c r="CF425" s="21" t="s">
        <v>127</v>
      </c>
    </row>
    <row r="426" spans="1:84" ht="41.4" x14ac:dyDescent="0.3">
      <c r="A426" s="50">
        <v>44529</v>
      </c>
      <c r="B426" s="22" t="s">
        <v>1276</v>
      </c>
      <c r="C426" s="21" t="s">
        <v>415</v>
      </c>
      <c r="D426" s="21" t="s">
        <v>1165</v>
      </c>
      <c r="E426" s="21" t="s">
        <v>1181</v>
      </c>
      <c r="F426" s="21"/>
      <c r="G426" s="21" t="s">
        <v>119</v>
      </c>
      <c r="H426" s="21" t="s">
        <v>120</v>
      </c>
      <c r="I426" s="21" t="s">
        <v>92</v>
      </c>
      <c r="J426" s="21" t="s">
        <v>93</v>
      </c>
      <c r="K426" s="21" t="s">
        <v>121</v>
      </c>
      <c r="L426" s="24" t="s">
        <v>92</v>
      </c>
      <c r="M426" s="24">
        <v>21.938937207140597</v>
      </c>
      <c r="N426" s="24">
        <v>30.811100244376938</v>
      </c>
      <c r="O426" s="24">
        <v>25.342725940103577</v>
      </c>
      <c r="P426" s="24">
        <v>33.904622243150669</v>
      </c>
      <c r="Q426" s="24">
        <v>29.26717504451825</v>
      </c>
      <c r="R426" s="24">
        <v>28.370301316034375</v>
      </c>
      <c r="S426" s="24" t="s">
        <v>92</v>
      </c>
      <c r="T426" s="24" t="s">
        <v>92</v>
      </c>
      <c r="U426" s="24" t="s">
        <v>92</v>
      </c>
      <c r="V426" s="24" t="s">
        <v>92</v>
      </c>
      <c r="W426" s="24" t="s">
        <v>92</v>
      </c>
      <c r="X426" s="24" t="s">
        <v>92</v>
      </c>
      <c r="Y426" s="24" t="s">
        <v>92</v>
      </c>
      <c r="Z426" s="24">
        <v>3.4349384007287931</v>
      </c>
      <c r="AA426" s="24" t="s">
        <v>92</v>
      </c>
      <c r="AB426" s="23" t="s">
        <v>136</v>
      </c>
      <c r="AC426" s="37">
        <v>18.003841999999999</v>
      </c>
      <c r="AD426" s="37">
        <v>-67.073168999999993</v>
      </c>
      <c r="AE426" s="37" t="str">
        <f>_xlfn.XLOOKUP(Consolidated[[#This Row],[CODE]],[1]updatedschoolpoints!$A:$A,[1]updatedschoolpoints!$O:$O)</f>
        <v>381-089-207-22</v>
      </c>
      <c r="AF426" s="37">
        <f>_xlfn.XLOOKUP(Consolidated[[#This Row],[CODE]],[1]updatedschoolpoints!$A:$A,[1]updatedschoolpoints!$Q:$Q)</f>
        <v>22</v>
      </c>
      <c r="AG426" s="37">
        <f>_xlfn.XLOOKUP(Consolidated[[#This Row],[CODE]],[1]updatedschoolpoints!$A:$A,[1]updatedschoolpoints!$P:$P)</f>
        <v>207</v>
      </c>
      <c r="AH426" s="37">
        <f>_xlfn.XLOOKUP(Consolidated[[#This Row],[CODE]],[1]updatedschoolpoints!$A:$A,[1]updatedschoolpoints!$I:$I)</f>
        <v>1.66152335</v>
      </c>
      <c r="AI426" s="37">
        <f>_xlfn.XLOOKUP(Consolidated[[#This Row],[CODE]],[1]updatedschoolpoints!$A:$A,[1]updatedschoolpoints!$H:$H)</f>
        <v>72375.957139999999</v>
      </c>
      <c r="AJ426" s="21">
        <v>9856</v>
      </c>
      <c r="AK426" s="21" t="s">
        <v>248</v>
      </c>
      <c r="AL426" s="26">
        <f>_xlfn.XLOOKUP(Consolidated[[#This Row],[CODE]],'[2]FCI updated 220517'!$B:$B,'[2]FCI updated 220517'!$GD:$GD)</f>
        <v>1.1120000000000001</v>
      </c>
      <c r="AM426" s="27">
        <f>IF(AND(Consolidated[[#This Row],[DESIGNATION]]="Historic",Consolidated[[#This Row],[DESIGNATION 3/22/2022]]="Historic"),AL426,AL426/1.6)</f>
        <v>0.69500000000000006</v>
      </c>
      <c r="AN426" s="21" t="s">
        <v>97</v>
      </c>
      <c r="AO426" s="21" t="s">
        <v>97</v>
      </c>
      <c r="AP426" s="21" t="str">
        <f>_xlfn.XLOOKUP(Consolidated[[#This Row],[CODE]],'[3]PRUEBA PVI'!$D:$D,'[3]PRUEBA PVI'!$I:$I,"NO DATA")</f>
        <v>REGULAR</v>
      </c>
      <c r="AQ426" s="28" t="str">
        <f>IF(_xlfn.XLOOKUP(Consolidated[[#This Row],[CODE]],'[4]PRUEBA PVI'!$D:$D,'[4]PRUEBA PVI'!$I:$I,"NOT FOUND")=Consolidated[[#This Row],[SPECIAL SCHOOL]],"MATCHES","NO")</f>
        <v>MATCHES</v>
      </c>
      <c r="AR426" s="28"/>
      <c r="AS426" s="21">
        <f>_xlfn.XLOOKUP(Consolidated[[#This Row],[CODE]],'[5]WORKING FILE'!$D:$D,'[5]WORKING FILE'!$W:$W,"")</f>
        <v>5</v>
      </c>
      <c r="AT426" s="33">
        <f>_xlfn.XLOOKUP(Consolidated[[#This Row],[CODE]],'[5]WORKING FILE'!$D:$D,'[5]WORKING FILE'!$V:$V)</f>
        <v>0</v>
      </c>
      <c r="AU426" s="21" t="str">
        <f>_xlfn.XLOOKUP(Consolidated[[#This Row],[CODE]],'[6]Karen sort'!$D:$D,'[6]Karen sort'!$O:$O,"NOT COMPLETE")</f>
        <v>PK-8</v>
      </c>
      <c r="AV426" s="21">
        <v>3.6</v>
      </c>
      <c r="AW426" s="21">
        <v>4</v>
      </c>
      <c r="AX426" s="21" t="s">
        <v>92</v>
      </c>
      <c r="AY426" s="27" t="s">
        <v>92</v>
      </c>
      <c r="AZ426" s="21"/>
      <c r="BA426" s="21"/>
      <c r="BB426" s="21"/>
      <c r="BC426" s="21"/>
      <c r="BD426" s="21"/>
      <c r="BE426" s="21"/>
      <c r="BF426" s="24" t="s">
        <v>98</v>
      </c>
      <c r="BG426" s="24">
        <v>182.64812706129084</v>
      </c>
      <c r="BH426" s="29" t="str">
        <f>IF(_xlfn.XLOOKUP(Consolidated[[#This Row],[CODE]],'[4]PRUEBA PVI'!$D:$D,'[4]PRUEBA PVI'!$AF:$AF,"NOT FOUND")=BG426,"",_xlfn.XLOOKUP(Consolidated[[#This Row],[CODE]],'[4]PRUEBA PVI'!$D:$D,'[4]PRUEBA PVI'!$AF:$AF,"NOT FOUND"))</f>
        <v/>
      </c>
      <c r="BI426" s="30">
        <v>172.98030964299659</v>
      </c>
      <c r="BJ426" s="21">
        <v>11</v>
      </c>
      <c r="BK426" s="28" t="str">
        <f>IF(_xlfn.XLOOKUP(Consolidated[[#This Row],[CODE]],'[4]PRUEBA PVI'!$D:$D,'[4]PRUEBA PVI'!$AK:$AK,"NO DATA")=Consolidated[[#This Row],[NO OF CLASSROOMS]],"","DOES NOT MATCH")</f>
        <v/>
      </c>
      <c r="BL426" s="31">
        <f>Consolidated[[#This Row],[ENROLLMENT 2021-22]]/Consolidated[[#This Row],[NO OF CLASSROOMS]]</f>
        <v>15.725482694817872</v>
      </c>
      <c r="BM426" s="21">
        <f>Consolidated[[#This Row],[FLOOR AREA (SF)]]/Consolidated[[#This Row],[ENROLLMENT 2022-23]]</f>
        <v>53.961681176684849</v>
      </c>
      <c r="BN426" s="21" t="s">
        <v>114</v>
      </c>
      <c r="BO426" s="21" t="s">
        <v>132</v>
      </c>
      <c r="BP426" s="21" t="s">
        <v>97</v>
      </c>
      <c r="BQ426" s="21" t="s">
        <v>97</v>
      </c>
      <c r="BR426" s="21" t="s">
        <v>97</v>
      </c>
      <c r="BS426" s="21" t="str">
        <f>_xlfn.XLOOKUP(Consolidated[[#This Row],[CODE]],'[7]page 1'!$A:$A,'[7]page 1'!$C:$C,"")</f>
        <v>85KVA</v>
      </c>
      <c r="BT426" s="21" t="str">
        <f>_xlfn.XLOOKUP(Consolidated[[#This Row],[CODE]],[8]Sheet1!$A:$A,[8]Sheet1!$G:$G,"")</f>
        <v/>
      </c>
      <c r="BU426" s="21" t="s">
        <v>92</v>
      </c>
      <c r="BV426" s="21" t="s">
        <v>124</v>
      </c>
      <c r="BW426" s="25" t="s">
        <v>92</v>
      </c>
      <c r="BX426" s="32" t="s">
        <v>1277</v>
      </c>
      <c r="BY426" s="21" t="s">
        <v>1181</v>
      </c>
      <c r="BZ426" s="21" t="s">
        <v>103</v>
      </c>
      <c r="CA426" s="33" t="s">
        <v>1183</v>
      </c>
      <c r="CB426" s="21">
        <v>1</v>
      </c>
      <c r="CC426" s="25" t="s">
        <v>105</v>
      </c>
      <c r="CD426" s="21" t="s">
        <v>97</v>
      </c>
      <c r="CE426" s="21"/>
      <c r="CF426" s="21" t="s">
        <v>117</v>
      </c>
    </row>
    <row r="427" spans="1:84" ht="70.8" x14ac:dyDescent="0.3">
      <c r="A427" s="21">
        <v>44545</v>
      </c>
      <c r="B427" s="22" t="s">
        <v>1278</v>
      </c>
      <c r="C427" s="21" t="s">
        <v>415</v>
      </c>
      <c r="D427" s="21" t="s">
        <v>415</v>
      </c>
      <c r="E427" s="21" t="s">
        <v>415</v>
      </c>
      <c r="F427" s="21"/>
      <c r="G427" s="21" t="s">
        <v>108</v>
      </c>
      <c r="H427" s="21" t="s">
        <v>109</v>
      </c>
      <c r="I427" s="21" t="s">
        <v>92</v>
      </c>
      <c r="J427" s="21" t="s">
        <v>93</v>
      </c>
      <c r="K427" s="21" t="s">
        <v>111</v>
      </c>
      <c r="L427" s="24" t="s">
        <v>92</v>
      </c>
      <c r="M427" s="24">
        <v>20.985070372047527</v>
      </c>
      <c r="N427" s="24">
        <v>19.607063791876232</v>
      </c>
      <c r="O427" s="24">
        <v>12.20205323042024</v>
      </c>
      <c r="P427" s="24">
        <v>18.835901246194815</v>
      </c>
      <c r="Q427" s="24">
        <v>14.161536311863671</v>
      </c>
      <c r="R427" s="24">
        <v>16.076504079086146</v>
      </c>
      <c r="S427" s="24">
        <v>32.244995125890505</v>
      </c>
      <c r="T427" s="24">
        <v>21.74062866159711</v>
      </c>
      <c r="U427" s="24">
        <v>30.426367339775005</v>
      </c>
      <c r="V427" s="24" t="s">
        <v>92</v>
      </c>
      <c r="W427" s="24" t="s">
        <v>92</v>
      </c>
      <c r="X427" s="24" t="s">
        <v>92</v>
      </c>
      <c r="Y427" s="24" t="s">
        <v>92</v>
      </c>
      <c r="Z427" s="24" t="s">
        <v>92</v>
      </c>
      <c r="AA427" s="24" t="s">
        <v>92</v>
      </c>
      <c r="AB427" s="23" t="s">
        <v>213</v>
      </c>
      <c r="AC427" s="21">
        <v>18.196480000000001</v>
      </c>
      <c r="AD427" s="21">
        <v>-67.153099999999995</v>
      </c>
      <c r="AE427" s="21" t="str">
        <f>_xlfn.XLOOKUP(Consolidated[[#This Row],[CODE]],[1]updatedschoolpoints!$A:$A,[1]updatedschoolpoints!$O:$O)</f>
        <v>233-066-572-19</v>
      </c>
      <c r="AF427" s="21">
        <f>_xlfn.XLOOKUP(Consolidated[[#This Row],[CODE]],[1]updatedschoolpoints!$A:$A,[1]updatedschoolpoints!$Q:$Q)</f>
        <v>19</v>
      </c>
      <c r="AG427" s="21">
        <f>_xlfn.XLOOKUP(Consolidated[[#This Row],[CODE]],[1]updatedschoolpoints!$A:$A,[1]updatedschoolpoints!$P:$P)</f>
        <v>572</v>
      </c>
      <c r="AH427" s="21">
        <f>_xlfn.XLOOKUP(Consolidated[[#This Row],[CODE]],[1]updatedschoolpoints!$A:$A,[1]updatedschoolpoints!$I:$I)</f>
        <v>2.736029314</v>
      </c>
      <c r="AI427" s="21">
        <f>_xlfn.XLOOKUP(Consolidated[[#This Row],[CODE]],[1]updatedschoolpoints!$A:$A,[1]updatedschoolpoints!$H:$H)</f>
        <v>119181.4369</v>
      </c>
      <c r="AJ427" s="21">
        <v>13200</v>
      </c>
      <c r="AK427" s="21" t="s">
        <v>873</v>
      </c>
      <c r="AL427" s="26">
        <f>_xlfn.XLOOKUP(Consolidated[[#This Row],[CODE]],'[2]FCI updated 220517'!$B:$B,'[2]FCI updated 220517'!$GD:$GD)</f>
        <v>1.268</v>
      </c>
      <c r="AM427" s="27">
        <f>IF(AND(Consolidated[[#This Row],[DESIGNATION]]="Historic",Consolidated[[#This Row],[DESIGNATION 3/22/2022]]="Historic"),AL427,AL427/1.6)</f>
        <v>0.79249999999999998</v>
      </c>
      <c r="AN427" s="21" t="s">
        <v>97</v>
      </c>
      <c r="AO427" s="21" t="s">
        <v>97</v>
      </c>
      <c r="AP427" s="21" t="str">
        <f>_xlfn.XLOOKUP(Consolidated[[#This Row],[CODE]],'[3]PRUEBA PVI'!$D:$D,'[3]PRUEBA PVI'!$I:$I,"NO DATA")</f>
        <v>REGULAR</v>
      </c>
      <c r="AQ427" s="28" t="str">
        <f>IF(_xlfn.XLOOKUP(Consolidated[[#This Row],[CODE]],'[4]PRUEBA PVI'!$D:$D,'[4]PRUEBA PVI'!$I:$I,"NOT FOUND")=Consolidated[[#This Row],[SPECIAL SCHOOL]],"MATCHES","NO")</f>
        <v>MATCHES</v>
      </c>
      <c r="AR427" s="28"/>
      <c r="AS427" s="21">
        <f>_xlfn.XLOOKUP(Consolidated[[#This Row],[CODE]],'[5]WORKING FILE'!$D:$D,'[5]WORKING FILE'!$W:$W,"")</f>
        <v>1</v>
      </c>
      <c r="AT427" s="33">
        <f>_xlfn.XLOOKUP(Consolidated[[#This Row],[CODE]],'[5]WORKING FILE'!$D:$D,'[5]WORKING FILE'!$V:$V)</f>
        <v>0</v>
      </c>
      <c r="AU427" s="21" t="str">
        <f>_xlfn.XLOOKUP(Consolidated[[#This Row],[CODE]],'[6]Karen sort'!$D:$D,'[6]Karen sort'!$O:$O,"NOT COMPLETE")</f>
        <v>K-8</v>
      </c>
      <c r="AV427" s="21">
        <v>6</v>
      </c>
      <c r="AW427" s="21">
        <v>2</v>
      </c>
      <c r="AX427" s="21" t="s">
        <v>92</v>
      </c>
      <c r="AY427" s="27" t="s">
        <v>92</v>
      </c>
      <c r="AZ427" s="21"/>
      <c r="BA427" s="21"/>
      <c r="BB427" s="21"/>
      <c r="BC427" s="21"/>
      <c r="BD427" s="21"/>
      <c r="BE427" s="21"/>
      <c r="BF427" s="24" t="s">
        <v>98</v>
      </c>
      <c r="BG427" s="24">
        <v>249.42886040170487</v>
      </c>
      <c r="BH427" s="29" t="str">
        <f>IF(_xlfn.XLOOKUP(Consolidated[[#This Row],[CODE]],'[4]PRUEBA PVI'!$D:$D,'[4]PRUEBA PVI'!$AF:$AF,"NOT FOUND")=BG427,"",_xlfn.XLOOKUP(Consolidated[[#This Row],[CODE]],'[4]PRUEBA PVI'!$D:$D,'[4]PRUEBA PVI'!$AF:$AF,"NOT FOUND"))</f>
        <v/>
      </c>
      <c r="BI427" s="30">
        <v>235.66901453574718</v>
      </c>
      <c r="BJ427" s="21">
        <v>57</v>
      </c>
      <c r="BK427" s="28" t="str">
        <f>IF(_xlfn.XLOOKUP(Consolidated[[#This Row],[CODE]],'[4]PRUEBA PVI'!$D:$D,'[4]PRUEBA PVI'!$AK:$AK,"NO DATA")=Consolidated[[#This Row],[NO OF CLASSROOMS]],"","DOES NOT MATCH")</f>
        <v/>
      </c>
      <c r="BL427" s="31">
        <f>Consolidated[[#This Row],[ENROLLMENT 2021-22]]/Consolidated[[#This Row],[NO OF CLASSROOMS]]</f>
        <v>4.1345441146622308</v>
      </c>
      <c r="BM427" s="21">
        <f>Consolidated[[#This Row],[FLOOR AREA (SF)]]/Consolidated[[#This Row],[ENROLLMENT 2022-23]]</f>
        <v>52.920900888299037</v>
      </c>
      <c r="BN427" s="21" t="s">
        <v>99</v>
      </c>
      <c r="BO427" s="21" t="s">
        <v>132</v>
      </c>
      <c r="BP427" s="21" t="s">
        <v>97</v>
      </c>
      <c r="BQ427" s="21" t="s">
        <v>97</v>
      </c>
      <c r="BR427" s="21" t="s">
        <v>285</v>
      </c>
      <c r="BS427" s="21" t="str">
        <f>_xlfn.XLOOKUP(Consolidated[[#This Row],[CODE]],'[7]page 1'!$A:$A,'[7]page 1'!$C:$C,"")</f>
        <v/>
      </c>
      <c r="BT427" s="21" t="str">
        <f>_xlfn.XLOOKUP(Consolidated[[#This Row],[CODE]],[8]Sheet1!$A:$A,[8]Sheet1!$G:$G,"")</f>
        <v/>
      </c>
      <c r="BU427" s="21" t="s">
        <v>92</v>
      </c>
      <c r="BV427" s="21" t="s">
        <v>101</v>
      </c>
      <c r="BW427" s="25" t="s">
        <v>92</v>
      </c>
      <c r="BX427" s="32" t="s">
        <v>1279</v>
      </c>
      <c r="BY427" s="21" t="s">
        <v>415</v>
      </c>
      <c r="BZ427" s="21" t="s">
        <v>103</v>
      </c>
      <c r="CA427" s="33" t="s">
        <v>1204</v>
      </c>
      <c r="CB427" s="21">
        <v>1</v>
      </c>
      <c r="CC427" s="25" t="s">
        <v>105</v>
      </c>
      <c r="CD427" s="21" t="s">
        <v>97</v>
      </c>
      <c r="CE427" s="21"/>
      <c r="CF427" s="21" t="s">
        <v>134</v>
      </c>
    </row>
    <row r="428" spans="1:84" ht="70.8" x14ac:dyDescent="0.3">
      <c r="A428" s="21">
        <v>44560</v>
      </c>
      <c r="B428" s="22" t="s">
        <v>1280</v>
      </c>
      <c r="C428" s="21" t="s">
        <v>415</v>
      </c>
      <c r="D428" s="21" t="s">
        <v>415</v>
      </c>
      <c r="E428" s="21" t="s">
        <v>415</v>
      </c>
      <c r="F428" s="21"/>
      <c r="G428" s="21" t="s">
        <v>160</v>
      </c>
      <c r="H428" s="21" t="s">
        <v>161</v>
      </c>
      <c r="I428" s="21" t="s">
        <v>92</v>
      </c>
      <c r="J428" s="21" t="s">
        <v>92</v>
      </c>
      <c r="K428" s="21" t="s">
        <v>162</v>
      </c>
      <c r="L428" s="24" t="s">
        <v>92</v>
      </c>
      <c r="M428" s="24" t="s">
        <v>92</v>
      </c>
      <c r="N428" s="24" t="s">
        <v>92</v>
      </c>
      <c r="O428" s="24" t="s">
        <v>92</v>
      </c>
      <c r="P428" s="24" t="s">
        <v>92</v>
      </c>
      <c r="Q428" s="24" t="s">
        <v>92</v>
      </c>
      <c r="R428" s="24" t="s">
        <v>92</v>
      </c>
      <c r="S428" s="24" t="s">
        <v>92</v>
      </c>
      <c r="T428" s="24" t="s">
        <v>92</v>
      </c>
      <c r="U428" s="24" t="s">
        <v>92</v>
      </c>
      <c r="V428" s="24">
        <v>45.828411881242005</v>
      </c>
      <c r="W428" s="24">
        <v>62.009117623580906</v>
      </c>
      <c r="X428" s="24">
        <v>79.12540084541294</v>
      </c>
      <c r="Y428" s="24">
        <v>12.540475415503945</v>
      </c>
      <c r="Z428" s="24" t="s">
        <v>92</v>
      </c>
      <c r="AA428" s="24" t="s">
        <v>92</v>
      </c>
      <c r="AB428" s="23" t="s">
        <v>313</v>
      </c>
      <c r="AC428" s="21">
        <v>18.176929999999999</v>
      </c>
      <c r="AD428" s="21">
        <v>-67.089169999999996</v>
      </c>
      <c r="AE428" s="21" t="str">
        <f>_xlfn.XLOOKUP(Consolidated[[#This Row],[CODE]],[1]updatedschoolpoints!$A:$A,[1]updatedschoolpoints!$O:$O)</f>
        <v>260-000-003-70</v>
      </c>
      <c r="AF428" s="21">
        <f>_xlfn.XLOOKUP(Consolidated[[#This Row],[CODE]],[1]updatedschoolpoints!$A:$A,[1]updatedschoolpoints!$Q:$Q)</f>
        <v>70</v>
      </c>
      <c r="AG428" s="21">
        <f>_xlfn.XLOOKUP(Consolidated[[#This Row],[CODE]],[1]updatedschoolpoints!$A:$A,[1]updatedschoolpoints!$P:$P)</f>
        <v>3</v>
      </c>
      <c r="AH428" s="21">
        <f>_xlfn.XLOOKUP(Consolidated[[#This Row],[CODE]],[1]updatedschoolpoints!$A:$A,[1]updatedschoolpoints!$I:$I)</f>
        <v>18.847174840000001</v>
      </c>
      <c r="AI428" s="21">
        <f>_xlfn.XLOOKUP(Consolidated[[#This Row],[CODE]],[1]updatedschoolpoints!$A:$A,[1]updatedschoolpoints!$H:$H)</f>
        <v>820982.93579999998</v>
      </c>
      <c r="AJ428" s="21">
        <v>109444</v>
      </c>
      <c r="AK428" s="21" t="s">
        <v>722</v>
      </c>
      <c r="AL428" s="26">
        <f>_xlfn.XLOOKUP(Consolidated[[#This Row],[CODE]],'[2]FCI updated 220517'!$B:$B,'[2]FCI updated 220517'!$GD:$GD)</f>
        <v>0.79679999999999995</v>
      </c>
      <c r="AM428" s="27">
        <f>IF(AND(Consolidated[[#This Row],[DESIGNATION]]="Historic",Consolidated[[#This Row],[DESIGNATION 3/22/2022]]="Historic"),AL428,AL428/1.6)</f>
        <v>0.49799999999999994</v>
      </c>
      <c r="AN428" s="21" t="s">
        <v>45</v>
      </c>
      <c r="AO428" s="21" t="s">
        <v>46</v>
      </c>
      <c r="AP428" s="21" t="str">
        <f>_xlfn.XLOOKUP(Consolidated[[#This Row],[CODE]],'[3]PRUEBA PVI'!$D:$D,'[3]PRUEBA PVI'!$I:$I,"NO DATA")</f>
        <v>STEM (CS/MT)</v>
      </c>
      <c r="AQ428" s="28" t="str">
        <f>IF(_xlfn.XLOOKUP(Consolidated[[#This Row],[CODE]],'[4]PRUEBA PVI'!$D:$D,'[4]PRUEBA PVI'!$I:$I,"NOT FOUND")=Consolidated[[#This Row],[SPECIAL SCHOOL]],"MATCHES","NO")</f>
        <v>MATCHES</v>
      </c>
      <c r="AR428" s="28"/>
      <c r="AS428" s="21">
        <f>_xlfn.XLOOKUP(Consolidated[[#This Row],[CODE]],'[5]WORKING FILE'!$D:$D,'[5]WORKING FILE'!$W:$W,"")</f>
        <v>3</v>
      </c>
      <c r="AT428" s="33" t="str">
        <f>_xlfn.XLOOKUP(Consolidated[[#This Row],[CODE]],'[5]WORKING FILE'!$D:$D,'[5]WORKING FILE'!$V:$V)</f>
        <v>STEM-could accommodate growth/additional enrollment</v>
      </c>
      <c r="AU428" s="21" t="str">
        <f>_xlfn.XLOOKUP(Consolidated[[#This Row],[CODE]],'[6]Karen sort'!$D:$D,'[6]Karen sort'!$O:$O,"NOT COMPLETE")</f>
        <v>9-12</v>
      </c>
      <c r="AV428" s="21">
        <v>6</v>
      </c>
      <c r="AW428" s="21">
        <v>5</v>
      </c>
      <c r="AX428" s="21" t="s">
        <v>92</v>
      </c>
      <c r="AY428" s="27" t="s">
        <v>92</v>
      </c>
      <c r="AZ428" s="21"/>
      <c r="BA428" s="21"/>
      <c r="BB428" s="21"/>
      <c r="BC428" s="21"/>
      <c r="BD428" s="21"/>
      <c r="BE428" s="21"/>
      <c r="BF428" s="24" t="s">
        <v>98</v>
      </c>
      <c r="BG428" s="24">
        <v>199.50340576573981</v>
      </c>
      <c r="BH428" s="29" t="str">
        <f>IF(_xlfn.XLOOKUP(Consolidated[[#This Row],[CODE]],'[4]PRUEBA PVI'!$D:$D,'[4]PRUEBA PVI'!$AF:$AF,"NOT FOUND")=BG428,"",_xlfn.XLOOKUP(Consolidated[[#This Row],[CODE]],'[4]PRUEBA PVI'!$D:$D,'[4]PRUEBA PVI'!$AF:$AF,"NOT FOUND"))</f>
        <v/>
      </c>
      <c r="BI428" s="30">
        <v>191.35969394481893</v>
      </c>
      <c r="BJ428" s="21">
        <v>23</v>
      </c>
      <c r="BK428" s="28" t="str">
        <f>IF(_xlfn.XLOOKUP(Consolidated[[#This Row],[CODE]],'[4]PRUEBA PVI'!$D:$D,'[4]PRUEBA PVI'!$AK:$AK,"NO DATA")=Consolidated[[#This Row],[NO OF CLASSROOMS]],"","DOES NOT MATCH")</f>
        <v/>
      </c>
      <c r="BL428" s="31">
        <f>Consolidated[[#This Row],[ENROLLMENT 2021-22]]/Consolidated[[#This Row],[NO OF CLASSROOMS]]</f>
        <v>8.3199866932529964</v>
      </c>
      <c r="BM428" s="21">
        <f>Consolidated[[#This Row],[FLOOR AREA (SF)]]/Consolidated[[#This Row],[ENROLLMENT 2022-23]]</f>
        <v>548.58211357309335</v>
      </c>
      <c r="BN428" s="21" t="s">
        <v>114</v>
      </c>
      <c r="BO428" s="21" t="s">
        <v>132</v>
      </c>
      <c r="BP428" s="21" t="s">
        <v>97</v>
      </c>
      <c r="BQ428" s="21" t="s">
        <v>97</v>
      </c>
      <c r="BR428" s="21" t="s">
        <v>285</v>
      </c>
      <c r="BS428" s="21" t="str">
        <f>_xlfn.XLOOKUP(Consolidated[[#This Row],[CODE]],'[7]page 1'!$A:$A,'[7]page 1'!$C:$C,"")</f>
        <v/>
      </c>
      <c r="BT428" s="21" t="str">
        <f>_xlfn.XLOOKUP(Consolidated[[#This Row],[CODE]],[8]Sheet1!$A:$A,[8]Sheet1!$G:$G,"")</f>
        <v/>
      </c>
      <c r="BU428" s="21" t="s">
        <v>92</v>
      </c>
      <c r="BV428" s="21" t="s">
        <v>101</v>
      </c>
      <c r="BW428" s="25" t="s">
        <v>92</v>
      </c>
      <c r="BX428" s="32" t="s">
        <v>1281</v>
      </c>
      <c r="BY428" s="21" t="s">
        <v>415</v>
      </c>
      <c r="BZ428" s="21" t="s">
        <v>103</v>
      </c>
      <c r="CA428" s="33" t="s">
        <v>1204</v>
      </c>
      <c r="CB428" s="21">
        <v>1</v>
      </c>
      <c r="CC428" s="25" t="s">
        <v>105</v>
      </c>
      <c r="CD428" s="21" t="s">
        <v>97</v>
      </c>
      <c r="CE428" s="21"/>
      <c r="CF428" s="21" t="s">
        <v>106</v>
      </c>
    </row>
    <row r="429" spans="1:84" ht="84.6" x14ac:dyDescent="0.3">
      <c r="A429" s="21">
        <v>44842</v>
      </c>
      <c r="B429" s="22" t="s">
        <v>1282</v>
      </c>
      <c r="C429" s="21" t="s">
        <v>415</v>
      </c>
      <c r="D429" s="21" t="s">
        <v>415</v>
      </c>
      <c r="E429" s="21" t="s">
        <v>415</v>
      </c>
      <c r="F429" s="21"/>
      <c r="G429" s="21" t="s">
        <v>119</v>
      </c>
      <c r="H429" s="21" t="s">
        <v>120</v>
      </c>
      <c r="I429" s="21" t="s">
        <v>92</v>
      </c>
      <c r="J429" s="21" t="s">
        <v>92</v>
      </c>
      <c r="K429" s="21" t="s">
        <v>121</v>
      </c>
      <c r="L429" s="24" t="s">
        <v>92</v>
      </c>
      <c r="M429" s="24">
        <v>10.492535186023764</v>
      </c>
      <c r="N429" s="24">
        <v>5.602018226250352</v>
      </c>
      <c r="O429" s="24">
        <v>13.140672709683336</v>
      </c>
      <c r="P429" s="24">
        <v>14.126925934646112</v>
      </c>
      <c r="Q429" s="24">
        <v>16.049741153445492</v>
      </c>
      <c r="R429" s="24">
        <v>11.348120526413751</v>
      </c>
      <c r="S429" s="24" t="s">
        <v>92</v>
      </c>
      <c r="T429" s="24" t="s">
        <v>92</v>
      </c>
      <c r="U429" s="24" t="s">
        <v>92</v>
      </c>
      <c r="V429" s="24" t="s">
        <v>92</v>
      </c>
      <c r="W429" s="24" t="s">
        <v>92</v>
      </c>
      <c r="X429" s="24" t="s">
        <v>92</v>
      </c>
      <c r="Y429" s="24" t="s">
        <v>92</v>
      </c>
      <c r="Z429" s="24" t="s">
        <v>92</v>
      </c>
      <c r="AA429" s="24" t="s">
        <v>92</v>
      </c>
      <c r="AB429" s="23" t="s">
        <v>202</v>
      </c>
      <c r="AC429" s="21">
        <v>18.179739999999999</v>
      </c>
      <c r="AD429" s="21">
        <v>-67.154679999999999</v>
      </c>
      <c r="AE429" s="21" t="str">
        <f>_xlfn.XLOOKUP(Consolidated[[#This Row],[CODE]],[1]updatedschoolpoints!$A:$A,[1]updatedschoolpoints!$O:$O)</f>
        <v>259-026-523-06</v>
      </c>
      <c r="AF429" s="21">
        <f>_xlfn.XLOOKUP(Consolidated[[#This Row],[CODE]],[1]updatedschoolpoints!$A:$A,[1]updatedschoolpoints!$Q:$Q)</f>
        <v>6</v>
      </c>
      <c r="AG429" s="21">
        <f>_xlfn.XLOOKUP(Consolidated[[#This Row],[CODE]],[1]updatedschoolpoints!$A:$A,[1]updatedschoolpoints!$P:$P)</f>
        <v>523</v>
      </c>
      <c r="AH429" s="21">
        <f>_xlfn.XLOOKUP(Consolidated[[#This Row],[CODE]],[1]updatedschoolpoints!$A:$A,[1]updatedschoolpoints!$I:$I)</f>
        <v>1.0037052500000001</v>
      </c>
      <c r="AI429" s="21">
        <f>_xlfn.XLOOKUP(Consolidated[[#This Row],[CODE]],[1]updatedschoolpoints!$A:$A,[1]updatedschoolpoints!$H:$H)</f>
        <v>43721.400670000003</v>
      </c>
      <c r="AJ429" s="21">
        <v>16610</v>
      </c>
      <c r="AK429" s="21" t="s">
        <v>864</v>
      </c>
      <c r="AL429" s="26">
        <f>_xlfn.XLOOKUP(Consolidated[[#This Row],[CODE]],'[2]FCI updated 220517'!$B:$B,'[2]FCI updated 220517'!$GD:$GD)</f>
        <v>1.208</v>
      </c>
      <c r="AM429" s="27">
        <f>IF(AND(Consolidated[[#This Row],[DESIGNATION]]="Historic",Consolidated[[#This Row],[DESIGNATION 3/22/2022]]="Historic"),AL429,AL429/1.6)</f>
        <v>0.75499999999999989</v>
      </c>
      <c r="AN429" s="21" t="s">
        <v>97</v>
      </c>
      <c r="AO429" s="21" t="s">
        <v>97</v>
      </c>
      <c r="AP429" s="21" t="str">
        <f>_xlfn.XLOOKUP(Consolidated[[#This Row],[CODE]],'[3]PRUEBA PVI'!$D:$D,'[3]PRUEBA PVI'!$I:$I,"NO DATA")</f>
        <v>REGULAR</v>
      </c>
      <c r="AQ429" s="28" t="str">
        <f>IF(_xlfn.XLOOKUP(Consolidated[[#This Row],[CODE]],'[4]PRUEBA PVI'!$D:$D,'[4]PRUEBA PVI'!$I:$I,"NOT FOUND")=Consolidated[[#This Row],[SPECIAL SCHOOL]],"MATCHES","NO")</f>
        <v>MATCHES</v>
      </c>
      <c r="AR429" s="28"/>
      <c r="AS429" s="21">
        <f>_xlfn.XLOOKUP(Consolidated[[#This Row],[CODE]],'[5]WORKING FILE'!$D:$D,'[5]WORKING FILE'!$W:$W,"")</f>
        <v>5</v>
      </c>
      <c r="AT429" s="33">
        <f>_xlfn.XLOOKUP(Consolidated[[#This Row],[CODE]],'[5]WORKING FILE'!$D:$D,'[5]WORKING FILE'!$V:$V)</f>
        <v>0</v>
      </c>
      <c r="AU429" s="21" t="str">
        <f>_xlfn.XLOOKUP(Consolidated[[#This Row],[CODE]],'[6]Karen sort'!$D:$D,'[6]Karen sort'!$O:$O,"NOT COMPLETE")</f>
        <v>PK-5</v>
      </c>
      <c r="AV429" s="21">
        <v>6</v>
      </c>
      <c r="AW429" s="21">
        <v>4</v>
      </c>
      <c r="AX429" s="21" t="s">
        <v>92</v>
      </c>
      <c r="AY429" s="27" t="s">
        <v>92</v>
      </c>
      <c r="AZ429" s="21"/>
      <c r="BA429" s="21"/>
      <c r="BB429" s="21"/>
      <c r="BC429" s="21"/>
      <c r="BD429" s="21"/>
      <c r="BE429" s="21"/>
      <c r="BF429" s="24" t="s">
        <v>98</v>
      </c>
      <c r="BG429" s="24">
        <v>70.76001373646281</v>
      </c>
      <c r="BH429" s="29" t="str">
        <f>IF(_xlfn.XLOOKUP(Consolidated[[#This Row],[CODE]],'[4]PRUEBA PVI'!$D:$D,'[4]PRUEBA PVI'!$AF:$AF,"NOT FOUND")=BG429,"",_xlfn.XLOOKUP(Consolidated[[#This Row],[CODE]],'[4]PRUEBA PVI'!$D:$D,'[4]PRUEBA PVI'!$AF:$AF,"NOT FOUND"))</f>
        <v/>
      </c>
      <c r="BI429" s="30">
        <v>66.761929264200035</v>
      </c>
      <c r="BJ429" s="21">
        <v>12</v>
      </c>
      <c r="BK429" s="28" t="str">
        <f>IF(_xlfn.XLOOKUP(Consolidated[[#This Row],[CODE]],'[4]PRUEBA PVI'!$D:$D,'[4]PRUEBA PVI'!$AK:$AK,"NO DATA")=Consolidated[[#This Row],[NO OF CLASSROOMS]],"","DOES NOT MATCH")</f>
        <v/>
      </c>
      <c r="BL429" s="31">
        <f>Consolidated[[#This Row],[ENROLLMENT 2021-22]]/Consolidated[[#This Row],[NO OF CLASSROOMS]]</f>
        <v>5.5634941053500029</v>
      </c>
      <c r="BM429" s="21">
        <f>Consolidated[[#This Row],[FLOOR AREA (SF)]]/Consolidated[[#This Row],[ENROLLMENT 2022-23]]</f>
        <v>234.73709405797962</v>
      </c>
      <c r="BN429" s="21" t="s">
        <v>99</v>
      </c>
      <c r="BO429" s="21" t="s">
        <v>132</v>
      </c>
      <c r="BP429" s="21" t="s">
        <v>97</v>
      </c>
      <c r="BQ429" s="21" t="s">
        <v>97</v>
      </c>
      <c r="BR429" s="21" t="s">
        <v>97</v>
      </c>
      <c r="BS429" s="21" t="str">
        <f>_xlfn.XLOOKUP(Consolidated[[#This Row],[CODE]],'[7]page 1'!$A:$A,'[7]page 1'!$C:$C,"")</f>
        <v>85KVA</v>
      </c>
      <c r="BT429" s="21" t="str">
        <f>_xlfn.XLOOKUP(Consolidated[[#This Row],[CODE]],[8]Sheet1!$A:$A,[8]Sheet1!$G:$G,"")</f>
        <v/>
      </c>
      <c r="BU429" s="21" t="s">
        <v>92</v>
      </c>
      <c r="BV429" s="21" t="s">
        <v>124</v>
      </c>
      <c r="BW429" s="25" t="s">
        <v>92</v>
      </c>
      <c r="BX429" s="32" t="s">
        <v>1283</v>
      </c>
      <c r="BY429" s="21" t="s">
        <v>415</v>
      </c>
      <c r="BZ429" s="21" t="s">
        <v>103</v>
      </c>
      <c r="CA429" s="33" t="s">
        <v>1204</v>
      </c>
      <c r="CB429" s="21">
        <v>1</v>
      </c>
      <c r="CC429" s="25" t="s">
        <v>105</v>
      </c>
      <c r="CD429" s="21" t="s">
        <v>97</v>
      </c>
      <c r="CE429" s="21"/>
      <c r="CF429" s="21" t="s">
        <v>134</v>
      </c>
    </row>
    <row r="430" spans="1:84" ht="98.4" x14ac:dyDescent="0.3">
      <c r="A430" s="21">
        <v>44891</v>
      </c>
      <c r="B430" s="22" t="s">
        <v>1284</v>
      </c>
      <c r="C430" s="21" t="s">
        <v>415</v>
      </c>
      <c r="D430" s="21" t="s">
        <v>415</v>
      </c>
      <c r="E430" s="21" t="s">
        <v>1178</v>
      </c>
      <c r="F430" s="21"/>
      <c r="G430" s="21" t="s">
        <v>108</v>
      </c>
      <c r="H430" s="21" t="s">
        <v>109</v>
      </c>
      <c r="I430" s="21" t="s">
        <v>92</v>
      </c>
      <c r="J430" s="21" t="s">
        <v>93</v>
      </c>
      <c r="K430" s="21" t="s">
        <v>111</v>
      </c>
      <c r="L430" s="24" t="s">
        <v>92</v>
      </c>
      <c r="M430" s="24">
        <v>33.385339228257429</v>
      </c>
      <c r="N430" s="24">
        <v>39.214127583752465</v>
      </c>
      <c r="O430" s="24">
        <v>37.544779170523817</v>
      </c>
      <c r="P430" s="24">
        <v>41.438982741628593</v>
      </c>
      <c r="Q430" s="24">
        <v>41.5405065148001</v>
      </c>
      <c r="R430" s="24">
        <v>42.555451974051564</v>
      </c>
      <c r="S430" s="24">
        <v>72.077047928461127</v>
      </c>
      <c r="T430" s="24">
        <v>69.002864882460401</v>
      </c>
      <c r="U430" s="24">
        <v>62.754382638285946</v>
      </c>
      <c r="V430" s="24" t="s">
        <v>92</v>
      </c>
      <c r="W430" s="24" t="s">
        <v>92</v>
      </c>
      <c r="X430" s="24" t="s">
        <v>92</v>
      </c>
      <c r="Y430" s="24" t="s">
        <v>92</v>
      </c>
      <c r="Z430" s="24">
        <v>3.4349384007287931</v>
      </c>
      <c r="AA430" s="24" t="s">
        <v>92</v>
      </c>
      <c r="AB430" s="23" t="s">
        <v>208</v>
      </c>
      <c r="AC430" s="21">
        <v>18.148589999999999</v>
      </c>
      <c r="AD430" s="21">
        <v>-67.145300000000006</v>
      </c>
      <c r="AE430" s="21" t="str">
        <f>_xlfn.XLOOKUP(Consolidated[[#This Row],[CODE]],[1]updatedschoolpoints!$A:$A,[1]updatedschoolpoints!$O:$O)</f>
        <v>283-017-107-01</v>
      </c>
      <c r="AF430" s="21">
        <f>_xlfn.XLOOKUP(Consolidated[[#This Row],[CODE]],[1]updatedschoolpoints!$A:$A,[1]updatedschoolpoints!$Q:$Q)</f>
        <v>1</v>
      </c>
      <c r="AG430" s="21">
        <f>_xlfn.XLOOKUP(Consolidated[[#This Row],[CODE]],[1]updatedschoolpoints!$A:$A,[1]updatedschoolpoints!$P:$P)</f>
        <v>107</v>
      </c>
      <c r="AH430" s="21">
        <f>_xlfn.XLOOKUP(Consolidated[[#This Row],[CODE]],[1]updatedschoolpoints!$A:$A,[1]updatedschoolpoints!$I:$I)</f>
        <v>1.2153016160000001</v>
      </c>
      <c r="AI430" s="21">
        <f>_xlfn.XLOOKUP(Consolidated[[#This Row],[CODE]],[1]updatedschoolpoints!$A:$A,[1]updatedschoolpoints!$H:$H)</f>
        <v>52938.538379999998</v>
      </c>
      <c r="AJ430" s="21">
        <v>34139</v>
      </c>
      <c r="AK430" s="21" t="s">
        <v>248</v>
      </c>
      <c r="AL430" s="26">
        <f>_xlfn.XLOOKUP(Consolidated[[#This Row],[CODE]],'[2]FCI updated 220517'!$B:$B,'[2]FCI updated 220517'!$GD:$GD)</f>
        <v>0.96479999999999999</v>
      </c>
      <c r="AM430" s="27">
        <f>IF(AND(Consolidated[[#This Row],[DESIGNATION]]="Historic",Consolidated[[#This Row],[DESIGNATION 3/22/2022]]="Historic"),AL430,AL430/1.6)</f>
        <v>0.60299999999999998</v>
      </c>
      <c r="AN430" s="21" t="s">
        <v>45</v>
      </c>
      <c r="AO430" s="21" t="s">
        <v>46</v>
      </c>
      <c r="AP430" s="21" t="str">
        <f>_xlfn.XLOOKUP(Consolidated[[#This Row],[CODE]],'[3]PRUEBA PVI'!$D:$D,'[3]PRUEBA PVI'!$I:$I,"NO DATA")</f>
        <v>REGULAR</v>
      </c>
      <c r="AQ430" s="28" t="str">
        <f>IF(_xlfn.XLOOKUP(Consolidated[[#This Row],[CODE]],'[4]PRUEBA PVI'!$D:$D,'[4]PRUEBA PVI'!$I:$I,"NOT FOUND")=Consolidated[[#This Row],[SPECIAL SCHOOL]],"MATCHES","NO")</f>
        <v>MATCHES</v>
      </c>
      <c r="AR430" s="28"/>
      <c r="AS430" s="21">
        <f>_xlfn.XLOOKUP(Consolidated[[#This Row],[CODE]],'[5]WORKING FILE'!$D:$D,'[5]WORKING FILE'!$W:$W,"")</f>
        <v>5</v>
      </c>
      <c r="AT430" s="33" t="str">
        <f>_xlfn.XLOOKUP(Consolidated[[#This Row],[CODE]],'[5]WORKING FILE'!$D:$D,'[5]WORKING FILE'!$V:$V)</f>
        <v>add preschool, reduce 6-8th grades to serve elementary population</v>
      </c>
      <c r="AU430" s="21" t="str">
        <f>_xlfn.XLOOKUP(Consolidated[[#This Row],[CODE]],'[6]Karen sort'!$D:$D,'[6]Karen sort'!$O:$O,"NOT COMPLETE")</f>
        <v>PK-8</v>
      </c>
      <c r="AV430" s="21">
        <v>16.5</v>
      </c>
      <c r="AW430" s="21">
        <v>2</v>
      </c>
      <c r="AX430" s="21" t="s">
        <v>92</v>
      </c>
      <c r="AY430" s="27" t="s">
        <v>92</v>
      </c>
      <c r="AZ430" s="21"/>
      <c r="BA430" s="21"/>
      <c r="BB430" s="21"/>
      <c r="BC430" s="21"/>
      <c r="BD430" s="21"/>
      <c r="BE430" s="21"/>
      <c r="BF430" s="24" t="s">
        <v>98</v>
      </c>
      <c r="BG430" s="24">
        <v>442.94842106295027</v>
      </c>
      <c r="BH430" s="29" t="str">
        <f>IF(_xlfn.XLOOKUP(Consolidated[[#This Row],[CODE]],'[4]PRUEBA PVI'!$D:$D,'[4]PRUEBA PVI'!$AF:$AF,"NOT FOUND")=BG430,"",_xlfn.XLOOKUP(Consolidated[[#This Row],[CODE]],'[4]PRUEBA PVI'!$D:$D,'[4]PRUEBA PVI'!$AF:$AF,"NOT FOUND"))</f>
        <v/>
      </c>
      <c r="BI430" s="30">
        <v>419.37018351996738</v>
      </c>
      <c r="BJ430" s="21">
        <v>24</v>
      </c>
      <c r="BK430" s="28" t="str">
        <f>IF(_xlfn.XLOOKUP(Consolidated[[#This Row],[CODE]],'[4]PRUEBA PVI'!$D:$D,'[4]PRUEBA PVI'!$AK:$AK,"NO DATA")=Consolidated[[#This Row],[NO OF CLASSROOMS]],"","DOES NOT MATCH")</f>
        <v/>
      </c>
      <c r="BL430" s="31">
        <f>Consolidated[[#This Row],[ENROLLMENT 2021-22]]/Consolidated[[#This Row],[NO OF CLASSROOMS]]</f>
        <v>17.473757646665309</v>
      </c>
      <c r="BM430" s="21">
        <f>Consolidated[[#This Row],[FLOOR AREA (SF)]]/Consolidated[[#This Row],[ENROLLMENT 2022-23]]</f>
        <v>77.072179009186002</v>
      </c>
      <c r="BN430" s="21" t="s">
        <v>99</v>
      </c>
      <c r="BO430" s="21" t="s">
        <v>132</v>
      </c>
      <c r="BP430" s="21" t="s">
        <v>97</v>
      </c>
      <c r="BQ430" s="21" t="s">
        <v>97</v>
      </c>
      <c r="BR430" s="21" t="s">
        <v>97</v>
      </c>
      <c r="BS430" s="21" t="str">
        <f>_xlfn.XLOOKUP(Consolidated[[#This Row],[CODE]],'[7]page 1'!$A:$A,'[7]page 1'!$C:$C,"")</f>
        <v/>
      </c>
      <c r="BT430" s="21" t="str">
        <f>_xlfn.XLOOKUP(Consolidated[[#This Row],[CODE]],[8]Sheet1!$A:$A,[8]Sheet1!$G:$G,"")</f>
        <v/>
      </c>
      <c r="BU430" s="21" t="s">
        <v>92</v>
      </c>
      <c r="BV430" s="21" t="s">
        <v>124</v>
      </c>
      <c r="BW430" s="25" t="s">
        <v>92</v>
      </c>
      <c r="BX430" s="32" t="s">
        <v>1285</v>
      </c>
      <c r="BY430" s="21" t="s">
        <v>1178</v>
      </c>
      <c r="BZ430" s="21" t="s">
        <v>103</v>
      </c>
      <c r="CA430" s="33" t="s">
        <v>1286</v>
      </c>
      <c r="CB430" s="21">
        <v>1</v>
      </c>
      <c r="CC430" s="25" t="s">
        <v>105</v>
      </c>
      <c r="CD430" s="21" t="s">
        <v>97</v>
      </c>
      <c r="CE430" s="21"/>
      <c r="CF430" s="21" t="s">
        <v>176</v>
      </c>
    </row>
    <row r="431" spans="1:84" ht="70.2" x14ac:dyDescent="0.3">
      <c r="A431" s="21">
        <v>45310</v>
      </c>
      <c r="B431" s="22" t="s">
        <v>1287</v>
      </c>
      <c r="C431" s="50" t="s">
        <v>415</v>
      </c>
      <c r="D431" s="50" t="s">
        <v>1122</v>
      </c>
      <c r="E431" s="50" t="s">
        <v>1123</v>
      </c>
      <c r="F431" s="50"/>
      <c r="G431" s="21" t="s">
        <v>773</v>
      </c>
      <c r="H431" s="21" t="s">
        <v>774</v>
      </c>
      <c r="I431" s="21" t="s">
        <v>92</v>
      </c>
      <c r="J431" s="21" t="s">
        <v>93</v>
      </c>
      <c r="K431" s="21" t="s">
        <v>162</v>
      </c>
      <c r="L431" s="24" t="s">
        <v>92</v>
      </c>
      <c r="M431" s="24" t="s">
        <v>92</v>
      </c>
      <c r="N431" s="24" t="s">
        <v>92</v>
      </c>
      <c r="O431" s="24" t="s">
        <v>92</v>
      </c>
      <c r="P431" s="24" t="s">
        <v>92</v>
      </c>
      <c r="Q431" s="24" t="s">
        <v>92</v>
      </c>
      <c r="R431" s="24" t="s">
        <v>92</v>
      </c>
      <c r="S431" s="24" t="s">
        <v>92</v>
      </c>
      <c r="T431" s="24" t="s">
        <v>92</v>
      </c>
      <c r="U431" s="24">
        <v>6.6557678555757827</v>
      </c>
      <c r="V431" s="24">
        <v>12.411861551169711</v>
      </c>
      <c r="W431" s="24">
        <v>17.171755649607022</v>
      </c>
      <c r="X431" s="24">
        <v>11.579326952987259</v>
      </c>
      <c r="Y431" s="24">
        <v>2.8939558651162951</v>
      </c>
      <c r="Z431" s="24" t="s">
        <v>92</v>
      </c>
      <c r="AA431" s="24" t="s">
        <v>92</v>
      </c>
      <c r="AB431" s="23" t="s">
        <v>719</v>
      </c>
      <c r="AC431" s="37">
        <v>18.369717000000001</v>
      </c>
      <c r="AD431" s="37">
        <v>-67.155717999999993</v>
      </c>
      <c r="AE431" s="37" t="str">
        <f>_xlfn.XLOOKUP(Consolidated[[#This Row],[CODE]],[1]updatedschoolpoints!$A:$A,[1]updatedschoolpoints!$O:$O)</f>
        <v>097-000-003-03</v>
      </c>
      <c r="AF431" s="37">
        <f>_xlfn.XLOOKUP(Consolidated[[#This Row],[CODE]],[1]updatedschoolpoints!$A:$A,[1]updatedschoolpoints!$Q:$Q)</f>
        <v>3</v>
      </c>
      <c r="AG431" s="37">
        <f>_xlfn.XLOOKUP(Consolidated[[#This Row],[CODE]],[1]updatedschoolpoints!$A:$A,[1]updatedschoolpoints!$P:$P)</f>
        <v>3</v>
      </c>
      <c r="AH431" s="37">
        <f>_xlfn.XLOOKUP(Consolidated[[#This Row],[CODE]],[1]updatedschoolpoints!$A:$A,[1]updatedschoolpoints!$I:$I)</f>
        <v>2.0145486140000002</v>
      </c>
      <c r="AI431" s="37">
        <f>_xlfn.XLOOKUP(Consolidated[[#This Row],[CODE]],[1]updatedschoolpoints!$A:$A,[1]updatedschoolpoints!$H:$H)</f>
        <v>87753.737609999996</v>
      </c>
      <c r="AJ431" s="21">
        <v>4500</v>
      </c>
      <c r="AK431" s="21" t="s">
        <v>324</v>
      </c>
      <c r="AL431" s="26">
        <f>_xlfn.XLOOKUP(Consolidated[[#This Row],[CODE]],'[2]FCI updated 220517'!$B:$B,'[2]FCI updated 220517'!$GD:$GD)</f>
        <v>1.0864</v>
      </c>
      <c r="AM431" s="27">
        <f>IF(AND(Consolidated[[#This Row],[DESIGNATION]]="Historic",Consolidated[[#This Row],[DESIGNATION 3/22/2022]]="Historic"),AL431,AL431/1.6)</f>
        <v>0.67899999999999994</v>
      </c>
      <c r="AN431" s="21" t="s">
        <v>97</v>
      </c>
      <c r="AO431" s="21" t="s">
        <v>97</v>
      </c>
      <c r="AP431" s="21" t="str">
        <f>_xlfn.XLOOKUP(Consolidated[[#This Row],[CODE]],'[3]PRUEBA PVI'!$D:$D,'[3]PRUEBA PVI'!$I:$I,"NO DATA")</f>
        <v>REGULAR</v>
      </c>
      <c r="AQ431" s="28" t="str">
        <f>IF(_xlfn.XLOOKUP(Consolidated[[#This Row],[CODE]],'[4]PRUEBA PVI'!$D:$D,'[4]PRUEBA PVI'!$I:$I,"NOT FOUND")=Consolidated[[#This Row],[SPECIAL SCHOOL]],"MATCHES","NO")</f>
        <v>MATCHES</v>
      </c>
      <c r="AR431" s="28"/>
      <c r="AS431" s="21">
        <f>_xlfn.XLOOKUP(Consolidated[[#This Row],[CODE]],'[5]WORKING FILE'!$D:$D,'[5]WORKING FILE'!$W:$W,"")</f>
        <v>5</v>
      </c>
      <c r="AT431" s="33">
        <f>_xlfn.XLOOKUP(Consolidated[[#This Row],[CODE]],'[5]WORKING FILE'!$D:$D,'[5]WORKING FILE'!$V:$V)</f>
        <v>0</v>
      </c>
      <c r="AU431" s="21" t="str">
        <f>_xlfn.XLOOKUP(Consolidated[[#This Row],[CODE]],'[6]Karen sort'!$D:$D,'[6]Karen sort'!$O:$O,"NOT COMPLETE")</f>
        <v>8-12</v>
      </c>
      <c r="AV431" s="21">
        <v>13</v>
      </c>
      <c r="AW431" s="21">
        <v>3</v>
      </c>
      <c r="AX431" s="21" t="s">
        <v>92</v>
      </c>
      <c r="AY431" s="27" t="s">
        <v>92</v>
      </c>
      <c r="AZ431" s="21"/>
      <c r="BA431" s="21"/>
      <c r="BB431" s="21"/>
      <c r="BC431" s="21"/>
      <c r="BD431" s="21"/>
      <c r="BE431" s="21"/>
      <c r="BF431" s="24" t="s">
        <v>98</v>
      </c>
      <c r="BG431" s="24">
        <v>100.5985131843465</v>
      </c>
      <c r="BH431" s="29" t="str">
        <f>IF(_xlfn.XLOOKUP(Consolidated[[#This Row],[CODE]],'[4]PRUEBA PVI'!$D:$D,'[4]PRUEBA PVI'!$AF:$AF,"NOT FOUND")=BG431,"",_xlfn.XLOOKUP(Consolidated[[#This Row],[CODE]],'[4]PRUEBA PVI'!$D:$D,'[4]PRUEBA PVI'!$AF:$AF,"NOT FOUND"))</f>
        <v/>
      </c>
      <c r="BI431" s="30">
        <v>97.333557709748661</v>
      </c>
      <c r="BJ431" s="21">
        <v>35</v>
      </c>
      <c r="BK431" s="28" t="str">
        <f>IF(_xlfn.XLOOKUP(Consolidated[[#This Row],[CODE]],'[4]PRUEBA PVI'!$D:$D,'[4]PRUEBA PVI'!$AK:$AK,"NO DATA")=Consolidated[[#This Row],[NO OF CLASSROOMS]],"","DOES NOT MATCH")</f>
        <v/>
      </c>
      <c r="BL431" s="31">
        <f>Consolidated[[#This Row],[ENROLLMENT 2021-22]]/Consolidated[[#This Row],[NO OF CLASSROOMS]]</f>
        <v>2.7809587917071048</v>
      </c>
      <c r="BM431" s="21">
        <f>Consolidated[[#This Row],[FLOOR AREA (SF)]]/Consolidated[[#This Row],[ENROLLMENT 2022-23]]</f>
        <v>44.73227145766819</v>
      </c>
      <c r="BN431" s="21" t="s">
        <v>114</v>
      </c>
      <c r="BO431" s="21" t="s">
        <v>100</v>
      </c>
      <c r="BP431" s="21" t="s">
        <v>97</v>
      </c>
      <c r="BQ431" s="21" t="s">
        <v>97</v>
      </c>
      <c r="BR431" s="21" t="s">
        <v>97</v>
      </c>
      <c r="BS431" s="21" t="str">
        <f>_xlfn.XLOOKUP(Consolidated[[#This Row],[CODE]],'[7]page 1'!$A:$A,'[7]page 1'!$C:$C,"")</f>
        <v>200KVA</v>
      </c>
      <c r="BT431" s="21" t="str">
        <f>_xlfn.XLOOKUP(Consolidated[[#This Row],[CODE]],[8]Sheet1!$A:$A,[8]Sheet1!$G:$G,"")</f>
        <v/>
      </c>
      <c r="BU431" s="21" t="s">
        <v>92</v>
      </c>
      <c r="BV431" s="21" t="s">
        <v>101</v>
      </c>
      <c r="BW431" s="25" t="s">
        <v>92</v>
      </c>
      <c r="BX431" s="32" t="s">
        <v>1288</v>
      </c>
      <c r="BY431" s="21" t="s">
        <v>1123</v>
      </c>
      <c r="BZ431" s="21" t="s">
        <v>103</v>
      </c>
      <c r="CA431" s="33" t="s">
        <v>1126</v>
      </c>
      <c r="CB431" s="21">
        <v>1</v>
      </c>
      <c r="CC431" s="25" t="s">
        <v>105</v>
      </c>
      <c r="CD431" s="21" t="s">
        <v>97</v>
      </c>
      <c r="CE431" s="21"/>
      <c r="CF431" s="21" t="s">
        <v>143</v>
      </c>
    </row>
    <row r="432" spans="1:84" ht="41.4" x14ac:dyDescent="0.3">
      <c r="A432" s="50">
        <v>45393</v>
      </c>
      <c r="B432" s="22" t="s">
        <v>1289</v>
      </c>
      <c r="C432" s="21" t="s">
        <v>415</v>
      </c>
      <c r="D432" s="21" t="s">
        <v>1165</v>
      </c>
      <c r="E432" s="21" t="s">
        <v>1237</v>
      </c>
      <c r="F432" s="21"/>
      <c r="G432" s="21" t="s">
        <v>108</v>
      </c>
      <c r="H432" s="21" t="s">
        <v>109</v>
      </c>
      <c r="I432" s="21" t="s">
        <v>92</v>
      </c>
      <c r="J432" s="21" t="s">
        <v>93</v>
      </c>
      <c r="K432" s="21" t="s">
        <v>111</v>
      </c>
      <c r="L432" s="24" t="s">
        <v>92</v>
      </c>
      <c r="M432" s="24">
        <v>18.123469866768321</v>
      </c>
      <c r="N432" s="24">
        <v>26.142751722501643</v>
      </c>
      <c r="O432" s="24">
        <v>28.158584377892861</v>
      </c>
      <c r="P432" s="24">
        <v>37.671802492389631</v>
      </c>
      <c r="Q432" s="24">
        <v>50.037428301918304</v>
      </c>
      <c r="R432" s="24">
        <v>43.501128684586043</v>
      </c>
      <c r="S432" s="24">
        <v>87.251163281821363</v>
      </c>
      <c r="T432" s="24">
        <v>91.688738268474779</v>
      </c>
      <c r="U432" s="24">
        <v>96.98404589553283</v>
      </c>
      <c r="V432" s="24" t="s">
        <v>92</v>
      </c>
      <c r="W432" s="24" t="s">
        <v>92</v>
      </c>
      <c r="X432" s="24" t="s">
        <v>92</v>
      </c>
      <c r="Y432" s="24" t="s">
        <v>92</v>
      </c>
      <c r="Z432" s="24" t="s">
        <v>92</v>
      </c>
      <c r="AA432" s="24" t="s">
        <v>92</v>
      </c>
      <c r="AB432" s="23" t="s">
        <v>213</v>
      </c>
      <c r="AC432" s="21">
        <v>18.07807</v>
      </c>
      <c r="AD432" s="21">
        <v>-66.957980000000006</v>
      </c>
      <c r="AE432" s="21" t="str">
        <f>_xlfn.XLOOKUP(Consolidated[[#This Row],[CODE]],[1]updatedschoolpoints!$A:$A,[1]updatedschoolpoints!$O:$O)</f>
        <v>335-047-061-07</v>
      </c>
      <c r="AF432" s="21">
        <f>_xlfn.XLOOKUP(Consolidated[[#This Row],[CODE]],[1]updatedschoolpoints!$A:$A,[1]updatedschoolpoints!$Q:$Q)</f>
        <v>7</v>
      </c>
      <c r="AG432" s="21">
        <f>_xlfn.XLOOKUP(Consolidated[[#This Row],[CODE]],[1]updatedschoolpoints!$A:$A,[1]updatedschoolpoints!$P:$P)</f>
        <v>61</v>
      </c>
      <c r="AH432" s="21">
        <f>_xlfn.XLOOKUP(Consolidated[[#This Row],[CODE]],[1]updatedschoolpoints!$A:$A,[1]updatedschoolpoints!$I:$I)</f>
        <v>2.5207497270000001</v>
      </c>
      <c r="AI432" s="21">
        <f>_xlfn.XLOOKUP(Consolidated[[#This Row],[CODE]],[1]updatedschoolpoints!$A:$A,[1]updatedschoolpoints!$H:$H)</f>
        <v>109803.8581</v>
      </c>
      <c r="AJ432" s="21">
        <v>79277</v>
      </c>
      <c r="AK432" s="21" t="s">
        <v>730</v>
      </c>
      <c r="AL432" s="26">
        <f>_xlfn.XLOOKUP(Consolidated[[#This Row],[CODE]],'[2]FCI updated 220517'!$B:$B,'[2]FCI updated 220517'!$GD:$GD)</f>
        <v>0.61499999999999999</v>
      </c>
      <c r="AM432" s="27">
        <f>IF(AND(Consolidated[[#This Row],[DESIGNATION]]="Historic",Consolidated[[#This Row],[DESIGNATION 3/22/2022]]="Historic"),AL432,AL432/1.6)</f>
        <v>0.38437499999999997</v>
      </c>
      <c r="AN432" s="21" t="s">
        <v>45</v>
      </c>
      <c r="AO432" s="21" t="s">
        <v>46</v>
      </c>
      <c r="AP432" s="21" t="str">
        <f>_xlfn.XLOOKUP(Consolidated[[#This Row],[CODE]],'[3]PRUEBA PVI'!$D:$D,'[3]PRUEBA PVI'!$I:$I,"NO DATA")</f>
        <v>REGULAR</v>
      </c>
      <c r="AQ432" s="28" t="str">
        <f>IF(_xlfn.XLOOKUP(Consolidated[[#This Row],[CODE]],'[4]PRUEBA PVI'!$D:$D,'[4]PRUEBA PVI'!$I:$I,"NOT FOUND")=Consolidated[[#This Row],[SPECIAL SCHOOL]],"MATCHES","NO")</f>
        <v>MATCHES</v>
      </c>
      <c r="AR432" s="28"/>
      <c r="AS432" s="21">
        <f>_xlfn.XLOOKUP(Consolidated[[#This Row],[CODE]],'[5]WORKING FILE'!$D:$D,'[5]WORKING FILE'!$W:$W,"")</f>
        <v>3</v>
      </c>
      <c r="AT432" s="33" t="str">
        <f>_xlfn.XLOOKUP(Consolidated[[#This Row],[CODE]],'[5]WORKING FILE'!$D:$D,'[5]WORKING FILE'!$V:$V)</f>
        <v>Montessori; adjacent into PK-5, 6-8 combined campus OR  2 sep K-8 program campus</v>
      </c>
      <c r="AU432" s="21" t="str">
        <f>_xlfn.XLOOKUP(Consolidated[[#This Row],[CODE]],'[6]Karen sort'!$D:$D,'[6]Karen sort'!$O:$O,"NOT COMPLETE")</f>
        <v>PK-5</v>
      </c>
      <c r="AV432" s="21">
        <v>4.9000000000000004</v>
      </c>
      <c r="AW432" s="21">
        <v>3</v>
      </c>
      <c r="AX432" s="21" t="s">
        <v>92</v>
      </c>
      <c r="AY432" s="27" t="s">
        <v>92</v>
      </c>
      <c r="AZ432" s="21"/>
      <c r="BA432" s="21"/>
      <c r="BB432" s="21"/>
      <c r="BC432" s="21"/>
      <c r="BD432" s="21"/>
      <c r="BE432" s="21"/>
      <c r="BF432" s="24" t="s">
        <v>179</v>
      </c>
      <c r="BG432" s="24">
        <v>482.40198258058723</v>
      </c>
      <c r="BH432" s="29" t="str">
        <f>IF(_xlfn.XLOOKUP(Consolidated[[#This Row],[CODE]],'[4]PRUEBA PVI'!$D:$D,'[4]PRUEBA PVI'!$AF:$AF,"NOT FOUND")=BG432,"",_xlfn.XLOOKUP(Consolidated[[#This Row],[CODE]],'[4]PRUEBA PVI'!$D:$D,'[4]PRUEBA PVI'!$AF:$AF,"NOT FOUND"))</f>
        <v/>
      </c>
      <c r="BI432" s="30">
        <v>456.30847628216526</v>
      </c>
      <c r="BJ432" s="21">
        <v>43</v>
      </c>
      <c r="BK432" s="28" t="str">
        <f>IF(_xlfn.XLOOKUP(Consolidated[[#This Row],[CODE]],'[4]PRUEBA PVI'!$D:$D,'[4]PRUEBA PVI'!$AK:$AK,"NO DATA")=Consolidated[[#This Row],[NO OF CLASSROOMS]],"","DOES NOT MATCH")</f>
        <v/>
      </c>
      <c r="BL432" s="31">
        <f>Consolidated[[#This Row],[ENROLLMENT 2021-22]]/Consolidated[[#This Row],[NO OF CLASSROOMS]]</f>
        <v>10.611825029817796</v>
      </c>
      <c r="BM432" s="21">
        <f>Consolidated[[#This Row],[FLOOR AREA (SF)]]/Consolidated[[#This Row],[ENROLLMENT 2022-23]]</f>
        <v>164.33804765044979</v>
      </c>
      <c r="BN432" s="21" t="s">
        <v>99</v>
      </c>
      <c r="BO432" s="21" t="s">
        <v>132</v>
      </c>
      <c r="BP432" s="21" t="s">
        <v>97</v>
      </c>
      <c r="BQ432" s="21" t="s">
        <v>123</v>
      </c>
      <c r="BR432" s="21" t="s">
        <v>285</v>
      </c>
      <c r="BS432" s="21" t="str">
        <f>_xlfn.XLOOKUP(Consolidated[[#This Row],[CODE]],'[7]page 1'!$A:$A,'[7]page 1'!$C:$C,"")</f>
        <v/>
      </c>
      <c r="BT432" s="21" t="str">
        <f>_xlfn.XLOOKUP(Consolidated[[#This Row],[CODE]],[8]Sheet1!$A:$A,[8]Sheet1!$G:$G,"")</f>
        <v/>
      </c>
      <c r="BU432" s="21" t="s">
        <v>92</v>
      </c>
      <c r="BV432" s="21" t="s">
        <v>101</v>
      </c>
      <c r="BW432" s="25" t="s">
        <v>92</v>
      </c>
      <c r="BX432" s="32" t="s">
        <v>1290</v>
      </c>
      <c r="BY432" s="21" t="s">
        <v>1237</v>
      </c>
      <c r="BZ432" s="21" t="s">
        <v>103</v>
      </c>
      <c r="CA432" s="33" t="s">
        <v>1239</v>
      </c>
      <c r="CB432" s="21">
        <v>1</v>
      </c>
      <c r="CC432" s="25" t="s">
        <v>172</v>
      </c>
      <c r="CD432" s="21" t="s">
        <v>97</v>
      </c>
      <c r="CE432" s="21"/>
      <c r="CF432" s="21" t="s">
        <v>106</v>
      </c>
    </row>
    <row r="433" spans="1:84" ht="99" x14ac:dyDescent="0.3">
      <c r="A433" s="21">
        <v>45468</v>
      </c>
      <c r="B433" s="22" t="s">
        <v>1291</v>
      </c>
      <c r="C433" s="21" t="s">
        <v>415</v>
      </c>
      <c r="D433" s="21" t="s">
        <v>1122</v>
      </c>
      <c r="E433" s="21" t="s">
        <v>1122</v>
      </c>
      <c r="F433" s="21"/>
      <c r="G433" s="21" t="s">
        <v>160</v>
      </c>
      <c r="H433" s="21" t="s">
        <v>161</v>
      </c>
      <c r="I433" s="21" t="s">
        <v>92</v>
      </c>
      <c r="J433" s="21" t="s">
        <v>93</v>
      </c>
      <c r="K433" s="21" t="s">
        <v>162</v>
      </c>
      <c r="L433" s="24" t="s">
        <v>92</v>
      </c>
      <c r="M433" s="24" t="s">
        <v>92</v>
      </c>
      <c r="N433" s="24" t="s">
        <v>92</v>
      </c>
      <c r="O433" s="24" t="s">
        <v>92</v>
      </c>
      <c r="P433" s="24" t="s">
        <v>92</v>
      </c>
      <c r="Q433" s="24" t="s">
        <v>92</v>
      </c>
      <c r="R433" s="24" t="s">
        <v>92</v>
      </c>
      <c r="S433" s="24" t="s">
        <v>92</v>
      </c>
      <c r="T433" s="24" t="s">
        <v>92</v>
      </c>
      <c r="U433" s="24" t="s">
        <v>92</v>
      </c>
      <c r="V433" s="24">
        <v>78.290203630455096</v>
      </c>
      <c r="W433" s="24">
        <v>58.193171923668231</v>
      </c>
      <c r="X433" s="24">
        <v>48.247195637446914</v>
      </c>
      <c r="Y433" s="24">
        <v>39.550730156589367</v>
      </c>
      <c r="Z433" s="24" t="s">
        <v>92</v>
      </c>
      <c r="AA433" s="24" t="s">
        <v>92</v>
      </c>
      <c r="AB433" s="23" t="s">
        <v>178</v>
      </c>
      <c r="AC433" s="21">
        <v>18.49888837</v>
      </c>
      <c r="AD433" s="21">
        <v>-67.134118970000003</v>
      </c>
      <c r="AE433" s="21" t="str">
        <f>_xlfn.XLOOKUP(Consolidated[[#This Row],[CODE]],[1]updatedschoolpoints!$A:$A,[1]updatedschoolpoints!$O:$O)</f>
        <v>001-000-009-01</v>
      </c>
      <c r="AF433" s="21">
        <f>_xlfn.XLOOKUP(Consolidated[[#This Row],[CODE]],[1]updatedschoolpoints!$A:$A,[1]updatedschoolpoints!$Q:$Q)</f>
        <v>1</v>
      </c>
      <c r="AG433" s="21">
        <f>_xlfn.XLOOKUP(Consolidated[[#This Row],[CODE]],[1]updatedschoolpoints!$A:$A,[1]updatedschoolpoints!$P:$P)</f>
        <v>9</v>
      </c>
      <c r="AH433" s="21">
        <f>_xlfn.XLOOKUP(Consolidated[[#This Row],[CODE]],[1]updatedschoolpoints!$A:$A,[1]updatedschoolpoints!$I:$I)</f>
        <v>8.5432144080000008</v>
      </c>
      <c r="AI433" s="21">
        <f>_xlfn.XLOOKUP(Consolidated[[#This Row],[CODE]],[1]updatedschoolpoints!$A:$A,[1]updatedschoolpoints!$H:$H)</f>
        <v>372142.41960000002</v>
      </c>
      <c r="AJ433" s="21">
        <v>133191</v>
      </c>
      <c r="AK433" s="21" t="s">
        <v>324</v>
      </c>
      <c r="AL433" s="26">
        <f>_xlfn.XLOOKUP(Consolidated[[#This Row],[CODE]],'[2]FCI updated 220517'!$B:$B,'[2]FCI updated 220517'!$GD:$GD)</f>
        <v>1.24</v>
      </c>
      <c r="AM433" s="27">
        <f>IF(AND(Consolidated[[#This Row],[DESIGNATION]]="Historic",Consolidated[[#This Row],[DESIGNATION 3/22/2022]]="Historic"),AL433,AL433/1.6)</f>
        <v>0.77499999999999991</v>
      </c>
      <c r="AN433" s="21" t="s">
        <v>97</v>
      </c>
      <c r="AO433" s="21" t="s">
        <v>97</v>
      </c>
      <c r="AP433" s="21" t="str">
        <f>_xlfn.XLOOKUP(Consolidated[[#This Row],[CODE]],'[3]PRUEBA PVI'!$D:$D,'[3]PRUEBA PVI'!$I:$I,"NO DATA")</f>
        <v>VOCACIONAL</v>
      </c>
      <c r="AQ433" s="28" t="str">
        <f>IF(_xlfn.XLOOKUP(Consolidated[[#This Row],[CODE]],'[4]PRUEBA PVI'!$D:$D,'[4]PRUEBA PVI'!$I:$I,"NOT FOUND")=Consolidated[[#This Row],[SPECIAL SCHOOL]],"MATCHES","NO")</f>
        <v>MATCHES</v>
      </c>
      <c r="AR433" s="28"/>
      <c r="AS433" s="21">
        <f>_xlfn.XLOOKUP(Consolidated[[#This Row],[CODE]],'[5]WORKING FILE'!$D:$D,'[5]WORKING FILE'!$W:$W,"")</f>
        <v>3</v>
      </c>
      <c r="AT433" s="33" t="str">
        <f>_xlfn.XLOOKUP(Consolidated[[#This Row],[CODE]],'[5]WORKING FILE'!$D:$D,'[5]WORKING FILE'!$V:$V)</f>
        <v>convert to PK-12</v>
      </c>
      <c r="AU433" s="21" t="str">
        <f>_xlfn.XLOOKUP(Consolidated[[#This Row],[CODE]],'[6]Karen sort'!$D:$D,'[6]Karen sort'!$O:$O,"NOT COMPLETE")</f>
        <v>9-12</v>
      </c>
      <c r="AV433" s="21">
        <v>9.6999999999999993</v>
      </c>
      <c r="AW433" s="21">
        <v>2</v>
      </c>
      <c r="AX433" s="21" t="s">
        <v>92</v>
      </c>
      <c r="AY433" s="27" t="s">
        <v>92</v>
      </c>
      <c r="AZ433" s="21"/>
      <c r="BA433" s="21"/>
      <c r="BB433" s="21"/>
      <c r="BC433" s="21"/>
      <c r="BD433" s="21"/>
      <c r="BE433" s="21"/>
      <c r="BF433" s="24" t="s">
        <v>98</v>
      </c>
      <c r="BG433" s="24">
        <v>228.22043597338561</v>
      </c>
      <c r="BH433" s="29" t="str">
        <f>IF(_xlfn.XLOOKUP(Consolidated[[#This Row],[CODE]],'[4]PRUEBA PVI'!$D:$D,'[4]PRUEBA PVI'!$AF:$AF,"NOT FOUND")=BG433,"",_xlfn.XLOOKUP(Consolidated[[#This Row],[CODE]],'[4]PRUEBA PVI'!$D:$D,'[4]PRUEBA PVI'!$AF:$AF,"NOT FOUND"))</f>
        <v/>
      </c>
      <c r="BI433" s="30">
        <v>218.8514620602316</v>
      </c>
      <c r="BJ433" s="21">
        <v>25</v>
      </c>
      <c r="BK433" s="28" t="str">
        <f>IF(_xlfn.XLOOKUP(Consolidated[[#This Row],[CODE]],'[4]PRUEBA PVI'!$D:$D,'[4]PRUEBA PVI'!$AK:$AK,"NO DATA")=Consolidated[[#This Row],[NO OF CLASSROOMS]],"","DOES NOT MATCH")</f>
        <v/>
      </c>
      <c r="BL433" s="31">
        <f>Consolidated[[#This Row],[ENROLLMENT 2021-22]]/Consolidated[[#This Row],[NO OF CLASSROOMS]]</f>
        <v>8.7540584824092633</v>
      </c>
      <c r="BM433" s="21">
        <f>Consolidated[[#This Row],[FLOOR AREA (SF)]]/Consolidated[[#This Row],[ENROLLMENT 2022-23]]</f>
        <v>583.60680730419926</v>
      </c>
      <c r="BN433" s="21" t="s">
        <v>114</v>
      </c>
      <c r="BO433" s="21" t="s">
        <v>132</v>
      </c>
      <c r="BP433" s="21" t="s">
        <v>97</v>
      </c>
      <c r="BQ433" s="21" t="s">
        <v>97</v>
      </c>
      <c r="BR433" s="21" t="s">
        <v>97</v>
      </c>
      <c r="BS433" s="21" t="str">
        <f>_xlfn.XLOOKUP(Consolidated[[#This Row],[CODE]],'[7]page 1'!$A:$A,'[7]page 1'!$C:$C,"")</f>
        <v>200KVA</v>
      </c>
      <c r="BT433" s="21" t="str">
        <f>_xlfn.XLOOKUP(Consolidated[[#This Row],[CODE]],[8]Sheet1!$A:$A,[8]Sheet1!$G:$G,"")</f>
        <v/>
      </c>
      <c r="BU433" s="21" t="s">
        <v>92</v>
      </c>
      <c r="BV433" s="21" t="s">
        <v>101</v>
      </c>
      <c r="BW433" s="25" t="s">
        <v>92</v>
      </c>
      <c r="BX433" s="32" t="s">
        <v>1292</v>
      </c>
      <c r="BY433" s="21" t="s">
        <v>1122</v>
      </c>
      <c r="BZ433" s="21" t="s">
        <v>103</v>
      </c>
      <c r="CA433" s="33" t="s">
        <v>1144</v>
      </c>
      <c r="CB433" s="21">
        <v>1</v>
      </c>
      <c r="CC433" s="25" t="s">
        <v>105</v>
      </c>
      <c r="CD433" s="21" t="s">
        <v>97</v>
      </c>
      <c r="CE433" s="21"/>
      <c r="CF433" s="21" t="s">
        <v>117</v>
      </c>
    </row>
    <row r="434" spans="1:84" ht="42.6" x14ac:dyDescent="0.3">
      <c r="A434" s="21">
        <v>45641</v>
      </c>
      <c r="B434" s="22" t="s">
        <v>1293</v>
      </c>
      <c r="C434" s="21" t="s">
        <v>415</v>
      </c>
      <c r="D434" s="21" t="s">
        <v>415</v>
      </c>
      <c r="E434" s="21" t="s">
        <v>1197</v>
      </c>
      <c r="F434" s="21"/>
      <c r="G434" s="21" t="s">
        <v>119</v>
      </c>
      <c r="H434" s="21" t="s">
        <v>120</v>
      </c>
      <c r="I434" s="21" t="s">
        <v>92</v>
      </c>
      <c r="J434" s="21" t="s">
        <v>92</v>
      </c>
      <c r="K434" s="21" t="s">
        <v>121</v>
      </c>
      <c r="L434" s="24" t="s">
        <v>92</v>
      </c>
      <c r="M434" s="24">
        <v>8.5848015158376256</v>
      </c>
      <c r="N434" s="24">
        <v>7.4693576350004696</v>
      </c>
      <c r="O434" s="24">
        <v>14.079292188946431</v>
      </c>
      <c r="P434" s="24">
        <v>12.243335810026629</v>
      </c>
      <c r="Q434" s="24">
        <v>11.329229049490936</v>
      </c>
      <c r="R434" s="24">
        <v>14.185150658017188</v>
      </c>
      <c r="S434" s="24" t="s">
        <v>92</v>
      </c>
      <c r="T434" s="24" t="s">
        <v>92</v>
      </c>
      <c r="U434" s="24" t="s">
        <v>92</v>
      </c>
      <c r="V434" s="24" t="s">
        <v>92</v>
      </c>
      <c r="W434" s="24" t="s">
        <v>92</v>
      </c>
      <c r="X434" s="24" t="s">
        <v>92</v>
      </c>
      <c r="Y434" s="24" t="s">
        <v>92</v>
      </c>
      <c r="Z434" s="24" t="s">
        <v>92</v>
      </c>
      <c r="AA434" s="24" t="s">
        <v>92</v>
      </c>
      <c r="AB434" s="23" t="s">
        <v>202</v>
      </c>
      <c r="AC434" s="21">
        <v>18.176892500000001</v>
      </c>
      <c r="AD434" s="21">
        <v>-67.006696559999995</v>
      </c>
      <c r="AE434" s="21" t="str">
        <f>_xlfn.XLOOKUP(Consolidated[[#This Row],[CODE]],[1]updatedschoolpoints!$A:$A,[1]updatedschoolpoints!$O:$O)</f>
        <v>261-000-005-26</v>
      </c>
      <c r="AF434" s="21">
        <f>_xlfn.XLOOKUP(Consolidated[[#This Row],[CODE]],[1]updatedschoolpoints!$A:$A,[1]updatedschoolpoints!$Q:$Q)</f>
        <v>26</v>
      </c>
      <c r="AG434" s="21">
        <f>_xlfn.XLOOKUP(Consolidated[[#This Row],[CODE]],[1]updatedschoolpoints!$A:$A,[1]updatedschoolpoints!$P:$P)</f>
        <v>5</v>
      </c>
      <c r="AH434" s="21">
        <f>_xlfn.XLOOKUP(Consolidated[[#This Row],[CODE]],[1]updatedschoolpoints!$A:$A,[1]updatedschoolpoints!$I:$I)</f>
        <v>0.66841035000000004</v>
      </c>
      <c r="AI434" s="21">
        <f>_xlfn.XLOOKUP(Consolidated[[#This Row],[CODE]],[1]updatedschoolpoints!$A:$A,[1]updatedschoolpoints!$H:$H)</f>
        <v>29115.954849999998</v>
      </c>
      <c r="AJ434" s="21">
        <v>15388</v>
      </c>
      <c r="AK434" s="21" t="s">
        <v>1105</v>
      </c>
      <c r="AL434" s="26">
        <f>_xlfn.XLOOKUP(Consolidated[[#This Row],[CODE]],'[2]FCI updated 220517'!$B:$B,'[2]FCI updated 220517'!$GD:$GD)</f>
        <v>0.755</v>
      </c>
      <c r="AM434" s="27">
        <f>IF(AND(Consolidated[[#This Row],[DESIGNATION]]="Historic",Consolidated[[#This Row],[DESIGNATION 3/22/2022]]="Historic"),AL434,AL434/1.6)</f>
        <v>0.47187499999999999</v>
      </c>
      <c r="AN434" s="21" t="s">
        <v>97</v>
      </c>
      <c r="AO434" s="21" t="s">
        <v>97</v>
      </c>
      <c r="AP434" s="21" t="str">
        <f>_xlfn.XLOOKUP(Consolidated[[#This Row],[CODE]],'[3]PRUEBA PVI'!$D:$D,'[3]PRUEBA PVI'!$I:$I,"NO DATA")</f>
        <v>REGULAR</v>
      </c>
      <c r="AQ434" s="28" t="str">
        <f>IF(_xlfn.XLOOKUP(Consolidated[[#This Row],[CODE]],'[4]PRUEBA PVI'!$D:$D,'[4]PRUEBA PVI'!$I:$I,"NOT FOUND")=Consolidated[[#This Row],[SPECIAL SCHOOL]],"MATCHES","NO")</f>
        <v>MATCHES</v>
      </c>
      <c r="AR434" s="28"/>
      <c r="AS434" s="21">
        <f>_xlfn.XLOOKUP(Consolidated[[#This Row],[CODE]],'[5]WORKING FILE'!$D:$D,'[5]WORKING FILE'!$W:$W,"")</f>
        <v>1</v>
      </c>
      <c r="AT434" s="33" t="str">
        <f>_xlfn.XLOOKUP(Consolidated[[#This Row],[CODE]],'[5]WORKING FILE'!$D:$D,'[5]WORKING FILE'!$V:$V)</f>
        <v>&lt;3 m to Superior Nueva</v>
      </c>
      <c r="AU434" s="21" t="str">
        <f>_xlfn.XLOOKUP(Consolidated[[#This Row],[CODE]],'[6]Karen sort'!$D:$D,'[6]Karen sort'!$O:$O,"NOT COMPLETE")</f>
        <v>K-5</v>
      </c>
      <c r="AV434" s="21">
        <v>1.2</v>
      </c>
      <c r="AW434" s="21">
        <v>5</v>
      </c>
      <c r="AX434" s="21" t="s">
        <v>92</v>
      </c>
      <c r="AY434" s="27" t="s">
        <v>92</v>
      </c>
      <c r="AZ434" s="21"/>
      <c r="BA434" s="21"/>
      <c r="BB434" s="21"/>
      <c r="BC434" s="21"/>
      <c r="BD434" s="21"/>
      <c r="BE434" s="21"/>
      <c r="BF434" s="24" t="s">
        <v>98</v>
      </c>
      <c r="BG434" s="24">
        <v>67.891166857319277</v>
      </c>
      <c r="BH434" s="29" t="str">
        <f>IF(_xlfn.XLOOKUP(Consolidated[[#This Row],[CODE]],'[4]PRUEBA PVI'!$D:$D,'[4]PRUEBA PVI'!$AF:$AF,"NOT FOUND")=BG434,"",_xlfn.XLOOKUP(Consolidated[[#This Row],[CODE]],'[4]PRUEBA PVI'!$D:$D,'[4]PRUEBA PVI'!$AF:$AF,"NOT FOUND"))</f>
        <v/>
      </c>
      <c r="BI434" s="30">
        <v>64.019000685650468</v>
      </c>
      <c r="BJ434" s="21">
        <v>11</v>
      </c>
      <c r="BK434" s="28" t="str">
        <f>IF(_xlfn.XLOOKUP(Consolidated[[#This Row],[CODE]],'[4]PRUEBA PVI'!$D:$D,'[4]PRUEBA PVI'!$AK:$AK,"NO DATA")=Consolidated[[#This Row],[NO OF CLASSROOMS]],"","DOES NOT MATCH")</f>
        <v/>
      </c>
      <c r="BL434" s="31">
        <f>Consolidated[[#This Row],[ENROLLMENT 2021-22]]/Consolidated[[#This Row],[NO OF CLASSROOMS]]</f>
        <v>5.8199091532409515</v>
      </c>
      <c r="BM434" s="21">
        <f>Consolidated[[#This Row],[FLOOR AREA (SF)]]/Consolidated[[#This Row],[ENROLLMENT 2022-23]]</f>
        <v>226.65687912449005</v>
      </c>
      <c r="BN434" s="21" t="s">
        <v>114</v>
      </c>
      <c r="BO434" s="21" t="s">
        <v>132</v>
      </c>
      <c r="BP434" s="21" t="s">
        <v>97</v>
      </c>
      <c r="BQ434" s="21" t="s">
        <v>123</v>
      </c>
      <c r="BR434" s="21" t="s">
        <v>97</v>
      </c>
      <c r="BS434" s="21" t="str">
        <f>_xlfn.XLOOKUP(Consolidated[[#This Row],[CODE]],'[7]page 1'!$A:$A,'[7]page 1'!$C:$C,"")</f>
        <v>85KVA</v>
      </c>
      <c r="BT434" s="21" t="str">
        <f>_xlfn.XLOOKUP(Consolidated[[#This Row],[CODE]],[8]Sheet1!$A:$A,[8]Sheet1!$G:$G,"")</f>
        <v/>
      </c>
      <c r="BU434" s="21" t="s">
        <v>92</v>
      </c>
      <c r="BV434" s="21" t="s">
        <v>124</v>
      </c>
      <c r="BW434" s="25" t="s">
        <v>125</v>
      </c>
      <c r="BX434" s="32" t="s">
        <v>1294</v>
      </c>
      <c r="BY434" s="21" t="s">
        <v>1197</v>
      </c>
      <c r="BZ434" s="21" t="s">
        <v>103</v>
      </c>
      <c r="CA434" s="33" t="s">
        <v>1199</v>
      </c>
      <c r="CB434" s="21">
        <v>2</v>
      </c>
      <c r="CC434" s="25" t="s">
        <v>172</v>
      </c>
      <c r="CD434" s="21" t="s">
        <v>97</v>
      </c>
      <c r="CE434" s="21"/>
      <c r="CF434" s="21" t="s">
        <v>117</v>
      </c>
    </row>
    <row r="435" spans="1:84" ht="56.4" x14ac:dyDescent="0.3">
      <c r="A435" s="50">
        <v>45682</v>
      </c>
      <c r="B435" s="22" t="s">
        <v>1295</v>
      </c>
      <c r="C435" s="21" t="s">
        <v>415</v>
      </c>
      <c r="D435" s="21" t="s">
        <v>1165</v>
      </c>
      <c r="E435" s="21" t="s">
        <v>1181</v>
      </c>
      <c r="F435" s="21"/>
      <c r="G435" s="21" t="s">
        <v>160</v>
      </c>
      <c r="H435" s="21" t="s">
        <v>161</v>
      </c>
      <c r="I435" s="21" t="s">
        <v>92</v>
      </c>
      <c r="J435" s="21" t="s">
        <v>93</v>
      </c>
      <c r="K435" s="21" t="s">
        <v>162</v>
      </c>
      <c r="L435" s="24" t="s">
        <v>92</v>
      </c>
      <c r="M435" s="24" t="s">
        <v>92</v>
      </c>
      <c r="N435" s="24" t="s">
        <v>92</v>
      </c>
      <c r="O435" s="24" t="s">
        <v>92</v>
      </c>
      <c r="P435" s="24" t="s">
        <v>92</v>
      </c>
      <c r="Q435" s="24" t="s">
        <v>92</v>
      </c>
      <c r="R435" s="24" t="s">
        <v>92</v>
      </c>
      <c r="S435" s="24" t="s">
        <v>92</v>
      </c>
      <c r="T435" s="24" t="s">
        <v>92</v>
      </c>
      <c r="U435" s="24" t="s">
        <v>92</v>
      </c>
      <c r="V435" s="24">
        <v>180.44937178239041</v>
      </c>
      <c r="W435" s="24">
        <v>166.94762437117936</v>
      </c>
      <c r="X435" s="24">
        <v>142.81169908684288</v>
      </c>
      <c r="Y435" s="24">
        <v>138.90988152558216</v>
      </c>
      <c r="Z435" s="24" t="s">
        <v>92</v>
      </c>
      <c r="AA435" s="24" t="s">
        <v>92</v>
      </c>
      <c r="AB435" s="23" t="s">
        <v>313</v>
      </c>
      <c r="AC435" s="21">
        <v>18.048970000000001</v>
      </c>
      <c r="AD435" s="21">
        <v>-67.056920000000005</v>
      </c>
      <c r="AE435" s="21" t="str">
        <f>_xlfn.XLOOKUP(Consolidated[[#This Row],[CODE]],[1]updatedschoolpoints!$A:$A,[1]updatedschoolpoints!$O:$O)</f>
        <v>358-032-072-06</v>
      </c>
      <c r="AF435" s="21">
        <f>_xlfn.XLOOKUP(Consolidated[[#This Row],[CODE]],[1]updatedschoolpoints!$A:$A,[1]updatedschoolpoints!$Q:$Q)</f>
        <v>6</v>
      </c>
      <c r="AG435" s="21">
        <f>_xlfn.XLOOKUP(Consolidated[[#This Row],[CODE]],[1]updatedschoolpoints!$A:$A,[1]updatedschoolpoints!$P:$P)</f>
        <v>72</v>
      </c>
      <c r="AH435" s="21">
        <f>_xlfn.XLOOKUP(Consolidated[[#This Row],[CODE]],[1]updatedschoolpoints!$A:$A,[1]updatedschoolpoints!$I:$I)</f>
        <v>4.808465719</v>
      </c>
      <c r="AI435" s="21">
        <f>_xlfn.XLOOKUP(Consolidated[[#This Row],[CODE]],[1]updatedschoolpoints!$A:$A,[1]updatedschoolpoints!$H:$H)</f>
        <v>209456.76670000001</v>
      </c>
      <c r="AJ435" s="21">
        <v>58695</v>
      </c>
      <c r="AK435" s="21" t="s">
        <v>238</v>
      </c>
      <c r="AL435" s="26">
        <f>_xlfn.XLOOKUP(Consolidated[[#This Row],[CODE]],'[2]FCI updated 220517'!$B:$B,'[2]FCI updated 220517'!$GD:$GD)</f>
        <v>0.755</v>
      </c>
      <c r="AM435" s="27">
        <f>IF(AND(Consolidated[[#This Row],[DESIGNATION]]="Historic",Consolidated[[#This Row],[DESIGNATION 3/22/2022]]="Historic"),AL435,AL435/1.6)</f>
        <v>0.47187499999999999</v>
      </c>
      <c r="AN435" s="21" t="s">
        <v>97</v>
      </c>
      <c r="AO435" s="21" t="s">
        <v>97</v>
      </c>
      <c r="AP435" s="21" t="str">
        <f>_xlfn.XLOOKUP(Consolidated[[#This Row],[CODE]],'[3]PRUEBA PVI'!$D:$D,'[3]PRUEBA PVI'!$I:$I,"NO DATA")</f>
        <v>VOCACIONAL</v>
      </c>
      <c r="AQ435" s="28" t="str">
        <f>IF(_xlfn.XLOOKUP(Consolidated[[#This Row],[CODE]],'[4]PRUEBA PVI'!$D:$D,'[4]PRUEBA PVI'!$I:$I,"NOT FOUND")=Consolidated[[#This Row],[SPECIAL SCHOOL]],"MATCHES","NO")</f>
        <v>MATCHES</v>
      </c>
      <c r="AR435" s="28"/>
      <c r="AS435" s="21">
        <f>_xlfn.XLOOKUP(Consolidated[[#This Row],[CODE]],'[5]WORKING FILE'!$D:$D,'[5]WORKING FILE'!$W:$W,"")</f>
        <v>5</v>
      </c>
      <c r="AT435" s="33" t="str">
        <f>_xlfn.XLOOKUP(Consolidated[[#This Row],[CODE]],'[5]WORKING FILE'!$D:$D,'[5]WORKING FILE'!$V:$V)</f>
        <v>occupational; within 5 miles of HS in San German</v>
      </c>
      <c r="AU435" s="21" t="str">
        <f>_xlfn.XLOOKUP(Consolidated[[#This Row],[CODE]],'[6]Karen sort'!$D:$D,'[6]Karen sort'!$O:$O,"NOT COMPLETE")</f>
        <v>9-12</v>
      </c>
      <c r="AV435" s="21">
        <v>3.6</v>
      </c>
      <c r="AW435" s="21">
        <v>3</v>
      </c>
      <c r="AX435" s="21" t="s">
        <v>92</v>
      </c>
      <c r="AY435" s="27" t="s">
        <v>92</v>
      </c>
      <c r="AZ435" s="21"/>
      <c r="BA435" s="21"/>
      <c r="BB435" s="21"/>
      <c r="BC435" s="21"/>
      <c r="BD435" s="21"/>
      <c r="BE435" s="21"/>
      <c r="BF435" s="24" t="s">
        <v>179</v>
      </c>
      <c r="BG435" s="24">
        <v>657.67730279888337</v>
      </c>
      <c r="BH435" s="29" t="str">
        <f>IF(_xlfn.XLOOKUP(Consolidated[[#This Row],[CODE]],'[4]PRUEBA PVI'!$D:$D,'[4]PRUEBA PVI'!$AF:$AF,"NOT FOUND")=BG435,"",_xlfn.XLOOKUP(Consolidated[[#This Row],[CODE]],'[4]PRUEBA PVI'!$D:$D,'[4]PRUEBA PVI'!$AF:$AF,"NOT FOUND"))</f>
        <v/>
      </c>
      <c r="BI435" s="30">
        <v>631.48048858551203</v>
      </c>
      <c r="BJ435" s="21">
        <v>46</v>
      </c>
      <c r="BK435" s="28" t="str">
        <f>IF(_xlfn.XLOOKUP(Consolidated[[#This Row],[CODE]],'[4]PRUEBA PVI'!$D:$D,'[4]PRUEBA PVI'!$AK:$AK,"NO DATA")=Consolidated[[#This Row],[NO OF CLASSROOMS]],"","DOES NOT MATCH")</f>
        <v/>
      </c>
      <c r="BL435" s="31">
        <f>Consolidated[[#This Row],[ENROLLMENT 2021-22]]/Consolidated[[#This Row],[NO OF CLASSROOMS]]</f>
        <v>13.727836708380696</v>
      </c>
      <c r="BM435" s="21">
        <f>Consolidated[[#This Row],[FLOOR AREA (SF)]]/Consolidated[[#This Row],[ENROLLMENT 2022-23]]</f>
        <v>89.245895745848529</v>
      </c>
      <c r="BN435" s="21" t="s">
        <v>99</v>
      </c>
      <c r="BO435" s="21" t="s">
        <v>132</v>
      </c>
      <c r="BP435" s="21" t="s">
        <v>97</v>
      </c>
      <c r="BQ435" s="21" t="s">
        <v>123</v>
      </c>
      <c r="BR435" s="21" t="s">
        <v>285</v>
      </c>
      <c r="BS435" s="21" t="str">
        <f>_xlfn.XLOOKUP(Consolidated[[#This Row],[CODE]],'[7]page 1'!$A:$A,'[7]page 1'!$C:$C,"")</f>
        <v>85KVA</v>
      </c>
      <c r="BT435" s="21" t="str">
        <f>_xlfn.XLOOKUP(Consolidated[[#This Row],[CODE]],[8]Sheet1!$A:$A,[8]Sheet1!$G:$G,"")</f>
        <v/>
      </c>
      <c r="BU435" s="21" t="s">
        <v>92</v>
      </c>
      <c r="BV435" s="21" t="s">
        <v>101</v>
      </c>
      <c r="BW435" s="25" t="s">
        <v>125</v>
      </c>
      <c r="BX435" s="32" t="s">
        <v>1296</v>
      </c>
      <c r="BY435" s="21" t="s">
        <v>1181</v>
      </c>
      <c r="BZ435" s="21" t="s">
        <v>103</v>
      </c>
      <c r="CA435" s="33" t="s">
        <v>1183</v>
      </c>
      <c r="CB435" s="21">
        <v>1</v>
      </c>
      <c r="CC435" s="25" t="s">
        <v>172</v>
      </c>
      <c r="CD435" s="21" t="s">
        <v>97</v>
      </c>
      <c r="CE435" s="21"/>
      <c r="CF435" s="21" t="s">
        <v>143</v>
      </c>
    </row>
    <row r="436" spans="1:84" ht="70.2" x14ac:dyDescent="0.3">
      <c r="A436" s="21">
        <v>45955</v>
      </c>
      <c r="B436" s="22" t="s">
        <v>1297</v>
      </c>
      <c r="C436" s="21" t="s">
        <v>415</v>
      </c>
      <c r="D436" s="21" t="s">
        <v>415</v>
      </c>
      <c r="E436" s="21" t="s">
        <v>415</v>
      </c>
      <c r="F436" s="21"/>
      <c r="G436" s="21" t="s">
        <v>108</v>
      </c>
      <c r="H436" s="21" t="s">
        <v>109</v>
      </c>
      <c r="I436" s="21" t="s">
        <v>92</v>
      </c>
      <c r="J436" s="21" t="s">
        <v>93</v>
      </c>
      <c r="K436" s="21" t="s">
        <v>111</v>
      </c>
      <c r="L436" s="24" t="s">
        <v>92</v>
      </c>
      <c r="M436" s="24">
        <v>35.293072898443569</v>
      </c>
      <c r="N436" s="24">
        <v>20.540733496251292</v>
      </c>
      <c r="O436" s="24">
        <v>25.342725940103577</v>
      </c>
      <c r="P436" s="24">
        <v>26.370261744672742</v>
      </c>
      <c r="Q436" s="24">
        <v>43.428711356381925</v>
      </c>
      <c r="R436" s="24">
        <v>41.609775263517086</v>
      </c>
      <c r="S436" s="24">
        <v>84.406016653066317</v>
      </c>
      <c r="T436" s="24">
        <v>98.305451339395631</v>
      </c>
      <c r="U436" s="24">
        <v>94.131573957428927</v>
      </c>
      <c r="V436" s="24" t="s">
        <v>92</v>
      </c>
      <c r="W436" s="24" t="s">
        <v>92</v>
      </c>
      <c r="X436" s="24" t="s">
        <v>92</v>
      </c>
      <c r="Y436" s="24" t="s">
        <v>92</v>
      </c>
      <c r="Z436" s="24" t="s">
        <v>92</v>
      </c>
      <c r="AA436" s="24" t="s">
        <v>92</v>
      </c>
      <c r="AB436" s="23" t="s">
        <v>369</v>
      </c>
      <c r="AC436" s="21">
        <v>18.182269999999999</v>
      </c>
      <c r="AD436" s="21">
        <v>-67.138109999999998</v>
      </c>
      <c r="AE436" s="21" t="str">
        <f>_xlfn.XLOOKUP(Consolidated[[#This Row],[CODE]],[1]updatedschoolpoints!$A:$A,[1]updatedschoolpoints!$O:$O)</f>
        <v>259-018-938-01</v>
      </c>
      <c r="AF436" s="21">
        <f>_xlfn.XLOOKUP(Consolidated[[#This Row],[CODE]],[1]updatedschoolpoints!$A:$A,[1]updatedschoolpoints!$Q:$Q)</f>
        <v>1</v>
      </c>
      <c r="AG436" s="21">
        <f>_xlfn.XLOOKUP(Consolidated[[#This Row],[CODE]],[1]updatedschoolpoints!$A:$A,[1]updatedschoolpoints!$P:$P)</f>
        <v>938</v>
      </c>
      <c r="AH436" s="21">
        <f>_xlfn.XLOOKUP(Consolidated[[#This Row],[CODE]],[1]updatedschoolpoints!$A:$A,[1]updatedschoolpoints!$I:$I)</f>
        <v>2.6095675059999999</v>
      </c>
      <c r="AI436" s="21">
        <f>_xlfn.XLOOKUP(Consolidated[[#This Row],[CODE]],[1]updatedschoolpoints!$A:$A,[1]updatedschoolpoints!$H:$H)</f>
        <v>113672.76059999999</v>
      </c>
      <c r="AJ436" s="21">
        <v>51240</v>
      </c>
      <c r="AK436" s="21" t="s">
        <v>346</v>
      </c>
      <c r="AL436" s="26">
        <f>_xlfn.XLOOKUP(Consolidated[[#This Row],[CODE]],'[2]FCI updated 220517'!$B:$B,'[2]FCI updated 220517'!$GD:$GD)</f>
        <v>0.755</v>
      </c>
      <c r="AM436" s="27">
        <f>IF(AND(Consolidated[[#This Row],[DESIGNATION]]="Historic",Consolidated[[#This Row],[DESIGNATION 3/22/2022]]="Historic"),AL436,AL436/1.6)</f>
        <v>0.47187499999999999</v>
      </c>
      <c r="AN436" s="21" t="s">
        <v>97</v>
      </c>
      <c r="AO436" s="21" t="s">
        <v>97</v>
      </c>
      <c r="AP436" s="21" t="str">
        <f>_xlfn.XLOOKUP(Consolidated[[#This Row],[CODE]],'[3]PRUEBA PVI'!$D:$D,'[3]PRUEBA PVI'!$I:$I,"NO DATA")</f>
        <v>REGULAR</v>
      </c>
      <c r="AQ436" s="28" t="str">
        <f>IF(_xlfn.XLOOKUP(Consolidated[[#This Row],[CODE]],'[4]PRUEBA PVI'!$D:$D,'[4]PRUEBA PVI'!$I:$I,"NOT FOUND")=Consolidated[[#This Row],[SPECIAL SCHOOL]],"MATCHES","NO")</f>
        <v>MATCHES</v>
      </c>
      <c r="AR436" s="28"/>
      <c r="AS436" s="21">
        <f>_xlfn.XLOOKUP(Consolidated[[#This Row],[CODE]],'[5]WORKING FILE'!$D:$D,'[5]WORKING FILE'!$W:$W,"")</f>
        <v>4</v>
      </c>
      <c r="AT436" s="33" t="str">
        <f>_xlfn.XLOOKUP(Consolidated[[#This Row],[CODE]],'[5]WORKING FILE'!$D:$D,'[5]WORKING FILE'!$V:$V)</f>
        <v>convert to 9 section 6-8</v>
      </c>
      <c r="AU436" s="21" t="str">
        <f>_xlfn.XLOOKUP(Consolidated[[#This Row],[CODE]],'[6]Karen sort'!$D:$D,'[6]Karen sort'!$O:$O,"NOT COMPLETE")</f>
        <v>PK-8</v>
      </c>
      <c r="AV436" s="21">
        <v>6</v>
      </c>
      <c r="AW436" s="21">
        <v>2</v>
      </c>
      <c r="AX436" s="21" t="s">
        <v>92</v>
      </c>
      <c r="AY436" s="27" t="s">
        <v>92</v>
      </c>
      <c r="AZ436" s="21"/>
      <c r="BA436" s="21"/>
      <c r="BB436" s="21"/>
      <c r="BC436" s="21"/>
      <c r="BD436" s="21"/>
      <c r="BE436" s="21"/>
      <c r="BF436" s="24" t="s">
        <v>179</v>
      </c>
      <c r="BG436" s="24">
        <v>478.04881664797495</v>
      </c>
      <c r="BH436" s="29" t="str">
        <f>IF(_xlfn.XLOOKUP(Consolidated[[#This Row],[CODE]],'[4]PRUEBA PVI'!$D:$D,'[4]PRUEBA PVI'!$AF:$AF,"NOT FOUND")=BG436,"",_xlfn.XLOOKUP(Consolidated[[#This Row],[CODE]],'[4]PRUEBA PVI'!$D:$D,'[4]PRUEBA PVI'!$AF:$AF,"NOT FOUND"))</f>
        <v/>
      </c>
      <c r="BI436" s="30">
        <v>452.54768008970609</v>
      </c>
      <c r="BJ436" s="21">
        <v>31</v>
      </c>
      <c r="BK436" s="28" t="str">
        <f>IF(_xlfn.XLOOKUP(Consolidated[[#This Row],[CODE]],'[4]PRUEBA PVI'!$D:$D,'[4]PRUEBA PVI'!$AK:$AK,"NO DATA")=Consolidated[[#This Row],[NO OF CLASSROOMS]],"","DOES NOT MATCH")</f>
        <v/>
      </c>
      <c r="BL436" s="31">
        <f>Consolidated[[#This Row],[ENROLLMENT 2021-22]]/Consolidated[[#This Row],[NO OF CLASSROOMS]]</f>
        <v>14.598312260958261</v>
      </c>
      <c r="BM436" s="21">
        <f>Consolidated[[#This Row],[FLOOR AREA (SF)]]/Consolidated[[#This Row],[ENROLLMENT 2022-23]]</f>
        <v>107.18570617806184</v>
      </c>
      <c r="BN436" s="21" t="s">
        <v>99</v>
      </c>
      <c r="BO436" s="21" t="s">
        <v>132</v>
      </c>
      <c r="BP436" s="21" t="s">
        <v>97</v>
      </c>
      <c r="BQ436" s="21" t="s">
        <v>123</v>
      </c>
      <c r="BR436" s="21" t="s">
        <v>285</v>
      </c>
      <c r="BS436" s="21" t="str">
        <f>_xlfn.XLOOKUP(Consolidated[[#This Row],[CODE]],'[7]page 1'!$A:$A,'[7]page 1'!$C:$C,"")</f>
        <v/>
      </c>
      <c r="BT436" s="21" t="str">
        <f>_xlfn.XLOOKUP(Consolidated[[#This Row],[CODE]],[8]Sheet1!$A:$A,[8]Sheet1!$G:$G,"")</f>
        <v/>
      </c>
      <c r="BU436" s="21" t="s">
        <v>92</v>
      </c>
      <c r="BV436" s="21" t="s">
        <v>101</v>
      </c>
      <c r="BW436" s="25" t="s">
        <v>279</v>
      </c>
      <c r="BX436" s="32" t="s">
        <v>1298</v>
      </c>
      <c r="BY436" s="21" t="s">
        <v>415</v>
      </c>
      <c r="BZ436" s="21" t="s">
        <v>103</v>
      </c>
      <c r="CA436" s="33" t="s">
        <v>1204</v>
      </c>
      <c r="CB436" s="21">
        <v>1</v>
      </c>
      <c r="CC436" s="25" t="s">
        <v>172</v>
      </c>
      <c r="CD436" s="21" t="s">
        <v>97</v>
      </c>
      <c r="CE436" s="21"/>
      <c r="CF436" s="21" t="s">
        <v>143</v>
      </c>
    </row>
    <row r="437" spans="1:84" ht="70.2" x14ac:dyDescent="0.3">
      <c r="A437" s="21">
        <v>46003</v>
      </c>
      <c r="B437" s="22" t="s">
        <v>1299</v>
      </c>
      <c r="C437" s="21" t="s">
        <v>415</v>
      </c>
      <c r="D437" s="21" t="s">
        <v>416</v>
      </c>
      <c r="E437" s="21" t="s">
        <v>1217</v>
      </c>
      <c r="F437" s="21"/>
      <c r="G437" s="21" t="s">
        <v>189</v>
      </c>
      <c r="H437" s="21" t="s">
        <v>190</v>
      </c>
      <c r="I437" s="21" t="s">
        <v>92</v>
      </c>
      <c r="J437" s="21" t="s">
        <v>93</v>
      </c>
      <c r="K437" s="21" t="s">
        <v>191</v>
      </c>
      <c r="L437" s="24" t="s">
        <v>92</v>
      </c>
      <c r="M437" s="24" t="s">
        <v>92</v>
      </c>
      <c r="N437" s="24" t="s">
        <v>92</v>
      </c>
      <c r="O437" s="24" t="s">
        <v>92</v>
      </c>
      <c r="P437" s="24" t="s">
        <v>92</v>
      </c>
      <c r="Q437" s="24" t="s">
        <v>92</v>
      </c>
      <c r="R437" s="24" t="s">
        <v>92</v>
      </c>
      <c r="S437" s="24">
        <v>87.251163281821363</v>
      </c>
      <c r="T437" s="24">
        <v>127.60803779633088</v>
      </c>
      <c r="U437" s="24">
        <v>138.82030098772347</v>
      </c>
      <c r="V437" s="24" t="s">
        <v>92</v>
      </c>
      <c r="W437" s="24" t="s">
        <v>92</v>
      </c>
      <c r="X437" s="24" t="s">
        <v>92</v>
      </c>
      <c r="Y437" s="24" t="s">
        <v>92</v>
      </c>
      <c r="Z437" s="24" t="s">
        <v>92</v>
      </c>
      <c r="AA437" s="24" t="s">
        <v>92</v>
      </c>
      <c r="AB437" s="23" t="s">
        <v>1300</v>
      </c>
      <c r="AC437" s="21">
        <v>18.391369999999998</v>
      </c>
      <c r="AD437" s="21">
        <v>-67.111490000000003</v>
      </c>
      <c r="AE437" s="21" t="str">
        <f>_xlfn.XLOOKUP(Consolidated[[#This Row],[CODE]],[1]updatedschoolpoints!$A:$A,[1]updatedschoolpoints!$O:$O)</f>
        <v>070-043-038-12</v>
      </c>
      <c r="AF437" s="21">
        <f>_xlfn.XLOOKUP(Consolidated[[#This Row],[CODE]],[1]updatedschoolpoints!$A:$A,[1]updatedschoolpoints!$Q:$Q)</f>
        <v>12</v>
      </c>
      <c r="AG437" s="21">
        <f>_xlfn.XLOOKUP(Consolidated[[#This Row],[CODE]],[1]updatedschoolpoints!$A:$A,[1]updatedschoolpoints!$P:$P)</f>
        <v>38</v>
      </c>
      <c r="AH437" s="21">
        <f>_xlfn.XLOOKUP(Consolidated[[#This Row],[CODE]],[1]updatedschoolpoints!$A:$A,[1]updatedschoolpoints!$I:$I)</f>
        <v>4.8477853849999999</v>
      </c>
      <c r="AI437" s="21">
        <f>_xlfn.XLOOKUP(Consolidated[[#This Row],[CODE]],[1]updatedschoolpoints!$A:$A,[1]updatedschoolpoints!$H:$H)</f>
        <v>211169.53140000001</v>
      </c>
      <c r="AJ437" s="21">
        <v>65545</v>
      </c>
      <c r="AK437" s="21" t="s">
        <v>364</v>
      </c>
      <c r="AL437" s="26">
        <f>_xlfn.XLOOKUP(Consolidated[[#This Row],[CODE]],'[2]FCI updated 220517'!$B:$B,'[2]FCI updated 220517'!$GD:$GD)</f>
        <v>0.48599999999999999</v>
      </c>
      <c r="AM437" s="27">
        <f>IF(AND(Consolidated[[#This Row],[DESIGNATION]]="Historic",Consolidated[[#This Row],[DESIGNATION 3/22/2022]]="Historic"),AL437,AL437/1.6)</f>
        <v>0.30374999999999996</v>
      </c>
      <c r="AN437" s="21" t="s">
        <v>45</v>
      </c>
      <c r="AO437" s="21" t="s">
        <v>46</v>
      </c>
      <c r="AP437" s="21" t="str">
        <f>_xlfn.XLOOKUP(Consolidated[[#This Row],[CODE]],'[3]PRUEBA PVI'!$D:$D,'[3]PRUEBA PVI'!$I:$I,"NO DATA")</f>
        <v>REGULAR</v>
      </c>
      <c r="AQ437" s="28" t="str">
        <f>IF(_xlfn.XLOOKUP(Consolidated[[#This Row],[CODE]],'[4]PRUEBA PVI'!$D:$D,'[4]PRUEBA PVI'!$I:$I,"NOT FOUND")=Consolidated[[#This Row],[SPECIAL SCHOOL]],"MATCHES","NO")</f>
        <v>MATCHES</v>
      </c>
      <c r="AR437" s="28"/>
      <c r="AS437" s="21">
        <f>_xlfn.XLOOKUP(Consolidated[[#This Row],[CODE]],'[5]WORKING FILE'!$D:$D,'[5]WORKING FILE'!$W:$W,"")</f>
        <v>3</v>
      </c>
      <c r="AT437" s="33">
        <f>_xlfn.XLOOKUP(Consolidated[[#This Row],[CODE]],'[5]WORKING FILE'!$D:$D,'[5]WORKING FILE'!$V:$V)</f>
        <v>0</v>
      </c>
      <c r="AU437" s="21" t="str">
        <f>_xlfn.XLOOKUP(Consolidated[[#This Row],[CODE]],'[6]Karen sort'!$D:$D,'[6]Karen sort'!$O:$O,"NOT COMPLETE")</f>
        <v>6-8</v>
      </c>
      <c r="AV437" s="21">
        <v>4.8</v>
      </c>
      <c r="AW437" s="21">
        <v>2</v>
      </c>
      <c r="AX437" s="21" t="s">
        <v>92</v>
      </c>
      <c r="AY437" s="27" t="s">
        <v>92</v>
      </c>
      <c r="AZ437" s="21"/>
      <c r="BA437" s="21"/>
      <c r="BB437" s="21"/>
      <c r="BC437" s="21"/>
      <c r="BD437" s="21"/>
      <c r="BE437" s="21"/>
      <c r="BF437" s="24" t="s">
        <v>131</v>
      </c>
      <c r="BG437" s="24">
        <v>389.49520548725235</v>
      </c>
      <c r="BH437" s="29" t="str">
        <f>IF(_xlfn.XLOOKUP(Consolidated[[#This Row],[CODE]],'[4]PRUEBA PVI'!$D:$D,'[4]PRUEBA PVI'!$AF:$AF,"NOT FOUND")=BG437,"",_xlfn.XLOOKUP(Consolidated[[#This Row],[CODE]],'[4]PRUEBA PVI'!$D:$D,'[4]PRUEBA PVI'!$AF:$AF,"NOT FOUND"))</f>
        <v/>
      </c>
      <c r="BI437" s="30">
        <v>369.11891000682004</v>
      </c>
      <c r="BJ437" s="21">
        <v>29</v>
      </c>
      <c r="BK437" s="28" t="str">
        <f>IF(_xlfn.XLOOKUP(Consolidated[[#This Row],[CODE]],'[4]PRUEBA PVI'!$D:$D,'[4]PRUEBA PVI'!$AK:$AK,"NO DATA")=Consolidated[[#This Row],[NO OF CLASSROOMS]],"","DOES NOT MATCH")</f>
        <v/>
      </c>
      <c r="BL437" s="31">
        <f>Consolidated[[#This Row],[ENROLLMENT 2021-22]]/Consolidated[[#This Row],[NO OF CLASSROOMS]]</f>
        <v>12.728238276097242</v>
      </c>
      <c r="BM437" s="21">
        <f>Consolidated[[#This Row],[FLOOR AREA (SF)]]/Consolidated[[#This Row],[ENROLLMENT 2022-23]]</f>
        <v>168.28191740641387</v>
      </c>
      <c r="BN437" s="21" t="s">
        <v>99</v>
      </c>
      <c r="BO437" s="21" t="s">
        <v>132</v>
      </c>
      <c r="BP437" s="21" t="s">
        <v>97</v>
      </c>
      <c r="BQ437" s="21" t="s">
        <v>97</v>
      </c>
      <c r="BR437" s="21" t="s">
        <v>97</v>
      </c>
      <c r="BS437" s="21" t="str">
        <f>_xlfn.XLOOKUP(Consolidated[[#This Row],[CODE]],'[7]page 1'!$A:$A,'[7]page 1'!$C:$C,"")</f>
        <v/>
      </c>
      <c r="BT437" s="21" t="str">
        <f>_xlfn.XLOOKUP(Consolidated[[#This Row],[CODE]],[8]Sheet1!$A:$A,[8]Sheet1!$G:$G,"")</f>
        <v/>
      </c>
      <c r="BU437" s="21" t="s">
        <v>92</v>
      </c>
      <c r="BV437" s="21" t="s">
        <v>101</v>
      </c>
      <c r="BW437" s="25" t="s">
        <v>92</v>
      </c>
      <c r="BX437" s="32" t="s">
        <v>1301</v>
      </c>
      <c r="BY437" s="21" t="s">
        <v>1217</v>
      </c>
      <c r="BZ437" s="21" t="s">
        <v>103</v>
      </c>
      <c r="CA437" s="33" t="s">
        <v>1219</v>
      </c>
      <c r="CB437" s="21">
        <v>1</v>
      </c>
      <c r="CC437" s="25" t="s">
        <v>172</v>
      </c>
      <c r="CD437" s="21" t="s">
        <v>97</v>
      </c>
      <c r="CE437" s="21"/>
      <c r="CF437" s="21" t="s">
        <v>143</v>
      </c>
    </row>
    <row r="438" spans="1:84" ht="70.8" x14ac:dyDescent="0.3">
      <c r="A438" s="21">
        <v>46052</v>
      </c>
      <c r="B438" s="22" t="s">
        <v>1302</v>
      </c>
      <c r="C438" s="21" t="s">
        <v>415</v>
      </c>
      <c r="D438" s="21" t="s">
        <v>415</v>
      </c>
      <c r="E438" s="21" t="s">
        <v>1178</v>
      </c>
      <c r="F438" s="21"/>
      <c r="G438" s="21" t="s">
        <v>108</v>
      </c>
      <c r="H438" s="21" t="s">
        <v>109</v>
      </c>
      <c r="I438" s="21" t="s">
        <v>92</v>
      </c>
      <c r="J438" s="21" t="s">
        <v>93</v>
      </c>
      <c r="K438" s="21" t="s">
        <v>111</v>
      </c>
      <c r="L438" s="24" t="s">
        <v>92</v>
      </c>
      <c r="M438" s="24">
        <v>20.031203536954457</v>
      </c>
      <c r="N438" s="24">
        <v>20.540733496251292</v>
      </c>
      <c r="O438" s="24">
        <v>24.404106460840481</v>
      </c>
      <c r="P438" s="24">
        <v>20.719491370814296</v>
      </c>
      <c r="Q438" s="24">
        <v>29.26717504451825</v>
      </c>
      <c r="R438" s="24">
        <v>32.153008158172291</v>
      </c>
      <c r="S438" s="24">
        <v>119.49615840771187</v>
      </c>
      <c r="T438" s="24">
        <v>101.14118551264743</v>
      </c>
      <c r="U438" s="24">
        <v>128.36123721467581</v>
      </c>
      <c r="V438" s="24" t="s">
        <v>92</v>
      </c>
      <c r="W438" s="24" t="s">
        <v>92</v>
      </c>
      <c r="X438" s="24" t="s">
        <v>92</v>
      </c>
      <c r="Y438" s="24" t="s">
        <v>92</v>
      </c>
      <c r="Z438" s="24" t="s">
        <v>92</v>
      </c>
      <c r="AA438" s="24" t="s">
        <v>92</v>
      </c>
      <c r="AB438" s="23" t="s">
        <v>230</v>
      </c>
      <c r="AC438" s="21">
        <v>18.136340000000001</v>
      </c>
      <c r="AD438" s="21">
        <v>-67.122810000000001</v>
      </c>
      <c r="AE438" s="21" t="str">
        <f>_xlfn.XLOOKUP(Consolidated[[#This Row],[CODE]],[1]updatedschoolpoints!$A:$A,[1]updatedschoolpoints!$O:$O)</f>
        <v>284-051-146-01</v>
      </c>
      <c r="AF438" s="21">
        <f>_xlfn.XLOOKUP(Consolidated[[#This Row],[CODE]],[1]updatedschoolpoints!$A:$A,[1]updatedschoolpoints!$Q:$Q)</f>
        <v>1</v>
      </c>
      <c r="AG438" s="21">
        <f>_xlfn.XLOOKUP(Consolidated[[#This Row],[CODE]],[1]updatedschoolpoints!$A:$A,[1]updatedschoolpoints!$P:$P)</f>
        <v>146</v>
      </c>
      <c r="AH438" s="21">
        <f>_xlfn.XLOOKUP(Consolidated[[#This Row],[CODE]],[1]updatedschoolpoints!$A:$A,[1]updatedschoolpoints!$I:$I)</f>
        <v>2.9070247280000001</v>
      </c>
      <c r="AI438" s="21">
        <f>_xlfn.XLOOKUP(Consolidated[[#This Row],[CODE]],[1]updatedschoolpoints!$A:$A,[1]updatedschoolpoints!$H:$H)</f>
        <v>126629.99709999999</v>
      </c>
      <c r="AJ438" s="21">
        <v>46510</v>
      </c>
      <c r="AK438" s="21" t="s">
        <v>238</v>
      </c>
      <c r="AL438" s="26">
        <f>_xlfn.XLOOKUP(Consolidated[[#This Row],[CODE]],'[2]FCI updated 220517'!$B:$B,'[2]FCI updated 220517'!$GD:$GD)</f>
        <v>0.68300000000000005</v>
      </c>
      <c r="AM438" s="27">
        <f>IF(AND(Consolidated[[#This Row],[DESIGNATION]]="Historic",Consolidated[[#This Row],[DESIGNATION 3/22/2022]]="Historic"),AL438,AL438/1.6)</f>
        <v>0.426875</v>
      </c>
      <c r="AN438" s="21" t="s">
        <v>97</v>
      </c>
      <c r="AO438" s="21" t="s">
        <v>97</v>
      </c>
      <c r="AP438" s="21" t="str">
        <f>_xlfn.XLOOKUP(Consolidated[[#This Row],[CODE]],'[3]PRUEBA PVI'!$D:$D,'[3]PRUEBA PVI'!$I:$I,"NO DATA")</f>
        <v>REGULAR</v>
      </c>
      <c r="AQ438" s="28" t="str">
        <f>IF(_xlfn.XLOOKUP(Consolidated[[#This Row],[CODE]],'[4]PRUEBA PVI'!$D:$D,'[4]PRUEBA PVI'!$I:$I,"NOT FOUND")=Consolidated[[#This Row],[SPECIAL SCHOOL]],"MATCHES","NO")</f>
        <v>MATCHES</v>
      </c>
      <c r="AR438" s="28"/>
      <c r="AS438" s="21">
        <f>_xlfn.XLOOKUP(Consolidated[[#This Row],[CODE]],'[5]WORKING FILE'!$D:$D,'[5]WORKING FILE'!$W:$W,"")</f>
        <v>5</v>
      </c>
      <c r="AT438" s="33" t="str">
        <f>_xlfn.XLOOKUP(Consolidated[[#This Row],[CODE]],'[5]WORKING FILE'!$D:$D,'[5]WORKING FILE'!$V:$V)</f>
        <v>bilingual</v>
      </c>
      <c r="AU438" s="21" t="str">
        <f>_xlfn.XLOOKUP(Consolidated[[#This Row],[CODE]],'[6]Karen sort'!$D:$D,'[6]Karen sort'!$O:$O,"NOT COMPLETE")</f>
        <v>PK-8</v>
      </c>
      <c r="AV438" s="21">
        <v>16.5</v>
      </c>
      <c r="AW438" s="21">
        <v>3</v>
      </c>
      <c r="AX438" s="21" t="s">
        <v>92</v>
      </c>
      <c r="AY438" s="27" t="s">
        <v>92</v>
      </c>
      <c r="AZ438" s="21"/>
      <c r="BA438" s="21"/>
      <c r="BB438" s="21"/>
      <c r="BC438" s="21"/>
      <c r="BD438" s="21"/>
      <c r="BE438" s="21"/>
      <c r="BF438" s="24" t="s">
        <v>179</v>
      </c>
      <c r="BG438" s="24">
        <v>498.98779720215742</v>
      </c>
      <c r="BH438" s="29" t="str">
        <f>IF(_xlfn.XLOOKUP(Consolidated[[#This Row],[CODE]],'[4]PRUEBA PVI'!$D:$D,'[4]PRUEBA PVI'!$AF:$AF,"NOT FOUND")=BG438,"",_xlfn.XLOOKUP(Consolidated[[#This Row],[CODE]],'[4]PRUEBA PVI'!$D:$D,'[4]PRUEBA PVI'!$AF:$AF,"NOT FOUND"))</f>
        <v/>
      </c>
      <c r="BI438" s="30">
        <v>472.47508284579737</v>
      </c>
      <c r="BJ438" s="21">
        <v>28</v>
      </c>
      <c r="BK438" s="28" t="str">
        <f>IF(_xlfn.XLOOKUP(Consolidated[[#This Row],[CODE]],'[4]PRUEBA PVI'!$D:$D,'[4]PRUEBA PVI'!$AK:$AK,"NO DATA")=Consolidated[[#This Row],[NO OF CLASSROOMS]],"","DOES NOT MATCH")</f>
        <v/>
      </c>
      <c r="BL438" s="31">
        <f>Consolidated[[#This Row],[ENROLLMENT 2021-22]]/Consolidated[[#This Row],[NO OF CLASSROOMS]]</f>
        <v>16.874110101635619</v>
      </c>
      <c r="BM438" s="21">
        <f>Consolidated[[#This Row],[FLOOR AREA (SF)]]/Consolidated[[#This Row],[ENROLLMENT 2022-23]]</f>
        <v>93.208692198052233</v>
      </c>
      <c r="BN438" s="21" t="s">
        <v>99</v>
      </c>
      <c r="BO438" s="21" t="s">
        <v>132</v>
      </c>
      <c r="BP438" s="21" t="s">
        <v>97</v>
      </c>
      <c r="BQ438" s="21" t="s">
        <v>97</v>
      </c>
      <c r="BR438" s="21" t="s">
        <v>97</v>
      </c>
      <c r="BS438" s="21" t="str">
        <f>_xlfn.XLOOKUP(Consolidated[[#This Row],[CODE]],'[7]page 1'!$A:$A,'[7]page 1'!$C:$C,"")</f>
        <v/>
      </c>
      <c r="BT438" s="21" t="str">
        <f>_xlfn.XLOOKUP(Consolidated[[#This Row],[CODE]],[8]Sheet1!$A:$A,[8]Sheet1!$G:$G,"")</f>
        <v/>
      </c>
      <c r="BU438" s="21" t="s">
        <v>92</v>
      </c>
      <c r="BV438" s="21" t="s">
        <v>101</v>
      </c>
      <c r="BW438" s="25" t="s">
        <v>92</v>
      </c>
      <c r="BX438" s="32" t="s">
        <v>1303</v>
      </c>
      <c r="BY438" s="21" t="s">
        <v>1178</v>
      </c>
      <c r="BZ438" s="21" t="s">
        <v>103</v>
      </c>
      <c r="CA438" s="33" t="s">
        <v>1286</v>
      </c>
      <c r="CB438" s="21">
        <v>1</v>
      </c>
      <c r="CC438" s="25" t="s">
        <v>172</v>
      </c>
      <c r="CD438" s="21" t="s">
        <v>97</v>
      </c>
      <c r="CE438" s="21"/>
      <c r="CF438" s="21" t="s">
        <v>143</v>
      </c>
    </row>
    <row r="439" spans="1:84" ht="70.2" x14ac:dyDescent="0.3">
      <c r="A439" s="21">
        <v>46086</v>
      </c>
      <c r="B439" s="22" t="s">
        <v>1304</v>
      </c>
      <c r="C439" s="21" t="s">
        <v>415</v>
      </c>
      <c r="D439" s="21" t="s">
        <v>1122</v>
      </c>
      <c r="E439" s="21" t="s">
        <v>1123</v>
      </c>
      <c r="F439" s="21"/>
      <c r="G439" s="21" t="s">
        <v>160</v>
      </c>
      <c r="H439" s="21" t="s">
        <v>161</v>
      </c>
      <c r="I439" s="21" t="s">
        <v>92</v>
      </c>
      <c r="J439" s="21" t="s">
        <v>93</v>
      </c>
      <c r="K439" s="21" t="s">
        <v>162</v>
      </c>
      <c r="L439" s="24" t="s">
        <v>92</v>
      </c>
      <c r="M439" s="24" t="s">
        <v>92</v>
      </c>
      <c r="N439" s="24" t="s">
        <v>92</v>
      </c>
      <c r="O439" s="24" t="s">
        <v>92</v>
      </c>
      <c r="P439" s="24" t="s">
        <v>92</v>
      </c>
      <c r="Q439" s="24" t="s">
        <v>92</v>
      </c>
      <c r="R439" s="24" t="s">
        <v>92</v>
      </c>
      <c r="S439" s="24" t="s">
        <v>92</v>
      </c>
      <c r="T439" s="24" t="s">
        <v>92</v>
      </c>
      <c r="U439" s="24" t="s">
        <v>92</v>
      </c>
      <c r="V439" s="24">
        <v>106.93296105623135</v>
      </c>
      <c r="W439" s="24">
        <v>81.088846123144265</v>
      </c>
      <c r="X439" s="24">
        <v>128.33754039560878</v>
      </c>
      <c r="Y439" s="24">
        <v>70.419592717829843</v>
      </c>
      <c r="Z439" s="24" t="s">
        <v>92</v>
      </c>
      <c r="AA439" s="24" t="s">
        <v>92</v>
      </c>
      <c r="AB439" s="23" t="s">
        <v>313</v>
      </c>
      <c r="AC439" s="21">
        <v>18.369710000000001</v>
      </c>
      <c r="AD439" s="21">
        <v>-67.156080000000003</v>
      </c>
      <c r="AE439" s="21" t="str">
        <f>_xlfn.XLOOKUP(Consolidated[[#This Row],[CODE]],[1]updatedschoolpoints!$A:$A,[1]updatedschoolpoints!$O:$O)</f>
        <v>097-000-003-03</v>
      </c>
      <c r="AF439" s="21">
        <f>_xlfn.XLOOKUP(Consolidated[[#This Row],[CODE]],[1]updatedschoolpoints!$A:$A,[1]updatedschoolpoints!$Q:$Q)</f>
        <v>3</v>
      </c>
      <c r="AG439" s="21">
        <f>_xlfn.XLOOKUP(Consolidated[[#This Row],[CODE]],[1]updatedschoolpoints!$A:$A,[1]updatedschoolpoints!$P:$P)</f>
        <v>3</v>
      </c>
      <c r="AH439" s="21">
        <f>_xlfn.XLOOKUP(Consolidated[[#This Row],[CODE]],[1]updatedschoolpoints!$A:$A,[1]updatedschoolpoints!$I:$I)</f>
        <v>3.8118623180000002</v>
      </c>
      <c r="AI439" s="21">
        <f>_xlfn.XLOOKUP(Consolidated[[#This Row],[CODE]],[1]updatedschoolpoints!$A:$A,[1]updatedschoolpoints!$H:$H)</f>
        <v>166044.72260000001</v>
      </c>
      <c r="AJ439" s="21">
        <v>56976</v>
      </c>
      <c r="AK439" s="21" t="s">
        <v>580</v>
      </c>
      <c r="AL439" s="26">
        <f>_xlfn.XLOOKUP(Consolidated[[#This Row],[CODE]],'[2]FCI updated 220517'!$B:$B,'[2]FCI updated 220517'!$GD:$GD)</f>
        <v>1.208</v>
      </c>
      <c r="AM439" s="27">
        <f>IF(AND(Consolidated[[#This Row],[DESIGNATION]]="Historic",Consolidated[[#This Row],[DESIGNATION 3/22/2022]]="Historic"),AL439,AL439/1.6)</f>
        <v>0.75499999999999989</v>
      </c>
      <c r="AN439" s="21" t="s">
        <v>97</v>
      </c>
      <c r="AO439" s="21" t="s">
        <v>97</v>
      </c>
      <c r="AP439" s="21" t="str">
        <f>_xlfn.XLOOKUP(Consolidated[[#This Row],[CODE]],'[3]PRUEBA PVI'!$D:$D,'[3]PRUEBA PVI'!$I:$I,"NO DATA")</f>
        <v>REGULAR</v>
      </c>
      <c r="AQ439" s="28" t="str">
        <f>IF(_xlfn.XLOOKUP(Consolidated[[#This Row],[CODE]],'[4]PRUEBA PVI'!$D:$D,'[4]PRUEBA PVI'!$I:$I,"NOT FOUND")=Consolidated[[#This Row],[SPECIAL SCHOOL]],"MATCHES","NO")</f>
        <v>MATCHES</v>
      </c>
      <c r="AR439" s="28"/>
      <c r="AS439" s="21">
        <f>_xlfn.XLOOKUP(Consolidated[[#This Row],[CODE]],'[5]WORKING FILE'!$D:$D,'[5]WORKING FILE'!$W:$W,"")</f>
        <v>3</v>
      </c>
      <c r="AT439" s="33" t="str">
        <f>_xlfn.XLOOKUP(Consolidated[[#This Row],[CODE]],'[5]WORKING FILE'!$D:$D,'[5]WORKING FILE'!$V:$V)</f>
        <v>bilingual</v>
      </c>
      <c r="AU439" s="21" t="str">
        <f>_xlfn.XLOOKUP(Consolidated[[#This Row],[CODE]],'[6]Karen sort'!$D:$D,'[6]Karen sort'!$O:$O,"NOT COMPLETE")</f>
        <v>9-12</v>
      </c>
      <c r="AV439" s="21">
        <v>13</v>
      </c>
      <c r="AW439" s="21">
        <v>4</v>
      </c>
      <c r="AX439" s="21" t="s">
        <v>92</v>
      </c>
      <c r="AY439" s="27" t="s">
        <v>92</v>
      </c>
      <c r="AZ439" s="21"/>
      <c r="BA439" s="21"/>
      <c r="BB439" s="21"/>
      <c r="BC439" s="21"/>
      <c r="BD439" s="21"/>
      <c r="BE439" s="21"/>
      <c r="BF439" s="24" t="s">
        <v>179</v>
      </c>
      <c r="BG439" s="24">
        <v>391.70285857434681</v>
      </c>
      <c r="BH439" s="29" t="str">
        <f>IF(_xlfn.XLOOKUP(Consolidated[[#This Row],[CODE]],'[4]PRUEBA PVI'!$D:$D,'[4]PRUEBA PVI'!$AF:$AF,"NOT FOUND")=BG439,"",_xlfn.XLOOKUP(Consolidated[[#This Row],[CODE]],'[4]PRUEBA PVI'!$D:$D,'[4]PRUEBA PVI'!$AF:$AF,"NOT FOUND"))</f>
        <v/>
      </c>
      <c r="BI439" s="30">
        <v>376.07074098258738</v>
      </c>
      <c r="BJ439" s="21">
        <v>32</v>
      </c>
      <c r="BK439" s="28" t="str">
        <f>IF(_xlfn.XLOOKUP(Consolidated[[#This Row],[CODE]],'[4]PRUEBA PVI'!$D:$D,'[4]PRUEBA PVI'!$AK:$AK,"NO DATA")=Consolidated[[#This Row],[NO OF CLASSROOMS]],"","DOES NOT MATCH")</f>
        <v/>
      </c>
      <c r="BL439" s="31">
        <f>Consolidated[[#This Row],[ENROLLMENT 2021-22]]/Consolidated[[#This Row],[NO OF CLASSROOMS]]</f>
        <v>11.752210655705856</v>
      </c>
      <c r="BM439" s="21">
        <f>Consolidated[[#This Row],[FLOOR AREA (SF)]]/Consolidated[[#This Row],[ENROLLMENT 2022-23]]</f>
        <v>145.45719734436332</v>
      </c>
      <c r="BN439" s="21" t="s">
        <v>114</v>
      </c>
      <c r="BO439" s="21" t="s">
        <v>132</v>
      </c>
      <c r="BP439" s="21" t="s">
        <v>97</v>
      </c>
      <c r="BQ439" s="21" t="s">
        <v>123</v>
      </c>
      <c r="BR439" s="21" t="s">
        <v>97</v>
      </c>
      <c r="BS439" s="21" t="str">
        <f>_xlfn.XLOOKUP(Consolidated[[#This Row],[CODE]],'[7]page 1'!$A:$A,'[7]page 1'!$C:$C,"")</f>
        <v/>
      </c>
      <c r="BT439" s="21" t="str">
        <f>_xlfn.XLOOKUP(Consolidated[[#This Row],[CODE]],[8]Sheet1!$A:$A,[8]Sheet1!$G:$G,"")</f>
        <v/>
      </c>
      <c r="BU439" s="21" t="s">
        <v>92</v>
      </c>
      <c r="BV439" s="21" t="s">
        <v>101</v>
      </c>
      <c r="BW439" s="25" t="s">
        <v>125</v>
      </c>
      <c r="BX439" s="32" t="s">
        <v>1305</v>
      </c>
      <c r="BY439" s="21" t="s">
        <v>1123</v>
      </c>
      <c r="BZ439" s="21" t="s">
        <v>103</v>
      </c>
      <c r="CA439" s="33" t="s">
        <v>1126</v>
      </c>
      <c r="CB439" s="21">
        <v>1</v>
      </c>
      <c r="CC439" s="25" t="s">
        <v>105</v>
      </c>
      <c r="CD439" s="21" t="s">
        <v>97</v>
      </c>
      <c r="CE439" s="21"/>
      <c r="CF439" s="21" t="s">
        <v>143</v>
      </c>
    </row>
    <row r="440" spans="1:84" ht="70.2" x14ac:dyDescent="0.3">
      <c r="A440" s="21">
        <v>46219</v>
      </c>
      <c r="B440" s="22" t="s">
        <v>1306</v>
      </c>
      <c r="C440" s="21" t="s">
        <v>415</v>
      </c>
      <c r="D440" s="21" t="s">
        <v>415</v>
      </c>
      <c r="E440" s="21" t="s">
        <v>1189</v>
      </c>
      <c r="F440" s="21"/>
      <c r="G440" s="21" t="s">
        <v>160</v>
      </c>
      <c r="H440" s="21" t="s">
        <v>161</v>
      </c>
      <c r="I440" s="21" t="s">
        <v>92</v>
      </c>
      <c r="J440" s="21" t="s">
        <v>93</v>
      </c>
      <c r="K440" s="21" t="s">
        <v>162</v>
      </c>
      <c r="L440" s="24" t="s">
        <v>92</v>
      </c>
      <c r="M440" s="24" t="s">
        <v>92</v>
      </c>
      <c r="N440" s="24" t="s">
        <v>92</v>
      </c>
      <c r="O440" s="24" t="s">
        <v>92</v>
      </c>
      <c r="P440" s="24" t="s">
        <v>92</v>
      </c>
      <c r="Q440" s="24" t="s">
        <v>92</v>
      </c>
      <c r="R440" s="24" t="s">
        <v>92</v>
      </c>
      <c r="S440" s="24" t="s">
        <v>92</v>
      </c>
      <c r="T440" s="24" t="s">
        <v>92</v>
      </c>
      <c r="U440" s="24" t="s">
        <v>92</v>
      </c>
      <c r="V440" s="24">
        <v>73.516410726159052</v>
      </c>
      <c r="W440" s="24">
        <v>92.536683222882274</v>
      </c>
      <c r="X440" s="24">
        <v>69.475961717923553</v>
      </c>
      <c r="Y440" s="24">
        <v>65.596332942636025</v>
      </c>
      <c r="Z440" s="24" t="s">
        <v>92</v>
      </c>
      <c r="AA440" s="24" t="s">
        <v>92</v>
      </c>
      <c r="AB440" s="23" t="s">
        <v>313</v>
      </c>
      <c r="AC440" s="21">
        <v>18.246939999999999</v>
      </c>
      <c r="AD440" s="21">
        <v>-66.989159999999998</v>
      </c>
      <c r="AE440" s="21" t="str">
        <f>_xlfn.XLOOKUP(Consolidated[[#This Row],[CODE]],[1]updatedschoolpoints!$A:$A,[1]updatedschoolpoints!$O:$O)</f>
        <v>210-003-018-10</v>
      </c>
      <c r="AF440" s="21">
        <f>_xlfn.XLOOKUP(Consolidated[[#This Row],[CODE]],[1]updatedschoolpoints!$A:$A,[1]updatedschoolpoints!$Q:$Q)</f>
        <v>10</v>
      </c>
      <c r="AG440" s="21">
        <f>_xlfn.XLOOKUP(Consolidated[[#This Row],[CODE]],[1]updatedschoolpoints!$A:$A,[1]updatedschoolpoints!$P:$P)</f>
        <v>18</v>
      </c>
      <c r="AH440" s="21">
        <f>_xlfn.XLOOKUP(Consolidated[[#This Row],[CODE]],[1]updatedschoolpoints!$A:$A,[1]updatedschoolpoints!$I:$I)</f>
        <v>1.800336776</v>
      </c>
      <c r="AI440" s="21">
        <f>_xlfn.XLOOKUP(Consolidated[[#This Row],[CODE]],[1]updatedschoolpoints!$A:$A,[1]updatedschoolpoints!$H:$H)</f>
        <v>78422.669970000003</v>
      </c>
      <c r="AJ440" s="21">
        <v>54552</v>
      </c>
      <c r="AK440" s="21" t="s">
        <v>238</v>
      </c>
      <c r="AL440" s="26">
        <f>_xlfn.XLOOKUP(Consolidated[[#This Row],[CODE]],'[2]FCI updated 220517'!$B:$B,'[2]FCI updated 220517'!$GD:$GD)</f>
        <v>0.37</v>
      </c>
      <c r="AM440" s="27">
        <f>IF(AND(Consolidated[[#This Row],[DESIGNATION]]="Historic",Consolidated[[#This Row],[DESIGNATION 3/22/2022]]="Historic"),AL440,AL440/1.6)</f>
        <v>0.23124999999999998</v>
      </c>
      <c r="AN440" s="21" t="s">
        <v>45</v>
      </c>
      <c r="AO440" s="21" t="s">
        <v>46</v>
      </c>
      <c r="AP440" s="21" t="str">
        <f>_xlfn.XLOOKUP(Consolidated[[#This Row],[CODE]],'[3]PRUEBA PVI'!$D:$D,'[3]PRUEBA PVI'!$I:$I,"NO DATA")</f>
        <v>VOCACIONAL</v>
      </c>
      <c r="AQ440" s="28" t="str">
        <f>IF(_xlfn.XLOOKUP(Consolidated[[#This Row],[CODE]],'[4]PRUEBA PVI'!$D:$D,'[4]PRUEBA PVI'!$I:$I,"NOT FOUND")=Consolidated[[#This Row],[SPECIAL SCHOOL]],"MATCHES","NO")</f>
        <v>MATCHES</v>
      </c>
      <c r="AR440" s="28"/>
      <c r="AS440" s="21">
        <f>_xlfn.XLOOKUP(Consolidated[[#This Row],[CODE]],'[5]WORKING FILE'!$D:$D,'[5]WORKING FILE'!$W:$W,"")</f>
        <v>3</v>
      </c>
      <c r="AT440" s="33">
        <f>_xlfn.XLOOKUP(Consolidated[[#This Row],[CODE]],'[5]WORKING FILE'!$D:$D,'[5]WORKING FILE'!$V:$V)</f>
        <v>0</v>
      </c>
      <c r="AU440" s="21" t="str">
        <f>_xlfn.XLOOKUP(Consolidated[[#This Row],[CODE]],'[6]Karen sort'!$D:$D,'[6]Karen sort'!$O:$O,"NOT COMPLETE")</f>
        <v>9-12</v>
      </c>
      <c r="AV440" s="21">
        <v>2.2999999999999998</v>
      </c>
      <c r="AW440" s="21">
        <v>4</v>
      </c>
      <c r="AX440" s="21" t="s">
        <v>92</v>
      </c>
      <c r="AY440" s="27" t="s">
        <v>92</v>
      </c>
      <c r="AZ440" s="21"/>
      <c r="BA440" s="21"/>
      <c r="BB440" s="21"/>
      <c r="BC440" s="21"/>
      <c r="BD440" s="21"/>
      <c r="BE440" s="21"/>
      <c r="BF440" s="24" t="s">
        <v>179</v>
      </c>
      <c r="BG440" s="24">
        <v>307.03409054743992</v>
      </c>
      <c r="BH440" s="29" t="str">
        <f>IF(_xlfn.XLOOKUP(Consolidated[[#This Row],[CODE]],'[4]PRUEBA PVI'!$D:$D,'[4]PRUEBA PVI'!$AF:$AF,"NOT FOUND")=BG440,"",_xlfn.XLOOKUP(Consolidated[[#This Row],[CODE]],'[4]PRUEBA PVI'!$D:$D,'[4]PRUEBA PVI'!$AF:$AF,"NOT FOUND"))</f>
        <v/>
      </c>
      <c r="BI440" s="30">
        <v>294.60599383885159</v>
      </c>
      <c r="BJ440" s="21">
        <v>24</v>
      </c>
      <c r="BK440" s="28" t="str">
        <f>IF(_xlfn.XLOOKUP(Consolidated[[#This Row],[CODE]],'[4]PRUEBA PVI'!$D:$D,'[4]PRUEBA PVI'!$AK:$AK,"NO DATA")=Consolidated[[#This Row],[NO OF CLASSROOMS]],"","DOES NOT MATCH")</f>
        <v/>
      </c>
      <c r="BL440" s="31">
        <f>Consolidated[[#This Row],[ENROLLMENT 2021-22]]/Consolidated[[#This Row],[NO OF CLASSROOMS]]</f>
        <v>12.275249743285483</v>
      </c>
      <c r="BM440" s="21">
        <f>Consolidated[[#This Row],[FLOOR AREA (SF)]]/Consolidated[[#This Row],[ENROLLMENT 2022-23]]</f>
        <v>177.67408141139674</v>
      </c>
      <c r="BN440" s="21" t="s">
        <v>99</v>
      </c>
      <c r="BO440" s="21" t="s">
        <v>132</v>
      </c>
      <c r="BP440" s="21" t="s">
        <v>97</v>
      </c>
      <c r="BQ440" s="21" t="s">
        <v>97</v>
      </c>
      <c r="BR440" s="21" t="s">
        <v>285</v>
      </c>
      <c r="BS440" s="21" t="str">
        <f>_xlfn.XLOOKUP(Consolidated[[#This Row],[CODE]],'[7]page 1'!$A:$A,'[7]page 1'!$C:$C,"")</f>
        <v/>
      </c>
      <c r="BT440" s="21" t="str">
        <f>_xlfn.XLOOKUP(Consolidated[[#This Row],[CODE]],[8]Sheet1!$A:$A,[8]Sheet1!$G:$G,"")</f>
        <v>ESSER ROOF SEALING PROGRAM</v>
      </c>
      <c r="BU440" s="21" t="s">
        <v>92</v>
      </c>
      <c r="BV440" s="21" t="s">
        <v>124</v>
      </c>
      <c r="BW440" s="25" t="s">
        <v>92</v>
      </c>
      <c r="BX440" s="32" t="s">
        <v>1307</v>
      </c>
      <c r="BY440" s="21" t="s">
        <v>1189</v>
      </c>
      <c r="BZ440" s="21" t="s">
        <v>103</v>
      </c>
      <c r="CA440" s="33" t="s">
        <v>1191</v>
      </c>
      <c r="CB440" s="21">
        <v>2</v>
      </c>
      <c r="CC440" s="25" t="s">
        <v>172</v>
      </c>
      <c r="CD440" s="21" t="s">
        <v>97</v>
      </c>
      <c r="CE440" s="21"/>
      <c r="CF440" s="21" t="s">
        <v>117</v>
      </c>
    </row>
    <row r="441" spans="1:84" ht="70.2" x14ac:dyDescent="0.3">
      <c r="A441" s="21">
        <v>46334</v>
      </c>
      <c r="B441" s="22" t="s">
        <v>1308</v>
      </c>
      <c r="C441" s="21" t="s">
        <v>415</v>
      </c>
      <c r="D441" s="21" t="s">
        <v>416</v>
      </c>
      <c r="E441" s="21" t="s">
        <v>1217</v>
      </c>
      <c r="F441" s="21"/>
      <c r="G441" s="21" t="s">
        <v>189</v>
      </c>
      <c r="H441" s="21" t="s">
        <v>190</v>
      </c>
      <c r="I441" s="21" t="s">
        <v>92</v>
      </c>
      <c r="J441" s="21" t="s">
        <v>92</v>
      </c>
      <c r="K441" s="21" t="s">
        <v>191</v>
      </c>
      <c r="L441" s="24" t="s">
        <v>92</v>
      </c>
      <c r="M441" s="24" t="s">
        <v>92</v>
      </c>
      <c r="N441" s="24" t="s">
        <v>92</v>
      </c>
      <c r="O441" s="24" t="s">
        <v>92</v>
      </c>
      <c r="P441" s="24" t="s">
        <v>92</v>
      </c>
      <c r="Q441" s="24" t="s">
        <v>92</v>
      </c>
      <c r="R441" s="24" t="s">
        <v>92</v>
      </c>
      <c r="S441" s="24">
        <v>77.767341185971219</v>
      </c>
      <c r="T441" s="24">
        <v>69.948109606877665</v>
      </c>
      <c r="U441" s="24">
        <v>78.918390287541413</v>
      </c>
      <c r="V441" s="24" t="s">
        <v>92</v>
      </c>
      <c r="W441" s="24" t="s">
        <v>92</v>
      </c>
      <c r="X441" s="24" t="s">
        <v>92</v>
      </c>
      <c r="Y441" s="24" t="s">
        <v>92</v>
      </c>
      <c r="Z441" s="24" t="s">
        <v>92</v>
      </c>
      <c r="AA441" s="24" t="s">
        <v>92</v>
      </c>
      <c r="AB441" s="23" t="s">
        <v>230</v>
      </c>
      <c r="AC441" s="21">
        <v>18.380130000000001</v>
      </c>
      <c r="AD441" s="21">
        <v>-67.078410000000005</v>
      </c>
      <c r="AE441" s="21" t="str">
        <f>_xlfn.XLOOKUP(Consolidated[[#This Row],[CODE]],[1]updatedschoolpoints!$A:$A,[1]updatedschoolpoints!$O:$O)</f>
        <v>070-000-009-38</v>
      </c>
      <c r="AF441" s="21">
        <f>_xlfn.XLOOKUP(Consolidated[[#This Row],[CODE]],[1]updatedschoolpoints!$A:$A,[1]updatedschoolpoints!$Q:$Q)</f>
        <v>38</v>
      </c>
      <c r="AG441" s="21">
        <f>_xlfn.XLOOKUP(Consolidated[[#This Row],[CODE]],[1]updatedschoolpoints!$A:$A,[1]updatedschoolpoints!$P:$P)</f>
        <v>9</v>
      </c>
      <c r="AH441" s="21">
        <f>_xlfn.XLOOKUP(Consolidated[[#This Row],[CODE]],[1]updatedschoolpoints!$A:$A,[1]updatedschoolpoints!$I:$I)</f>
        <v>1.4906560900000001</v>
      </c>
      <c r="AI441" s="21">
        <f>_xlfn.XLOOKUP(Consolidated[[#This Row],[CODE]],[1]updatedschoolpoints!$A:$A,[1]updatedschoolpoints!$H:$H)</f>
        <v>64932.97928</v>
      </c>
      <c r="AJ441" s="21">
        <v>44339</v>
      </c>
      <c r="AK441" s="21" t="s">
        <v>314</v>
      </c>
      <c r="AL441" s="26">
        <f>_xlfn.XLOOKUP(Consolidated[[#This Row],[CODE]],'[2]FCI updated 220517'!$B:$B,'[2]FCI updated 220517'!$GD:$GD)</f>
        <v>0.74099999999999999</v>
      </c>
      <c r="AM441" s="27">
        <f>IF(AND(Consolidated[[#This Row],[DESIGNATION]]="Historic",Consolidated[[#This Row],[DESIGNATION 3/22/2022]]="Historic"),AL441,AL441/1.6)</f>
        <v>0.46312499999999995</v>
      </c>
      <c r="AN441" s="21" t="s">
        <v>97</v>
      </c>
      <c r="AO441" s="21" t="s">
        <v>97</v>
      </c>
      <c r="AP441" s="21" t="str">
        <f>_xlfn.XLOOKUP(Consolidated[[#This Row],[CODE]],'[3]PRUEBA PVI'!$D:$D,'[3]PRUEBA PVI'!$I:$I,"NO DATA")</f>
        <v>REGULAR</v>
      </c>
      <c r="AQ441" s="28" t="str">
        <f>IF(_xlfn.XLOOKUP(Consolidated[[#This Row],[CODE]],'[4]PRUEBA PVI'!$D:$D,'[4]PRUEBA PVI'!$I:$I,"NOT FOUND")=Consolidated[[#This Row],[SPECIAL SCHOOL]],"MATCHES","NO")</f>
        <v>MATCHES</v>
      </c>
      <c r="AR441" s="28"/>
      <c r="AS441" s="21">
        <f>_xlfn.XLOOKUP(Consolidated[[#This Row],[CODE]],'[5]WORKING FILE'!$D:$D,'[5]WORKING FILE'!$W:$W,"")</f>
        <v>3</v>
      </c>
      <c r="AT441" s="33" t="str">
        <f>_xlfn.XLOOKUP(Consolidated[[#This Row],[CODE]],'[5]WORKING FILE'!$D:$D,'[5]WORKING FILE'!$V:$V)</f>
        <v>less 69 at Tomas and 90 at Cerro Gordo</v>
      </c>
      <c r="AU441" s="21" t="str">
        <f>_xlfn.XLOOKUP(Consolidated[[#This Row],[CODE]],'[6]Karen sort'!$D:$D,'[6]Karen sort'!$O:$O,"NOT COMPLETE")</f>
        <v>PK-8</v>
      </c>
      <c r="AV441" s="21">
        <v>4.8</v>
      </c>
      <c r="AW441" s="21">
        <v>2</v>
      </c>
      <c r="AX441" s="21" t="s">
        <v>92</v>
      </c>
      <c r="AY441" s="27" t="s">
        <v>92</v>
      </c>
      <c r="AZ441" s="21"/>
      <c r="BA441" s="21"/>
      <c r="BB441" s="21"/>
      <c r="BC441" s="21"/>
      <c r="BD441" s="21"/>
      <c r="BE441" s="21"/>
      <c r="BF441" s="24" t="s">
        <v>179</v>
      </c>
      <c r="BG441" s="24">
        <v>226.63384108039031</v>
      </c>
      <c r="BH441" s="29" t="str">
        <f>IF(_xlfn.XLOOKUP(Consolidated[[#This Row],[CODE]],'[4]PRUEBA PVI'!$D:$D,'[4]PRUEBA PVI'!$AF:$AF,"NOT FOUND")=BG441,"",_xlfn.XLOOKUP(Consolidated[[#This Row],[CODE]],'[4]PRUEBA PVI'!$D:$D,'[4]PRUEBA PVI'!$AF:$AF,"NOT FOUND"))</f>
        <v/>
      </c>
      <c r="BI441" s="30">
        <v>214.90874235487948</v>
      </c>
      <c r="BJ441" s="21">
        <v>23</v>
      </c>
      <c r="BK441" s="28" t="str">
        <f>IF(_xlfn.XLOOKUP(Consolidated[[#This Row],[CODE]],'[4]PRUEBA PVI'!$D:$D,'[4]PRUEBA PVI'!$AK:$AK,"NO DATA")=Consolidated[[#This Row],[NO OF CLASSROOMS]],"","DOES NOT MATCH")</f>
        <v/>
      </c>
      <c r="BL441" s="31">
        <f>Consolidated[[#This Row],[ENROLLMENT 2021-22]]/Consolidated[[#This Row],[NO OF CLASSROOMS]]</f>
        <v>9.3438583632556291</v>
      </c>
      <c r="BM441" s="21">
        <f>Consolidated[[#This Row],[FLOOR AREA (SF)]]/Consolidated[[#This Row],[ENROLLMENT 2022-23]]</f>
        <v>195.64156786396393</v>
      </c>
      <c r="BN441" s="21" t="s">
        <v>114</v>
      </c>
      <c r="BO441" s="21" t="s">
        <v>132</v>
      </c>
      <c r="BP441" s="21" t="s">
        <v>97</v>
      </c>
      <c r="BQ441" s="21" t="s">
        <v>123</v>
      </c>
      <c r="BR441" s="21" t="s">
        <v>97</v>
      </c>
      <c r="BS441" s="21" t="str">
        <f>_xlfn.XLOOKUP(Consolidated[[#This Row],[CODE]],'[7]page 1'!$A:$A,'[7]page 1'!$C:$C,"")</f>
        <v/>
      </c>
      <c r="BT441" s="21" t="str">
        <f>_xlfn.XLOOKUP(Consolidated[[#This Row],[CODE]],[8]Sheet1!$A:$A,[8]Sheet1!$G:$G,"")</f>
        <v>ESSER ROOF SEALING PROGRAM</v>
      </c>
      <c r="BU441" s="21" t="s">
        <v>92</v>
      </c>
      <c r="BV441" s="21" t="s">
        <v>101</v>
      </c>
      <c r="BW441" s="25" t="s">
        <v>125</v>
      </c>
      <c r="BX441" s="32" t="s">
        <v>1309</v>
      </c>
      <c r="BY441" s="21" t="s">
        <v>1217</v>
      </c>
      <c r="BZ441" s="21" t="s">
        <v>103</v>
      </c>
      <c r="CA441" s="33" t="s">
        <v>1219</v>
      </c>
      <c r="CB441" s="21">
        <v>1</v>
      </c>
      <c r="CC441" s="25" t="s">
        <v>172</v>
      </c>
      <c r="CD441" s="21" t="s">
        <v>97</v>
      </c>
      <c r="CE441" s="21"/>
      <c r="CF441" s="21" t="s">
        <v>462</v>
      </c>
    </row>
    <row r="442" spans="1:84" ht="70.8" x14ac:dyDescent="0.3">
      <c r="A442" s="21">
        <v>46656</v>
      </c>
      <c r="B442" s="22" t="s">
        <v>1310</v>
      </c>
      <c r="C442" s="21" t="s">
        <v>415</v>
      </c>
      <c r="D442" s="21" t="s">
        <v>1122</v>
      </c>
      <c r="E442" s="21" t="s">
        <v>1122</v>
      </c>
      <c r="F442" s="21"/>
      <c r="G442" s="21" t="s">
        <v>160</v>
      </c>
      <c r="H442" s="21" t="s">
        <v>161</v>
      </c>
      <c r="I442" s="21" t="s">
        <v>92</v>
      </c>
      <c r="J442" s="21" t="s">
        <v>93</v>
      </c>
      <c r="K442" s="21" t="s">
        <v>162</v>
      </c>
      <c r="L442" s="24" t="s">
        <v>92</v>
      </c>
      <c r="M442" s="24" t="s">
        <v>92</v>
      </c>
      <c r="N442" s="24" t="s">
        <v>92</v>
      </c>
      <c r="O442" s="24" t="s">
        <v>92</v>
      </c>
      <c r="P442" s="24" t="s">
        <v>92</v>
      </c>
      <c r="Q442" s="24" t="s">
        <v>92</v>
      </c>
      <c r="R442" s="24" t="s">
        <v>92</v>
      </c>
      <c r="S442" s="24" t="s">
        <v>92</v>
      </c>
      <c r="T442" s="24" t="s">
        <v>92</v>
      </c>
      <c r="U442" s="24" t="s">
        <v>92</v>
      </c>
      <c r="V442" s="24">
        <v>115.52578828396423</v>
      </c>
      <c r="W442" s="24">
        <v>119.24830312227097</v>
      </c>
      <c r="X442" s="24">
        <v>139.91686734859604</v>
      </c>
      <c r="Y442" s="24">
        <v>141.80383739069845</v>
      </c>
      <c r="Z442" s="24" t="s">
        <v>92</v>
      </c>
      <c r="AA442" s="24" t="s">
        <v>92</v>
      </c>
      <c r="AB442" s="23" t="s">
        <v>313</v>
      </c>
      <c r="AC442" s="21">
        <v>18.458480000000002</v>
      </c>
      <c r="AD442" s="21">
        <v>-67.154979999999995</v>
      </c>
      <c r="AE442" s="21" t="str">
        <f>_xlfn.XLOOKUP(Consolidated[[#This Row],[CODE]],[1]updatedschoolpoints!$A:$A,[1]updatedschoolpoints!$O:$O)</f>
        <v>023-026-173-62</v>
      </c>
      <c r="AF442" s="21">
        <f>_xlfn.XLOOKUP(Consolidated[[#This Row],[CODE]],[1]updatedschoolpoints!$A:$A,[1]updatedschoolpoints!$Q:$Q)</f>
        <v>62</v>
      </c>
      <c r="AG442" s="21">
        <f>_xlfn.XLOOKUP(Consolidated[[#This Row],[CODE]],[1]updatedschoolpoints!$A:$A,[1]updatedschoolpoints!$P:$P)</f>
        <v>173</v>
      </c>
      <c r="AH442" s="21">
        <f>_xlfn.XLOOKUP(Consolidated[[#This Row],[CODE]],[1]updatedschoolpoints!$A:$A,[1]updatedschoolpoints!$I:$I)</f>
        <v>4.5292592169999999</v>
      </c>
      <c r="AI442" s="21">
        <f>_xlfn.XLOOKUP(Consolidated[[#This Row],[CODE]],[1]updatedschoolpoints!$A:$A,[1]updatedschoolpoints!$H:$H)</f>
        <v>197294.53150000001</v>
      </c>
      <c r="AJ442" s="21">
        <v>65920</v>
      </c>
      <c r="AK442" s="21" t="s">
        <v>226</v>
      </c>
      <c r="AL442" s="26">
        <f>_xlfn.XLOOKUP(Consolidated[[#This Row],[CODE]],'[2]FCI updated 220517'!$B:$B,'[2]FCI updated 220517'!$GD:$GD)</f>
        <v>0.82499999999999996</v>
      </c>
      <c r="AM442" s="27">
        <f>IF(AND(Consolidated[[#This Row],[DESIGNATION]]="Historic",Consolidated[[#This Row],[DESIGNATION 3/22/2022]]="Historic"),AL442,AL442/1.6)</f>
        <v>0.51562499999999989</v>
      </c>
      <c r="AN442" s="21" t="s">
        <v>97</v>
      </c>
      <c r="AO442" s="21" t="s">
        <v>97</v>
      </c>
      <c r="AP442" s="21" t="str">
        <f>_xlfn.XLOOKUP(Consolidated[[#This Row],[CODE]],'[3]PRUEBA PVI'!$D:$D,'[3]PRUEBA PVI'!$I:$I,"NO DATA")</f>
        <v>REGULAR</v>
      </c>
      <c r="AQ442" s="28" t="str">
        <f>IF(_xlfn.XLOOKUP(Consolidated[[#This Row],[CODE]],'[4]PRUEBA PVI'!$D:$D,'[4]PRUEBA PVI'!$I:$I,"NOT FOUND")=Consolidated[[#This Row],[SPECIAL SCHOOL]],"MATCHES","NO")</f>
        <v>MATCHES</v>
      </c>
      <c r="AR442" s="28"/>
      <c r="AS442" s="21">
        <f>_xlfn.XLOOKUP(Consolidated[[#This Row],[CODE]],'[5]WORKING FILE'!$D:$D,'[5]WORKING FILE'!$W:$W,"")</f>
        <v>4</v>
      </c>
      <c r="AT442" s="33">
        <f>_xlfn.XLOOKUP(Consolidated[[#This Row],[CODE]],'[5]WORKING FILE'!$D:$D,'[5]WORKING FILE'!$V:$V)</f>
        <v>0</v>
      </c>
      <c r="AU442" s="21" t="str">
        <f>_xlfn.XLOOKUP(Consolidated[[#This Row],[CODE]],'[6]Karen sort'!$D:$D,'[6]Karen sort'!$O:$O,"NOT COMPLETE")</f>
        <v>9-12</v>
      </c>
      <c r="AV442" s="21">
        <v>9.6999999999999993</v>
      </c>
      <c r="AW442" s="21">
        <v>3</v>
      </c>
      <c r="AX442" s="21" t="s">
        <v>92</v>
      </c>
      <c r="AY442" s="27" t="s">
        <v>92</v>
      </c>
      <c r="AZ442" s="21"/>
      <c r="BA442" s="21"/>
      <c r="BB442" s="21"/>
      <c r="BC442" s="21"/>
      <c r="BD442" s="21"/>
      <c r="BE442" s="21"/>
      <c r="BF442" s="24" t="s">
        <v>179</v>
      </c>
      <c r="BG442" s="24">
        <v>538.16003658427269</v>
      </c>
      <c r="BH442" s="29" t="str">
        <f>IF(_xlfn.XLOOKUP(Consolidated[[#This Row],[CODE]],'[4]PRUEBA PVI'!$D:$D,'[4]PRUEBA PVI'!$AF:$AF,"NOT FOUND")=BG442,"",_xlfn.XLOOKUP(Consolidated[[#This Row],[CODE]],'[4]PRUEBA PVI'!$D:$D,'[4]PRUEBA PVI'!$AF:$AF,"NOT FOUND"))</f>
        <v/>
      </c>
      <c r="BI442" s="30">
        <v>517.19935315885687</v>
      </c>
      <c r="BJ442" s="21">
        <v>28</v>
      </c>
      <c r="BK442" s="28" t="str">
        <f>IF(_xlfn.XLOOKUP(Consolidated[[#This Row],[CODE]],'[4]PRUEBA PVI'!$D:$D,'[4]PRUEBA PVI'!$AK:$AK,"NO DATA")=Consolidated[[#This Row],[NO OF CLASSROOMS]],"","DOES NOT MATCH")</f>
        <v/>
      </c>
      <c r="BL442" s="31">
        <f>Consolidated[[#This Row],[ENROLLMENT 2021-22]]/Consolidated[[#This Row],[NO OF CLASSROOMS]]</f>
        <v>18.471405469959173</v>
      </c>
      <c r="BM442" s="21">
        <f>Consolidated[[#This Row],[FLOOR AREA (SF)]]/Consolidated[[#This Row],[ENROLLMENT 2022-23]]</f>
        <v>122.49144402917275</v>
      </c>
      <c r="BN442" s="21" t="s">
        <v>114</v>
      </c>
      <c r="BO442" s="21" t="s">
        <v>132</v>
      </c>
      <c r="BP442" s="21" t="s">
        <v>97</v>
      </c>
      <c r="BQ442" s="21" t="s">
        <v>123</v>
      </c>
      <c r="BR442" s="21" t="s">
        <v>97</v>
      </c>
      <c r="BS442" s="21" t="str">
        <f>_xlfn.XLOOKUP(Consolidated[[#This Row],[CODE]],'[7]page 1'!$A:$A,'[7]page 1'!$C:$C,"")</f>
        <v/>
      </c>
      <c r="BT442" s="21" t="str">
        <f>_xlfn.XLOOKUP(Consolidated[[#This Row],[CODE]],[8]Sheet1!$A:$A,[8]Sheet1!$G:$G,"")</f>
        <v/>
      </c>
      <c r="BU442" s="21" t="s">
        <v>92</v>
      </c>
      <c r="BV442" s="21" t="s">
        <v>101</v>
      </c>
      <c r="BW442" s="25" t="s">
        <v>279</v>
      </c>
      <c r="BX442" s="32" t="s">
        <v>1311</v>
      </c>
      <c r="BY442" s="21" t="s">
        <v>1122</v>
      </c>
      <c r="BZ442" s="21" t="s">
        <v>103</v>
      </c>
      <c r="CA442" s="33" t="s">
        <v>1144</v>
      </c>
      <c r="CB442" s="21">
        <v>1</v>
      </c>
      <c r="CC442" s="25" t="s">
        <v>172</v>
      </c>
      <c r="CD442" s="21" t="s">
        <v>97</v>
      </c>
      <c r="CE442" s="21"/>
      <c r="CF442" s="21" t="s">
        <v>143</v>
      </c>
    </row>
    <row r="443" spans="1:84" ht="70.8" x14ac:dyDescent="0.3">
      <c r="A443" s="21">
        <v>46664</v>
      </c>
      <c r="B443" s="22" t="s">
        <v>1312</v>
      </c>
      <c r="C443" s="21" t="s">
        <v>415</v>
      </c>
      <c r="D443" s="21" t="s">
        <v>1122</v>
      </c>
      <c r="E443" s="21" t="s">
        <v>1122</v>
      </c>
      <c r="F443" s="21"/>
      <c r="G443" s="21" t="s">
        <v>189</v>
      </c>
      <c r="H443" s="21" t="s">
        <v>190</v>
      </c>
      <c r="I443" s="21" t="s">
        <v>92</v>
      </c>
      <c r="J443" s="21" t="s">
        <v>93</v>
      </c>
      <c r="K443" s="21" t="s">
        <v>191</v>
      </c>
      <c r="L443" s="24" t="s">
        <v>92</v>
      </c>
      <c r="M443" s="24" t="s">
        <v>92</v>
      </c>
      <c r="N443" s="24" t="s">
        <v>92</v>
      </c>
      <c r="O443" s="24" t="s">
        <v>92</v>
      </c>
      <c r="P443" s="24" t="s">
        <v>92</v>
      </c>
      <c r="Q443" s="24" t="s">
        <v>92</v>
      </c>
      <c r="R443" s="24" t="s">
        <v>92</v>
      </c>
      <c r="S443" s="24">
        <v>86.302781072236357</v>
      </c>
      <c r="T443" s="24">
        <v>107.75789858356829</v>
      </c>
      <c r="U443" s="24">
        <v>109.34475762731643</v>
      </c>
      <c r="V443" s="24" t="s">
        <v>92</v>
      </c>
      <c r="W443" s="24" t="s">
        <v>92</v>
      </c>
      <c r="X443" s="24" t="s">
        <v>92</v>
      </c>
      <c r="Y443" s="24" t="s">
        <v>92</v>
      </c>
      <c r="Z443" s="24" t="s">
        <v>92</v>
      </c>
      <c r="AA443" s="24" t="s">
        <v>92</v>
      </c>
      <c r="AB443" s="23" t="s">
        <v>192</v>
      </c>
      <c r="AC443" s="21">
        <v>18.500350000000001</v>
      </c>
      <c r="AD443" s="21">
        <v>-67.145579999999995</v>
      </c>
      <c r="AE443" s="21" t="str">
        <f>_xlfn.XLOOKUP(Consolidated[[#This Row],[CODE]],[1]updatedschoolpoints!$A:$A,[1]updatedschoolpoints!$O:$O)</f>
        <v>001-000-009-01</v>
      </c>
      <c r="AF443" s="21">
        <f>_xlfn.XLOOKUP(Consolidated[[#This Row],[CODE]],[1]updatedschoolpoints!$A:$A,[1]updatedschoolpoints!$Q:$Q)</f>
        <v>1</v>
      </c>
      <c r="AG443" s="21">
        <f>_xlfn.XLOOKUP(Consolidated[[#This Row],[CODE]],[1]updatedschoolpoints!$A:$A,[1]updatedschoolpoints!$P:$P)</f>
        <v>9</v>
      </c>
      <c r="AH443" s="21">
        <f>_xlfn.XLOOKUP(Consolidated[[#This Row],[CODE]],[1]updatedschoolpoints!$A:$A,[1]updatedschoolpoints!$I:$I)</f>
        <v>5.4261165910000004</v>
      </c>
      <c r="AI443" s="21">
        <f>_xlfn.XLOOKUP(Consolidated[[#This Row],[CODE]],[1]updatedschoolpoints!$A:$A,[1]updatedschoolpoints!$H:$H)</f>
        <v>236361.63870000001</v>
      </c>
      <c r="AJ443" s="21">
        <v>63558</v>
      </c>
      <c r="AK443" s="21" t="s">
        <v>1132</v>
      </c>
      <c r="AL443" s="26">
        <f>_xlfn.XLOOKUP(Consolidated[[#This Row],[CODE]],'[2]FCI updated 220517'!$B:$B,'[2]FCI updated 220517'!$GD:$GD)</f>
        <v>0.58240000000000003</v>
      </c>
      <c r="AM443" s="27">
        <f>IF(AND(Consolidated[[#This Row],[DESIGNATION]]="Historic",Consolidated[[#This Row],[DESIGNATION 3/22/2022]]="Historic"),AL443,AL443/1.6)</f>
        <v>0.36399999999999999</v>
      </c>
      <c r="AN443" s="21" t="s">
        <v>45</v>
      </c>
      <c r="AO443" s="21" t="s">
        <v>46</v>
      </c>
      <c r="AP443" s="21" t="str">
        <f>_xlfn.XLOOKUP(Consolidated[[#This Row],[CODE]],'[3]PRUEBA PVI'!$D:$D,'[3]PRUEBA PVI'!$I:$I,"NO DATA")</f>
        <v>REGULAR</v>
      </c>
      <c r="AQ443" s="28" t="str">
        <f>IF(_xlfn.XLOOKUP(Consolidated[[#This Row],[CODE]],'[4]PRUEBA PVI'!$D:$D,'[4]PRUEBA PVI'!$I:$I,"NOT FOUND")=Consolidated[[#This Row],[SPECIAL SCHOOL]],"MATCHES","NO")</f>
        <v>MATCHES</v>
      </c>
      <c r="AR443" s="28"/>
      <c r="AS443" s="21">
        <f>_xlfn.XLOOKUP(Consolidated[[#This Row],[CODE]],'[5]WORKING FILE'!$D:$D,'[5]WORKING FILE'!$W:$W,"")</f>
        <v>1</v>
      </c>
      <c r="AT443" s="33" t="str">
        <f>_xlfn.XLOOKUP(Consolidated[[#This Row],[CODE]],'[5]WORKING FILE'!$D:$D,'[5]WORKING FILE'!$V:$V)</f>
        <v>or convert to PK-8 instead of making Salvador Fuentes a PK-12</v>
      </c>
      <c r="AU443" s="21" t="str">
        <f>_xlfn.XLOOKUP(Consolidated[[#This Row],[CODE]],'[6]Karen sort'!$D:$D,'[6]Karen sort'!$O:$O,"NOT COMPLETE")</f>
        <v>PK-8</v>
      </c>
      <c r="AV443" s="21">
        <v>9.6999999999999993</v>
      </c>
      <c r="AW443" s="21">
        <v>3</v>
      </c>
      <c r="AX443" s="21" t="s">
        <v>92</v>
      </c>
      <c r="AY443" s="27" t="s">
        <v>92</v>
      </c>
      <c r="AZ443" s="21"/>
      <c r="BA443" s="21"/>
      <c r="BB443" s="21"/>
      <c r="BC443" s="21"/>
      <c r="BD443" s="21"/>
      <c r="BE443" s="21"/>
      <c r="BF443" s="24" t="s">
        <v>98</v>
      </c>
      <c r="BG443" s="24">
        <v>324.14084452707596</v>
      </c>
      <c r="BH443" s="29" t="str">
        <f>IF(_xlfn.XLOOKUP(Consolidated[[#This Row],[CODE]],'[4]PRUEBA PVI'!$D:$D,'[4]PRUEBA PVI'!$AF:$AF,"NOT FOUND")=BG443,"",_xlfn.XLOOKUP(Consolidated[[#This Row],[CODE]],'[4]PRUEBA PVI'!$D:$D,'[4]PRUEBA PVI'!$AF:$AF,"NOT FOUND"))</f>
        <v/>
      </c>
      <c r="BI443" s="30">
        <v>307.21673008965263</v>
      </c>
      <c r="BJ443" s="21">
        <v>24</v>
      </c>
      <c r="BK443" s="28" t="str">
        <f>IF(_xlfn.XLOOKUP(Consolidated[[#This Row],[CODE]],'[4]PRUEBA PVI'!$D:$D,'[4]PRUEBA PVI'!$AK:$AK,"NO DATA")=Consolidated[[#This Row],[NO OF CLASSROOMS]],"","DOES NOT MATCH")</f>
        <v/>
      </c>
      <c r="BL443" s="31">
        <f>Consolidated[[#This Row],[ENROLLMENT 2021-22]]/Consolidated[[#This Row],[NO OF CLASSROOMS]]</f>
        <v>12.80069708706886</v>
      </c>
      <c r="BM443" s="21">
        <f>Consolidated[[#This Row],[FLOOR AREA (SF)]]/Consolidated[[#This Row],[ENROLLMENT 2022-23]]</f>
        <v>196.08142902426141</v>
      </c>
      <c r="BN443" s="21" t="s">
        <v>114</v>
      </c>
      <c r="BO443" s="21" t="s">
        <v>132</v>
      </c>
      <c r="BP443" s="21" t="s">
        <v>97</v>
      </c>
      <c r="BQ443" s="21" t="s">
        <v>97</v>
      </c>
      <c r="BR443" s="21" t="s">
        <v>97</v>
      </c>
      <c r="BS443" s="21" t="str">
        <f>_xlfn.XLOOKUP(Consolidated[[#This Row],[CODE]],'[7]page 1'!$A:$A,'[7]page 1'!$C:$C,"")</f>
        <v>200KVA</v>
      </c>
      <c r="BT443" s="21" t="str">
        <f>_xlfn.XLOOKUP(Consolidated[[#This Row],[CODE]],[8]Sheet1!$A:$A,[8]Sheet1!$G:$G,"")</f>
        <v/>
      </c>
      <c r="BU443" s="21" t="s">
        <v>92</v>
      </c>
      <c r="BV443" s="21" t="s">
        <v>124</v>
      </c>
      <c r="BW443" s="25" t="s">
        <v>92</v>
      </c>
      <c r="BX443" s="32" t="s">
        <v>1313</v>
      </c>
      <c r="BY443" s="21" t="s">
        <v>1122</v>
      </c>
      <c r="BZ443" s="21" t="s">
        <v>103</v>
      </c>
      <c r="CA443" s="33" t="s">
        <v>1144</v>
      </c>
      <c r="CB443" s="21">
        <v>1</v>
      </c>
      <c r="CC443" s="25" t="s">
        <v>105</v>
      </c>
      <c r="CD443" s="21" t="s">
        <v>97</v>
      </c>
      <c r="CE443" s="21"/>
      <c r="CF443" s="21" t="s">
        <v>139</v>
      </c>
    </row>
    <row r="444" spans="1:84" ht="84.6" x14ac:dyDescent="0.3">
      <c r="A444" s="21">
        <v>46672</v>
      </c>
      <c r="B444" s="22" t="s">
        <v>1314</v>
      </c>
      <c r="C444" s="21" t="s">
        <v>415</v>
      </c>
      <c r="D444" s="21" t="s">
        <v>1122</v>
      </c>
      <c r="E444" s="21" t="s">
        <v>1122</v>
      </c>
      <c r="F444" s="21"/>
      <c r="G444" s="21" t="s">
        <v>108</v>
      </c>
      <c r="H444" s="21" t="s">
        <v>109</v>
      </c>
      <c r="I444" s="21" t="s">
        <v>92</v>
      </c>
      <c r="J444" s="21" t="s">
        <v>93</v>
      </c>
      <c r="K444" s="21" t="s">
        <v>111</v>
      </c>
      <c r="L444" s="24" t="s">
        <v>92</v>
      </c>
      <c r="M444" s="24">
        <v>41.970140744095055</v>
      </c>
      <c r="N444" s="24">
        <v>27.076421426876703</v>
      </c>
      <c r="O444" s="24">
        <v>49.746832400944058</v>
      </c>
      <c r="P444" s="24">
        <v>35.78821236777015</v>
      </c>
      <c r="Q444" s="24">
        <v>41.5405065148001</v>
      </c>
      <c r="R444" s="24">
        <v>53.903572500465316</v>
      </c>
      <c r="S444" s="24">
        <v>45.522346060080714</v>
      </c>
      <c r="T444" s="24">
        <v>42.536012598776956</v>
      </c>
      <c r="U444" s="24">
        <v>55.147790803342197</v>
      </c>
      <c r="V444" s="24" t="s">
        <v>92</v>
      </c>
      <c r="W444" s="24" t="s">
        <v>92</v>
      </c>
      <c r="X444" s="24" t="s">
        <v>92</v>
      </c>
      <c r="Y444" s="24" t="s">
        <v>92</v>
      </c>
      <c r="Z444" s="24" t="s">
        <v>92</v>
      </c>
      <c r="AA444" s="24" t="s">
        <v>92</v>
      </c>
      <c r="AB444" s="23" t="s">
        <v>129</v>
      </c>
      <c r="AC444" s="21">
        <v>18.491096379999998</v>
      </c>
      <c r="AD444" s="21">
        <v>-67.099156559999997</v>
      </c>
      <c r="AE444" s="21" t="str">
        <f>_xlfn.XLOOKUP(Consolidated[[#This Row],[CODE]],[1]updatedschoolpoints!$A:$A,[1]updatedschoolpoints!$O:$O)</f>
        <v>006-025-009-01</v>
      </c>
      <c r="AF444" s="21">
        <f>_xlfn.XLOOKUP(Consolidated[[#This Row],[CODE]],[1]updatedschoolpoints!$A:$A,[1]updatedschoolpoints!$Q:$Q)</f>
        <v>1</v>
      </c>
      <c r="AG444" s="21">
        <f>_xlfn.XLOOKUP(Consolidated[[#This Row],[CODE]],[1]updatedschoolpoints!$A:$A,[1]updatedschoolpoints!$P:$P)</f>
        <v>9</v>
      </c>
      <c r="AH444" s="21">
        <f>_xlfn.XLOOKUP(Consolidated[[#This Row],[CODE]],[1]updatedschoolpoints!$A:$A,[1]updatedschoolpoints!$I:$I)</f>
        <v>2.5602164850000002</v>
      </c>
      <c r="AI444" s="21">
        <f>_xlfn.XLOOKUP(Consolidated[[#This Row],[CODE]],[1]updatedschoolpoints!$A:$A,[1]updatedschoolpoints!$H:$H)</f>
        <v>111523.0301</v>
      </c>
      <c r="AJ444" s="21">
        <v>29069</v>
      </c>
      <c r="AK444" s="21" t="s">
        <v>580</v>
      </c>
      <c r="AL444" s="26">
        <f>_xlfn.XLOOKUP(Consolidated[[#This Row],[CODE]],'[2]FCI updated 220517'!$B:$B,'[2]FCI updated 220517'!$GD:$GD)</f>
        <v>1.228</v>
      </c>
      <c r="AM444" s="27">
        <f>IF(AND(Consolidated[[#This Row],[DESIGNATION]]="Historic",Consolidated[[#This Row],[DESIGNATION 3/22/2022]]="Historic"),AL444,AL444/1.6)</f>
        <v>0.76749999999999996</v>
      </c>
      <c r="AN444" s="21" t="s">
        <v>97</v>
      </c>
      <c r="AO444" s="21" t="s">
        <v>97</v>
      </c>
      <c r="AP444" s="21" t="str">
        <f>_xlfn.XLOOKUP(Consolidated[[#This Row],[CODE]],'[3]PRUEBA PVI'!$D:$D,'[3]PRUEBA PVI'!$I:$I,"NO DATA")</f>
        <v>REGULAR</v>
      </c>
      <c r="AQ444" s="28" t="str">
        <f>IF(_xlfn.XLOOKUP(Consolidated[[#This Row],[CODE]],'[4]PRUEBA PVI'!$D:$D,'[4]PRUEBA PVI'!$I:$I,"NOT FOUND")=Consolidated[[#This Row],[SPECIAL SCHOOL]],"MATCHES","NO")</f>
        <v>MATCHES</v>
      </c>
      <c r="AR444" s="28"/>
      <c r="AS444" s="21">
        <f>_xlfn.XLOOKUP(Consolidated[[#This Row],[CODE]],'[5]WORKING FILE'!$D:$D,'[5]WORKING FILE'!$W:$W,"")</f>
        <v>5</v>
      </c>
      <c r="AT444" s="33">
        <f>_xlfn.XLOOKUP(Consolidated[[#This Row],[CODE]],'[5]WORKING FILE'!$D:$D,'[5]WORKING FILE'!$V:$V)</f>
        <v>0</v>
      </c>
      <c r="AU444" s="21" t="str">
        <f>_xlfn.XLOOKUP(Consolidated[[#This Row],[CODE]],'[6]Karen sort'!$D:$D,'[6]Karen sort'!$O:$O,"NOT COMPLETE")</f>
        <v>PK-8</v>
      </c>
      <c r="AV444" s="21">
        <v>9.6999999999999993</v>
      </c>
      <c r="AW444" s="21">
        <v>3</v>
      </c>
      <c r="AX444" s="21" t="s">
        <v>92</v>
      </c>
      <c r="AY444" s="27" t="s">
        <v>92</v>
      </c>
      <c r="AZ444" s="21"/>
      <c r="BA444" s="21"/>
      <c r="BB444" s="21"/>
      <c r="BC444" s="21"/>
      <c r="BD444" s="21"/>
      <c r="BE444" s="21"/>
      <c r="BF444" s="24" t="s">
        <v>98</v>
      </c>
      <c r="BG444" s="24">
        <v>399.93666408281763</v>
      </c>
      <c r="BH444" s="29" t="str">
        <f>IF(_xlfn.XLOOKUP(Consolidated[[#This Row],[CODE]],'[4]PRUEBA PVI'!$D:$D,'[4]PRUEBA PVI'!$AF:$AF,"NOT FOUND")=BG444,"",_xlfn.XLOOKUP(Consolidated[[#This Row],[CODE]],'[4]PRUEBA PVI'!$D:$D,'[4]PRUEBA PVI'!$AF:$AF,"NOT FOUND"))</f>
        <v/>
      </c>
      <c r="BI444" s="30">
        <v>378.14418369206788</v>
      </c>
      <c r="BJ444" s="21">
        <v>26</v>
      </c>
      <c r="BK444" s="28" t="str">
        <f>IF(_xlfn.XLOOKUP(Consolidated[[#This Row],[CODE]],'[4]PRUEBA PVI'!$D:$D,'[4]PRUEBA PVI'!$AK:$AK,"NO DATA")=Consolidated[[#This Row],[NO OF CLASSROOMS]],"","DOES NOT MATCH")</f>
        <v/>
      </c>
      <c r="BL444" s="31">
        <f>Consolidated[[#This Row],[ENROLLMENT 2021-22]]/Consolidated[[#This Row],[NO OF CLASSROOMS]]</f>
        <v>14.544007065079533</v>
      </c>
      <c r="BM444" s="21">
        <f>Consolidated[[#This Row],[FLOOR AREA (SF)]]/Consolidated[[#This Row],[ENROLLMENT 2022-23]]</f>
        <v>72.684008770899993</v>
      </c>
      <c r="BN444" s="21" t="s">
        <v>114</v>
      </c>
      <c r="BO444" s="21" t="s">
        <v>132</v>
      </c>
      <c r="BP444" s="21" t="s">
        <v>97</v>
      </c>
      <c r="BQ444" s="21" t="s">
        <v>97</v>
      </c>
      <c r="BR444" s="21" t="s">
        <v>97</v>
      </c>
      <c r="BS444" s="21" t="str">
        <f>_xlfn.XLOOKUP(Consolidated[[#This Row],[CODE]],'[7]page 1'!$A:$A,'[7]page 1'!$C:$C,"")</f>
        <v/>
      </c>
      <c r="BT444" s="21" t="str">
        <f>_xlfn.XLOOKUP(Consolidated[[#This Row],[CODE]],[8]Sheet1!$A:$A,[8]Sheet1!$G:$G,"")</f>
        <v/>
      </c>
      <c r="BU444" s="21" t="s">
        <v>92</v>
      </c>
      <c r="BV444" s="21" t="s">
        <v>124</v>
      </c>
      <c r="BW444" s="25" t="s">
        <v>92</v>
      </c>
      <c r="BX444" s="32" t="s">
        <v>1315</v>
      </c>
      <c r="BY444" s="21" t="s">
        <v>1122</v>
      </c>
      <c r="BZ444" s="21" t="s">
        <v>103</v>
      </c>
      <c r="CA444" s="33" t="s">
        <v>1144</v>
      </c>
      <c r="CB444" s="21">
        <v>1</v>
      </c>
      <c r="CC444" s="25" t="s">
        <v>105</v>
      </c>
      <c r="CD444" s="21" t="s">
        <v>97</v>
      </c>
      <c r="CE444" s="21"/>
      <c r="CF444" s="21" t="s">
        <v>117</v>
      </c>
    </row>
    <row r="445" spans="1:84" ht="70.2" x14ac:dyDescent="0.3">
      <c r="A445" s="21">
        <v>46805</v>
      </c>
      <c r="B445" s="22" t="s">
        <v>1316</v>
      </c>
      <c r="C445" s="21" t="s">
        <v>415</v>
      </c>
      <c r="D445" s="21" t="s">
        <v>416</v>
      </c>
      <c r="E445" s="21" t="s">
        <v>416</v>
      </c>
      <c r="F445" s="21"/>
      <c r="G445" s="21" t="s">
        <v>1317</v>
      </c>
      <c r="H445" s="21" t="s">
        <v>1318</v>
      </c>
      <c r="I445" s="21" t="s">
        <v>92</v>
      </c>
      <c r="J445" s="21" t="s">
        <v>92</v>
      </c>
      <c r="K445" s="21" t="s">
        <v>236</v>
      </c>
      <c r="L445" s="24" t="s">
        <v>92</v>
      </c>
      <c r="M445" s="24" t="s">
        <v>92</v>
      </c>
      <c r="N445" s="24" t="s">
        <v>92</v>
      </c>
      <c r="O445" s="24" t="s">
        <v>92</v>
      </c>
      <c r="P445" s="24" t="s">
        <v>92</v>
      </c>
      <c r="Q445" s="24" t="s">
        <v>92</v>
      </c>
      <c r="R445" s="24" t="s">
        <v>92</v>
      </c>
      <c r="S445" s="24">
        <v>94.838220958501481</v>
      </c>
      <c r="T445" s="24">
        <v>111.53887748123735</v>
      </c>
      <c r="U445" s="24">
        <v>161.64007649255473</v>
      </c>
      <c r="V445" s="24">
        <v>42.009377557805173</v>
      </c>
      <c r="W445" s="24">
        <v>36.251484149170373</v>
      </c>
      <c r="X445" s="24" t="s">
        <v>92</v>
      </c>
      <c r="Y445" s="24" t="s">
        <v>92</v>
      </c>
      <c r="Z445" s="24" t="s">
        <v>92</v>
      </c>
      <c r="AA445" s="24" t="s">
        <v>92</v>
      </c>
      <c r="AB445" s="23" t="s">
        <v>230</v>
      </c>
      <c r="AC445" s="37">
        <v>18.344536000000002</v>
      </c>
      <c r="AD445" s="37">
        <v>-66.993932000000001</v>
      </c>
      <c r="AE445" s="37" t="str">
        <f>_xlfn.XLOOKUP(Consolidated[[#This Row],[CODE]],[1]updatedschoolpoints!$A:$A,[1]updatedschoolpoints!$O:$O)</f>
        <v>100-082-667-04</v>
      </c>
      <c r="AF445" s="37">
        <f>_xlfn.XLOOKUP(Consolidated[[#This Row],[CODE]],[1]updatedschoolpoints!$A:$A,[1]updatedschoolpoints!$Q:$Q)</f>
        <v>4</v>
      </c>
      <c r="AG445" s="37">
        <f>_xlfn.XLOOKUP(Consolidated[[#This Row],[CODE]],[1]updatedschoolpoints!$A:$A,[1]updatedschoolpoints!$P:$P)</f>
        <v>667</v>
      </c>
      <c r="AH445" s="37">
        <f>_xlfn.XLOOKUP(Consolidated[[#This Row],[CODE]],[1]updatedschoolpoints!$A:$A,[1]updatedschoolpoints!$I:$I)</f>
        <v>3.4041224090000002</v>
      </c>
      <c r="AI445" s="37">
        <f>_xlfn.XLOOKUP(Consolidated[[#This Row],[CODE]],[1]updatedschoolpoints!$A:$A,[1]updatedschoolpoints!$H:$H)</f>
        <v>148283.57209999999</v>
      </c>
      <c r="AJ445" s="21">
        <v>56000</v>
      </c>
      <c r="AK445" s="21" t="s">
        <v>1319</v>
      </c>
      <c r="AL445" s="26">
        <f>_xlfn.XLOOKUP(Consolidated[[#This Row],[CODE]],'[2]FCI updated 220517'!$B:$B,'[2]FCI updated 220517'!$GD:$GD)</f>
        <v>0.68300000000000005</v>
      </c>
      <c r="AM445" s="27">
        <f>IF(AND(Consolidated[[#This Row],[DESIGNATION]]="Historic",Consolidated[[#This Row],[DESIGNATION 3/22/2022]]="Historic"),AL445,AL445/1.6)</f>
        <v>0.426875</v>
      </c>
      <c r="AN445" s="21" t="s">
        <v>45</v>
      </c>
      <c r="AO445" s="21" t="s">
        <v>97</v>
      </c>
      <c r="AP445" s="21" t="str">
        <f>_xlfn.XLOOKUP(Consolidated[[#This Row],[CODE]],'[3]PRUEBA PVI'!$D:$D,'[3]PRUEBA PVI'!$I:$I,"NO DATA")</f>
        <v>BELLAS ARTES</v>
      </c>
      <c r="AQ445" s="28" t="str">
        <f>IF(_xlfn.XLOOKUP(Consolidated[[#This Row],[CODE]],'[4]PRUEBA PVI'!$D:$D,'[4]PRUEBA PVI'!$I:$I,"NOT FOUND")=Consolidated[[#This Row],[SPECIAL SCHOOL]],"MATCHES","NO")</f>
        <v>MATCHES</v>
      </c>
      <c r="AR445" s="28"/>
      <c r="AS445" s="21">
        <f>_xlfn.XLOOKUP(Consolidated[[#This Row],[CODE]],'[5]WORKING FILE'!$D:$D,'[5]WORKING FILE'!$W:$W,"")</f>
        <v>4</v>
      </c>
      <c r="AT445" s="33" t="str">
        <f>_xlfn.XLOOKUP(Consolidated[[#This Row],[CODE]],'[5]WORKING FILE'!$D:$D,'[5]WORKING FILE'!$V:$V)</f>
        <v>Bellas Artes/desportes Especilizadas school</v>
      </c>
      <c r="AU445" s="21" t="str">
        <f>_xlfn.XLOOKUP(Consolidated[[#This Row],[CODE]],'[6]Karen sort'!$D:$D,'[6]Karen sort'!$O:$O,"NOT COMPLETE")</f>
        <v>6-10</v>
      </c>
      <c r="AV445" s="21">
        <v>5</v>
      </c>
      <c r="AW445" s="21">
        <v>2</v>
      </c>
      <c r="AX445" s="21" t="s">
        <v>92</v>
      </c>
      <c r="AY445" s="27" t="s">
        <v>92</v>
      </c>
      <c r="AZ445" s="21"/>
      <c r="BA445" s="21"/>
      <c r="BB445" s="21"/>
      <c r="BC445" s="21"/>
      <c r="BD445" s="21"/>
      <c r="BE445" s="21"/>
      <c r="BF445" s="24" t="s">
        <v>179</v>
      </c>
      <c r="BG445" s="24">
        <v>446.27803663926909</v>
      </c>
      <c r="BH445" s="29" t="str">
        <f>IF(_xlfn.XLOOKUP(Consolidated[[#This Row],[CODE]],'[4]PRUEBA PVI'!$D:$D,'[4]PRUEBA PVI'!$AF:$AF,"NOT FOUND")=BG445,"",_xlfn.XLOOKUP(Consolidated[[#This Row],[CODE]],'[4]PRUEBA PVI'!$D:$D,'[4]PRUEBA PVI'!$AF:$AF,"NOT FOUND"))</f>
        <v/>
      </c>
      <c r="BI445" s="30">
        <v>423.75791527178114</v>
      </c>
      <c r="BJ445" s="21">
        <v>25</v>
      </c>
      <c r="BK445" s="28" t="str">
        <f>IF(_xlfn.XLOOKUP(Consolidated[[#This Row],[CODE]],'[4]PRUEBA PVI'!$D:$D,'[4]PRUEBA PVI'!$AK:$AK,"NO DATA")=Consolidated[[#This Row],[NO OF CLASSROOMS]],"","DOES NOT MATCH")</f>
        <v/>
      </c>
      <c r="BL445" s="31">
        <f>Consolidated[[#This Row],[ENROLLMENT 2021-22]]/Consolidated[[#This Row],[NO OF CLASSROOMS]]</f>
        <v>16.950316610871244</v>
      </c>
      <c r="BM445" s="21">
        <f>Consolidated[[#This Row],[FLOOR AREA (SF)]]/Consolidated[[#This Row],[ENROLLMENT 2022-23]]</f>
        <v>125.48231237573842</v>
      </c>
      <c r="BN445" s="21" t="s">
        <v>99</v>
      </c>
      <c r="BO445" s="21" t="s">
        <v>132</v>
      </c>
      <c r="BP445" s="21" t="s">
        <v>97</v>
      </c>
      <c r="BQ445" s="21" t="s">
        <v>97</v>
      </c>
      <c r="BR445" s="21" t="s">
        <v>97</v>
      </c>
      <c r="BS445" s="21" t="str">
        <f>_xlfn.XLOOKUP(Consolidated[[#This Row],[CODE]],'[7]page 1'!$A:$A,'[7]page 1'!$C:$C,"")</f>
        <v/>
      </c>
      <c r="BT445" s="21" t="str">
        <f>_xlfn.XLOOKUP(Consolidated[[#This Row],[CODE]],[8]Sheet1!$A:$A,[8]Sheet1!$G:$G,"")</f>
        <v/>
      </c>
      <c r="BU445" s="21" t="s">
        <v>92</v>
      </c>
      <c r="BV445" s="21" t="s">
        <v>101</v>
      </c>
      <c r="BW445" s="25" t="s">
        <v>92</v>
      </c>
      <c r="BX445" s="32" t="s">
        <v>1320</v>
      </c>
      <c r="BY445" s="21" t="s">
        <v>416</v>
      </c>
      <c r="BZ445" s="21" t="s">
        <v>103</v>
      </c>
      <c r="CA445" s="33" t="s">
        <v>1265</v>
      </c>
      <c r="CB445" s="21">
        <v>2</v>
      </c>
      <c r="CC445" s="25" t="s">
        <v>172</v>
      </c>
      <c r="CD445" s="21" t="s">
        <v>97</v>
      </c>
      <c r="CE445" s="21"/>
      <c r="CF445" s="21" t="s">
        <v>143</v>
      </c>
    </row>
    <row r="446" spans="1:84" ht="70.2" x14ac:dyDescent="0.3">
      <c r="A446" s="21">
        <v>46813</v>
      </c>
      <c r="B446" s="22" t="s">
        <v>1321</v>
      </c>
      <c r="C446" s="21" t="s">
        <v>415</v>
      </c>
      <c r="D446" s="21" t="s">
        <v>1122</v>
      </c>
      <c r="E446" s="21" t="s">
        <v>1123</v>
      </c>
      <c r="F446" s="21"/>
      <c r="G446" s="21" t="s">
        <v>119</v>
      </c>
      <c r="H446" s="21" t="s">
        <v>120</v>
      </c>
      <c r="I446" s="21" t="s">
        <v>92</v>
      </c>
      <c r="J446" s="21" t="s">
        <v>93</v>
      </c>
      <c r="K446" s="21" t="s">
        <v>121</v>
      </c>
      <c r="L446" s="24" t="s">
        <v>92</v>
      </c>
      <c r="M446" s="24">
        <v>22.892804042233667</v>
      </c>
      <c r="N446" s="24">
        <v>14.005045565625881</v>
      </c>
      <c r="O446" s="24">
        <v>24.404106460840481</v>
      </c>
      <c r="P446" s="24">
        <v>24.486671620053258</v>
      </c>
      <c r="Q446" s="24">
        <v>39.652301673218275</v>
      </c>
      <c r="R446" s="24">
        <v>30.261654737103335</v>
      </c>
      <c r="S446" s="24" t="s">
        <v>92</v>
      </c>
      <c r="T446" s="24" t="s">
        <v>92</v>
      </c>
      <c r="U446" s="24" t="s">
        <v>92</v>
      </c>
      <c r="V446" s="24" t="s">
        <v>92</v>
      </c>
      <c r="W446" s="24" t="s">
        <v>92</v>
      </c>
      <c r="X446" s="24" t="s">
        <v>92</v>
      </c>
      <c r="Y446" s="24" t="s">
        <v>92</v>
      </c>
      <c r="Z446" s="24" t="s">
        <v>92</v>
      </c>
      <c r="AA446" s="24" t="s">
        <v>92</v>
      </c>
      <c r="AB446" s="23" t="s">
        <v>136</v>
      </c>
      <c r="AC446" s="21">
        <v>18.383220000000001</v>
      </c>
      <c r="AD446" s="21">
        <v>-67.183490000000006</v>
      </c>
      <c r="AE446" s="21" t="str">
        <f>_xlfn.XLOOKUP(Consolidated[[#This Row],[CODE]],[1]updatedschoolpoints!$A:$A,[1]updatedschoolpoints!$O:$O)</f>
        <v>069-061-064-44</v>
      </c>
      <c r="AF446" s="21">
        <f>_xlfn.XLOOKUP(Consolidated[[#This Row],[CODE]],[1]updatedschoolpoints!$A:$A,[1]updatedschoolpoints!$Q:$Q)</f>
        <v>44</v>
      </c>
      <c r="AG446" s="21">
        <f>_xlfn.XLOOKUP(Consolidated[[#This Row],[CODE]],[1]updatedschoolpoints!$A:$A,[1]updatedschoolpoints!$P:$P)</f>
        <v>64</v>
      </c>
      <c r="AH446" s="21">
        <f>_xlfn.XLOOKUP(Consolidated[[#This Row],[CODE]],[1]updatedschoolpoints!$A:$A,[1]updatedschoolpoints!$I:$I)</f>
        <v>2.8307452209999999</v>
      </c>
      <c r="AI446" s="21">
        <f>_xlfn.XLOOKUP(Consolidated[[#This Row],[CODE]],[1]updatedschoolpoints!$A:$A,[1]updatedschoolpoints!$H:$H)</f>
        <v>123307.26179999999</v>
      </c>
      <c r="AJ446" s="21">
        <v>42840</v>
      </c>
      <c r="AK446" s="21" t="s">
        <v>1319</v>
      </c>
      <c r="AL446" s="26">
        <f>_xlfn.XLOOKUP(Consolidated[[#This Row],[CODE]],'[2]FCI updated 220517'!$B:$B,'[2]FCI updated 220517'!$GD:$GD)</f>
        <v>0.79249999999999998</v>
      </c>
      <c r="AM446" s="27">
        <f>IF(AND(Consolidated[[#This Row],[DESIGNATION]]="Historic",Consolidated[[#This Row],[DESIGNATION 3/22/2022]]="Historic"),AL446,AL446/1.6)</f>
        <v>0.49531249999999999</v>
      </c>
      <c r="AN446" s="21" t="s">
        <v>45</v>
      </c>
      <c r="AO446" s="21" t="s">
        <v>97</v>
      </c>
      <c r="AP446" s="21" t="str">
        <f>_xlfn.XLOOKUP(Consolidated[[#This Row],[CODE]],'[3]PRUEBA PVI'!$D:$D,'[3]PRUEBA PVI'!$I:$I,"NO DATA")</f>
        <v>REGULAR</v>
      </c>
      <c r="AQ446" s="28" t="str">
        <f>IF(_xlfn.XLOOKUP(Consolidated[[#This Row],[CODE]],'[4]PRUEBA PVI'!$D:$D,'[4]PRUEBA PVI'!$I:$I,"NOT FOUND")=Consolidated[[#This Row],[SPECIAL SCHOOL]],"MATCHES","NO")</f>
        <v>MATCHES</v>
      </c>
      <c r="AR446" s="28"/>
      <c r="AS446" s="21">
        <f>_xlfn.XLOOKUP(Consolidated[[#This Row],[CODE]],'[5]WORKING FILE'!$D:$D,'[5]WORKING FILE'!$W:$W,"")</f>
        <v>1</v>
      </c>
      <c r="AT446" s="33">
        <f>_xlfn.XLOOKUP(Consolidated[[#This Row],[CODE]],'[5]WORKING FILE'!$D:$D,'[5]WORKING FILE'!$V:$V)</f>
        <v>0</v>
      </c>
      <c r="AU446" s="21" t="str">
        <f>_xlfn.XLOOKUP(Consolidated[[#This Row],[CODE]],'[6]Karen sort'!$D:$D,'[6]Karen sort'!$O:$O,"NOT COMPLETE")</f>
        <v>K-5</v>
      </c>
      <c r="AV446" s="21">
        <v>13</v>
      </c>
      <c r="AW446" s="21">
        <v>3</v>
      </c>
      <c r="AX446" s="21" t="s">
        <v>92</v>
      </c>
      <c r="AY446" s="27" t="s">
        <v>92</v>
      </c>
      <c r="AZ446" s="21"/>
      <c r="BA446" s="21"/>
      <c r="BB446" s="21"/>
      <c r="BC446" s="21"/>
      <c r="BD446" s="21"/>
      <c r="BE446" s="21"/>
      <c r="BF446" s="24" t="s">
        <v>179</v>
      </c>
      <c r="BG446" s="24">
        <v>171.98573942997891</v>
      </c>
      <c r="BH446" s="29" t="str">
        <f>IF(_xlfn.XLOOKUP(Consolidated[[#This Row],[CODE]],'[4]PRUEBA PVI'!$D:$D,'[4]PRUEBA PVI'!$AF:$AF,"NOT FOUND")=BG446,"",_xlfn.XLOOKUP(Consolidated[[#This Row],[CODE]],'[4]PRUEBA PVI'!$D:$D,'[4]PRUEBA PVI'!$AF:$AF,"NOT FOUND"))</f>
        <v/>
      </c>
      <c r="BI446" s="30">
        <v>162.5304836102612</v>
      </c>
      <c r="BJ446" s="21">
        <v>23</v>
      </c>
      <c r="BK446" s="28" t="str">
        <f>IF(_xlfn.XLOOKUP(Consolidated[[#This Row],[CODE]],'[4]PRUEBA PVI'!$D:$D,'[4]PRUEBA PVI'!$AK:$AK,"NO DATA")=Consolidated[[#This Row],[NO OF CLASSROOMS]],"","DOES NOT MATCH")</f>
        <v/>
      </c>
      <c r="BL446" s="31">
        <f>Consolidated[[#This Row],[ENROLLMENT 2021-22]]/Consolidated[[#This Row],[NO OF CLASSROOMS]]</f>
        <v>7.06654276566353</v>
      </c>
      <c r="BM446" s="21">
        <f>Consolidated[[#This Row],[FLOOR AREA (SF)]]/Consolidated[[#This Row],[ENROLLMENT 2022-23]]</f>
        <v>249.09041960099015</v>
      </c>
      <c r="BN446" s="21" t="s">
        <v>99</v>
      </c>
      <c r="BO446" s="21" t="s">
        <v>132</v>
      </c>
      <c r="BP446" s="21" t="s">
        <v>97</v>
      </c>
      <c r="BQ446" s="21" t="s">
        <v>123</v>
      </c>
      <c r="BR446" s="21" t="s">
        <v>97</v>
      </c>
      <c r="BS446" s="21" t="str">
        <f>_xlfn.XLOOKUP(Consolidated[[#This Row],[CODE]],'[7]page 1'!$A:$A,'[7]page 1'!$C:$C,"")</f>
        <v/>
      </c>
      <c r="BT446" s="21" t="str">
        <f>_xlfn.XLOOKUP(Consolidated[[#This Row],[CODE]],[8]Sheet1!$A:$A,[8]Sheet1!$G:$G,"")</f>
        <v/>
      </c>
      <c r="BU446" s="21" t="s">
        <v>92</v>
      </c>
      <c r="BV446" s="21" t="s">
        <v>101</v>
      </c>
      <c r="BW446" s="25" t="s">
        <v>125</v>
      </c>
      <c r="BX446" s="32" t="s">
        <v>1322</v>
      </c>
      <c r="BY446" s="21" t="s">
        <v>1123</v>
      </c>
      <c r="BZ446" s="21" t="s">
        <v>103</v>
      </c>
      <c r="CA446" s="33" t="s">
        <v>1126</v>
      </c>
      <c r="CB446" s="21">
        <v>1</v>
      </c>
      <c r="CC446" s="25" t="s">
        <v>172</v>
      </c>
      <c r="CD446" s="21" t="s">
        <v>97</v>
      </c>
      <c r="CE446" s="21"/>
      <c r="CF446" s="21" t="s">
        <v>462</v>
      </c>
    </row>
    <row r="447" spans="1:84" ht="70.2" x14ac:dyDescent="0.3">
      <c r="A447" s="21">
        <v>46821</v>
      </c>
      <c r="B447" s="22" t="s">
        <v>1323</v>
      </c>
      <c r="C447" s="21" t="s">
        <v>415</v>
      </c>
      <c r="D447" s="21" t="s">
        <v>1165</v>
      </c>
      <c r="E447" s="21" t="s">
        <v>1165</v>
      </c>
      <c r="F447" s="21"/>
      <c r="G447" s="21" t="s">
        <v>160</v>
      </c>
      <c r="H447" s="21" t="s">
        <v>161</v>
      </c>
      <c r="I447" s="21" t="s">
        <v>92</v>
      </c>
      <c r="J447" s="21" t="s">
        <v>93</v>
      </c>
      <c r="K447" s="21" t="s">
        <v>162</v>
      </c>
      <c r="L447" s="24" t="s">
        <v>92</v>
      </c>
      <c r="M447" s="24" t="s">
        <v>92</v>
      </c>
      <c r="N447" s="24" t="s">
        <v>92</v>
      </c>
      <c r="O447" s="24" t="s">
        <v>92</v>
      </c>
      <c r="P447" s="24" t="s">
        <v>92</v>
      </c>
      <c r="Q447" s="24" t="s">
        <v>92</v>
      </c>
      <c r="R447" s="24" t="s">
        <v>92</v>
      </c>
      <c r="S447" s="24" t="s">
        <v>92</v>
      </c>
      <c r="T447" s="24" t="s">
        <v>92</v>
      </c>
      <c r="U447" s="24" t="s">
        <v>92</v>
      </c>
      <c r="V447" s="24">
        <v>147.0328214523181</v>
      </c>
      <c r="W447" s="24">
        <v>122.11026239720547</v>
      </c>
      <c r="X447" s="24">
        <v>102.28405475138746</v>
      </c>
      <c r="Y447" s="24">
        <v>97.429847458915262</v>
      </c>
      <c r="Z447" s="24" t="s">
        <v>92</v>
      </c>
      <c r="AA447" s="24" t="s">
        <v>92</v>
      </c>
      <c r="AB447" s="23" t="s">
        <v>313</v>
      </c>
      <c r="AC447" s="21">
        <v>18.090150000000001</v>
      </c>
      <c r="AD447" s="21">
        <v>-67.147639999999996</v>
      </c>
      <c r="AE447" s="21" t="str">
        <f>_xlfn.XLOOKUP(Consolidated[[#This Row],[CODE]],[1]updatedschoolpoints!$A:$A,[1]updatedschoolpoints!$O:$O)</f>
        <v>332-007-210-27</v>
      </c>
      <c r="AF447" s="21">
        <f>_xlfn.XLOOKUP(Consolidated[[#This Row],[CODE]],[1]updatedschoolpoints!$A:$A,[1]updatedschoolpoints!$Q:$Q)</f>
        <v>27</v>
      </c>
      <c r="AG447" s="21">
        <f>_xlfn.XLOOKUP(Consolidated[[#This Row],[CODE]],[1]updatedschoolpoints!$A:$A,[1]updatedschoolpoints!$P:$P)</f>
        <v>210</v>
      </c>
      <c r="AH447" s="21">
        <f>_xlfn.XLOOKUP(Consolidated[[#This Row],[CODE]],[1]updatedschoolpoints!$A:$A,[1]updatedschoolpoints!$I:$I)</f>
        <v>4.9917685089999999</v>
      </c>
      <c r="AI447" s="21">
        <f>_xlfn.XLOOKUP(Consolidated[[#This Row],[CODE]],[1]updatedschoolpoints!$A:$A,[1]updatedschoolpoints!$H:$H)</f>
        <v>217441.4362</v>
      </c>
      <c r="AJ447" s="21">
        <v>64144</v>
      </c>
      <c r="AK447" s="21" t="s">
        <v>346</v>
      </c>
      <c r="AL447" s="26">
        <f>_xlfn.XLOOKUP(Consolidated[[#This Row],[CODE]],'[2]FCI updated 220517'!$B:$B,'[2]FCI updated 220517'!$GD:$GD)</f>
        <v>0.755</v>
      </c>
      <c r="AM447" s="27">
        <f>IF(AND(Consolidated[[#This Row],[DESIGNATION]]="Historic",Consolidated[[#This Row],[DESIGNATION 3/22/2022]]="Historic"),AL447,AL447/1.6)</f>
        <v>0.47187499999999999</v>
      </c>
      <c r="AN447" s="21" t="s">
        <v>97</v>
      </c>
      <c r="AO447" s="21" t="s">
        <v>97</v>
      </c>
      <c r="AP447" s="21" t="str">
        <f>_xlfn.XLOOKUP(Consolidated[[#This Row],[CODE]],'[3]PRUEBA PVI'!$D:$D,'[3]PRUEBA PVI'!$I:$I,"NO DATA")</f>
        <v>VOCACIONAL</v>
      </c>
      <c r="AQ447" s="28" t="str">
        <f>IF(_xlfn.XLOOKUP(Consolidated[[#This Row],[CODE]],'[4]PRUEBA PVI'!$D:$D,'[4]PRUEBA PVI'!$I:$I,"NOT FOUND")=Consolidated[[#This Row],[SPECIAL SCHOOL]],"MATCHES","NO")</f>
        <v>MATCHES</v>
      </c>
      <c r="AR447" s="28"/>
      <c r="AS447" s="21">
        <f>_xlfn.XLOOKUP(Consolidated[[#This Row],[CODE]],'[5]WORKING FILE'!$D:$D,'[5]WORKING FILE'!$W:$W,"")</f>
        <v>4</v>
      </c>
      <c r="AT447" s="33" t="str">
        <f>_xlfn.XLOOKUP(Consolidated[[#This Row],[CODE]],'[5]WORKING FILE'!$D:$D,'[5]WORKING FILE'!$V:$V)</f>
        <v>no athletic fields nor room; occupational</v>
      </c>
      <c r="AU447" s="21" t="str">
        <f>_xlfn.XLOOKUP(Consolidated[[#This Row],[CODE]],'[6]Karen sort'!$D:$D,'[6]Karen sort'!$O:$O,"NOT COMPLETE")</f>
        <v>9-12</v>
      </c>
      <c r="AV447" s="21">
        <v>3.7</v>
      </c>
      <c r="AW447" s="21">
        <v>3</v>
      </c>
      <c r="AX447" s="21" t="s">
        <v>92</v>
      </c>
      <c r="AY447" s="27" t="s">
        <v>92</v>
      </c>
      <c r="AZ447" s="21"/>
      <c r="BA447" s="21"/>
      <c r="BB447" s="21"/>
      <c r="BC447" s="21"/>
      <c r="BD447" s="21"/>
      <c r="BE447" s="21"/>
      <c r="BF447" s="24" t="s">
        <v>179</v>
      </c>
      <c r="BG447" s="24">
        <v>491.50701015487584</v>
      </c>
      <c r="BH447" s="29" t="str">
        <f>IF(_xlfn.XLOOKUP(Consolidated[[#This Row],[CODE]],'[4]PRUEBA PVI'!$D:$D,'[4]PRUEBA PVI'!$AF:$AF,"NOT FOUND")=BG447,"",_xlfn.XLOOKUP(Consolidated[[#This Row],[CODE]],'[4]PRUEBA PVI'!$D:$D,'[4]PRUEBA PVI'!$AF:$AF,"NOT FOUND"))</f>
        <v/>
      </c>
      <c r="BI447" s="30">
        <v>471.86202300475156</v>
      </c>
      <c r="BJ447" s="21">
        <v>30</v>
      </c>
      <c r="BK447" s="28" t="str">
        <f>IF(_xlfn.XLOOKUP(Consolidated[[#This Row],[CODE]],'[4]PRUEBA PVI'!$D:$D,'[4]PRUEBA PVI'!$AK:$AK,"NO DATA")=Consolidated[[#This Row],[NO OF CLASSROOMS]],"","DOES NOT MATCH")</f>
        <v/>
      </c>
      <c r="BL447" s="31">
        <f>Consolidated[[#This Row],[ENROLLMENT 2021-22]]/Consolidated[[#This Row],[NO OF CLASSROOMS]]</f>
        <v>15.728734100158386</v>
      </c>
      <c r="BM447" s="21">
        <f>Consolidated[[#This Row],[FLOOR AREA (SF)]]/Consolidated[[#This Row],[ENROLLMENT 2022-23]]</f>
        <v>130.50475105083032</v>
      </c>
      <c r="BN447" s="21" t="s">
        <v>99</v>
      </c>
      <c r="BO447" s="21" t="s">
        <v>132</v>
      </c>
      <c r="BP447" s="21" t="s">
        <v>97</v>
      </c>
      <c r="BQ447" s="21" t="s">
        <v>97</v>
      </c>
      <c r="BR447" s="21" t="s">
        <v>97</v>
      </c>
      <c r="BS447" s="21" t="str">
        <f>_xlfn.XLOOKUP(Consolidated[[#This Row],[CODE]],'[7]page 1'!$A:$A,'[7]page 1'!$C:$C,"")</f>
        <v/>
      </c>
      <c r="BT447" s="21" t="str">
        <f>_xlfn.XLOOKUP(Consolidated[[#This Row],[CODE]],[8]Sheet1!$A:$A,[8]Sheet1!$G:$G,"")</f>
        <v/>
      </c>
      <c r="BU447" s="21" t="s">
        <v>92</v>
      </c>
      <c r="BV447" s="21" t="s">
        <v>124</v>
      </c>
      <c r="BW447" s="25" t="s">
        <v>92</v>
      </c>
      <c r="BX447" s="32" t="s">
        <v>1324</v>
      </c>
      <c r="BY447" s="21" t="s">
        <v>1165</v>
      </c>
      <c r="BZ447" s="21" t="s">
        <v>103</v>
      </c>
      <c r="CA447" s="33" t="s">
        <v>1168</v>
      </c>
      <c r="CB447" s="21">
        <v>1</v>
      </c>
      <c r="CC447" s="25" t="s">
        <v>172</v>
      </c>
      <c r="CD447" s="21" t="s">
        <v>97</v>
      </c>
      <c r="CE447" s="21"/>
      <c r="CF447" s="21" t="s">
        <v>143</v>
      </c>
    </row>
    <row r="448" spans="1:84" ht="70.8" x14ac:dyDescent="0.3">
      <c r="A448" s="21">
        <v>46987</v>
      </c>
      <c r="B448" s="22" t="s">
        <v>1325</v>
      </c>
      <c r="C448" s="21" t="s">
        <v>415</v>
      </c>
      <c r="D448" s="21" t="s">
        <v>1165</v>
      </c>
      <c r="E448" s="21" t="s">
        <v>1165</v>
      </c>
      <c r="F448" s="21"/>
      <c r="G448" s="21" t="s">
        <v>160</v>
      </c>
      <c r="H448" s="21" t="s">
        <v>161</v>
      </c>
      <c r="I448" s="21" t="s">
        <v>92</v>
      </c>
      <c r="J448" s="21" t="s">
        <v>93</v>
      </c>
      <c r="K448" s="21" t="s">
        <v>162</v>
      </c>
      <c r="L448" s="24" t="s">
        <v>92</v>
      </c>
      <c r="M448" s="24" t="s">
        <v>92</v>
      </c>
      <c r="N448" s="24" t="s">
        <v>92</v>
      </c>
      <c r="O448" s="24" t="s">
        <v>92</v>
      </c>
      <c r="P448" s="24" t="s">
        <v>92</v>
      </c>
      <c r="Q448" s="24" t="s">
        <v>92</v>
      </c>
      <c r="R448" s="24" t="s">
        <v>92</v>
      </c>
      <c r="S448" s="24" t="s">
        <v>92</v>
      </c>
      <c r="T448" s="24" t="s">
        <v>92</v>
      </c>
      <c r="U448" s="24" t="s">
        <v>92</v>
      </c>
      <c r="V448" s="24">
        <v>108.84247821794978</v>
      </c>
      <c r="W448" s="24">
        <v>96.352628922794949</v>
      </c>
      <c r="X448" s="24">
        <v>101.31911083863852</v>
      </c>
      <c r="Y448" s="24">
        <v>106.11171505426415</v>
      </c>
      <c r="Z448" s="24" t="s">
        <v>92</v>
      </c>
      <c r="AA448" s="24" t="s">
        <v>92</v>
      </c>
      <c r="AB448" s="23" t="s">
        <v>313</v>
      </c>
      <c r="AC448" s="21">
        <v>18.027419999999999</v>
      </c>
      <c r="AD448" s="21">
        <v>-67.163920000000005</v>
      </c>
      <c r="AE448" s="21" t="str">
        <f>_xlfn.XLOOKUP(Consolidated[[#This Row],[CODE]],[1]updatedschoolpoints!$A:$A,[1]updatedschoolpoints!$O:$O)</f>
        <v>380-004-178-06</v>
      </c>
      <c r="AF448" s="21">
        <f>_xlfn.XLOOKUP(Consolidated[[#This Row],[CODE]],[1]updatedschoolpoints!$A:$A,[1]updatedschoolpoints!$Q:$Q)</f>
        <v>6</v>
      </c>
      <c r="AG448" s="21">
        <f>_xlfn.XLOOKUP(Consolidated[[#This Row],[CODE]],[1]updatedschoolpoints!$A:$A,[1]updatedschoolpoints!$P:$P)</f>
        <v>178</v>
      </c>
      <c r="AH448" s="21">
        <f>_xlfn.XLOOKUP(Consolidated[[#This Row],[CODE]],[1]updatedschoolpoints!$A:$A,[1]updatedschoolpoints!$I:$I)</f>
        <v>4.8972577419999999</v>
      </c>
      <c r="AI448" s="21">
        <f>_xlfn.XLOOKUP(Consolidated[[#This Row],[CODE]],[1]updatedschoolpoints!$A:$A,[1]updatedschoolpoints!$H:$H)</f>
        <v>213324.5472</v>
      </c>
      <c r="AJ448" s="21">
        <v>49500</v>
      </c>
      <c r="AK448" s="21" t="s">
        <v>298</v>
      </c>
      <c r="AL448" s="26">
        <f>_xlfn.XLOOKUP(Consolidated[[#This Row],[CODE]],'[2]FCI updated 220517'!$B:$B,'[2]FCI updated 220517'!$GD:$GD)</f>
        <v>0.755</v>
      </c>
      <c r="AM448" s="27">
        <f>IF(AND(Consolidated[[#This Row],[DESIGNATION]]="Historic",Consolidated[[#This Row],[DESIGNATION 3/22/2022]]="Historic"),AL448,AL448/1.6)</f>
        <v>0.47187499999999999</v>
      </c>
      <c r="AN448" s="21" t="s">
        <v>45</v>
      </c>
      <c r="AO448" s="21" t="s">
        <v>97</v>
      </c>
      <c r="AP448" s="21" t="str">
        <f>_xlfn.XLOOKUP(Consolidated[[#This Row],[CODE]],'[3]PRUEBA PVI'!$D:$D,'[3]PRUEBA PVI'!$I:$I,"NO DATA")</f>
        <v>REGULAR</v>
      </c>
      <c r="AQ448" s="28" t="str">
        <f>IF(_xlfn.XLOOKUP(Consolidated[[#This Row],[CODE]],'[4]PRUEBA PVI'!$D:$D,'[4]PRUEBA PVI'!$I:$I,"NOT FOUND")=Consolidated[[#This Row],[SPECIAL SCHOOL]],"MATCHES","NO")</f>
        <v>MATCHES</v>
      </c>
      <c r="AR448" s="28"/>
      <c r="AS448" s="21">
        <f>_xlfn.XLOOKUP(Consolidated[[#This Row],[CODE]],'[5]WORKING FILE'!$D:$D,'[5]WORKING FILE'!$W:$W,"")</f>
        <v>4</v>
      </c>
      <c r="AT448" s="33" t="str">
        <f>_xlfn.XLOOKUP(Consolidated[[#This Row],[CODE]],'[5]WORKING FILE'!$D:$D,'[5]WORKING FILE'!$V:$V)</f>
        <v>no athletic fields nor room; STEM/bilingual</v>
      </c>
      <c r="AU448" s="21" t="str">
        <f>_xlfn.XLOOKUP(Consolidated[[#This Row],[CODE]],'[6]Karen sort'!$D:$D,'[6]Karen sort'!$O:$O,"NOT COMPLETE")</f>
        <v>9-12</v>
      </c>
      <c r="AV448" s="21">
        <v>3.7</v>
      </c>
      <c r="AW448" s="21">
        <v>3</v>
      </c>
      <c r="AX448" s="21" t="s">
        <v>92</v>
      </c>
      <c r="AY448" s="27" t="s">
        <v>92</v>
      </c>
      <c r="AZ448" s="21"/>
      <c r="BA448" s="21"/>
      <c r="BB448" s="21"/>
      <c r="BC448" s="21"/>
      <c r="BD448" s="21"/>
      <c r="BE448" s="21"/>
      <c r="BF448" s="24" t="s">
        <v>179</v>
      </c>
      <c r="BG448" s="24">
        <v>428.38247153455143</v>
      </c>
      <c r="BH448" s="29" t="str">
        <f>IF(_xlfn.XLOOKUP(Consolidated[[#This Row],[CODE]],'[4]PRUEBA PVI'!$D:$D,'[4]PRUEBA PVI'!$AF:$AF,"NOT FOUND")=BG448,"",_xlfn.XLOOKUP(Consolidated[[#This Row],[CODE]],'[4]PRUEBA PVI'!$D:$D,'[4]PRUEBA PVI'!$AF:$AF,"NOT FOUND"))</f>
        <v/>
      </c>
      <c r="BI448" s="30">
        <v>411.48230426802013</v>
      </c>
      <c r="BJ448" s="21">
        <v>22</v>
      </c>
      <c r="BK448" s="28" t="str">
        <f>IF(_xlfn.XLOOKUP(Consolidated[[#This Row],[CODE]],'[4]PRUEBA PVI'!$D:$D,'[4]PRUEBA PVI'!$AK:$AK,"NO DATA")=Consolidated[[#This Row],[NO OF CLASSROOMS]],"","DOES NOT MATCH")</f>
        <v/>
      </c>
      <c r="BL448" s="31">
        <f>Consolidated[[#This Row],[ENROLLMENT 2021-22]]/Consolidated[[#This Row],[NO OF CLASSROOMS]]</f>
        <v>18.703741103091826</v>
      </c>
      <c r="BM448" s="21">
        <f>Consolidated[[#This Row],[FLOOR AREA (SF)]]/Consolidated[[#This Row],[ENROLLMENT 2022-23]]</f>
        <v>115.55094638368637</v>
      </c>
      <c r="BN448" s="21" t="s">
        <v>114</v>
      </c>
      <c r="BO448" s="21" t="s">
        <v>132</v>
      </c>
      <c r="BP448" s="21" t="s">
        <v>97</v>
      </c>
      <c r="BQ448" s="21" t="s">
        <v>123</v>
      </c>
      <c r="BR448" s="21" t="s">
        <v>97</v>
      </c>
      <c r="BS448" s="21" t="str">
        <f>_xlfn.XLOOKUP(Consolidated[[#This Row],[CODE]],'[7]page 1'!$A:$A,'[7]page 1'!$C:$C,"")</f>
        <v/>
      </c>
      <c r="BT448" s="21" t="str">
        <f>_xlfn.XLOOKUP(Consolidated[[#This Row],[CODE]],[8]Sheet1!$A:$A,[8]Sheet1!$G:$G,"")</f>
        <v/>
      </c>
      <c r="BU448" s="21" t="s">
        <v>92</v>
      </c>
      <c r="BV448" s="21" t="s">
        <v>124</v>
      </c>
      <c r="BW448" s="25" t="s">
        <v>92</v>
      </c>
      <c r="BX448" s="32" t="s">
        <v>1326</v>
      </c>
      <c r="BY448" s="21" t="s">
        <v>1165</v>
      </c>
      <c r="BZ448" s="21" t="s">
        <v>103</v>
      </c>
      <c r="CA448" s="33" t="s">
        <v>1168</v>
      </c>
      <c r="CB448" s="21">
        <v>1</v>
      </c>
      <c r="CC448" s="25" t="s">
        <v>172</v>
      </c>
      <c r="CD448" s="21" t="s">
        <v>97</v>
      </c>
      <c r="CE448" s="21"/>
      <c r="CF448" s="21" t="s">
        <v>143</v>
      </c>
    </row>
    <row r="449" spans="1:84" ht="56.4" x14ac:dyDescent="0.3">
      <c r="A449" s="21">
        <v>46995</v>
      </c>
      <c r="B449" s="22" t="s">
        <v>441</v>
      </c>
      <c r="C449" s="21" t="s">
        <v>415</v>
      </c>
      <c r="D449" s="21" t="s">
        <v>1122</v>
      </c>
      <c r="E449" s="21" t="s">
        <v>1153</v>
      </c>
      <c r="F449" s="21"/>
      <c r="G449" s="21" t="s">
        <v>160</v>
      </c>
      <c r="H449" s="21" t="s">
        <v>161</v>
      </c>
      <c r="I449" s="21" t="s">
        <v>92</v>
      </c>
      <c r="J449" s="21" t="s">
        <v>93</v>
      </c>
      <c r="K449" s="21" t="s">
        <v>162</v>
      </c>
      <c r="L449" s="24" t="s">
        <v>92</v>
      </c>
      <c r="M449" s="24" t="s">
        <v>92</v>
      </c>
      <c r="N449" s="24" t="s">
        <v>92</v>
      </c>
      <c r="O449" s="24" t="s">
        <v>92</v>
      </c>
      <c r="P449" s="24" t="s">
        <v>92</v>
      </c>
      <c r="Q449" s="24" t="s">
        <v>92</v>
      </c>
      <c r="R449" s="24" t="s">
        <v>92</v>
      </c>
      <c r="S449" s="24" t="s">
        <v>92</v>
      </c>
      <c r="T449" s="24" t="s">
        <v>92</v>
      </c>
      <c r="U449" s="24" t="s">
        <v>92</v>
      </c>
      <c r="V449" s="24">
        <v>104.06868531365373</v>
      </c>
      <c r="W449" s="24">
        <v>104.93850674759845</v>
      </c>
      <c r="X449" s="24">
        <v>94.564503449395957</v>
      </c>
      <c r="Y449" s="24">
        <v>108.04101896434167</v>
      </c>
      <c r="Z449" s="24" t="s">
        <v>92</v>
      </c>
      <c r="AA449" s="24" t="s">
        <v>92</v>
      </c>
      <c r="AB449" s="23" t="s">
        <v>313</v>
      </c>
      <c r="AC449" s="21">
        <v>18.294239999999999</v>
      </c>
      <c r="AD449" s="21">
        <v>-67.139359999999996</v>
      </c>
      <c r="AE449" s="21" t="str">
        <f>_xlfn.XLOOKUP(Consolidated[[#This Row],[CODE]],[1]updatedschoolpoints!$A:$A,[1]updatedschoolpoints!$O:$O)</f>
        <v>154-000-009-73</v>
      </c>
      <c r="AF449" s="21">
        <f>_xlfn.XLOOKUP(Consolidated[[#This Row],[CODE]],[1]updatedschoolpoints!$A:$A,[1]updatedschoolpoints!$Q:$Q)</f>
        <v>73</v>
      </c>
      <c r="AG449" s="21">
        <f>_xlfn.XLOOKUP(Consolidated[[#This Row],[CODE]],[1]updatedschoolpoints!$A:$A,[1]updatedschoolpoints!$P:$P)</f>
        <v>9</v>
      </c>
      <c r="AH449" s="21">
        <f>_xlfn.XLOOKUP(Consolidated[[#This Row],[CODE]],[1]updatedschoolpoints!$A:$A,[1]updatedschoolpoints!$I:$I)</f>
        <v>6.9232833249999999</v>
      </c>
      <c r="AI449" s="21">
        <f>_xlfn.XLOOKUP(Consolidated[[#This Row],[CODE]],[1]updatedschoolpoints!$A:$A,[1]updatedschoolpoints!$H:$H)</f>
        <v>301578.22169999999</v>
      </c>
      <c r="AJ449" s="21">
        <v>56710</v>
      </c>
      <c r="AK449" s="21" t="s">
        <v>442</v>
      </c>
      <c r="AL449" s="26">
        <f>_xlfn.XLOOKUP(Consolidated[[#This Row],[CODE]],'[2]FCI updated 220517'!$B:$B,'[2]FCI updated 220517'!$GD:$GD)</f>
        <v>0.755</v>
      </c>
      <c r="AM449" s="27">
        <f>IF(AND(Consolidated[[#This Row],[DESIGNATION]]="Historic",Consolidated[[#This Row],[DESIGNATION 3/22/2022]]="Historic"),AL449,AL449/1.6)</f>
        <v>0.47187499999999999</v>
      </c>
      <c r="AN449" s="21" t="s">
        <v>45</v>
      </c>
      <c r="AO449" s="21" t="s">
        <v>97</v>
      </c>
      <c r="AP449" s="21" t="str">
        <f>_xlfn.XLOOKUP(Consolidated[[#This Row],[CODE]],'[3]PRUEBA PVI'!$D:$D,'[3]PRUEBA PVI'!$I:$I,"NO DATA")</f>
        <v>VOCACIONAL</v>
      </c>
      <c r="AQ449" s="28" t="str">
        <f>IF(_xlfn.XLOOKUP(Consolidated[[#This Row],[CODE]],'[4]PRUEBA PVI'!$D:$D,'[4]PRUEBA PVI'!$I:$I,"NOT FOUND")=Consolidated[[#This Row],[SPECIAL SCHOOL]],"MATCHES","NO")</f>
        <v>MATCHES</v>
      </c>
      <c r="AR449" s="28"/>
      <c r="AS449" s="21">
        <f>_xlfn.XLOOKUP(Consolidated[[#This Row],[CODE]],'[5]WORKING FILE'!$D:$D,'[5]WORKING FILE'!$W:$W,"")</f>
        <v>3</v>
      </c>
      <c r="AT449" s="33">
        <f>_xlfn.XLOOKUP(Consolidated[[#This Row],[CODE]],'[5]WORKING FILE'!$D:$D,'[5]WORKING FILE'!$V:$V)</f>
        <v>0</v>
      </c>
      <c r="AU449" s="21" t="str">
        <f>_xlfn.XLOOKUP(Consolidated[[#This Row],[CODE]],'[6]Karen sort'!$D:$D,'[6]Karen sort'!$O:$O,"NOT COMPLETE")</f>
        <v>9-12</v>
      </c>
      <c r="AV449" s="21">
        <v>4.7</v>
      </c>
      <c r="AW449" s="21">
        <v>3</v>
      </c>
      <c r="AX449" s="21" t="s">
        <v>92</v>
      </c>
      <c r="AY449" s="27" t="s">
        <v>92</v>
      </c>
      <c r="AZ449" s="21"/>
      <c r="BA449" s="21"/>
      <c r="BB449" s="21"/>
      <c r="BC449" s="21"/>
      <c r="BD449" s="21"/>
      <c r="BE449" s="21"/>
      <c r="BF449" s="24" t="s">
        <v>179</v>
      </c>
      <c r="BG449" s="24">
        <v>426.38446931958731</v>
      </c>
      <c r="BH449" s="29" t="str">
        <f>IF(_xlfn.XLOOKUP(Consolidated[[#This Row],[CODE]],'[4]PRUEBA PVI'!$D:$D,'[4]PRUEBA PVI'!$AF:$AF,"NOT FOUND")=BG449,"",_xlfn.XLOOKUP(Consolidated[[#This Row],[CODE]],'[4]PRUEBA PVI'!$D:$D,'[4]PRUEBA PVI'!$AF:$AF,"NOT FOUND"))</f>
        <v/>
      </c>
      <c r="BI449" s="30">
        <v>409.48878607651545</v>
      </c>
      <c r="BJ449" s="21">
        <v>36</v>
      </c>
      <c r="BK449" s="28" t="str">
        <f>IF(_xlfn.XLOOKUP(Consolidated[[#This Row],[CODE]],'[4]PRUEBA PVI'!$D:$D,'[4]PRUEBA PVI'!$AK:$AK,"NO DATA")=Consolidated[[#This Row],[NO OF CLASSROOMS]],"","DOES NOT MATCH")</f>
        <v/>
      </c>
      <c r="BL449" s="31">
        <f>Consolidated[[#This Row],[ENROLLMENT 2021-22]]/Consolidated[[#This Row],[NO OF CLASSROOMS]]</f>
        <v>11.37468850212543</v>
      </c>
      <c r="BM449" s="21">
        <f>Consolidated[[#This Row],[FLOOR AREA (SF)]]/Consolidated[[#This Row],[ENROLLMENT 2022-23]]</f>
        <v>133.00203004695803</v>
      </c>
      <c r="BN449" s="21" t="s">
        <v>99</v>
      </c>
      <c r="BO449" s="21" t="s">
        <v>132</v>
      </c>
      <c r="BP449" s="21" t="s">
        <v>97</v>
      </c>
      <c r="BQ449" s="21" t="s">
        <v>123</v>
      </c>
      <c r="BR449" s="21" t="s">
        <v>97</v>
      </c>
      <c r="BS449" s="21" t="str">
        <f>_xlfn.XLOOKUP(Consolidated[[#This Row],[CODE]],'[7]page 1'!$A:$A,'[7]page 1'!$C:$C,"")</f>
        <v/>
      </c>
      <c r="BT449" s="21" t="str">
        <f>_xlfn.XLOOKUP(Consolidated[[#This Row],[CODE]],[8]Sheet1!$A:$A,[8]Sheet1!$G:$G,"")</f>
        <v/>
      </c>
      <c r="BU449" s="21" t="s">
        <v>92</v>
      </c>
      <c r="BV449" s="21" t="s">
        <v>101</v>
      </c>
      <c r="BW449" s="25" t="s">
        <v>125</v>
      </c>
      <c r="BX449" s="32" t="s">
        <v>1327</v>
      </c>
      <c r="BY449" s="21" t="s">
        <v>1153</v>
      </c>
      <c r="BZ449" s="21" t="s">
        <v>103</v>
      </c>
      <c r="CA449" s="33" t="s">
        <v>1155</v>
      </c>
      <c r="CB449" s="21">
        <v>1</v>
      </c>
      <c r="CC449" s="25" t="s">
        <v>172</v>
      </c>
      <c r="CD449" s="21" t="s">
        <v>97</v>
      </c>
      <c r="CE449" s="21"/>
      <c r="CF449" s="21" t="s">
        <v>176</v>
      </c>
    </row>
    <row r="450" spans="1:84" ht="56.4" x14ac:dyDescent="0.3">
      <c r="A450" s="21">
        <v>47084</v>
      </c>
      <c r="B450" s="22" t="s">
        <v>1328</v>
      </c>
      <c r="C450" s="21" t="s">
        <v>415</v>
      </c>
      <c r="D450" s="21" t="s">
        <v>415</v>
      </c>
      <c r="E450" s="21" t="s">
        <v>415</v>
      </c>
      <c r="F450" s="21"/>
      <c r="G450" s="21" t="s">
        <v>108</v>
      </c>
      <c r="H450" s="21" t="s">
        <v>109</v>
      </c>
      <c r="I450" s="21" t="s">
        <v>92</v>
      </c>
      <c r="J450" s="21" t="s">
        <v>92</v>
      </c>
      <c r="K450" s="21" t="s">
        <v>111</v>
      </c>
      <c r="L450" s="24" t="s">
        <v>92</v>
      </c>
      <c r="M450" s="24">
        <v>11.446402021116834</v>
      </c>
      <c r="N450" s="24">
        <v>9.3366970437505863</v>
      </c>
      <c r="O450" s="24">
        <v>14.079292188946431</v>
      </c>
      <c r="P450" s="24">
        <v>15.068720996955852</v>
      </c>
      <c r="Q450" s="24">
        <v>20.77025325740005</v>
      </c>
      <c r="R450" s="24">
        <v>41.609775263517086</v>
      </c>
      <c r="S450" s="24">
        <v>40.780435012155635</v>
      </c>
      <c r="T450" s="24">
        <v>44.426502047611486</v>
      </c>
      <c r="U450" s="24">
        <v>55.147790803342197</v>
      </c>
      <c r="V450" s="24" t="s">
        <v>92</v>
      </c>
      <c r="W450" s="24" t="s">
        <v>92</v>
      </c>
      <c r="X450" s="24" t="s">
        <v>92</v>
      </c>
      <c r="Y450" s="24" t="s">
        <v>92</v>
      </c>
      <c r="Z450" s="24" t="s">
        <v>92</v>
      </c>
      <c r="AA450" s="24" t="s">
        <v>92</v>
      </c>
      <c r="AB450" s="23" t="s">
        <v>112</v>
      </c>
      <c r="AC450" s="21">
        <v>18.23021</v>
      </c>
      <c r="AD450" s="21">
        <v>-67.172060000000002</v>
      </c>
      <c r="AE450" s="21" t="str">
        <f>_xlfn.XLOOKUP(Consolidated[[#This Row],[CODE]],[1]updatedschoolpoints!$A:$A,[1]updatedschoolpoints!$O:$O)</f>
        <v>207-053-020-04</v>
      </c>
      <c r="AF450" s="21">
        <f>_xlfn.XLOOKUP(Consolidated[[#This Row],[CODE]],[1]updatedschoolpoints!$A:$A,[1]updatedschoolpoints!$Q:$Q)</f>
        <v>4</v>
      </c>
      <c r="AG450" s="21">
        <f>_xlfn.XLOOKUP(Consolidated[[#This Row],[CODE]],[1]updatedschoolpoints!$A:$A,[1]updatedschoolpoints!$P:$P)</f>
        <v>20</v>
      </c>
      <c r="AH450" s="21">
        <f>_xlfn.XLOOKUP(Consolidated[[#This Row],[CODE]],[1]updatedschoolpoints!$A:$A,[1]updatedschoolpoints!$I:$I)</f>
        <v>3.5722244299999999</v>
      </c>
      <c r="AI450" s="21">
        <f>_xlfn.XLOOKUP(Consolidated[[#This Row],[CODE]],[1]updatedschoolpoints!$A:$A,[1]updatedschoolpoints!$H:$H)</f>
        <v>155606.0962</v>
      </c>
      <c r="AJ450" s="21">
        <v>46800</v>
      </c>
      <c r="AK450" s="21" t="s">
        <v>364</v>
      </c>
      <c r="AL450" s="26">
        <f>_xlfn.XLOOKUP(Consolidated[[#This Row],[CODE]],'[2]FCI updated 220517'!$B:$B,'[2]FCI updated 220517'!$GD:$GD)</f>
        <v>0.755</v>
      </c>
      <c r="AM450" s="27">
        <f>IF(AND(Consolidated[[#This Row],[DESIGNATION]]="Historic",Consolidated[[#This Row],[DESIGNATION 3/22/2022]]="Historic"),AL450,AL450/1.6)</f>
        <v>0.47187499999999999</v>
      </c>
      <c r="AN450" s="21" t="s">
        <v>97</v>
      </c>
      <c r="AO450" s="21" t="s">
        <v>97</v>
      </c>
      <c r="AP450" s="21" t="str">
        <f>_xlfn.XLOOKUP(Consolidated[[#This Row],[CODE]],'[3]PRUEBA PVI'!$D:$D,'[3]PRUEBA PVI'!$I:$I,"NO DATA")</f>
        <v>REGULAR</v>
      </c>
      <c r="AQ450" s="28" t="str">
        <f>IF(_xlfn.XLOOKUP(Consolidated[[#This Row],[CODE]],'[4]PRUEBA PVI'!$D:$D,'[4]PRUEBA PVI'!$I:$I,"NOT FOUND")=Consolidated[[#This Row],[SPECIAL SCHOOL]],"MATCHES","NO")</f>
        <v>MATCHES</v>
      </c>
      <c r="AR450" s="28"/>
      <c r="AS450" s="21">
        <f>_xlfn.XLOOKUP(Consolidated[[#This Row],[CODE]],'[5]WORKING FILE'!$D:$D,'[5]WORKING FILE'!$W:$W,"")</f>
        <v>1</v>
      </c>
      <c r="AT450" s="33">
        <f>_xlfn.XLOOKUP(Consolidated[[#This Row],[CODE]],'[5]WORKING FILE'!$D:$D,'[5]WORKING FILE'!$V:$V)</f>
        <v>0</v>
      </c>
      <c r="AU450" s="21" t="str">
        <f>_xlfn.XLOOKUP(Consolidated[[#This Row],[CODE]],'[6]Karen sort'!$D:$D,'[6]Karen sort'!$O:$O,"NOT COMPLETE")</f>
        <v>K-8</v>
      </c>
      <c r="AV450" s="21">
        <v>6</v>
      </c>
      <c r="AW450" s="21">
        <v>4</v>
      </c>
      <c r="AX450" s="21" t="s">
        <v>92</v>
      </c>
      <c r="AY450" s="27" t="s">
        <v>92</v>
      </c>
      <c r="AZ450" s="21"/>
      <c r="BA450" s="21"/>
      <c r="BB450" s="21"/>
      <c r="BC450" s="21"/>
      <c r="BD450" s="21"/>
      <c r="BE450" s="21"/>
      <c r="BF450" s="24" t="s">
        <v>179</v>
      </c>
      <c r="BG450" s="24">
        <v>252.66586863479614</v>
      </c>
      <c r="BH450" s="29" t="str">
        <f>IF(_xlfn.XLOOKUP(Consolidated[[#This Row],[CODE]],'[4]PRUEBA PVI'!$D:$D,'[4]PRUEBA PVI'!$AF:$AF,"NOT FOUND")=BG450,"",_xlfn.XLOOKUP(Consolidated[[#This Row],[CODE]],'[4]PRUEBA PVI'!$D:$D,'[4]PRUEBA PVI'!$AF:$AF,"NOT FOUND"))</f>
        <v/>
      </c>
      <c r="BI450" s="30">
        <v>239.10631880330516</v>
      </c>
      <c r="BJ450" s="21">
        <v>19</v>
      </c>
      <c r="BK450" s="28" t="str">
        <f>IF(_xlfn.XLOOKUP(Consolidated[[#This Row],[CODE]],'[4]PRUEBA PVI'!$D:$D,'[4]PRUEBA PVI'!$AK:$AK,"NO DATA")=Consolidated[[#This Row],[NO OF CLASSROOMS]],"","DOES NOT MATCH")</f>
        <v/>
      </c>
      <c r="BL450" s="31">
        <f>Consolidated[[#This Row],[ENROLLMENT 2021-22]]/Consolidated[[#This Row],[NO OF CLASSROOMS]]</f>
        <v>12.584543094910797</v>
      </c>
      <c r="BM450" s="21">
        <f>Consolidated[[#This Row],[FLOOR AREA (SF)]]/Consolidated[[#This Row],[ENROLLMENT 2022-23]]</f>
        <v>185.22485942747113</v>
      </c>
      <c r="BN450" s="21" t="s">
        <v>114</v>
      </c>
      <c r="BO450" s="21" t="s">
        <v>132</v>
      </c>
      <c r="BP450" s="21" t="s">
        <v>97</v>
      </c>
      <c r="BQ450" s="21" t="s">
        <v>97</v>
      </c>
      <c r="BR450" s="21" t="s">
        <v>285</v>
      </c>
      <c r="BS450" s="21" t="str">
        <f>_xlfn.XLOOKUP(Consolidated[[#This Row],[CODE]],'[7]page 1'!$A:$A,'[7]page 1'!$C:$C,"")</f>
        <v/>
      </c>
      <c r="BT450" s="21" t="str">
        <f>_xlfn.XLOOKUP(Consolidated[[#This Row],[CODE]],[8]Sheet1!$A:$A,[8]Sheet1!$G:$G,"")</f>
        <v>ESSER ROOF SEALING PROGRAM</v>
      </c>
      <c r="BU450" s="21" t="s">
        <v>92</v>
      </c>
      <c r="BV450" s="21" t="s">
        <v>124</v>
      </c>
      <c r="BW450" s="25" t="s">
        <v>92</v>
      </c>
      <c r="BX450" s="32" t="s">
        <v>1329</v>
      </c>
      <c r="BY450" s="21" t="s">
        <v>415</v>
      </c>
      <c r="BZ450" s="21" t="s">
        <v>103</v>
      </c>
      <c r="CA450" s="33" t="s">
        <v>1204</v>
      </c>
      <c r="CB450" s="21">
        <v>1</v>
      </c>
      <c r="CC450" s="25" t="s">
        <v>172</v>
      </c>
      <c r="CD450" s="21" t="s">
        <v>97</v>
      </c>
      <c r="CE450" s="21"/>
      <c r="CF450" s="21" t="s">
        <v>143</v>
      </c>
    </row>
    <row r="451" spans="1:84" ht="70.2" x14ac:dyDescent="0.3">
      <c r="A451" s="21">
        <v>47126</v>
      </c>
      <c r="B451" s="22" t="s">
        <v>1330</v>
      </c>
      <c r="C451" s="21" t="s">
        <v>415</v>
      </c>
      <c r="D451" s="21" t="s">
        <v>416</v>
      </c>
      <c r="E451" s="21" t="s">
        <v>416</v>
      </c>
      <c r="F451" s="21"/>
      <c r="G451" s="21" t="s">
        <v>160</v>
      </c>
      <c r="H451" s="21" t="s">
        <v>161</v>
      </c>
      <c r="I451" s="21" t="s">
        <v>92</v>
      </c>
      <c r="J451" s="21" t="s">
        <v>93</v>
      </c>
      <c r="K451" s="21" t="s">
        <v>162</v>
      </c>
      <c r="L451" s="24" t="s">
        <v>92</v>
      </c>
      <c r="M451" s="24" t="s">
        <v>92</v>
      </c>
      <c r="N451" s="24" t="s">
        <v>92</v>
      </c>
      <c r="O451" s="24" t="s">
        <v>92</v>
      </c>
      <c r="P451" s="24" t="s">
        <v>92</v>
      </c>
      <c r="Q451" s="24" t="s">
        <v>92</v>
      </c>
      <c r="R451" s="24" t="s">
        <v>92</v>
      </c>
      <c r="S451" s="24" t="s">
        <v>92</v>
      </c>
      <c r="T451" s="24" t="s">
        <v>92</v>
      </c>
      <c r="U451" s="24" t="s">
        <v>92</v>
      </c>
      <c r="V451" s="24">
        <v>139.39475280544445</v>
      </c>
      <c r="W451" s="24">
        <v>105.89249317257662</v>
      </c>
      <c r="X451" s="24">
        <v>183.33934342229827</v>
      </c>
      <c r="Y451" s="24">
        <v>217.04668988372214</v>
      </c>
      <c r="Z451" s="24" t="s">
        <v>92</v>
      </c>
      <c r="AA451" s="24" t="s">
        <v>92</v>
      </c>
      <c r="AB451" s="23" t="s">
        <v>313</v>
      </c>
      <c r="AC451" s="37">
        <v>18.333660999999999</v>
      </c>
      <c r="AD451" s="37">
        <v>-66.977889000000005</v>
      </c>
      <c r="AE451" s="37" t="str">
        <f>_xlfn.XLOOKUP(Consolidated[[#This Row],[CODE]],[1]updatedschoolpoints!$A:$A,[1]updatedschoolpoints!$O:$O)</f>
        <v>129-000-002-95</v>
      </c>
      <c r="AF451" s="37">
        <f>_xlfn.XLOOKUP(Consolidated[[#This Row],[CODE]],[1]updatedschoolpoints!$A:$A,[1]updatedschoolpoints!$Q:$Q)</f>
        <v>95</v>
      </c>
      <c r="AG451" s="37">
        <f>_xlfn.XLOOKUP(Consolidated[[#This Row],[CODE]],[1]updatedschoolpoints!$A:$A,[1]updatedschoolpoints!$P:$P)</f>
        <v>2</v>
      </c>
      <c r="AH451" s="37">
        <f>_xlfn.XLOOKUP(Consolidated[[#This Row],[CODE]],[1]updatedschoolpoints!$A:$A,[1]updatedschoolpoints!$I:$I)</f>
        <v>4.3921545980000003</v>
      </c>
      <c r="AI451" s="37">
        <f>_xlfn.XLOOKUP(Consolidated[[#This Row],[CODE]],[1]updatedschoolpoints!$A:$A,[1]updatedschoolpoints!$H:$H)</f>
        <v>191322.2543</v>
      </c>
      <c r="AJ451" s="21">
        <v>71920</v>
      </c>
      <c r="AK451" s="21" t="s">
        <v>790</v>
      </c>
      <c r="AL451" s="26">
        <f>_xlfn.XLOOKUP(Consolidated[[#This Row],[CODE]],'[2]FCI updated 220517'!$B:$B,'[2]FCI updated 220517'!$GD:$GD)</f>
        <v>0.45300000000000001</v>
      </c>
      <c r="AM451" s="27">
        <f>IF(AND(Consolidated[[#This Row],[DESIGNATION]]="Historic",Consolidated[[#This Row],[DESIGNATION 3/22/2022]]="Historic"),AL451,AL451/1.6)</f>
        <v>0.28312500000000002</v>
      </c>
      <c r="AN451" s="21" t="s">
        <v>45</v>
      </c>
      <c r="AO451" s="21" t="s">
        <v>46</v>
      </c>
      <c r="AP451" s="21" t="str">
        <f>_xlfn.XLOOKUP(Consolidated[[#This Row],[CODE]],'[3]PRUEBA PVI'!$D:$D,'[3]PRUEBA PVI'!$I:$I,"NO DATA")</f>
        <v>REGULAR</v>
      </c>
      <c r="AQ451" s="28" t="str">
        <f>IF(_xlfn.XLOOKUP(Consolidated[[#This Row],[CODE]],'[4]PRUEBA PVI'!$D:$D,'[4]PRUEBA PVI'!$I:$I,"NOT FOUND")=Consolidated[[#This Row],[SPECIAL SCHOOL]],"MATCHES","NO")</f>
        <v>MATCHES</v>
      </c>
      <c r="AR451" s="28"/>
      <c r="AS451" s="21">
        <f>_xlfn.XLOOKUP(Consolidated[[#This Row],[CODE]],'[5]WORKING FILE'!$D:$D,'[5]WORKING FILE'!$W:$W,"")</f>
        <v>3</v>
      </c>
      <c r="AT451" s="33" t="str">
        <f>_xlfn.XLOOKUP(Consolidated[[#This Row],[CODE]],'[5]WORKING FILE'!$D:$D,'[5]WORKING FILE'!$V:$V)</f>
        <v>shift some students to take advantage of more space at other high school</v>
      </c>
      <c r="AU451" s="21" t="str">
        <f>_xlfn.XLOOKUP(Consolidated[[#This Row],[CODE]],'[6]Karen sort'!$D:$D,'[6]Karen sort'!$O:$O,"NOT COMPLETE")</f>
        <v>9-12</v>
      </c>
      <c r="AV451" s="21">
        <v>5</v>
      </c>
      <c r="AW451" s="21">
        <v>4</v>
      </c>
      <c r="AX451" s="21" t="s">
        <v>92</v>
      </c>
      <c r="AY451" s="27" t="s">
        <v>92</v>
      </c>
      <c r="AZ451" s="21"/>
      <c r="BA451" s="21"/>
      <c r="BB451" s="21"/>
      <c r="BC451" s="21"/>
      <c r="BD451" s="21"/>
      <c r="BE451" s="21"/>
      <c r="BF451" s="24" t="s">
        <v>179</v>
      </c>
      <c r="BG451" s="24">
        <v>663.39938509755848</v>
      </c>
      <c r="BH451" s="29" t="str">
        <f>IF(_xlfn.XLOOKUP(Consolidated[[#This Row],[CODE]],'[4]PRUEBA PVI'!$D:$D,'[4]PRUEBA PVI'!$AF:$AF,"NOT FOUND")=BG451,"",_xlfn.XLOOKUP(Consolidated[[#This Row],[CODE]],'[4]PRUEBA PVI'!$D:$D,'[4]PRUEBA PVI'!$AF:$AF,"NOT FOUND"))</f>
        <v/>
      </c>
      <c r="BI451" s="30">
        <v>637.85141379034781</v>
      </c>
      <c r="BJ451" s="21">
        <v>38</v>
      </c>
      <c r="BK451" s="28" t="str">
        <f>IF(_xlfn.XLOOKUP(Consolidated[[#This Row],[CODE]],'[4]PRUEBA PVI'!$D:$D,'[4]PRUEBA PVI'!$AK:$AK,"NO DATA")=Consolidated[[#This Row],[NO OF CLASSROOMS]],"","DOES NOT MATCH")</f>
        <v/>
      </c>
      <c r="BL451" s="31">
        <f>Consolidated[[#This Row],[ENROLLMENT 2021-22]]/Consolidated[[#This Row],[NO OF CLASSROOMS]]</f>
        <v>16.785563520798625</v>
      </c>
      <c r="BM451" s="21">
        <f>Consolidated[[#This Row],[FLOOR AREA (SF)]]/Consolidated[[#This Row],[ENROLLMENT 2022-23]]</f>
        <v>108.41131543922603</v>
      </c>
      <c r="BN451" s="21" t="s">
        <v>114</v>
      </c>
      <c r="BO451" s="21" t="s">
        <v>132</v>
      </c>
      <c r="BP451" s="21" t="s">
        <v>97</v>
      </c>
      <c r="BQ451" s="21" t="s">
        <v>123</v>
      </c>
      <c r="BR451" s="21" t="s">
        <v>97</v>
      </c>
      <c r="BS451" s="21" t="str">
        <f>_xlfn.XLOOKUP(Consolidated[[#This Row],[CODE]],'[7]page 1'!$A:$A,'[7]page 1'!$C:$C,"")</f>
        <v/>
      </c>
      <c r="BT451" s="21" t="str">
        <f>_xlfn.XLOOKUP(Consolidated[[#This Row],[CODE]],[8]Sheet1!$A:$A,[8]Sheet1!$G:$G,"")</f>
        <v>ESSER ROOF SEALING PROGRAM</v>
      </c>
      <c r="BU451" s="21" t="s">
        <v>92</v>
      </c>
      <c r="BV451" s="21" t="s">
        <v>101</v>
      </c>
      <c r="BW451" s="25" t="s">
        <v>92</v>
      </c>
      <c r="BX451" s="32" t="s">
        <v>1331</v>
      </c>
      <c r="BY451" s="21" t="s">
        <v>416</v>
      </c>
      <c r="BZ451" s="21" t="s">
        <v>103</v>
      </c>
      <c r="CA451" s="33" t="s">
        <v>1265</v>
      </c>
      <c r="CB451" s="21">
        <v>2</v>
      </c>
      <c r="CC451" s="25" t="s">
        <v>172</v>
      </c>
      <c r="CD451" s="21" t="s">
        <v>97</v>
      </c>
      <c r="CE451" s="21"/>
      <c r="CF451" s="21" t="s">
        <v>143</v>
      </c>
    </row>
    <row r="452" spans="1:84" ht="70.8" x14ac:dyDescent="0.3">
      <c r="A452" s="21">
        <v>47357</v>
      </c>
      <c r="B452" s="22" t="s">
        <v>1332</v>
      </c>
      <c r="C452" s="21" t="s">
        <v>415</v>
      </c>
      <c r="D452" s="21" t="s">
        <v>1165</v>
      </c>
      <c r="E452" s="21" t="s">
        <v>1165</v>
      </c>
      <c r="F452" s="21"/>
      <c r="G452" s="21" t="s">
        <v>119</v>
      </c>
      <c r="H452" s="21" t="s">
        <v>120</v>
      </c>
      <c r="I452" s="21" t="s">
        <v>92</v>
      </c>
      <c r="J452" s="21" t="s">
        <v>93</v>
      </c>
      <c r="K452" s="21" t="s">
        <v>121</v>
      </c>
      <c r="L452" s="24" t="s">
        <v>92</v>
      </c>
      <c r="M452" s="24">
        <v>50.55494225993268</v>
      </c>
      <c r="N452" s="24">
        <v>40.147797288127521</v>
      </c>
      <c r="O452" s="24">
        <v>48.808212921680962</v>
      </c>
      <c r="P452" s="24">
        <v>34.846417305460406</v>
      </c>
      <c r="Q452" s="24">
        <v>50.037428301918304</v>
      </c>
      <c r="R452" s="24">
        <v>52.957895789930838</v>
      </c>
      <c r="S452" s="24" t="s">
        <v>92</v>
      </c>
      <c r="T452" s="24" t="s">
        <v>92</v>
      </c>
      <c r="U452" s="24" t="s">
        <v>92</v>
      </c>
      <c r="V452" s="24" t="s">
        <v>92</v>
      </c>
      <c r="W452" s="24" t="s">
        <v>92</v>
      </c>
      <c r="X452" s="24" t="s">
        <v>92</v>
      </c>
      <c r="Y452" s="24" t="s">
        <v>92</v>
      </c>
      <c r="Z452" s="24">
        <v>3.4349384007287931</v>
      </c>
      <c r="AA452" s="24" t="s">
        <v>92</v>
      </c>
      <c r="AB452" s="23" t="s">
        <v>136</v>
      </c>
      <c r="AC452" s="21">
        <v>18.0869</v>
      </c>
      <c r="AD452" s="21">
        <v>-67.152450000000002</v>
      </c>
      <c r="AE452" s="21" t="str">
        <f>_xlfn.XLOOKUP(Consolidated[[#This Row],[CODE]],[1]updatedschoolpoints!$A:$A,[1]updatedschoolpoints!$O:$O)</f>
        <v>332-000-003-69</v>
      </c>
      <c r="AF452" s="21">
        <f>_xlfn.XLOOKUP(Consolidated[[#This Row],[CODE]],[1]updatedschoolpoints!$A:$A,[1]updatedschoolpoints!$Q:$Q)</f>
        <v>69</v>
      </c>
      <c r="AG452" s="21">
        <f>_xlfn.XLOOKUP(Consolidated[[#This Row],[CODE]],[1]updatedschoolpoints!$A:$A,[1]updatedschoolpoints!$P:$P)</f>
        <v>3</v>
      </c>
      <c r="AH452" s="21">
        <f>_xlfn.XLOOKUP(Consolidated[[#This Row],[CODE]],[1]updatedschoolpoints!$A:$A,[1]updatedschoolpoints!$I:$I)</f>
        <v>4.2264526729999998</v>
      </c>
      <c r="AI452" s="21">
        <f>_xlfn.XLOOKUP(Consolidated[[#This Row],[CODE]],[1]updatedschoolpoints!$A:$A,[1]updatedschoolpoints!$H:$H)</f>
        <v>184104.27840000001</v>
      </c>
      <c r="AJ452" s="21">
        <v>55427</v>
      </c>
      <c r="AK452" s="21" t="s">
        <v>1333</v>
      </c>
      <c r="AL452" s="26">
        <f>_xlfn.XLOOKUP(Consolidated[[#This Row],[CODE]],'[2]FCI updated 220517'!$B:$B,'[2]FCI updated 220517'!$GD:$GD)</f>
        <v>0.69499999999999995</v>
      </c>
      <c r="AM452" s="27">
        <f>IF(AND(Consolidated[[#This Row],[DESIGNATION]]="Historic",Consolidated[[#This Row],[DESIGNATION 3/22/2022]]="Historic"),AL452,AL452/1.6)</f>
        <v>0.43437499999999996</v>
      </c>
      <c r="AN452" s="21" t="s">
        <v>45</v>
      </c>
      <c r="AO452" s="21" t="s">
        <v>97</v>
      </c>
      <c r="AP452" s="21" t="str">
        <f>_xlfn.XLOOKUP(Consolidated[[#This Row],[CODE]],'[3]PRUEBA PVI'!$D:$D,'[3]PRUEBA PVI'!$I:$I,"NO DATA")</f>
        <v>REGULAR</v>
      </c>
      <c r="AQ452" s="28" t="str">
        <f>IF(_xlfn.XLOOKUP(Consolidated[[#This Row],[CODE]],'[4]PRUEBA PVI'!$D:$D,'[4]PRUEBA PVI'!$I:$I,"NOT FOUND")=Consolidated[[#This Row],[SPECIAL SCHOOL]],"MATCHES","NO")</f>
        <v>MATCHES</v>
      </c>
      <c r="AR452" s="28"/>
      <c r="AS452" s="21">
        <f>_xlfn.XLOOKUP(Consolidated[[#This Row],[CODE]],'[5]WORKING FILE'!$D:$D,'[5]WORKING FILE'!$W:$W,"")</f>
        <v>3</v>
      </c>
      <c r="AT452" s="33">
        <f>_xlfn.XLOOKUP(Consolidated[[#This Row],[CODE]],'[5]WORKING FILE'!$D:$D,'[5]WORKING FILE'!$V:$V)</f>
        <v>0</v>
      </c>
      <c r="AU452" s="21" t="str">
        <f>_xlfn.XLOOKUP(Consolidated[[#This Row],[CODE]],'[6]Karen sort'!$D:$D,'[6]Karen sort'!$O:$O,"NOT COMPLETE")</f>
        <v>PK-5</v>
      </c>
      <c r="AV452" s="21">
        <v>3.7</v>
      </c>
      <c r="AW452" s="21">
        <v>3</v>
      </c>
      <c r="AX452" s="21" t="s">
        <v>92</v>
      </c>
      <c r="AY452" s="27" t="s">
        <v>92</v>
      </c>
      <c r="AZ452" s="21"/>
      <c r="BA452" s="21"/>
      <c r="BB452" s="21"/>
      <c r="BC452" s="21"/>
      <c r="BD452" s="21"/>
      <c r="BE452" s="21"/>
      <c r="BF452" s="24" t="s">
        <v>179</v>
      </c>
      <c r="BG452" s="24">
        <v>288.45029359996965</v>
      </c>
      <c r="BH452" s="29" t="str">
        <f>IF(_xlfn.XLOOKUP(Consolidated[[#This Row],[CODE]],'[4]PRUEBA PVI'!$D:$D,'[4]PRUEBA PVI'!$AF:$AF,"NOT FOUND")=BG452,"",_xlfn.XLOOKUP(Consolidated[[#This Row],[CODE]],'[4]PRUEBA PVI'!$D:$D,'[4]PRUEBA PVI'!$AF:$AF,"NOT FOUND"))</f>
        <v/>
      </c>
      <c r="BI452" s="30">
        <v>272.93197510374472</v>
      </c>
      <c r="BJ452" s="21">
        <v>34</v>
      </c>
      <c r="BK452" s="28" t="str">
        <f>IF(_xlfn.XLOOKUP(Consolidated[[#This Row],[CODE]],'[4]PRUEBA PVI'!$D:$D,'[4]PRUEBA PVI'!$AK:$AK,"NO DATA")=Consolidated[[#This Row],[NO OF CLASSROOMS]],"","DOES NOT MATCH")</f>
        <v/>
      </c>
      <c r="BL452" s="31">
        <f>Consolidated[[#This Row],[ENROLLMENT 2021-22]]/Consolidated[[#This Row],[NO OF CLASSROOMS]]</f>
        <v>8.0274110324630801</v>
      </c>
      <c r="BM452" s="21">
        <f>Consolidated[[#This Row],[FLOOR AREA (SF)]]/Consolidated[[#This Row],[ENROLLMENT 2022-23]]</f>
        <v>192.15442393297613</v>
      </c>
      <c r="BN452" s="21" t="s">
        <v>114</v>
      </c>
      <c r="BO452" s="21" t="s">
        <v>100</v>
      </c>
      <c r="BP452" s="21" t="s">
        <v>97</v>
      </c>
      <c r="BQ452" s="21" t="s">
        <v>123</v>
      </c>
      <c r="BR452" s="21" t="s">
        <v>97</v>
      </c>
      <c r="BS452" s="21" t="str">
        <f>_xlfn.XLOOKUP(Consolidated[[#This Row],[CODE]],'[7]page 1'!$A:$A,'[7]page 1'!$C:$C,"")</f>
        <v/>
      </c>
      <c r="BT452" s="21" t="str">
        <f>_xlfn.XLOOKUP(Consolidated[[#This Row],[CODE]],[8]Sheet1!$A:$A,[8]Sheet1!$G:$G,"")</f>
        <v/>
      </c>
      <c r="BU452" s="21" t="s">
        <v>92</v>
      </c>
      <c r="BV452" s="21" t="s">
        <v>101</v>
      </c>
      <c r="BW452" s="25" t="s">
        <v>125</v>
      </c>
      <c r="BX452" s="32" t="s">
        <v>1334</v>
      </c>
      <c r="BY452" s="21" t="s">
        <v>1165</v>
      </c>
      <c r="BZ452" s="21" t="s">
        <v>103</v>
      </c>
      <c r="CA452" s="33" t="s">
        <v>1168</v>
      </c>
      <c r="CB452" s="21">
        <v>1</v>
      </c>
      <c r="CC452" s="25" t="s">
        <v>172</v>
      </c>
      <c r="CD452" s="21" t="s">
        <v>97</v>
      </c>
      <c r="CE452" s="21"/>
      <c r="CF452" s="21" t="s">
        <v>143</v>
      </c>
    </row>
    <row r="453" spans="1:84" ht="56.4" x14ac:dyDescent="0.3">
      <c r="A453" s="21">
        <v>47571</v>
      </c>
      <c r="B453" s="22" t="s">
        <v>1335</v>
      </c>
      <c r="C453" s="21" t="s">
        <v>415</v>
      </c>
      <c r="D453" s="21" t="s">
        <v>415</v>
      </c>
      <c r="E453" s="21" t="s">
        <v>415</v>
      </c>
      <c r="F453" s="21"/>
      <c r="G453" s="21" t="s">
        <v>108</v>
      </c>
      <c r="H453" s="21" t="s">
        <v>109</v>
      </c>
      <c r="I453" s="21" t="s">
        <v>110</v>
      </c>
      <c r="J453" s="21" t="s">
        <v>92</v>
      </c>
      <c r="K453" s="21" t="s">
        <v>111</v>
      </c>
      <c r="L453" s="24">
        <v>9.69762266808333</v>
      </c>
      <c r="M453" s="24">
        <v>20.985070372047527</v>
      </c>
      <c r="N453" s="24">
        <v>14.005045565625881</v>
      </c>
      <c r="O453" s="24">
        <v>14.079292188946431</v>
      </c>
      <c r="P453" s="24">
        <v>15.068720996955852</v>
      </c>
      <c r="Q453" s="24">
        <v>19.826150836609138</v>
      </c>
      <c r="R453" s="24">
        <v>17.967857500155105</v>
      </c>
      <c r="S453" s="24">
        <v>38.883670592985609</v>
      </c>
      <c r="T453" s="24">
        <v>31.193075905769767</v>
      </c>
      <c r="U453" s="24">
        <v>44.688727030294537</v>
      </c>
      <c r="V453" s="24" t="s">
        <v>92</v>
      </c>
      <c r="W453" s="24" t="s">
        <v>92</v>
      </c>
      <c r="X453" s="24" t="s">
        <v>92</v>
      </c>
      <c r="Y453" s="24" t="s">
        <v>92</v>
      </c>
      <c r="Z453" s="24" t="s">
        <v>92</v>
      </c>
      <c r="AA453" s="24" t="s">
        <v>92</v>
      </c>
      <c r="AB453" s="23" t="s">
        <v>208</v>
      </c>
      <c r="AC453" s="21">
        <v>18.228380000000001</v>
      </c>
      <c r="AD453" s="21">
        <v>-67.093100000000007</v>
      </c>
      <c r="AE453" s="21" t="str">
        <f>_xlfn.XLOOKUP(Consolidated[[#This Row],[CODE]],[1]updatedschoolpoints!$A:$A,[1]updatedschoolpoints!$O:$O)</f>
        <v>208-000-008-81</v>
      </c>
      <c r="AF453" s="21">
        <f>_xlfn.XLOOKUP(Consolidated[[#This Row],[CODE]],[1]updatedschoolpoints!$A:$A,[1]updatedschoolpoints!$Q:$Q)</f>
        <v>81</v>
      </c>
      <c r="AG453" s="21">
        <f>_xlfn.XLOOKUP(Consolidated[[#This Row],[CODE]],[1]updatedschoolpoints!$A:$A,[1]updatedschoolpoints!$P:$P)</f>
        <v>8</v>
      </c>
      <c r="AH453" s="21">
        <f>_xlfn.XLOOKUP(Consolidated[[#This Row],[CODE]],[1]updatedschoolpoints!$A:$A,[1]updatedschoolpoints!$I:$I)</f>
        <v>3.1671348959999999</v>
      </c>
      <c r="AI453" s="21">
        <f>_xlfn.XLOOKUP(Consolidated[[#This Row],[CODE]],[1]updatedschoolpoints!$A:$A,[1]updatedschoolpoints!$H:$H)</f>
        <v>137960.39610000001</v>
      </c>
      <c r="AJ453" s="21">
        <v>54340</v>
      </c>
      <c r="AK453" s="21" t="s">
        <v>448</v>
      </c>
      <c r="AL453" s="26">
        <f>_xlfn.XLOOKUP(Consolidated[[#This Row],[CODE]],'[2]FCI updated 220517'!$B:$B,'[2]FCI updated 220517'!$GD:$GD)</f>
        <v>0.755</v>
      </c>
      <c r="AM453" s="27">
        <f>IF(AND(Consolidated[[#This Row],[DESIGNATION]]="Historic",Consolidated[[#This Row],[DESIGNATION 3/22/2022]]="Historic"),AL453,AL453/1.6)</f>
        <v>0.47187499999999999</v>
      </c>
      <c r="AN453" s="21" t="s">
        <v>45</v>
      </c>
      <c r="AO453" s="21" t="s">
        <v>97</v>
      </c>
      <c r="AP453" s="21" t="str">
        <f>_xlfn.XLOOKUP(Consolidated[[#This Row],[CODE]],'[3]PRUEBA PVI'!$D:$D,'[3]PRUEBA PVI'!$I:$I,"NO DATA")</f>
        <v>REGULAR</v>
      </c>
      <c r="AQ453" s="28" t="str">
        <f>IF(_xlfn.XLOOKUP(Consolidated[[#This Row],[CODE]],'[4]PRUEBA PVI'!$D:$D,'[4]PRUEBA PVI'!$I:$I,"NOT FOUND")=Consolidated[[#This Row],[SPECIAL SCHOOL]],"MATCHES","NO")</f>
        <v>MATCHES</v>
      </c>
      <c r="AR453" s="28"/>
      <c r="AS453" s="21">
        <f>_xlfn.XLOOKUP(Consolidated[[#This Row],[CODE]],'[5]WORKING FILE'!$D:$D,'[5]WORKING FILE'!$W:$W,"")</f>
        <v>3</v>
      </c>
      <c r="AT453" s="33">
        <f>_xlfn.XLOOKUP(Consolidated[[#This Row],[CODE]],'[5]WORKING FILE'!$D:$D,'[5]WORKING FILE'!$V:$V)</f>
        <v>0</v>
      </c>
      <c r="AU453" s="21" t="str">
        <f>_xlfn.XLOOKUP(Consolidated[[#This Row],[CODE]],'[6]Karen sort'!$D:$D,'[6]Karen sort'!$O:$O,"NOT COMPLETE")</f>
        <v>PK-8</v>
      </c>
      <c r="AV453" s="21">
        <v>6</v>
      </c>
      <c r="AW453" s="21">
        <v>3</v>
      </c>
      <c r="AX453" s="21" t="s">
        <v>92</v>
      </c>
      <c r="AY453" s="27" t="s">
        <v>92</v>
      </c>
      <c r="AZ453" s="21"/>
      <c r="BA453" s="21"/>
      <c r="BB453" s="21"/>
      <c r="BC453" s="21"/>
      <c r="BD453" s="21"/>
      <c r="BE453" s="21"/>
      <c r="BF453" s="24" t="s">
        <v>179</v>
      </c>
      <c r="BG453" s="24">
        <v>226.3952336574732</v>
      </c>
      <c r="BH453" s="29" t="str">
        <f>IF(_xlfn.XLOOKUP(Consolidated[[#This Row],[CODE]],'[4]PRUEBA PVI'!$D:$D,'[4]PRUEBA PVI'!$AF:$AF,"NOT FOUND")=BG453,"",_xlfn.XLOOKUP(Consolidated[[#This Row],[CODE]],'[4]PRUEBA PVI'!$D:$D,'[4]PRUEBA PVI'!$AF:$AF,"NOT FOUND"))</f>
        <v/>
      </c>
      <c r="BI453" s="30">
        <v>215.51160146320569</v>
      </c>
      <c r="BJ453" s="21">
        <v>31</v>
      </c>
      <c r="BK453" s="28" t="str">
        <f>IF(_xlfn.XLOOKUP(Consolidated[[#This Row],[CODE]],'[4]PRUEBA PVI'!$D:$D,'[4]PRUEBA PVI'!$AK:$AK,"NO DATA")=Consolidated[[#This Row],[NO OF CLASSROOMS]],"","DOES NOT MATCH")</f>
        <v/>
      </c>
      <c r="BL453" s="31">
        <f>Consolidated[[#This Row],[ENROLLMENT 2021-22]]/Consolidated[[#This Row],[NO OF CLASSROOMS]]</f>
        <v>6.9519871439743772</v>
      </c>
      <c r="BM453" s="21">
        <f>Consolidated[[#This Row],[FLOOR AREA (SF)]]/Consolidated[[#This Row],[ENROLLMENT 2022-23]]</f>
        <v>240.02272098278453</v>
      </c>
      <c r="BN453" s="21" t="s">
        <v>114</v>
      </c>
      <c r="BO453" s="21" t="s">
        <v>132</v>
      </c>
      <c r="BP453" s="21" t="s">
        <v>97</v>
      </c>
      <c r="BQ453" s="21" t="s">
        <v>97</v>
      </c>
      <c r="BR453" s="21" t="s">
        <v>285</v>
      </c>
      <c r="BS453" s="21" t="str">
        <f>_xlfn.XLOOKUP(Consolidated[[#This Row],[CODE]],'[7]page 1'!$A:$A,'[7]page 1'!$C:$C,"")</f>
        <v/>
      </c>
      <c r="BT453" s="21" t="str">
        <f>_xlfn.XLOOKUP(Consolidated[[#This Row],[CODE]],[8]Sheet1!$A:$A,[8]Sheet1!$G:$G,"")</f>
        <v/>
      </c>
      <c r="BU453" s="21" t="s">
        <v>92</v>
      </c>
      <c r="BV453" s="21" t="s">
        <v>124</v>
      </c>
      <c r="BW453" s="25" t="s">
        <v>92</v>
      </c>
      <c r="BX453" s="32" t="s">
        <v>1336</v>
      </c>
      <c r="BY453" s="21" t="s">
        <v>415</v>
      </c>
      <c r="BZ453" s="21" t="s">
        <v>103</v>
      </c>
      <c r="CA453" s="33" t="s">
        <v>1337</v>
      </c>
      <c r="CB453" s="21">
        <v>1</v>
      </c>
      <c r="CC453" s="25" t="s">
        <v>172</v>
      </c>
      <c r="CD453" s="21" t="s">
        <v>97</v>
      </c>
      <c r="CE453" s="21"/>
      <c r="CF453" s="21" t="s">
        <v>143</v>
      </c>
    </row>
    <row r="454" spans="1:84" ht="70.8" x14ac:dyDescent="0.3">
      <c r="A454" s="21">
        <v>47589</v>
      </c>
      <c r="B454" s="22" t="s">
        <v>1338</v>
      </c>
      <c r="C454" s="21" t="s">
        <v>415</v>
      </c>
      <c r="D454" s="21" t="s">
        <v>1122</v>
      </c>
      <c r="E454" s="21" t="s">
        <v>1122</v>
      </c>
      <c r="F454" s="21"/>
      <c r="G454" s="42" t="s">
        <v>389</v>
      </c>
      <c r="H454" s="42"/>
      <c r="I454" s="42" t="s">
        <v>92</v>
      </c>
      <c r="J454" s="42" t="s">
        <v>92</v>
      </c>
      <c r="K454" s="42" t="s">
        <v>94</v>
      </c>
      <c r="L454" s="43"/>
      <c r="M454" s="43"/>
      <c r="N454" s="43"/>
      <c r="O454" s="43"/>
      <c r="P454" s="43"/>
      <c r="Q454" s="43"/>
      <c r="R454" s="43"/>
      <c r="S454" s="43"/>
      <c r="T454" s="43"/>
      <c r="U454" s="43"/>
      <c r="V454" s="43"/>
      <c r="W454" s="43"/>
      <c r="X454" s="43"/>
      <c r="Y454" s="43"/>
      <c r="Z454" s="43"/>
      <c r="AA454" s="43"/>
      <c r="AB454" s="23" t="s">
        <v>1339</v>
      </c>
      <c r="AC454" s="21">
        <v>18.49775</v>
      </c>
      <c r="AD454" s="21">
        <v>-67.134527770000005</v>
      </c>
      <c r="AE454" s="21" t="str">
        <f>_xlfn.XLOOKUP(Consolidated[[#This Row],[CODE]],[1]updatedschoolpoints!$A:$A,[1]updatedschoolpoints!$O:$O)</f>
        <v>001-000-009-01</v>
      </c>
      <c r="AF454" s="21">
        <f>_xlfn.XLOOKUP(Consolidated[[#This Row],[CODE]],[1]updatedschoolpoints!$A:$A,[1]updatedschoolpoints!$Q:$Q)</f>
        <v>1</v>
      </c>
      <c r="AG454" s="21">
        <f>_xlfn.XLOOKUP(Consolidated[[#This Row],[CODE]],[1]updatedschoolpoints!$A:$A,[1]updatedschoolpoints!$P:$P)</f>
        <v>9</v>
      </c>
      <c r="AH454" s="21">
        <f>_xlfn.XLOOKUP(Consolidated[[#This Row],[CODE]],[1]updatedschoolpoints!$A:$A,[1]updatedschoolpoints!$I:$I)</f>
        <v>5.3258610150000001</v>
      </c>
      <c r="AI454" s="21">
        <f>_xlfn.XLOOKUP(Consolidated[[#This Row],[CODE]],[1]updatedschoolpoints!$A:$A,[1]updatedschoolpoints!$H:$H)</f>
        <v>231994.50580000001</v>
      </c>
      <c r="AJ454" s="21">
        <v>59280</v>
      </c>
      <c r="AK454" s="21" t="s">
        <v>324</v>
      </c>
      <c r="AL454" s="26">
        <f>_xlfn.XLOOKUP(Consolidated[[#This Row],[CODE]],'[2]FCI updated 220517'!$B:$B,'[2]FCI updated 220517'!$GD:$GD)</f>
        <v>1.6</v>
      </c>
      <c r="AM454" s="27">
        <f>IF(AND(Consolidated[[#This Row],[DESIGNATION]]="Historic",Consolidated[[#This Row],[DESIGNATION 3/22/2022]]="Historic"),AL454,AL454/1.6)</f>
        <v>1</v>
      </c>
      <c r="AN454" s="21" t="s">
        <v>97</v>
      </c>
      <c r="AO454" s="21" t="s">
        <v>97</v>
      </c>
      <c r="AP454" s="21" t="str">
        <f>_xlfn.XLOOKUP(Consolidated[[#This Row],[CODE]],'[3]PRUEBA PVI'!$D:$D,'[3]PRUEBA PVI'!$I:$I,"NO DATA")</f>
        <v>BELLAS ARTES</v>
      </c>
      <c r="AQ454" s="28" t="str">
        <f>IF(_xlfn.XLOOKUP(Consolidated[[#This Row],[CODE]],'[4]PRUEBA PVI'!$D:$D,'[4]PRUEBA PVI'!$I:$I,"NOT FOUND")=Consolidated[[#This Row],[SPECIAL SCHOOL]],"MATCHES","NO")</f>
        <v>MATCHES</v>
      </c>
      <c r="AR454" s="28"/>
      <c r="AS454" s="21">
        <f>_xlfn.XLOOKUP(Consolidated[[#This Row],[CODE]],'[5]WORKING FILE'!$D:$D,'[5]WORKING FILE'!$W:$W,"")</f>
        <v>3</v>
      </c>
      <c r="AT454" s="33">
        <f>_xlfn.XLOOKUP(Consolidated[[#This Row],[CODE]],'[5]WORKING FILE'!$D:$D,'[5]WORKING FILE'!$V:$V)</f>
        <v>0</v>
      </c>
      <c r="AU454" s="21" t="str">
        <f>_xlfn.XLOOKUP(Consolidated[[#This Row],[CODE]],'[6]Karen sort'!$D:$D,'[6]Karen sort'!$O:$O,"NOT COMPLETE")</f>
        <v>-</v>
      </c>
      <c r="AV454" s="21">
        <v>9.6999999999999993</v>
      </c>
      <c r="AW454" s="21"/>
      <c r="AX454" s="21" t="s">
        <v>92</v>
      </c>
      <c r="AY454" s="27" t="s">
        <v>92</v>
      </c>
      <c r="AZ454" s="21"/>
      <c r="BA454" s="21"/>
      <c r="BB454" s="21"/>
      <c r="BC454" s="21"/>
      <c r="BD454" s="21"/>
      <c r="BE454" s="21"/>
      <c r="BF454" s="24" t="s">
        <v>98</v>
      </c>
      <c r="BG454" s="24">
        <v>0</v>
      </c>
      <c r="BH454" s="29" t="str">
        <f>IF(_xlfn.XLOOKUP(Consolidated[[#This Row],[CODE]],'[4]PRUEBA PVI'!$D:$D,'[4]PRUEBA PVI'!$AF:$AF,"NOT FOUND")=BG454,"",_xlfn.XLOOKUP(Consolidated[[#This Row],[CODE]],'[4]PRUEBA PVI'!$D:$D,'[4]PRUEBA PVI'!$AF:$AF,"NOT FOUND"))</f>
        <v/>
      </c>
      <c r="BI454" s="30">
        <v>0</v>
      </c>
      <c r="BJ454" s="21">
        <v>34</v>
      </c>
      <c r="BK454" s="28" t="str">
        <f>IF(_xlfn.XLOOKUP(Consolidated[[#This Row],[CODE]],'[4]PRUEBA PVI'!$D:$D,'[4]PRUEBA PVI'!$AK:$AK,"NO DATA")=Consolidated[[#This Row],[NO OF CLASSROOMS]],"","DOES NOT MATCH")</f>
        <v/>
      </c>
      <c r="BL454" s="31">
        <f>Consolidated[[#This Row],[ENROLLMENT 2021-22]]/Consolidated[[#This Row],[NO OF CLASSROOMS]]</f>
        <v>0</v>
      </c>
      <c r="BM454" s="21" t="e">
        <f>Consolidated[[#This Row],[FLOOR AREA (SF)]]/Consolidated[[#This Row],[ENROLLMENT 2022-23]]</f>
        <v>#DIV/0!</v>
      </c>
      <c r="BN454" s="21" t="s">
        <v>114</v>
      </c>
      <c r="BO454" s="21" t="s">
        <v>132</v>
      </c>
      <c r="BP454" s="21" t="s">
        <v>392</v>
      </c>
      <c r="BQ454" s="21" t="s">
        <v>97</v>
      </c>
      <c r="BR454" s="21" t="s">
        <v>97</v>
      </c>
      <c r="BS454" s="21" t="str">
        <f>_xlfn.XLOOKUP(Consolidated[[#This Row],[CODE]],'[7]page 1'!$A:$A,'[7]page 1'!$C:$C,"")</f>
        <v/>
      </c>
      <c r="BT454" s="21" t="str">
        <f>_xlfn.XLOOKUP(Consolidated[[#This Row],[CODE]],[8]Sheet1!$A:$A,[8]Sheet1!$G:$G,"")</f>
        <v/>
      </c>
      <c r="BU454" s="21" t="s">
        <v>92</v>
      </c>
      <c r="BV454" s="21" t="s">
        <v>101</v>
      </c>
      <c r="BW454" s="25" t="s">
        <v>92</v>
      </c>
      <c r="BX454" s="32" t="s">
        <v>1340</v>
      </c>
      <c r="BY454" s="21" t="s">
        <v>1122</v>
      </c>
      <c r="BZ454" s="21" t="s">
        <v>103</v>
      </c>
      <c r="CA454" s="33" t="s">
        <v>1341</v>
      </c>
      <c r="CB454" s="21">
        <v>1</v>
      </c>
      <c r="CC454" s="25" t="s">
        <v>105</v>
      </c>
      <c r="CD454" s="21" t="s">
        <v>97</v>
      </c>
      <c r="CE454" s="21" t="s">
        <v>1023</v>
      </c>
      <c r="CF454" s="21" t="s">
        <v>117</v>
      </c>
    </row>
    <row r="455" spans="1:84" ht="70.2" x14ac:dyDescent="0.3">
      <c r="A455" s="21">
        <v>47613</v>
      </c>
      <c r="B455" s="22" t="s">
        <v>1342</v>
      </c>
      <c r="C455" s="21" t="s">
        <v>415</v>
      </c>
      <c r="D455" s="21" t="s">
        <v>1122</v>
      </c>
      <c r="E455" s="21" t="s">
        <v>1153</v>
      </c>
      <c r="F455" s="21"/>
      <c r="G455" s="21" t="s">
        <v>119</v>
      </c>
      <c r="H455" s="21" t="s">
        <v>120</v>
      </c>
      <c r="I455" s="21" t="s">
        <v>92</v>
      </c>
      <c r="J455" s="21" t="s">
        <v>93</v>
      </c>
      <c r="K455" s="21" t="s">
        <v>121</v>
      </c>
      <c r="L455" s="24" t="s">
        <v>92</v>
      </c>
      <c r="M455" s="24">
        <v>39.108540238815849</v>
      </c>
      <c r="N455" s="24">
        <v>36.413118470627289</v>
      </c>
      <c r="O455" s="24">
        <v>48.808212921680962</v>
      </c>
      <c r="P455" s="24">
        <v>32.021032118531188</v>
      </c>
      <c r="Q455" s="24">
        <v>56.646145247454683</v>
      </c>
      <c r="R455" s="24">
        <v>48.22951223725844</v>
      </c>
      <c r="S455" s="24" t="s">
        <v>92</v>
      </c>
      <c r="T455" s="24" t="s">
        <v>92</v>
      </c>
      <c r="U455" s="24" t="s">
        <v>92</v>
      </c>
      <c r="V455" s="24" t="s">
        <v>92</v>
      </c>
      <c r="W455" s="24" t="s">
        <v>92</v>
      </c>
      <c r="X455" s="24" t="s">
        <v>92</v>
      </c>
      <c r="Y455" s="24" t="s">
        <v>92</v>
      </c>
      <c r="Z455" s="24">
        <v>3.4349384007287931</v>
      </c>
      <c r="AA455" s="24" t="s">
        <v>92</v>
      </c>
      <c r="AB455" s="23" t="s">
        <v>278</v>
      </c>
      <c r="AC455" s="21">
        <v>18.287009999999999</v>
      </c>
      <c r="AD455" s="21">
        <v>-67.132159999999999</v>
      </c>
      <c r="AE455" s="21" t="str">
        <f>_xlfn.XLOOKUP(Consolidated[[#This Row],[CODE]],[1]updatedschoolpoints!$A:$A,[1]updatedschoolpoints!$O:$O)</f>
        <v>154-079-140-07</v>
      </c>
      <c r="AF455" s="21">
        <f>_xlfn.XLOOKUP(Consolidated[[#This Row],[CODE]],[1]updatedschoolpoints!$A:$A,[1]updatedschoolpoints!$Q:$Q)</f>
        <v>7</v>
      </c>
      <c r="AG455" s="21">
        <f>_xlfn.XLOOKUP(Consolidated[[#This Row],[CODE]],[1]updatedschoolpoints!$A:$A,[1]updatedschoolpoints!$P:$P)</f>
        <v>140</v>
      </c>
      <c r="AH455" s="21">
        <f>_xlfn.XLOOKUP(Consolidated[[#This Row],[CODE]],[1]updatedschoolpoints!$A:$A,[1]updatedschoolpoints!$I:$I)</f>
        <v>5.1568967490000004</v>
      </c>
      <c r="AI455" s="21">
        <f>_xlfn.XLOOKUP(Consolidated[[#This Row],[CODE]],[1]updatedschoolpoints!$A:$A,[1]updatedschoolpoints!$H:$H)</f>
        <v>224634.42240000001</v>
      </c>
      <c r="AJ455" s="21">
        <v>75654</v>
      </c>
      <c r="AK455" s="21" t="s">
        <v>270</v>
      </c>
      <c r="AL455" s="26">
        <f>_xlfn.XLOOKUP(Consolidated[[#This Row],[CODE]],'[2]FCI updated 220517'!$B:$B,'[2]FCI updated 220517'!$GD:$GD)</f>
        <v>0.755</v>
      </c>
      <c r="AM455" s="27">
        <f>IF(AND(Consolidated[[#This Row],[DESIGNATION]]="Historic",Consolidated[[#This Row],[DESIGNATION 3/22/2022]]="Historic"),AL455,AL455/1.6)</f>
        <v>0.47187499999999999</v>
      </c>
      <c r="AN455" s="21" t="s">
        <v>45</v>
      </c>
      <c r="AO455" s="21" t="s">
        <v>97</v>
      </c>
      <c r="AP455" s="21" t="str">
        <f>_xlfn.XLOOKUP(Consolidated[[#This Row],[CODE]],'[3]PRUEBA PVI'!$D:$D,'[3]PRUEBA PVI'!$I:$I,"NO DATA")</f>
        <v>REGULAR</v>
      </c>
      <c r="AQ455" s="28" t="str">
        <f>IF(_xlfn.XLOOKUP(Consolidated[[#This Row],[CODE]],'[4]PRUEBA PVI'!$D:$D,'[4]PRUEBA PVI'!$I:$I,"NOT FOUND")=Consolidated[[#This Row],[SPECIAL SCHOOL]],"MATCHES","NO")</f>
        <v>MATCHES</v>
      </c>
      <c r="AR455" s="28"/>
      <c r="AS455" s="21">
        <f>_xlfn.XLOOKUP(Consolidated[[#This Row],[CODE]],'[5]WORKING FILE'!$D:$D,'[5]WORKING FILE'!$W:$W,"")</f>
        <v>3</v>
      </c>
      <c r="AT455" s="33">
        <f>_xlfn.XLOOKUP(Consolidated[[#This Row],[CODE]],'[5]WORKING FILE'!$D:$D,'[5]WORKING FILE'!$V:$V)</f>
        <v>0</v>
      </c>
      <c r="AU455" s="21" t="str">
        <f>_xlfn.XLOOKUP(Consolidated[[#This Row],[CODE]],'[6]Karen sort'!$D:$D,'[6]Karen sort'!$O:$O,"NOT COMPLETE")</f>
        <v>PK-5</v>
      </c>
      <c r="AV455" s="21">
        <v>4.7</v>
      </c>
      <c r="AW455" s="21">
        <v>4</v>
      </c>
      <c r="AX455" s="21" t="s">
        <v>92</v>
      </c>
      <c r="AY455" s="27" t="s">
        <v>92</v>
      </c>
      <c r="AZ455" s="21"/>
      <c r="BA455" s="21"/>
      <c r="BB455" s="21"/>
      <c r="BC455" s="21"/>
      <c r="BD455" s="21"/>
      <c r="BE455" s="21"/>
      <c r="BF455" s="24" t="s">
        <v>179</v>
      </c>
      <c r="BG455" s="24">
        <v>279.98682229947747</v>
      </c>
      <c r="BH455" s="29" t="str">
        <f>IF(_xlfn.XLOOKUP(Consolidated[[#This Row],[CODE]],'[4]PRUEBA PVI'!$D:$D,'[4]PRUEBA PVI'!$AF:$AF,"NOT FOUND")=BG455,"",_xlfn.XLOOKUP(Consolidated[[#This Row],[CODE]],'[4]PRUEBA PVI'!$D:$D,'[4]PRUEBA PVI'!$AF:$AF,"NOT FOUND"))</f>
        <v/>
      </c>
      <c r="BI455" s="30">
        <v>264.9730723478612</v>
      </c>
      <c r="BJ455" s="21">
        <v>58</v>
      </c>
      <c r="BK455" s="28" t="str">
        <f>IF(_xlfn.XLOOKUP(Consolidated[[#This Row],[CODE]],'[4]PRUEBA PVI'!$D:$D,'[4]PRUEBA PVI'!$AK:$AK,"NO DATA")=Consolidated[[#This Row],[NO OF CLASSROOMS]],"","DOES NOT MATCH")</f>
        <v/>
      </c>
      <c r="BL455" s="31">
        <f>Consolidated[[#This Row],[ENROLLMENT 2021-22]]/Consolidated[[#This Row],[NO OF CLASSROOMS]]</f>
        <v>4.5685012473769175</v>
      </c>
      <c r="BM455" s="21">
        <f>Consolidated[[#This Row],[FLOOR AREA (SF)]]/Consolidated[[#This Row],[ENROLLMENT 2022-23]]</f>
        <v>270.20557388618641</v>
      </c>
      <c r="BN455" s="21" t="s">
        <v>99</v>
      </c>
      <c r="BO455" s="21" t="s">
        <v>132</v>
      </c>
      <c r="BP455" s="21" t="s">
        <v>97</v>
      </c>
      <c r="BQ455" s="21" t="s">
        <v>123</v>
      </c>
      <c r="BR455" s="21" t="s">
        <v>97</v>
      </c>
      <c r="BS455" s="21" t="str">
        <f>_xlfn.XLOOKUP(Consolidated[[#This Row],[CODE]],'[7]page 1'!$A:$A,'[7]page 1'!$C:$C,"")</f>
        <v/>
      </c>
      <c r="BT455" s="21" t="str">
        <f>_xlfn.XLOOKUP(Consolidated[[#This Row],[CODE]],[8]Sheet1!$A:$A,[8]Sheet1!$G:$G,"")</f>
        <v/>
      </c>
      <c r="BU455" s="21" t="s">
        <v>92</v>
      </c>
      <c r="BV455" s="21" t="s">
        <v>101</v>
      </c>
      <c r="BW455" s="25" t="s">
        <v>125</v>
      </c>
      <c r="BX455" s="32" t="s">
        <v>1343</v>
      </c>
      <c r="BY455" s="21" t="s">
        <v>1153</v>
      </c>
      <c r="BZ455" s="21" t="s">
        <v>103</v>
      </c>
      <c r="CA455" s="33" t="s">
        <v>1155</v>
      </c>
      <c r="CB455" s="21">
        <v>1</v>
      </c>
      <c r="CC455" s="25" t="s">
        <v>253</v>
      </c>
      <c r="CD455" s="21" t="s">
        <v>97</v>
      </c>
      <c r="CE455" s="21"/>
      <c r="CF455" s="21" t="s">
        <v>143</v>
      </c>
    </row>
    <row r="456" spans="1:84" ht="42.6" x14ac:dyDescent="0.3">
      <c r="A456" s="21">
        <v>47639</v>
      </c>
      <c r="B456" s="22" t="s">
        <v>1344</v>
      </c>
      <c r="C456" s="21" t="s">
        <v>415</v>
      </c>
      <c r="D456" s="21" t="s">
        <v>415</v>
      </c>
      <c r="E456" s="21" t="s">
        <v>1197</v>
      </c>
      <c r="F456" s="21"/>
      <c r="G456" s="21" t="s">
        <v>160</v>
      </c>
      <c r="H456" s="21" t="s">
        <v>161</v>
      </c>
      <c r="I456" s="21" t="s">
        <v>92</v>
      </c>
      <c r="J456" s="21" t="s">
        <v>93</v>
      </c>
      <c r="K456" s="21" t="s">
        <v>162</v>
      </c>
      <c r="L456" s="24" t="s">
        <v>92</v>
      </c>
      <c r="M456" s="24" t="s">
        <v>92</v>
      </c>
      <c r="N456" s="24" t="s">
        <v>92</v>
      </c>
      <c r="O456" s="24" t="s">
        <v>92</v>
      </c>
      <c r="P456" s="24" t="s">
        <v>92</v>
      </c>
      <c r="Q456" s="24" t="s">
        <v>92</v>
      </c>
      <c r="R456" s="24" t="s">
        <v>92</v>
      </c>
      <c r="S456" s="24" t="s">
        <v>92</v>
      </c>
      <c r="T456" s="24" t="s">
        <v>92</v>
      </c>
      <c r="U456" s="24" t="s">
        <v>92</v>
      </c>
      <c r="V456" s="24">
        <v>37.235584653509129</v>
      </c>
      <c r="W456" s="24">
        <v>33.389524874235875</v>
      </c>
      <c r="X456" s="24">
        <v>34.737980858961777</v>
      </c>
      <c r="Y456" s="24">
        <v>37.621426246511838</v>
      </c>
      <c r="Z456" s="24" t="s">
        <v>92</v>
      </c>
      <c r="AA456" s="24" t="s">
        <v>92</v>
      </c>
      <c r="AB456" s="23" t="s">
        <v>178</v>
      </c>
      <c r="AC456" s="21">
        <v>18.180409999999998</v>
      </c>
      <c r="AD456" s="21">
        <v>-66.985349999999997</v>
      </c>
      <c r="AE456" s="21" t="str">
        <f>_xlfn.XLOOKUP(Consolidated[[#This Row],[CODE]],[1]updatedschoolpoints!$A:$A,[1]updatedschoolpoints!$O:$O)</f>
        <v>262-000-002-80</v>
      </c>
      <c r="AF456" s="21">
        <f>_xlfn.XLOOKUP(Consolidated[[#This Row],[CODE]],[1]updatedschoolpoints!$A:$A,[1]updatedschoolpoints!$Q:$Q)</f>
        <v>80</v>
      </c>
      <c r="AG456" s="21">
        <f>_xlfn.XLOOKUP(Consolidated[[#This Row],[CODE]],[1]updatedschoolpoints!$A:$A,[1]updatedschoolpoints!$P:$P)</f>
        <v>2</v>
      </c>
      <c r="AH456" s="21">
        <f>_xlfn.XLOOKUP(Consolidated[[#This Row],[CODE]],[1]updatedschoolpoints!$A:$A,[1]updatedschoolpoints!$I:$I)</f>
        <v>3.9046440059999998</v>
      </c>
      <c r="AI456" s="21">
        <f>_xlfn.XLOOKUP(Consolidated[[#This Row],[CODE]],[1]updatedschoolpoints!$A:$A,[1]updatedschoolpoints!$H:$H)</f>
        <v>170086.2929</v>
      </c>
      <c r="AJ456" s="21">
        <v>39804</v>
      </c>
      <c r="AK456" s="21" t="s">
        <v>458</v>
      </c>
      <c r="AL456" s="26">
        <f>_xlfn.XLOOKUP(Consolidated[[#This Row],[CODE]],'[2]FCI updated 220517'!$B:$B,'[2]FCI updated 220517'!$GD:$GD)</f>
        <v>0.755</v>
      </c>
      <c r="AM456" s="27">
        <f>IF(AND(Consolidated[[#This Row],[DESIGNATION]]="Historic",Consolidated[[#This Row],[DESIGNATION 3/22/2022]]="Historic"),AL456,AL456/1.6)</f>
        <v>0.47187499999999999</v>
      </c>
      <c r="AN456" s="21" t="s">
        <v>45</v>
      </c>
      <c r="AO456" s="21" t="s">
        <v>97</v>
      </c>
      <c r="AP456" s="21" t="str">
        <f>_xlfn.XLOOKUP(Consolidated[[#This Row],[CODE]],'[3]PRUEBA PVI'!$D:$D,'[3]PRUEBA PVI'!$I:$I,"NO DATA")</f>
        <v>VOCACIONAL</v>
      </c>
      <c r="AQ456" s="28" t="str">
        <f>IF(_xlfn.XLOOKUP(Consolidated[[#This Row],[CODE]],'[4]PRUEBA PVI'!$D:$D,'[4]PRUEBA PVI'!$I:$I,"NOT FOUND")=Consolidated[[#This Row],[SPECIAL SCHOOL]],"MATCHES","NO")</f>
        <v>MATCHES</v>
      </c>
      <c r="AR456" s="28"/>
      <c r="AS456" s="21">
        <f>_xlfn.XLOOKUP(Consolidated[[#This Row],[CODE]],'[5]WORKING FILE'!$D:$D,'[5]WORKING FILE'!$W:$W,"")</f>
        <v>4</v>
      </c>
      <c r="AT456" s="33">
        <f>_xlfn.XLOOKUP(Consolidated[[#This Row],[CODE]],'[5]WORKING FILE'!$D:$D,'[5]WORKING FILE'!$V:$V)</f>
        <v>0</v>
      </c>
      <c r="AU456" s="21" t="str">
        <f>_xlfn.XLOOKUP(Consolidated[[#This Row],[CODE]],'[6]Karen sort'!$D:$D,'[6]Karen sort'!$O:$O,"NOT COMPLETE")</f>
        <v>PK-12</v>
      </c>
      <c r="AV456" s="21">
        <v>1.2</v>
      </c>
      <c r="AW456" s="21">
        <v>3</v>
      </c>
      <c r="AX456" s="21" t="s">
        <v>92</v>
      </c>
      <c r="AY456" s="27" t="s">
        <v>92</v>
      </c>
      <c r="AZ456" s="21"/>
      <c r="BA456" s="21"/>
      <c r="BB456" s="21"/>
      <c r="BC456" s="21"/>
      <c r="BD456" s="21"/>
      <c r="BE456" s="21"/>
      <c r="BF456" s="24" t="s">
        <v>179</v>
      </c>
      <c r="BG456" s="24">
        <v>150.86278588367063</v>
      </c>
      <c r="BH456" s="29" t="str">
        <f>IF(_xlfn.XLOOKUP(Consolidated[[#This Row],[CODE]],'[4]PRUEBA PVI'!$D:$D,'[4]PRUEBA PVI'!$AF:$AF,"NOT FOUND")=BG456,"",_xlfn.XLOOKUP(Consolidated[[#This Row],[CODE]],'[4]PRUEBA PVI'!$D:$D,'[4]PRUEBA PVI'!$AF:$AF,"NOT FOUND"))</f>
        <v/>
      </c>
      <c r="BI456" s="30">
        <v>144.97432377665507</v>
      </c>
      <c r="BJ456" s="21">
        <v>17</v>
      </c>
      <c r="BK456" s="28" t="str">
        <f>IF(_xlfn.XLOOKUP(Consolidated[[#This Row],[CODE]],'[4]PRUEBA PVI'!$D:$D,'[4]PRUEBA PVI'!$AK:$AK,"NO DATA")=Consolidated[[#This Row],[NO OF CLASSROOMS]],"","DOES NOT MATCH")</f>
        <v/>
      </c>
      <c r="BL456" s="31">
        <f>Consolidated[[#This Row],[ENROLLMENT 2021-22]]/Consolidated[[#This Row],[NO OF CLASSROOMS]]</f>
        <v>8.5279013986267689</v>
      </c>
      <c r="BM456" s="21">
        <f>Consolidated[[#This Row],[FLOOR AREA (SF)]]/Consolidated[[#This Row],[ENROLLMENT 2022-23]]</f>
        <v>263.84240332597744</v>
      </c>
      <c r="BN456" s="21" t="s">
        <v>99</v>
      </c>
      <c r="BO456" s="21" t="s">
        <v>132</v>
      </c>
      <c r="BP456" s="21" t="s">
        <v>97</v>
      </c>
      <c r="BQ456" s="21" t="s">
        <v>97</v>
      </c>
      <c r="BR456" s="21" t="s">
        <v>97</v>
      </c>
      <c r="BS456" s="21" t="str">
        <f>_xlfn.XLOOKUP(Consolidated[[#This Row],[CODE]],'[7]page 1'!$A:$A,'[7]page 1'!$C:$C,"")</f>
        <v/>
      </c>
      <c r="BT456" s="21" t="str">
        <f>_xlfn.XLOOKUP(Consolidated[[#This Row],[CODE]],[8]Sheet1!$A:$A,[8]Sheet1!$G:$G,"")</f>
        <v>ESSER ROOF SEALING PROGRAM</v>
      </c>
      <c r="BU456" s="21" t="s">
        <v>92</v>
      </c>
      <c r="BV456" s="21" t="s">
        <v>124</v>
      </c>
      <c r="BW456" s="25" t="s">
        <v>92</v>
      </c>
      <c r="BX456" s="32" t="s">
        <v>1345</v>
      </c>
      <c r="BY456" s="21" t="s">
        <v>1197</v>
      </c>
      <c r="BZ456" s="21" t="s">
        <v>103</v>
      </c>
      <c r="CA456" s="33" t="s">
        <v>1199</v>
      </c>
      <c r="CB456" s="21">
        <v>2</v>
      </c>
      <c r="CC456" s="25" t="s">
        <v>172</v>
      </c>
      <c r="CD456" s="21" t="s">
        <v>97</v>
      </c>
      <c r="CE456" s="21"/>
      <c r="CF456" s="21" t="s">
        <v>134</v>
      </c>
    </row>
    <row r="457" spans="1:84" ht="85.2" x14ac:dyDescent="0.3">
      <c r="A457" s="21">
        <v>47647</v>
      </c>
      <c r="B457" s="22" t="s">
        <v>1346</v>
      </c>
      <c r="C457" s="21" t="s">
        <v>415</v>
      </c>
      <c r="D457" s="21" t="s">
        <v>1122</v>
      </c>
      <c r="E457" s="21" t="s">
        <v>1122</v>
      </c>
      <c r="F457" s="21"/>
      <c r="G457" s="21" t="s">
        <v>160</v>
      </c>
      <c r="H457" s="21" t="s">
        <v>161</v>
      </c>
      <c r="I457" s="21" t="s">
        <v>92</v>
      </c>
      <c r="J457" s="21" t="s">
        <v>93</v>
      </c>
      <c r="K457" s="21" t="s">
        <v>162</v>
      </c>
      <c r="L457" s="24" t="s">
        <v>92</v>
      </c>
      <c r="M457" s="24" t="s">
        <v>92</v>
      </c>
      <c r="N457" s="24" t="s">
        <v>92</v>
      </c>
      <c r="O457" s="24" t="s">
        <v>92</v>
      </c>
      <c r="P457" s="24" t="s">
        <v>92</v>
      </c>
      <c r="Q457" s="24" t="s">
        <v>92</v>
      </c>
      <c r="R457" s="24" t="s">
        <v>92</v>
      </c>
      <c r="S457" s="24" t="s">
        <v>92</v>
      </c>
      <c r="T457" s="24" t="s">
        <v>92</v>
      </c>
      <c r="U457" s="24" t="s">
        <v>92</v>
      </c>
      <c r="V457" s="24">
        <v>109.79723679880898</v>
      </c>
      <c r="W457" s="24">
        <v>126.88019452209632</v>
      </c>
      <c r="X457" s="24">
        <v>124.47776474461304</v>
      </c>
      <c r="Y457" s="24">
        <v>124.44010220000068</v>
      </c>
      <c r="Z457" s="24" t="s">
        <v>92</v>
      </c>
      <c r="AA457" s="24" t="s">
        <v>92</v>
      </c>
      <c r="AB457" s="23" t="s">
        <v>313</v>
      </c>
      <c r="AC457" s="21">
        <v>18.486319999999999</v>
      </c>
      <c r="AD457" s="21">
        <v>-67.097819999999999</v>
      </c>
      <c r="AE457" s="21" t="str">
        <f>_xlfn.XLOOKUP(Consolidated[[#This Row],[CODE]],[1]updatedschoolpoints!$A:$A,[1]updatedschoolpoints!$O:$O)</f>
        <v>006-035-002-08</v>
      </c>
      <c r="AF457" s="21">
        <f>_xlfn.XLOOKUP(Consolidated[[#This Row],[CODE]],[1]updatedschoolpoints!$A:$A,[1]updatedschoolpoints!$Q:$Q)</f>
        <v>8</v>
      </c>
      <c r="AG457" s="21">
        <f>_xlfn.XLOOKUP(Consolidated[[#This Row],[CODE]],[1]updatedschoolpoints!$A:$A,[1]updatedschoolpoints!$P:$P)</f>
        <v>2</v>
      </c>
      <c r="AH457" s="21">
        <f>_xlfn.XLOOKUP(Consolidated[[#This Row],[CODE]],[1]updatedschoolpoints!$A:$A,[1]updatedschoolpoints!$I:$I)</f>
        <v>3.7494469709999998</v>
      </c>
      <c r="AI457" s="21">
        <f>_xlfn.XLOOKUP(Consolidated[[#This Row],[CODE]],[1]updatedschoolpoints!$A:$A,[1]updatedschoolpoints!$H:$H)</f>
        <v>163325.91010000001</v>
      </c>
      <c r="AJ457" s="21">
        <v>54454</v>
      </c>
      <c r="AK457" s="21" t="s">
        <v>262</v>
      </c>
      <c r="AL457" s="26">
        <f>_xlfn.XLOOKUP(Consolidated[[#This Row],[CODE]],'[2]FCI updated 220517'!$B:$B,'[2]FCI updated 220517'!$GD:$GD)</f>
        <v>0.875</v>
      </c>
      <c r="AM457" s="27">
        <f>IF(AND(Consolidated[[#This Row],[DESIGNATION]]="Historic",Consolidated[[#This Row],[DESIGNATION 3/22/2022]]="Historic"),AL457,AL457/1.6)</f>
        <v>0.546875</v>
      </c>
      <c r="AN457" s="21" t="s">
        <v>45</v>
      </c>
      <c r="AO457" s="21" t="s">
        <v>97</v>
      </c>
      <c r="AP457" s="21" t="str">
        <f>_xlfn.XLOOKUP(Consolidated[[#This Row],[CODE]],'[3]PRUEBA PVI'!$D:$D,'[3]PRUEBA PVI'!$I:$I,"NO DATA")</f>
        <v>VOCACIONAL</v>
      </c>
      <c r="AQ457" s="28" t="str">
        <f>IF(_xlfn.XLOOKUP(Consolidated[[#This Row],[CODE]],'[4]PRUEBA PVI'!$D:$D,'[4]PRUEBA PVI'!$I:$I,"NOT FOUND")=Consolidated[[#This Row],[SPECIAL SCHOOL]],"MATCHES","NO")</f>
        <v>MATCHES</v>
      </c>
      <c r="AR457" s="28"/>
      <c r="AS457" s="21">
        <f>_xlfn.XLOOKUP(Consolidated[[#This Row],[CODE]],'[5]WORKING FILE'!$D:$D,'[5]WORKING FILE'!$W:$W,"")</f>
        <v>4</v>
      </c>
      <c r="AT457" s="33">
        <f>_xlfn.XLOOKUP(Consolidated[[#This Row],[CODE]],'[5]WORKING FILE'!$D:$D,'[5]WORKING FILE'!$V:$V)</f>
        <v>0</v>
      </c>
      <c r="AU457" s="21" t="str">
        <f>_xlfn.XLOOKUP(Consolidated[[#This Row],[CODE]],'[6]Karen sort'!$D:$D,'[6]Karen sort'!$O:$O,"NOT COMPLETE")</f>
        <v>9-12</v>
      </c>
      <c r="AV457" s="21">
        <v>9.6999999999999993</v>
      </c>
      <c r="AW457" s="21">
        <v>3</v>
      </c>
      <c r="AX457" s="21" t="s">
        <v>92</v>
      </c>
      <c r="AY457" s="27" t="s">
        <v>92</v>
      </c>
      <c r="AZ457" s="21"/>
      <c r="BA457" s="21"/>
      <c r="BB457" s="21"/>
      <c r="BC457" s="21"/>
      <c r="BD457" s="21"/>
      <c r="BE457" s="21"/>
      <c r="BF457" s="24" t="s">
        <v>179</v>
      </c>
      <c r="BG457" s="24">
        <v>491.50400020335803</v>
      </c>
      <c r="BH457" s="29" t="str">
        <f>IF(_xlfn.XLOOKUP(Consolidated[[#This Row],[CODE]],'[4]PRUEBA PVI'!$D:$D,'[4]PRUEBA PVI'!$AF:$AF,"NOT FOUND")=BG457,"",_xlfn.XLOOKUP(Consolidated[[#This Row],[CODE]],'[4]PRUEBA PVI'!$D:$D,'[4]PRUEBA PVI'!$AF:$AF,"NOT FOUND"))</f>
        <v/>
      </c>
      <c r="BI457" s="30">
        <v>471.84607949469603</v>
      </c>
      <c r="BJ457" s="21">
        <v>44</v>
      </c>
      <c r="BK457" s="28" t="str">
        <f>IF(_xlfn.XLOOKUP(Consolidated[[#This Row],[CODE]],'[4]PRUEBA PVI'!$D:$D,'[4]PRUEBA PVI'!$AK:$AK,"NO DATA")=Consolidated[[#This Row],[NO OF CLASSROOMS]],"","DOES NOT MATCH")</f>
        <v/>
      </c>
      <c r="BL457" s="31">
        <f>Consolidated[[#This Row],[ENROLLMENT 2021-22]]/Consolidated[[#This Row],[NO OF CLASSROOMS]]</f>
        <v>10.723774533970364</v>
      </c>
      <c r="BM457" s="21">
        <f>Consolidated[[#This Row],[FLOOR AREA (SF)]]/Consolidated[[#This Row],[ENROLLMENT 2022-23]]</f>
        <v>110.79055303206047</v>
      </c>
      <c r="BN457" s="21" t="s">
        <v>114</v>
      </c>
      <c r="BO457" s="21" t="s">
        <v>132</v>
      </c>
      <c r="BP457" s="21" t="s">
        <v>97</v>
      </c>
      <c r="BQ457" s="21" t="s">
        <v>123</v>
      </c>
      <c r="BR457" s="21" t="s">
        <v>97</v>
      </c>
      <c r="BS457" s="21" t="str">
        <f>_xlfn.XLOOKUP(Consolidated[[#This Row],[CODE]],'[7]page 1'!$A:$A,'[7]page 1'!$C:$C,"")</f>
        <v/>
      </c>
      <c r="BT457" s="21" t="str">
        <f>_xlfn.XLOOKUP(Consolidated[[#This Row],[CODE]],[8]Sheet1!$A:$A,[8]Sheet1!$G:$G,"")</f>
        <v/>
      </c>
      <c r="BU457" s="21" t="s">
        <v>92</v>
      </c>
      <c r="BV457" s="21" t="s">
        <v>101</v>
      </c>
      <c r="BW457" s="25" t="s">
        <v>125</v>
      </c>
      <c r="BX457" s="32" t="s">
        <v>1347</v>
      </c>
      <c r="BY457" s="21" t="s">
        <v>1122</v>
      </c>
      <c r="BZ457" s="21" t="s">
        <v>103</v>
      </c>
      <c r="CA457" s="33" t="s">
        <v>1144</v>
      </c>
      <c r="CB457" s="21">
        <v>1</v>
      </c>
      <c r="CC457" s="25" t="s">
        <v>172</v>
      </c>
      <c r="CD457" s="21" t="s">
        <v>97</v>
      </c>
      <c r="CE457" s="21"/>
      <c r="CF457" s="21" t="s">
        <v>143</v>
      </c>
    </row>
    <row r="458" spans="1:84" ht="70.2" x14ac:dyDescent="0.3">
      <c r="A458" s="21">
        <v>47662</v>
      </c>
      <c r="B458" s="22" t="s">
        <v>1348</v>
      </c>
      <c r="C458" s="21" t="s">
        <v>415</v>
      </c>
      <c r="D458" s="21" t="s">
        <v>1122</v>
      </c>
      <c r="E458" s="21" t="s">
        <v>1231</v>
      </c>
      <c r="F458" s="21"/>
      <c r="G458" s="21" t="s">
        <v>160</v>
      </c>
      <c r="H458" s="21" t="s">
        <v>161</v>
      </c>
      <c r="I458" s="21" t="s">
        <v>92</v>
      </c>
      <c r="J458" s="21" t="s">
        <v>93</v>
      </c>
      <c r="K458" s="21" t="s">
        <v>162</v>
      </c>
      <c r="L458" s="24" t="s">
        <v>92</v>
      </c>
      <c r="M458" s="24" t="s">
        <v>92</v>
      </c>
      <c r="N458" s="24" t="s">
        <v>92</v>
      </c>
      <c r="O458" s="24" t="s">
        <v>92</v>
      </c>
      <c r="P458" s="24" t="s">
        <v>92</v>
      </c>
      <c r="Q458" s="24" t="s">
        <v>92</v>
      </c>
      <c r="R458" s="24" t="s">
        <v>92</v>
      </c>
      <c r="S458" s="24" t="s">
        <v>92</v>
      </c>
      <c r="T458" s="24" t="s">
        <v>92</v>
      </c>
      <c r="U458" s="24" t="s">
        <v>92</v>
      </c>
      <c r="V458" s="24">
        <v>77.33544504959589</v>
      </c>
      <c r="W458" s="24">
        <v>90.628710372925937</v>
      </c>
      <c r="X458" s="24">
        <v>57.896634764936302</v>
      </c>
      <c r="Y458" s="24">
        <v>60.773073167442192</v>
      </c>
      <c r="Z458" s="24" t="s">
        <v>92</v>
      </c>
      <c r="AA458" s="24" t="s">
        <v>92</v>
      </c>
      <c r="AB458" s="23" t="s">
        <v>178</v>
      </c>
      <c r="AC458" s="21">
        <v>18.335570000000001</v>
      </c>
      <c r="AD458" s="21">
        <v>-67.24906</v>
      </c>
      <c r="AE458" s="21" t="str">
        <f>_xlfn.XLOOKUP(Consolidated[[#This Row],[CODE]],[1]updatedschoolpoints!$A:$A,[1]updatedschoolpoints!$O:$O)</f>
        <v>125-000-001-99</v>
      </c>
      <c r="AF458" s="21">
        <f>_xlfn.XLOOKUP(Consolidated[[#This Row],[CODE]],[1]updatedschoolpoints!$A:$A,[1]updatedschoolpoints!$Q:$Q)</f>
        <v>99</v>
      </c>
      <c r="AG458" s="21">
        <f>_xlfn.XLOOKUP(Consolidated[[#This Row],[CODE]],[1]updatedschoolpoints!$A:$A,[1]updatedschoolpoints!$P:$P)</f>
        <v>1</v>
      </c>
      <c r="AH458" s="21">
        <f>_xlfn.XLOOKUP(Consolidated[[#This Row],[CODE]],[1]updatedschoolpoints!$A:$A,[1]updatedschoolpoints!$I:$I)</f>
        <v>3.7966916409999998</v>
      </c>
      <c r="AI458" s="21">
        <f>_xlfn.XLOOKUP(Consolidated[[#This Row],[CODE]],[1]updatedschoolpoints!$A:$A,[1]updatedschoolpoints!$H:$H)</f>
        <v>165383.8879</v>
      </c>
      <c r="AJ458" s="21">
        <v>62970</v>
      </c>
      <c r="AK458" s="21" t="s">
        <v>262</v>
      </c>
      <c r="AL458" s="26">
        <f>_xlfn.XLOOKUP(Consolidated[[#This Row],[CODE]],'[2]FCI updated 220517'!$B:$B,'[2]FCI updated 220517'!$GD:$GD)</f>
        <v>0.73499999999999999</v>
      </c>
      <c r="AM458" s="27">
        <f>IF(AND(Consolidated[[#This Row],[DESIGNATION]]="Historic",Consolidated[[#This Row],[DESIGNATION 3/22/2022]]="Historic"),AL458,AL458/1.6)</f>
        <v>0.45937499999999998</v>
      </c>
      <c r="AN458" s="21" t="s">
        <v>45</v>
      </c>
      <c r="AO458" s="21" t="s">
        <v>97</v>
      </c>
      <c r="AP458" s="21" t="str">
        <f>_xlfn.XLOOKUP(Consolidated[[#This Row],[CODE]],'[3]PRUEBA PVI'!$D:$D,'[3]PRUEBA PVI'!$I:$I,"NO DATA")</f>
        <v>VOCACIONAL</v>
      </c>
      <c r="AQ458" s="28" t="str">
        <f>IF(_xlfn.XLOOKUP(Consolidated[[#This Row],[CODE]],'[4]PRUEBA PVI'!$D:$D,'[4]PRUEBA PVI'!$I:$I,"NOT FOUND")=Consolidated[[#This Row],[SPECIAL SCHOOL]],"MATCHES","NO")</f>
        <v>MATCHES</v>
      </c>
      <c r="AR458" s="28"/>
      <c r="AS458" s="21">
        <f>_xlfn.XLOOKUP(Consolidated[[#This Row],[CODE]],'[5]WORKING FILE'!$D:$D,'[5]WORKING FILE'!$W:$W,"")</f>
        <v>3</v>
      </c>
      <c r="AT458" s="33">
        <f>_xlfn.XLOOKUP(Consolidated[[#This Row],[CODE]],'[5]WORKING FILE'!$D:$D,'[5]WORKING FILE'!$V:$V)</f>
        <v>0</v>
      </c>
      <c r="AU458" s="21" t="str">
        <f>_xlfn.XLOOKUP(Consolidated[[#This Row],[CODE]],'[6]Karen sort'!$D:$D,'[6]Karen sort'!$O:$O,"NOT COMPLETE")</f>
        <v>9-12</v>
      </c>
      <c r="AV458" s="21">
        <v>6.7</v>
      </c>
      <c r="AW458" s="21">
        <v>3</v>
      </c>
      <c r="AX458" s="21" t="s">
        <v>92</v>
      </c>
      <c r="AY458" s="27" t="s">
        <v>92</v>
      </c>
      <c r="AZ458" s="21"/>
      <c r="BA458" s="21"/>
      <c r="BB458" s="21"/>
      <c r="BC458" s="21"/>
      <c r="BD458" s="21"/>
      <c r="BE458" s="21"/>
      <c r="BF458" s="24" t="s">
        <v>179</v>
      </c>
      <c r="BG458" s="24">
        <v>298.45126723057831</v>
      </c>
      <c r="BH458" s="29" t="str">
        <f>IF(_xlfn.XLOOKUP(Consolidated[[#This Row],[CODE]],'[4]PRUEBA PVI'!$D:$D,'[4]PRUEBA PVI'!$AF:$AF,"NOT FOUND")=BG458,"",_xlfn.XLOOKUP(Consolidated[[#This Row],[CODE]],'[4]PRUEBA PVI'!$D:$D,'[4]PRUEBA PVI'!$AF:$AF,"NOT FOUND"))</f>
        <v/>
      </c>
      <c r="BI458" s="30">
        <v>286.42469450121854</v>
      </c>
      <c r="BJ458" s="21">
        <v>20</v>
      </c>
      <c r="BK458" s="28" t="str">
        <f>IF(_xlfn.XLOOKUP(Consolidated[[#This Row],[CODE]],'[4]PRUEBA PVI'!$D:$D,'[4]PRUEBA PVI'!$AK:$AK,"NO DATA")=Consolidated[[#This Row],[NO OF CLASSROOMS]],"","DOES NOT MATCH")</f>
        <v/>
      </c>
      <c r="BL458" s="31">
        <f>Consolidated[[#This Row],[ENROLLMENT 2021-22]]/Consolidated[[#This Row],[NO OF CLASSROOMS]]</f>
        <v>14.321234725060927</v>
      </c>
      <c r="BM458" s="21">
        <f>Consolidated[[#This Row],[FLOOR AREA (SF)]]/Consolidated[[#This Row],[ENROLLMENT 2022-23]]</f>
        <v>210.98921972862814</v>
      </c>
      <c r="BN458" s="21" t="s">
        <v>99</v>
      </c>
      <c r="BO458" s="21" t="s">
        <v>132</v>
      </c>
      <c r="BP458" s="21" t="s">
        <v>97</v>
      </c>
      <c r="BQ458" s="21" t="s">
        <v>123</v>
      </c>
      <c r="BR458" s="21" t="s">
        <v>97</v>
      </c>
      <c r="BS458" s="21" t="str">
        <f>_xlfn.XLOOKUP(Consolidated[[#This Row],[CODE]],'[7]page 1'!$A:$A,'[7]page 1'!$C:$C,"")</f>
        <v/>
      </c>
      <c r="BT458" s="21" t="str">
        <f>_xlfn.XLOOKUP(Consolidated[[#This Row],[CODE]],[8]Sheet1!$A:$A,[8]Sheet1!$G:$G,"")</f>
        <v>ESSER ROOF SEALING PROGRAM</v>
      </c>
      <c r="BU458" s="21" t="s">
        <v>92</v>
      </c>
      <c r="BV458" s="21" t="s">
        <v>124</v>
      </c>
      <c r="BW458" s="25" t="s">
        <v>125</v>
      </c>
      <c r="BX458" s="32" t="s">
        <v>1349</v>
      </c>
      <c r="BY458" s="21" t="s">
        <v>1231</v>
      </c>
      <c r="BZ458" s="21" t="s">
        <v>103</v>
      </c>
      <c r="CA458" s="33" t="s">
        <v>1233</v>
      </c>
      <c r="CB458" s="21">
        <v>1</v>
      </c>
      <c r="CC458" s="25" t="s">
        <v>172</v>
      </c>
      <c r="CD458" s="21" t="s">
        <v>97</v>
      </c>
      <c r="CE458" s="21"/>
      <c r="CF458" s="21" t="s">
        <v>143</v>
      </c>
    </row>
    <row r="459" spans="1:84" ht="70.2" x14ac:dyDescent="0.3">
      <c r="A459" s="21">
        <v>47894</v>
      </c>
      <c r="B459" s="22" t="s">
        <v>1350</v>
      </c>
      <c r="C459" s="21" t="s">
        <v>415</v>
      </c>
      <c r="D459" s="21" t="s">
        <v>416</v>
      </c>
      <c r="E459" s="21" t="s">
        <v>1217</v>
      </c>
      <c r="F459" s="21"/>
      <c r="G459" s="21" t="s">
        <v>160</v>
      </c>
      <c r="H459" s="21" t="s">
        <v>161</v>
      </c>
      <c r="I459" s="21" t="s">
        <v>92</v>
      </c>
      <c r="J459" s="21" t="s">
        <v>93</v>
      </c>
      <c r="K459" s="21" t="s">
        <v>162</v>
      </c>
      <c r="L459" s="24" t="s">
        <v>92</v>
      </c>
      <c r="M459" s="24" t="s">
        <v>92</v>
      </c>
      <c r="N459" s="24" t="s">
        <v>92</v>
      </c>
      <c r="O459" s="24" t="s">
        <v>92</v>
      </c>
      <c r="P459" s="24" t="s">
        <v>92</v>
      </c>
      <c r="Q459" s="24" t="s">
        <v>92</v>
      </c>
      <c r="R459" s="24" t="s">
        <v>92</v>
      </c>
      <c r="S459" s="24" t="s">
        <v>92</v>
      </c>
      <c r="T459" s="24" t="s">
        <v>92</v>
      </c>
      <c r="U459" s="24" t="s">
        <v>92</v>
      </c>
      <c r="V459" s="24">
        <v>176.63033745895356</v>
      </c>
      <c r="W459" s="24">
        <v>186.0273528707427</v>
      </c>
      <c r="X459" s="24">
        <v>192.98878254978766</v>
      </c>
      <c r="Y459" s="24">
        <v>181.35456754728781</v>
      </c>
      <c r="Z459" s="24" t="s">
        <v>92</v>
      </c>
      <c r="AA459" s="24" t="s">
        <v>92</v>
      </c>
      <c r="AB459" s="23" t="s">
        <v>313</v>
      </c>
      <c r="AC459" s="21">
        <v>18.38552</v>
      </c>
      <c r="AD459" s="21">
        <v>-67.110810000000001</v>
      </c>
      <c r="AE459" s="21" t="str">
        <f>_xlfn.XLOOKUP(Consolidated[[#This Row],[CODE]],[1]updatedschoolpoints!$A:$A,[1]updatedschoolpoints!$O:$O)</f>
        <v>070-000-007-95</v>
      </c>
      <c r="AF459" s="21">
        <f>_xlfn.XLOOKUP(Consolidated[[#This Row],[CODE]],[1]updatedschoolpoints!$A:$A,[1]updatedschoolpoints!$Q:$Q)</f>
        <v>95</v>
      </c>
      <c r="AG459" s="21">
        <f>_xlfn.XLOOKUP(Consolidated[[#This Row],[CODE]],[1]updatedschoolpoints!$A:$A,[1]updatedschoolpoints!$P:$P)</f>
        <v>7</v>
      </c>
      <c r="AH459" s="21">
        <f>_xlfn.XLOOKUP(Consolidated[[#This Row],[CODE]],[1]updatedschoolpoints!$A:$A,[1]updatedschoolpoints!$I:$I)</f>
        <v>5.6925745210000001</v>
      </c>
      <c r="AI459" s="21">
        <f>_xlfn.XLOOKUP(Consolidated[[#This Row],[CODE]],[1]updatedschoolpoints!$A:$A,[1]updatedschoolpoints!$H:$H)</f>
        <v>247968.54610000001</v>
      </c>
      <c r="AJ459" s="21">
        <v>4178</v>
      </c>
      <c r="AK459" s="21" t="s">
        <v>477</v>
      </c>
      <c r="AL459" s="26">
        <f>_xlfn.XLOOKUP(Consolidated[[#This Row],[CODE]],'[2]FCI updated 220517'!$B:$B,'[2]FCI updated 220517'!$GD:$GD)</f>
        <v>0.81499999999999995</v>
      </c>
      <c r="AM459" s="27">
        <f>IF(AND(Consolidated[[#This Row],[DESIGNATION]]="Historic",Consolidated[[#This Row],[DESIGNATION 3/22/2022]]="Historic"),AL459,AL459/1.6)</f>
        <v>0.50937499999999991</v>
      </c>
      <c r="AN459" s="21" t="s">
        <v>45</v>
      </c>
      <c r="AO459" s="21" t="s">
        <v>97</v>
      </c>
      <c r="AP459" s="21" t="str">
        <f>_xlfn.XLOOKUP(Consolidated[[#This Row],[CODE]],'[3]PRUEBA PVI'!$D:$D,'[3]PRUEBA PVI'!$I:$I,"NO DATA")</f>
        <v>VOCACIONAL</v>
      </c>
      <c r="AQ459" s="28" t="str">
        <f>IF(_xlfn.XLOOKUP(Consolidated[[#This Row],[CODE]],'[4]PRUEBA PVI'!$D:$D,'[4]PRUEBA PVI'!$I:$I,"NOT FOUND")=Consolidated[[#This Row],[SPECIAL SCHOOL]],"MATCHES","NO")</f>
        <v>MATCHES</v>
      </c>
      <c r="AR459" s="28"/>
      <c r="AS459" s="21">
        <f>_xlfn.XLOOKUP(Consolidated[[#This Row],[CODE]],'[5]WORKING FILE'!$D:$D,'[5]WORKING FILE'!$W:$W,"")</f>
        <v>5</v>
      </c>
      <c r="AT459" s="33" t="str">
        <f>_xlfn.XLOOKUP(Consolidated[[#This Row],[CODE]],'[5]WORKING FILE'!$D:$D,'[5]WORKING FILE'!$V:$V)</f>
        <v>existing SF appears to be wrong</v>
      </c>
      <c r="AU459" s="21" t="str">
        <f>_xlfn.XLOOKUP(Consolidated[[#This Row],[CODE]],'[6]Karen sort'!$D:$D,'[6]Karen sort'!$O:$O,"NOT COMPLETE")</f>
        <v>9-12</v>
      </c>
      <c r="AV459" s="21">
        <v>4.8</v>
      </c>
      <c r="AW459" s="21">
        <v>3</v>
      </c>
      <c r="AX459" s="21" t="s">
        <v>92</v>
      </c>
      <c r="AY459" s="27" t="s">
        <v>92</v>
      </c>
      <c r="AZ459" s="21"/>
      <c r="BA459" s="21"/>
      <c r="BB459" s="21"/>
      <c r="BC459" s="21"/>
      <c r="BD459" s="21"/>
      <c r="BE459" s="21"/>
      <c r="BF459" s="24" t="s">
        <v>179</v>
      </c>
      <c r="BG459" s="24">
        <v>743.89452602091728</v>
      </c>
      <c r="BH459" s="29" t="str">
        <f>IF(_xlfn.XLOOKUP(Consolidated[[#This Row],[CODE]],'[4]PRUEBA PVI'!$D:$D,'[4]PRUEBA PVI'!$AF:$AF,"NOT FOUND")=BG459,"",_xlfn.XLOOKUP(Consolidated[[#This Row],[CODE]],'[4]PRUEBA PVI'!$D:$D,'[4]PRUEBA PVI'!$AF:$AF,"NOT FOUND"))</f>
        <v/>
      </c>
      <c r="BI459" s="30">
        <v>714.06288068035144</v>
      </c>
      <c r="BJ459" s="21">
        <v>50</v>
      </c>
      <c r="BK459" s="28" t="str">
        <f>IF(_xlfn.XLOOKUP(Consolidated[[#This Row],[CODE]],'[4]PRUEBA PVI'!$D:$D,'[4]PRUEBA PVI'!$AK:$AK,"NO DATA")=Consolidated[[#This Row],[NO OF CLASSROOMS]],"","DOES NOT MATCH")</f>
        <v/>
      </c>
      <c r="BL459" s="31">
        <f>Consolidated[[#This Row],[ENROLLMENT 2021-22]]/Consolidated[[#This Row],[NO OF CLASSROOMS]]</f>
        <v>14.281257613607028</v>
      </c>
      <c r="BM459" s="21">
        <f>Consolidated[[#This Row],[FLOOR AREA (SF)]]/Consolidated[[#This Row],[ENROLLMENT 2022-23]]</f>
        <v>5.6163876112223479</v>
      </c>
      <c r="BN459" s="21" t="s">
        <v>99</v>
      </c>
      <c r="BO459" s="21" t="s">
        <v>132</v>
      </c>
      <c r="BP459" s="21" t="s">
        <v>97</v>
      </c>
      <c r="BQ459" s="21" t="s">
        <v>123</v>
      </c>
      <c r="BR459" s="21" t="s">
        <v>97</v>
      </c>
      <c r="BS459" s="21" t="str">
        <f>_xlfn.XLOOKUP(Consolidated[[#This Row],[CODE]],'[7]page 1'!$A:$A,'[7]page 1'!$C:$C,"")</f>
        <v/>
      </c>
      <c r="BT459" s="21" t="str">
        <f>_xlfn.XLOOKUP(Consolidated[[#This Row],[CODE]],[8]Sheet1!$A:$A,[8]Sheet1!$G:$G,"")</f>
        <v>ESSER ROOF SEALING PROGRAM</v>
      </c>
      <c r="BU459" s="21" t="s">
        <v>92</v>
      </c>
      <c r="BV459" s="21" t="s">
        <v>101</v>
      </c>
      <c r="BW459" s="25" t="s">
        <v>92</v>
      </c>
      <c r="BX459" s="32" t="s">
        <v>1351</v>
      </c>
      <c r="BY459" s="21" t="s">
        <v>1217</v>
      </c>
      <c r="BZ459" s="21" t="s">
        <v>103</v>
      </c>
      <c r="CA459" s="33" t="s">
        <v>1219</v>
      </c>
      <c r="CB459" s="21">
        <v>1</v>
      </c>
      <c r="CC459" s="25" t="s">
        <v>253</v>
      </c>
      <c r="CD459" s="21" t="s">
        <v>97</v>
      </c>
      <c r="CE459" s="21"/>
      <c r="CF459" s="21" t="s">
        <v>143</v>
      </c>
    </row>
    <row r="460" spans="1:84" ht="70.8" x14ac:dyDescent="0.3">
      <c r="A460" s="21">
        <v>47902</v>
      </c>
      <c r="B460" s="22" t="s">
        <v>1352</v>
      </c>
      <c r="C460" s="21" t="s">
        <v>415</v>
      </c>
      <c r="D460" s="21" t="s">
        <v>416</v>
      </c>
      <c r="E460" s="21" t="s">
        <v>416</v>
      </c>
      <c r="F460" s="21"/>
      <c r="G460" s="21" t="s">
        <v>160</v>
      </c>
      <c r="H460" s="21" t="s">
        <v>161</v>
      </c>
      <c r="I460" s="21" t="s">
        <v>92</v>
      </c>
      <c r="J460" s="21" t="s">
        <v>92</v>
      </c>
      <c r="K460" s="21" t="s">
        <v>162</v>
      </c>
      <c r="L460" s="24" t="s">
        <v>92</v>
      </c>
      <c r="M460" s="24" t="s">
        <v>92</v>
      </c>
      <c r="N460" s="24" t="s">
        <v>92</v>
      </c>
      <c r="O460" s="24" t="s">
        <v>92</v>
      </c>
      <c r="P460" s="24" t="s">
        <v>92</v>
      </c>
      <c r="Q460" s="24" t="s">
        <v>92</v>
      </c>
      <c r="R460" s="24" t="s">
        <v>92</v>
      </c>
      <c r="S460" s="24" t="s">
        <v>92</v>
      </c>
      <c r="T460" s="24" t="s">
        <v>92</v>
      </c>
      <c r="U460" s="24" t="s">
        <v>92</v>
      </c>
      <c r="V460" s="24">
        <v>208.13737062730746</v>
      </c>
      <c r="W460" s="24">
        <v>262.34626686899611</v>
      </c>
      <c r="X460" s="24">
        <v>240.27103427448563</v>
      </c>
      <c r="Y460" s="24">
        <v>163.99083235659006</v>
      </c>
      <c r="Z460" s="24" t="s">
        <v>92</v>
      </c>
      <c r="AA460" s="24" t="s">
        <v>92</v>
      </c>
      <c r="AB460" s="23" t="s">
        <v>178</v>
      </c>
      <c r="AC460" s="21">
        <v>18.34929</v>
      </c>
      <c r="AD460" s="21">
        <v>-67.008780000000002</v>
      </c>
      <c r="AE460" s="21" t="str">
        <f>_xlfn.XLOOKUP(Consolidated[[#This Row],[CODE]],[1]updatedschoolpoints!$A:$A,[1]updatedschoolpoints!$O:$O)</f>
        <v>099-079-239-09</v>
      </c>
      <c r="AF460" s="21">
        <f>_xlfn.XLOOKUP(Consolidated[[#This Row],[CODE]],[1]updatedschoolpoints!$A:$A,[1]updatedschoolpoints!$Q:$Q)</f>
        <v>9</v>
      </c>
      <c r="AG460" s="21">
        <f>_xlfn.XLOOKUP(Consolidated[[#This Row],[CODE]],[1]updatedschoolpoints!$A:$A,[1]updatedschoolpoints!$P:$P)</f>
        <v>239</v>
      </c>
      <c r="AH460" s="21">
        <f>_xlfn.XLOOKUP(Consolidated[[#This Row],[CODE]],[1]updatedschoolpoints!$A:$A,[1]updatedschoolpoints!$I:$I)</f>
        <v>9.4761545950000006</v>
      </c>
      <c r="AI460" s="21">
        <f>_xlfn.XLOOKUP(Consolidated[[#This Row],[CODE]],[1]updatedschoolpoints!$A:$A,[1]updatedschoolpoints!$H:$H)</f>
        <v>412781.2942</v>
      </c>
      <c r="AJ460" s="21">
        <v>189740</v>
      </c>
      <c r="AK460" s="21" t="s">
        <v>477</v>
      </c>
      <c r="AL460" s="26">
        <f>_xlfn.XLOOKUP(Consolidated[[#This Row],[CODE]],'[2]FCI updated 220517'!$B:$B,'[2]FCI updated 220517'!$GD:$GD)</f>
        <v>0.72499999999999998</v>
      </c>
      <c r="AM460" s="27">
        <f>IF(AND(Consolidated[[#This Row],[DESIGNATION]]="Historic",Consolidated[[#This Row],[DESIGNATION 3/22/2022]]="Historic"),AL460,AL460/1.6)</f>
        <v>0.45312499999999994</v>
      </c>
      <c r="AN460" s="21" t="s">
        <v>45</v>
      </c>
      <c r="AO460" s="21" t="s">
        <v>97</v>
      </c>
      <c r="AP460" s="21" t="str">
        <f>_xlfn.XLOOKUP(Consolidated[[#This Row],[CODE]],'[3]PRUEBA PVI'!$D:$D,'[3]PRUEBA PVI'!$I:$I,"NO DATA")</f>
        <v>VOCACIONAL</v>
      </c>
      <c r="AQ460" s="28" t="str">
        <f>IF(_xlfn.XLOOKUP(Consolidated[[#This Row],[CODE]],'[4]PRUEBA PVI'!$D:$D,'[4]PRUEBA PVI'!$I:$I,"NOT FOUND")=Consolidated[[#This Row],[SPECIAL SCHOOL]],"MATCHES","NO")</f>
        <v>MATCHES</v>
      </c>
      <c r="AR460" s="28"/>
      <c r="AS460" s="21">
        <f>_xlfn.XLOOKUP(Consolidated[[#This Row],[CODE]],'[5]WORKING FILE'!$D:$D,'[5]WORKING FILE'!$W:$W,"")</f>
        <v>3</v>
      </c>
      <c r="AT460" s="33">
        <f>_xlfn.XLOOKUP(Consolidated[[#This Row],[CODE]],'[5]WORKING FILE'!$D:$D,'[5]WORKING FILE'!$V:$V)</f>
        <v>0</v>
      </c>
      <c r="AU460" s="21" t="str">
        <f>_xlfn.XLOOKUP(Consolidated[[#This Row],[CODE]],'[6]Karen sort'!$D:$D,'[6]Karen sort'!$O:$O,"NOT COMPLETE")</f>
        <v>9-12</v>
      </c>
      <c r="AV460" s="21">
        <v>5</v>
      </c>
      <c r="AW460" s="21">
        <v>3</v>
      </c>
      <c r="AX460" s="21" t="s">
        <v>92</v>
      </c>
      <c r="AY460" s="27" t="s">
        <v>92</v>
      </c>
      <c r="AZ460" s="21"/>
      <c r="BA460" s="21"/>
      <c r="BB460" s="21"/>
      <c r="BC460" s="21"/>
      <c r="BD460" s="21"/>
      <c r="BE460" s="21"/>
      <c r="BF460" s="24" t="s">
        <v>179</v>
      </c>
      <c r="BG460" s="24">
        <v>874.74550412737926</v>
      </c>
      <c r="BH460" s="29" t="str">
        <f>IF(_xlfn.XLOOKUP(Consolidated[[#This Row],[CODE]],'[4]PRUEBA PVI'!$D:$D,'[4]PRUEBA PVI'!$AF:$AF,"NOT FOUND")=BG460,"",_xlfn.XLOOKUP(Consolidated[[#This Row],[CODE]],'[4]PRUEBA PVI'!$D:$D,'[4]PRUEBA PVI'!$AF:$AF,"NOT FOUND"))</f>
        <v/>
      </c>
      <c r="BI460" s="30">
        <v>839.03786681489248</v>
      </c>
      <c r="BJ460" s="21">
        <v>79</v>
      </c>
      <c r="BK460" s="28" t="str">
        <f>IF(_xlfn.XLOOKUP(Consolidated[[#This Row],[CODE]],'[4]PRUEBA PVI'!$D:$D,'[4]PRUEBA PVI'!$AK:$AK,"NO DATA")=Consolidated[[#This Row],[NO OF CLASSROOMS]],"","DOES NOT MATCH")</f>
        <v/>
      </c>
      <c r="BL460" s="31">
        <f>Consolidated[[#This Row],[ENROLLMENT 2021-22]]/Consolidated[[#This Row],[NO OF CLASSROOMS]]</f>
        <v>10.620732491327752</v>
      </c>
      <c r="BM460" s="21">
        <f>Consolidated[[#This Row],[FLOOR AREA (SF)]]/Consolidated[[#This Row],[ENROLLMENT 2022-23]]</f>
        <v>216.90880273717912</v>
      </c>
      <c r="BN460" s="21" t="s">
        <v>114</v>
      </c>
      <c r="BO460" s="21" t="s">
        <v>132</v>
      </c>
      <c r="BP460" s="21" t="s">
        <v>97</v>
      </c>
      <c r="BQ460" s="21" t="s">
        <v>97</v>
      </c>
      <c r="BR460" s="21" t="s">
        <v>97</v>
      </c>
      <c r="BS460" s="21" t="str">
        <f>_xlfn.XLOOKUP(Consolidated[[#This Row],[CODE]],'[7]page 1'!$A:$A,'[7]page 1'!$C:$C,"")</f>
        <v/>
      </c>
      <c r="BT460" s="21" t="str">
        <f>_xlfn.XLOOKUP(Consolidated[[#This Row],[CODE]],[8]Sheet1!$A:$A,[8]Sheet1!$G:$G,"")</f>
        <v>ESSER ROOF SEALING PROGRAM</v>
      </c>
      <c r="BU460" s="21" t="s">
        <v>92</v>
      </c>
      <c r="BV460" s="21" t="s">
        <v>101</v>
      </c>
      <c r="BW460" s="25" t="s">
        <v>92</v>
      </c>
      <c r="BX460" s="32" t="s">
        <v>1353</v>
      </c>
      <c r="BY460" s="21" t="s">
        <v>416</v>
      </c>
      <c r="BZ460" s="21" t="s">
        <v>103</v>
      </c>
      <c r="CA460" s="33" t="s">
        <v>1265</v>
      </c>
      <c r="CB460" s="21">
        <v>2</v>
      </c>
      <c r="CC460" s="25" t="s">
        <v>253</v>
      </c>
      <c r="CD460" s="21" t="s">
        <v>97</v>
      </c>
      <c r="CE460" s="21"/>
      <c r="CF460" s="21" t="s">
        <v>143</v>
      </c>
    </row>
    <row r="461" spans="1:84" ht="70.2" x14ac:dyDescent="0.3">
      <c r="A461" s="21">
        <v>47951</v>
      </c>
      <c r="B461" s="22" t="s">
        <v>1354</v>
      </c>
      <c r="C461" s="21" t="s">
        <v>415</v>
      </c>
      <c r="D461" s="21" t="s">
        <v>1122</v>
      </c>
      <c r="E461" s="21" t="s">
        <v>1123</v>
      </c>
      <c r="F461" s="21"/>
      <c r="G461" s="21" t="s">
        <v>547</v>
      </c>
      <c r="H461" s="21" t="s">
        <v>548</v>
      </c>
      <c r="I461" s="21" t="s">
        <v>110</v>
      </c>
      <c r="J461" s="21" t="s">
        <v>92</v>
      </c>
      <c r="K461" s="21" t="s">
        <v>111</v>
      </c>
      <c r="L461" s="24">
        <v>26.92423919467652</v>
      </c>
      <c r="M461" s="24">
        <v>22.892804042233667</v>
      </c>
      <c r="N461" s="24">
        <v>17.739724383126116</v>
      </c>
      <c r="O461" s="24">
        <v>21.588248023051193</v>
      </c>
      <c r="P461" s="24">
        <v>21.661286433124037</v>
      </c>
      <c r="Q461" s="24">
        <v>10.385126628700025</v>
      </c>
      <c r="R461" s="24">
        <v>14.185150658017188</v>
      </c>
      <c r="S461" s="24">
        <v>99.580132006426552</v>
      </c>
      <c r="T461" s="24">
        <v>116.26510110332369</v>
      </c>
      <c r="U461" s="24">
        <v>133.11535711151564</v>
      </c>
      <c r="V461" s="24">
        <v>162.30895874606546</v>
      </c>
      <c r="W461" s="24" t="s">
        <v>92</v>
      </c>
      <c r="X461" s="24" t="s">
        <v>92</v>
      </c>
      <c r="Y461" s="24" t="s">
        <v>92</v>
      </c>
      <c r="Z461" s="24" t="s">
        <v>92</v>
      </c>
      <c r="AA461" s="24">
        <v>7.2598082403754924</v>
      </c>
      <c r="AB461" s="23" t="s">
        <v>230</v>
      </c>
      <c r="AC461" s="21">
        <v>18.376249999999999</v>
      </c>
      <c r="AD461" s="21">
        <v>-67.185010000000005</v>
      </c>
      <c r="AE461" s="21" t="str">
        <f>_xlfn.XLOOKUP(Consolidated[[#This Row],[CODE]],[1]updatedschoolpoints!$A:$A,[1]updatedschoolpoints!$O:$O)</f>
        <v>069-081-484-26</v>
      </c>
      <c r="AF461" s="21">
        <f>_xlfn.XLOOKUP(Consolidated[[#This Row],[CODE]],[1]updatedschoolpoints!$A:$A,[1]updatedschoolpoints!$Q:$Q)</f>
        <v>26</v>
      </c>
      <c r="AG461" s="21">
        <f>_xlfn.XLOOKUP(Consolidated[[#This Row],[CODE]],[1]updatedschoolpoints!$A:$A,[1]updatedschoolpoints!$P:$P)</f>
        <v>484</v>
      </c>
      <c r="AH461" s="21">
        <f>_xlfn.XLOOKUP(Consolidated[[#This Row],[CODE]],[1]updatedschoolpoints!$A:$A,[1]updatedschoolpoints!$I:$I)</f>
        <v>7.324235356</v>
      </c>
      <c r="AI461" s="21">
        <f>_xlfn.XLOOKUP(Consolidated[[#This Row],[CODE]],[1]updatedschoolpoints!$A:$A,[1]updatedschoolpoints!$H:$H)</f>
        <v>319043.69209999999</v>
      </c>
      <c r="AJ461" s="21">
        <v>163263</v>
      </c>
      <c r="AK461" s="21" t="s">
        <v>270</v>
      </c>
      <c r="AL461" s="26">
        <f>_xlfn.XLOOKUP(Consolidated[[#This Row],[CODE]],'[2]FCI updated 220517'!$B:$B,'[2]FCI updated 220517'!$GD:$GD)</f>
        <v>0.51</v>
      </c>
      <c r="AM461" s="27">
        <f>IF(AND(Consolidated[[#This Row],[DESIGNATION]]="Historic",Consolidated[[#This Row],[DESIGNATION 3/22/2022]]="Historic"),AL461,AL461/1.6)</f>
        <v>0.31874999999999998</v>
      </c>
      <c r="AN461" s="21" t="s">
        <v>45</v>
      </c>
      <c r="AO461" s="21" t="s">
        <v>97</v>
      </c>
      <c r="AP461" s="21" t="str">
        <f>_xlfn.XLOOKUP(Consolidated[[#This Row],[CODE]],'[3]PRUEBA PVI'!$D:$D,'[3]PRUEBA PVI'!$I:$I,"NO DATA")</f>
        <v>MONTESSORI</v>
      </c>
      <c r="AQ461" s="28" t="str">
        <f>IF(_xlfn.XLOOKUP(Consolidated[[#This Row],[CODE]],'[4]PRUEBA PVI'!$D:$D,'[4]PRUEBA PVI'!$I:$I,"NOT FOUND")=Consolidated[[#This Row],[SPECIAL SCHOOL]],"MATCHES","NO")</f>
        <v>MATCHES</v>
      </c>
      <c r="AR461" s="28"/>
      <c r="AS461" s="21">
        <f>_xlfn.XLOOKUP(Consolidated[[#This Row],[CODE]],'[5]WORKING FILE'!$D:$D,'[5]WORKING FILE'!$W:$W,"")</f>
        <v>3</v>
      </c>
      <c r="AT461" s="33" t="str">
        <f>_xlfn.XLOOKUP(Consolidated[[#This Row],[CODE]],'[5]WORKING FILE'!$D:$D,'[5]WORKING FILE'!$V:$V)</f>
        <v>montessori</v>
      </c>
      <c r="AU461" s="21" t="str">
        <f>_xlfn.XLOOKUP(Consolidated[[#This Row],[CODE]],'[6]Karen sort'!$D:$D,'[6]Karen sort'!$O:$O,"NOT COMPLETE")</f>
        <v>PK-8</v>
      </c>
      <c r="AV461" s="21">
        <v>13</v>
      </c>
      <c r="AW461" s="21">
        <v>3</v>
      </c>
      <c r="AX461" s="21" t="s">
        <v>92</v>
      </c>
      <c r="AY461" s="27" t="s">
        <v>92</v>
      </c>
      <c r="AZ461" s="21"/>
      <c r="BA461" s="21"/>
      <c r="BB461" s="21"/>
      <c r="BC461" s="21"/>
      <c r="BD461" s="21"/>
      <c r="BE461" s="21"/>
      <c r="BF461" s="24" t="s">
        <v>179</v>
      </c>
      <c r="BG461" s="24">
        <v>646.64612833026013</v>
      </c>
      <c r="BH461" s="29" t="str">
        <f>IF(_xlfn.XLOOKUP(Consolidated[[#This Row],[CODE]],'[4]PRUEBA PVI'!$D:$D,'[4]PRUEBA PVI'!$AF:$AF,"NOT FOUND")=BG461,"",_xlfn.XLOOKUP(Consolidated[[#This Row],[CODE]],'[4]PRUEBA PVI'!$D:$D,'[4]PRUEBA PVI'!$AF:$AF,"NOT FOUND"))</f>
        <v/>
      </c>
      <c r="BI461" s="30">
        <v>617.29293907728834</v>
      </c>
      <c r="BJ461" s="21">
        <v>35</v>
      </c>
      <c r="BK461" s="28" t="str">
        <f>IF(_xlfn.XLOOKUP(Consolidated[[#This Row],[CODE]],'[4]PRUEBA PVI'!$D:$D,'[4]PRUEBA PVI'!$AK:$AK,"NO DATA")=Consolidated[[#This Row],[NO OF CLASSROOMS]],"","DOES NOT MATCH")</f>
        <v/>
      </c>
      <c r="BL461" s="31">
        <f>Consolidated[[#This Row],[ENROLLMENT 2021-22]]/Consolidated[[#This Row],[NO OF CLASSROOMS]]</f>
        <v>17.636941116493954</v>
      </c>
      <c r="BM461" s="21">
        <f>Consolidated[[#This Row],[FLOOR AREA (SF)]]/Consolidated[[#This Row],[ENROLLMENT 2022-23]]</f>
        <v>252.47657543635219</v>
      </c>
      <c r="BN461" s="21" t="s">
        <v>99</v>
      </c>
      <c r="BO461" s="21" t="s">
        <v>132</v>
      </c>
      <c r="BP461" s="21" t="s">
        <v>97</v>
      </c>
      <c r="BQ461" s="21" t="s">
        <v>123</v>
      </c>
      <c r="BR461" s="21" t="s">
        <v>97</v>
      </c>
      <c r="BS461" s="21" t="str">
        <f>_xlfn.XLOOKUP(Consolidated[[#This Row],[CODE]],'[7]page 1'!$A:$A,'[7]page 1'!$C:$C,"")</f>
        <v/>
      </c>
      <c r="BT461" s="21" t="str">
        <f>_xlfn.XLOOKUP(Consolidated[[#This Row],[CODE]],[8]Sheet1!$A:$A,[8]Sheet1!$G:$G,"")</f>
        <v/>
      </c>
      <c r="BU461" s="21" t="s">
        <v>92</v>
      </c>
      <c r="BV461" s="21" t="s">
        <v>101</v>
      </c>
      <c r="BW461" s="25" t="s">
        <v>125</v>
      </c>
      <c r="BX461" s="32" t="s">
        <v>1355</v>
      </c>
      <c r="BY461" s="21" t="s">
        <v>1123</v>
      </c>
      <c r="BZ461" s="21" t="s">
        <v>103</v>
      </c>
      <c r="CA461" s="33" t="s">
        <v>1126</v>
      </c>
      <c r="CB461" s="21">
        <v>1</v>
      </c>
      <c r="CC461" s="25" t="s">
        <v>253</v>
      </c>
      <c r="CD461" s="21" t="s">
        <v>97</v>
      </c>
      <c r="CE461" s="21"/>
      <c r="CF461" s="21" t="s">
        <v>143</v>
      </c>
    </row>
    <row r="462" spans="1:84" ht="70.8" x14ac:dyDescent="0.3">
      <c r="A462" s="21">
        <v>47977</v>
      </c>
      <c r="B462" s="22" t="s">
        <v>1356</v>
      </c>
      <c r="C462" s="21" t="s">
        <v>415</v>
      </c>
      <c r="D462" s="21" t="s">
        <v>415</v>
      </c>
      <c r="E462" s="21" t="s">
        <v>1189</v>
      </c>
      <c r="F462" s="21"/>
      <c r="G462" s="21" t="s">
        <v>108</v>
      </c>
      <c r="H462" s="21" t="s">
        <v>109</v>
      </c>
      <c r="I462" s="21" t="s">
        <v>92</v>
      </c>
      <c r="J462" s="21" t="s">
        <v>93</v>
      </c>
      <c r="K462" s="21" t="s">
        <v>111</v>
      </c>
      <c r="L462" s="24" t="s">
        <v>92</v>
      </c>
      <c r="M462" s="24">
        <v>25.754404547512877</v>
      </c>
      <c r="N462" s="24">
        <v>30.811100244376938</v>
      </c>
      <c r="O462" s="24">
        <v>32.851681774208338</v>
      </c>
      <c r="P462" s="24">
        <v>44.264367928557817</v>
      </c>
      <c r="Q462" s="24">
        <v>39.652301673218275</v>
      </c>
      <c r="R462" s="24">
        <v>51.066542368861874</v>
      </c>
      <c r="S462" s="24">
        <v>53.109403736760832</v>
      </c>
      <c r="T462" s="24">
        <v>63.331396535956799</v>
      </c>
      <c r="U462" s="24">
        <v>58.951086720814075</v>
      </c>
      <c r="V462" s="24" t="s">
        <v>92</v>
      </c>
      <c r="W462" s="24" t="s">
        <v>92</v>
      </c>
      <c r="X462" s="24" t="s">
        <v>92</v>
      </c>
      <c r="Y462" s="24" t="s">
        <v>92</v>
      </c>
      <c r="Z462" s="24" t="s">
        <v>92</v>
      </c>
      <c r="AA462" s="24" t="s">
        <v>92</v>
      </c>
      <c r="AB462" s="23" t="s">
        <v>329</v>
      </c>
      <c r="AC462" s="21">
        <v>18.246590000000001</v>
      </c>
      <c r="AD462" s="21">
        <v>-66.997410000000002</v>
      </c>
      <c r="AE462" s="21" t="str">
        <f>_xlfn.XLOOKUP(Consolidated[[#This Row],[CODE]],[1]updatedschoolpoints!$A:$A,[1]updatedschoolpoints!$O:$O)</f>
        <v>210-001-040-17</v>
      </c>
      <c r="AF462" s="21">
        <f>_xlfn.XLOOKUP(Consolidated[[#This Row],[CODE]],[1]updatedschoolpoints!$A:$A,[1]updatedschoolpoints!$Q:$Q)</f>
        <v>17</v>
      </c>
      <c r="AG462" s="21">
        <f>_xlfn.XLOOKUP(Consolidated[[#This Row],[CODE]],[1]updatedschoolpoints!$A:$A,[1]updatedschoolpoints!$P:$P)</f>
        <v>40</v>
      </c>
      <c r="AH462" s="21">
        <f>_xlfn.XLOOKUP(Consolidated[[#This Row],[CODE]],[1]updatedschoolpoints!$A:$A,[1]updatedschoolpoints!$I:$I)</f>
        <v>6.2900922970000002</v>
      </c>
      <c r="AI462" s="21">
        <f>_xlfn.XLOOKUP(Consolidated[[#This Row],[CODE]],[1]updatedschoolpoints!$A:$A,[1]updatedschoolpoints!$H:$H)</f>
        <v>273996.4204</v>
      </c>
      <c r="AJ462" s="21">
        <v>79246</v>
      </c>
      <c r="AK462" s="21" t="s">
        <v>186</v>
      </c>
      <c r="AL462" s="26">
        <f>_xlfn.XLOOKUP(Consolidated[[#This Row],[CODE]],'[2]FCI updated 220517'!$B:$B,'[2]FCI updated 220517'!$GD:$GD)</f>
        <v>1.208</v>
      </c>
      <c r="AM462" s="27">
        <f>IF(AND(Consolidated[[#This Row],[DESIGNATION]]="Historic",Consolidated[[#This Row],[DESIGNATION 3/22/2022]]="Historic"),AL462,AL462/1.6)</f>
        <v>1.208</v>
      </c>
      <c r="AN462" s="21" t="s">
        <v>45</v>
      </c>
      <c r="AO462" s="21" t="s">
        <v>97</v>
      </c>
      <c r="AP462" s="21" t="str">
        <f>_xlfn.XLOOKUP(Consolidated[[#This Row],[CODE]],'[3]PRUEBA PVI'!$D:$D,'[3]PRUEBA PVI'!$I:$I,"NO DATA")</f>
        <v>REGULAR</v>
      </c>
      <c r="AQ462" s="28" t="str">
        <f>IF(_xlfn.XLOOKUP(Consolidated[[#This Row],[CODE]],'[4]PRUEBA PVI'!$D:$D,'[4]PRUEBA PVI'!$I:$I,"NOT FOUND")=Consolidated[[#This Row],[SPECIAL SCHOOL]],"MATCHES","NO")</f>
        <v>MATCHES</v>
      </c>
      <c r="AR462" s="28"/>
      <c r="AS462" s="21">
        <f>_xlfn.XLOOKUP(Consolidated[[#This Row],[CODE]],'[5]WORKING FILE'!$D:$D,'[5]WORKING FILE'!$W:$W,"")</f>
        <v>3</v>
      </c>
      <c r="AT462" s="33">
        <f>_xlfn.XLOOKUP(Consolidated[[#This Row],[CODE]],'[5]WORKING FILE'!$D:$D,'[5]WORKING FILE'!$V:$V)</f>
        <v>0</v>
      </c>
      <c r="AU462" s="21" t="str">
        <f>_xlfn.XLOOKUP(Consolidated[[#This Row],[CODE]],'[6]Karen sort'!$D:$D,'[6]Karen sort'!$O:$O,"NOT COMPLETE")</f>
        <v>PK-8</v>
      </c>
      <c r="AV462" s="21">
        <v>2.2999999999999998</v>
      </c>
      <c r="AW462" s="21">
        <v>3</v>
      </c>
      <c r="AX462" s="21" t="s">
        <v>92</v>
      </c>
      <c r="AY462" s="27" t="s">
        <v>92</v>
      </c>
      <c r="AZ462" s="21"/>
      <c r="BA462" s="21"/>
      <c r="BB462" s="21"/>
      <c r="BC462" s="21"/>
      <c r="BD462" s="21"/>
      <c r="BE462" s="21"/>
      <c r="BF462" s="24" t="s">
        <v>179</v>
      </c>
      <c r="BG462" s="24">
        <v>421.68460946140033</v>
      </c>
      <c r="BH462" s="29" t="str">
        <f>IF(_xlfn.XLOOKUP(Consolidated[[#This Row],[CODE]],'[4]PRUEBA PVI'!$D:$D,'[4]PRUEBA PVI'!$AF:$AF,"NOT FOUND")=BG462,"",_xlfn.XLOOKUP(Consolidated[[#This Row],[CODE]],'[4]PRUEBA PVI'!$D:$D,'[4]PRUEBA PVI'!$AF:$AF,"NOT FOUND"))</f>
        <v/>
      </c>
      <c r="BI462" s="30">
        <v>398.70819573635436</v>
      </c>
      <c r="BJ462" s="21">
        <v>34</v>
      </c>
      <c r="BK462" s="28" t="str">
        <f>IF(_xlfn.XLOOKUP(Consolidated[[#This Row],[CODE]],'[4]PRUEBA PVI'!$D:$D,'[4]PRUEBA PVI'!$AK:$AK,"NO DATA")=Consolidated[[#This Row],[NO OF CLASSROOMS]],"","DOES NOT MATCH")</f>
        <v/>
      </c>
      <c r="BL462" s="31">
        <f>Consolidated[[#This Row],[ENROLLMENT 2021-22]]/Consolidated[[#This Row],[NO OF CLASSROOMS]]</f>
        <v>11.72671163930454</v>
      </c>
      <c r="BM462" s="21">
        <f>Consolidated[[#This Row],[FLOOR AREA (SF)]]/Consolidated[[#This Row],[ENROLLMENT 2022-23]]</f>
        <v>187.9271811727194</v>
      </c>
      <c r="BN462" s="21" t="s">
        <v>99</v>
      </c>
      <c r="BO462" s="21" t="s">
        <v>132</v>
      </c>
      <c r="BP462" s="21" t="s">
        <v>97</v>
      </c>
      <c r="BQ462" s="21" t="s">
        <v>123</v>
      </c>
      <c r="BR462" s="21" t="s">
        <v>285</v>
      </c>
      <c r="BS462" s="21" t="str">
        <f>_xlfn.XLOOKUP(Consolidated[[#This Row],[CODE]],'[7]page 1'!$A:$A,'[7]page 1'!$C:$C,"")</f>
        <v/>
      </c>
      <c r="BT462" s="21" t="str">
        <f>_xlfn.XLOOKUP(Consolidated[[#This Row],[CODE]],[8]Sheet1!$A:$A,[8]Sheet1!$G:$G,"")</f>
        <v/>
      </c>
      <c r="BU462" s="21" t="s">
        <v>92</v>
      </c>
      <c r="BV462" s="21" t="s">
        <v>124</v>
      </c>
      <c r="BW462" s="25" t="s">
        <v>279</v>
      </c>
      <c r="BX462" s="32" t="s">
        <v>1357</v>
      </c>
      <c r="BY462" s="21" t="s">
        <v>1189</v>
      </c>
      <c r="BZ462" s="21" t="s">
        <v>103</v>
      </c>
      <c r="CA462" s="33" t="s">
        <v>1191</v>
      </c>
      <c r="CB462" s="21">
        <v>2</v>
      </c>
      <c r="CC462" s="25" t="s">
        <v>105</v>
      </c>
      <c r="CD462" s="21" t="s">
        <v>105</v>
      </c>
      <c r="CE462" s="21"/>
      <c r="CF462" s="21" t="s">
        <v>143</v>
      </c>
    </row>
    <row r="463" spans="1:84" ht="84.6" x14ac:dyDescent="0.3">
      <c r="A463" s="21">
        <v>48017</v>
      </c>
      <c r="B463" s="22" t="s">
        <v>1358</v>
      </c>
      <c r="C463" s="21" t="s">
        <v>415</v>
      </c>
      <c r="D463" s="21" t="s">
        <v>415</v>
      </c>
      <c r="E463" s="21" t="s">
        <v>1178</v>
      </c>
      <c r="F463" s="21"/>
      <c r="G463" s="21" t="s">
        <v>119</v>
      </c>
      <c r="H463" s="21" t="s">
        <v>120</v>
      </c>
      <c r="I463" s="21" t="s">
        <v>110</v>
      </c>
      <c r="J463" s="21" t="s">
        <v>93</v>
      </c>
      <c r="K463" s="21" t="s">
        <v>121</v>
      </c>
      <c r="L463" s="24">
        <v>17.240218076592587</v>
      </c>
      <c r="M463" s="24">
        <v>38.154673403722782</v>
      </c>
      <c r="N463" s="24">
        <v>37.346788175002345</v>
      </c>
      <c r="O463" s="24">
        <v>41.299257087576201</v>
      </c>
      <c r="P463" s="24">
        <v>35.78821236777015</v>
      </c>
      <c r="Q463" s="24">
        <v>47.205121039545567</v>
      </c>
      <c r="R463" s="24">
        <v>44.446805395120521</v>
      </c>
      <c r="S463" s="24" t="s">
        <v>92</v>
      </c>
      <c r="T463" s="24" t="s">
        <v>92</v>
      </c>
      <c r="U463" s="24" t="s">
        <v>92</v>
      </c>
      <c r="V463" s="24" t="s">
        <v>92</v>
      </c>
      <c r="W463" s="24" t="s">
        <v>92</v>
      </c>
      <c r="X463" s="24" t="s">
        <v>92</v>
      </c>
      <c r="Y463" s="24" t="s">
        <v>92</v>
      </c>
      <c r="Z463" s="24" t="s">
        <v>92</v>
      </c>
      <c r="AA463" s="24" t="s">
        <v>92</v>
      </c>
      <c r="AB463" s="23" t="s">
        <v>290</v>
      </c>
      <c r="AC463" s="21">
        <v>18.13944</v>
      </c>
      <c r="AD463" s="21">
        <v>-67.133170000000007</v>
      </c>
      <c r="AE463" s="21" t="str">
        <f>_xlfn.XLOOKUP(Consolidated[[#This Row],[CODE]],[1]updatedschoolpoints!$A:$A,[1]updatedschoolpoints!$O:$O)</f>
        <v>283-049-029-11</v>
      </c>
      <c r="AF463" s="21">
        <f>_xlfn.XLOOKUP(Consolidated[[#This Row],[CODE]],[1]updatedschoolpoints!$A:$A,[1]updatedschoolpoints!$Q:$Q)</f>
        <v>11</v>
      </c>
      <c r="AG463" s="21">
        <f>_xlfn.XLOOKUP(Consolidated[[#This Row],[CODE]],[1]updatedschoolpoints!$A:$A,[1]updatedschoolpoints!$P:$P)</f>
        <v>29</v>
      </c>
      <c r="AH463" s="21">
        <f>_xlfn.XLOOKUP(Consolidated[[#This Row],[CODE]],[1]updatedschoolpoints!$A:$A,[1]updatedschoolpoints!$I:$I)</f>
        <v>4.3228803689999999</v>
      </c>
      <c r="AI463" s="21">
        <f>_xlfn.XLOOKUP(Consolidated[[#This Row],[CODE]],[1]updatedschoolpoints!$A:$A,[1]updatedschoolpoints!$H:$H)</f>
        <v>188304.66889999999</v>
      </c>
      <c r="AJ463" s="21">
        <v>57144</v>
      </c>
      <c r="AK463" s="21" t="s">
        <v>812</v>
      </c>
      <c r="AL463" s="26">
        <f>_xlfn.XLOOKUP(Consolidated[[#This Row],[CODE]],'[2]FCI updated 220517'!$B:$B,'[2]FCI updated 220517'!$GD:$GD)</f>
        <v>0.66300000000000003</v>
      </c>
      <c r="AM463" s="27">
        <f>IF(AND(Consolidated[[#This Row],[DESIGNATION]]="Historic",Consolidated[[#This Row],[DESIGNATION 3/22/2022]]="Historic"),AL463,AL463/1.6)</f>
        <v>0.41437499999999999</v>
      </c>
      <c r="AN463" s="21" t="s">
        <v>45</v>
      </c>
      <c r="AO463" s="21" t="s">
        <v>97</v>
      </c>
      <c r="AP463" s="21" t="str">
        <f>_xlfn.XLOOKUP(Consolidated[[#This Row],[CODE]],'[3]PRUEBA PVI'!$D:$D,'[3]PRUEBA PVI'!$I:$I,"NO DATA")</f>
        <v>REGULAR</v>
      </c>
      <c r="AQ463" s="28" t="str">
        <f>IF(_xlfn.XLOOKUP(Consolidated[[#This Row],[CODE]],'[4]PRUEBA PVI'!$D:$D,'[4]PRUEBA PVI'!$I:$I,"NOT FOUND")=Consolidated[[#This Row],[SPECIAL SCHOOL]],"MATCHES","NO")</f>
        <v>MATCHES</v>
      </c>
      <c r="AR463" s="28"/>
      <c r="AS463" s="21">
        <f>_xlfn.XLOOKUP(Consolidated[[#This Row],[CODE]],'[5]WORKING FILE'!$D:$D,'[5]WORKING FILE'!$W:$W,"")</f>
        <v>3</v>
      </c>
      <c r="AT463" s="33" t="str">
        <f>_xlfn.XLOOKUP(Consolidated[[#This Row],[CODE]],'[5]WORKING FILE'!$D:$D,'[5]WORKING FILE'!$V:$V)</f>
        <v>montessori--room to grow; add 30 6-8th grade students from Alfredo</v>
      </c>
      <c r="AU463" s="21" t="str">
        <f>_xlfn.XLOOKUP(Consolidated[[#This Row],[CODE]],'[6]Karen sort'!$D:$D,'[6]Karen sort'!$O:$O,"NOT COMPLETE")</f>
        <v>PK-8</v>
      </c>
      <c r="AV463" s="21">
        <v>16.5</v>
      </c>
      <c r="AW463" s="21">
        <v>5</v>
      </c>
      <c r="AX463" s="21" t="s">
        <v>92</v>
      </c>
      <c r="AY463" s="27" t="s">
        <v>92</v>
      </c>
      <c r="AZ463" s="21"/>
      <c r="BA463" s="21"/>
      <c r="BB463" s="21"/>
      <c r="BC463" s="21"/>
      <c r="BD463" s="21"/>
      <c r="BE463" s="21"/>
      <c r="BF463" s="24" t="s">
        <v>179</v>
      </c>
      <c r="BG463" s="24">
        <v>270.10156954404397</v>
      </c>
      <c r="BH463" s="29" t="str">
        <f>IF(_xlfn.XLOOKUP(Consolidated[[#This Row],[CODE]],'[4]PRUEBA PVI'!$D:$D,'[4]PRUEBA PVI'!$AF:$AF,"NOT FOUND")=BG463,"",_xlfn.XLOOKUP(Consolidated[[#This Row],[CODE]],'[4]PRUEBA PVI'!$D:$D,'[4]PRUEBA PVI'!$AF:$AF,"NOT FOUND"))</f>
        <v/>
      </c>
      <c r="BI463" s="30">
        <v>257.1658295952393</v>
      </c>
      <c r="BJ463" s="21">
        <v>27</v>
      </c>
      <c r="BK463" s="28" t="str">
        <f>IF(_xlfn.XLOOKUP(Consolidated[[#This Row],[CODE]],'[4]PRUEBA PVI'!$D:$D,'[4]PRUEBA PVI'!$AK:$AK,"NO DATA")=Consolidated[[#This Row],[NO OF CLASSROOMS]],"","DOES NOT MATCH")</f>
        <v/>
      </c>
      <c r="BL463" s="31">
        <f>Consolidated[[#This Row],[ENROLLMENT 2021-22]]/Consolidated[[#This Row],[NO OF CLASSROOMS]]</f>
        <v>9.5246603553792326</v>
      </c>
      <c r="BM463" s="21">
        <f>Consolidated[[#This Row],[FLOOR AREA (SF)]]/Consolidated[[#This Row],[ENROLLMENT 2022-23]]</f>
        <v>211.56485723672125</v>
      </c>
      <c r="BN463" s="21" t="s">
        <v>99</v>
      </c>
      <c r="BO463" s="21" t="s">
        <v>132</v>
      </c>
      <c r="BP463" s="21" t="s">
        <v>97</v>
      </c>
      <c r="BQ463" s="21" t="s">
        <v>123</v>
      </c>
      <c r="BR463" s="21" t="s">
        <v>97</v>
      </c>
      <c r="BS463" s="21" t="str">
        <f>_xlfn.XLOOKUP(Consolidated[[#This Row],[CODE]],'[7]page 1'!$A:$A,'[7]page 1'!$C:$C,"")</f>
        <v/>
      </c>
      <c r="BT463" s="21" t="str">
        <f>_xlfn.XLOOKUP(Consolidated[[#This Row],[CODE]],[8]Sheet1!$A:$A,[8]Sheet1!$G:$G,"")</f>
        <v/>
      </c>
      <c r="BU463" s="21" t="s">
        <v>92</v>
      </c>
      <c r="BV463" s="21" t="s">
        <v>101</v>
      </c>
      <c r="BW463" s="25" t="s">
        <v>263</v>
      </c>
      <c r="BX463" s="32" t="s">
        <v>1359</v>
      </c>
      <c r="BY463" s="21" t="s">
        <v>1178</v>
      </c>
      <c r="BZ463" s="21" t="s">
        <v>103</v>
      </c>
      <c r="CA463" s="33" t="s">
        <v>1286</v>
      </c>
      <c r="CB463" s="21">
        <v>1</v>
      </c>
      <c r="CC463" s="25" t="s">
        <v>172</v>
      </c>
      <c r="CD463" s="21" t="s">
        <v>97</v>
      </c>
      <c r="CE463" s="21"/>
      <c r="CF463" s="21" t="s">
        <v>106</v>
      </c>
    </row>
    <row r="464" spans="1:84" ht="56.4" x14ac:dyDescent="0.3">
      <c r="A464" s="21">
        <v>48025</v>
      </c>
      <c r="B464" s="22" t="s">
        <v>1360</v>
      </c>
      <c r="C464" s="21" t="s">
        <v>415</v>
      </c>
      <c r="D464" s="21" t="s">
        <v>416</v>
      </c>
      <c r="E464" s="21" t="s">
        <v>416</v>
      </c>
      <c r="F464" s="21"/>
      <c r="G464" s="21" t="s">
        <v>119</v>
      </c>
      <c r="H464" s="21" t="s">
        <v>120</v>
      </c>
      <c r="I464" s="21" t="s">
        <v>92</v>
      </c>
      <c r="J464" s="21" t="s">
        <v>93</v>
      </c>
      <c r="K464" s="21" t="s">
        <v>121</v>
      </c>
      <c r="L464" s="24" t="s">
        <v>92</v>
      </c>
      <c r="M464" s="24">
        <v>43.877874414281195</v>
      </c>
      <c r="N464" s="24">
        <v>31.744769948751994</v>
      </c>
      <c r="O464" s="24">
        <v>37.544779170523817</v>
      </c>
      <c r="P464" s="24">
        <v>36.730007430079887</v>
      </c>
      <c r="Q464" s="24">
        <v>51.925633143500121</v>
      </c>
      <c r="R464" s="24">
        <v>42.555451974051564</v>
      </c>
      <c r="S464" s="24" t="s">
        <v>92</v>
      </c>
      <c r="T464" s="24" t="s">
        <v>92</v>
      </c>
      <c r="U464" s="24" t="s">
        <v>92</v>
      </c>
      <c r="V464" s="24" t="s">
        <v>92</v>
      </c>
      <c r="W464" s="24" t="s">
        <v>92</v>
      </c>
      <c r="X464" s="24" t="s">
        <v>92</v>
      </c>
      <c r="Y464" s="24" t="s">
        <v>92</v>
      </c>
      <c r="Z464" s="24" t="s">
        <v>92</v>
      </c>
      <c r="AA464" s="24" t="s">
        <v>92</v>
      </c>
      <c r="AB464" s="23" t="s">
        <v>136</v>
      </c>
      <c r="AC464" s="37">
        <v>18.334754</v>
      </c>
      <c r="AD464" s="37">
        <v>-66.985187999999994</v>
      </c>
      <c r="AE464" s="37" t="str">
        <f>_xlfn.XLOOKUP(Consolidated[[#This Row],[CODE]],[1]updatedschoolpoints!$A:$A,[1]updatedschoolpoints!$O:$O)</f>
        <v>129-023-144-06</v>
      </c>
      <c r="AF464" s="37">
        <f>_xlfn.XLOOKUP(Consolidated[[#This Row],[CODE]],[1]updatedschoolpoints!$A:$A,[1]updatedschoolpoints!$Q:$Q)</f>
        <v>6</v>
      </c>
      <c r="AG464" s="37">
        <f>_xlfn.XLOOKUP(Consolidated[[#This Row],[CODE]],[1]updatedschoolpoints!$A:$A,[1]updatedschoolpoints!$P:$P)</f>
        <v>144</v>
      </c>
      <c r="AH464" s="37">
        <f>_xlfn.XLOOKUP(Consolidated[[#This Row],[CODE]],[1]updatedschoolpoints!$A:$A,[1]updatedschoolpoints!$I:$I)</f>
        <v>6.5999146250000003</v>
      </c>
      <c r="AI464" s="37">
        <f>_xlfn.XLOOKUP(Consolidated[[#This Row],[CODE]],[1]updatedschoolpoints!$A:$A,[1]updatedschoolpoints!$H:$H)</f>
        <v>287492.28110000002</v>
      </c>
      <c r="AJ464" s="21">
        <v>67960</v>
      </c>
      <c r="AK464" s="21" t="s">
        <v>270</v>
      </c>
      <c r="AL464" s="26">
        <f>_xlfn.XLOOKUP(Consolidated[[#This Row],[CODE]],'[2]FCI updated 220517'!$B:$B,'[2]FCI updated 220517'!$GD:$GD)</f>
        <v>0.77500000000000002</v>
      </c>
      <c r="AM464" s="27">
        <f>IF(AND(Consolidated[[#This Row],[DESIGNATION]]="Historic",Consolidated[[#This Row],[DESIGNATION 3/22/2022]]="Historic"),AL464,AL464/1.6)</f>
        <v>0.484375</v>
      </c>
      <c r="AN464" s="21" t="s">
        <v>45</v>
      </c>
      <c r="AO464" s="21" t="s">
        <v>97</v>
      </c>
      <c r="AP464" s="21" t="str">
        <f>_xlfn.XLOOKUP(Consolidated[[#This Row],[CODE]],'[3]PRUEBA PVI'!$D:$D,'[3]PRUEBA PVI'!$I:$I,"NO DATA")</f>
        <v>REGULAR</v>
      </c>
      <c r="AQ464" s="28" t="str">
        <f>IF(_xlfn.XLOOKUP(Consolidated[[#This Row],[CODE]],'[4]PRUEBA PVI'!$D:$D,'[4]PRUEBA PVI'!$I:$I,"NOT FOUND")=Consolidated[[#This Row],[SPECIAL SCHOOL]],"MATCHES","NO")</f>
        <v>MATCHES</v>
      </c>
      <c r="AR464" s="28"/>
      <c r="AS464" s="21">
        <f>_xlfn.XLOOKUP(Consolidated[[#This Row],[CODE]],'[5]WORKING FILE'!$D:$D,'[5]WORKING FILE'!$W:$W,"")</f>
        <v>4</v>
      </c>
      <c r="AT464" s="33" t="str">
        <f>_xlfn.XLOOKUP(Consolidated[[#This Row],[CODE]],'[5]WORKING FILE'!$D:$D,'[5]WORKING FILE'!$V:$V)</f>
        <v>two K-5s appear to go to 6-10 dance school</v>
      </c>
      <c r="AU464" s="21" t="str">
        <f>_xlfn.XLOOKUP(Consolidated[[#This Row],[CODE]],'[6]Karen sort'!$D:$D,'[6]Karen sort'!$O:$O,"NOT COMPLETE")</f>
        <v>PK-5</v>
      </c>
      <c r="AV464" s="21">
        <v>5</v>
      </c>
      <c r="AW464" s="21">
        <v>3</v>
      </c>
      <c r="AX464" s="21" t="s">
        <v>92</v>
      </c>
      <c r="AY464" s="27" t="s">
        <v>92</v>
      </c>
      <c r="AZ464" s="21"/>
      <c r="BA464" s="21"/>
      <c r="BB464" s="21"/>
      <c r="BC464" s="21"/>
      <c r="BD464" s="21"/>
      <c r="BE464" s="21"/>
      <c r="BF464" s="24" t="s">
        <v>179</v>
      </c>
      <c r="BG464" s="24">
        <v>253.95684274642625</v>
      </c>
      <c r="BH464" s="29" t="str">
        <f>IF(_xlfn.XLOOKUP(Consolidated[[#This Row],[CODE]],'[4]PRUEBA PVI'!$D:$D,'[4]PRUEBA PVI'!$AF:$AF,"NOT FOUND")=BG464,"",_xlfn.XLOOKUP(Consolidated[[#This Row],[CODE]],'[4]PRUEBA PVI'!$D:$D,'[4]PRUEBA PVI'!$AF:$AF,"NOT FOUND"))</f>
        <v/>
      </c>
      <c r="BI464" s="30">
        <v>239.76642984261002</v>
      </c>
      <c r="BJ464" s="21">
        <v>43</v>
      </c>
      <c r="BK464" s="28" t="str">
        <f>IF(_xlfn.XLOOKUP(Consolidated[[#This Row],[CODE]],'[4]PRUEBA PVI'!$D:$D,'[4]PRUEBA PVI'!$AK:$AK,"NO DATA")=Consolidated[[#This Row],[NO OF CLASSROOMS]],"","DOES NOT MATCH")</f>
        <v/>
      </c>
      <c r="BL464" s="31">
        <f>Consolidated[[#This Row],[ENROLLMENT 2021-22]]/Consolidated[[#This Row],[NO OF CLASSROOMS]]</f>
        <v>5.5759634847118607</v>
      </c>
      <c r="BM464" s="21">
        <f>Consolidated[[#This Row],[FLOOR AREA (SF)]]/Consolidated[[#This Row],[ENROLLMENT 2022-23]]</f>
        <v>267.60452392242678</v>
      </c>
      <c r="BN464" s="21" t="s">
        <v>99</v>
      </c>
      <c r="BO464" s="21" t="s">
        <v>132</v>
      </c>
      <c r="BP464" s="21" t="s">
        <v>97</v>
      </c>
      <c r="BQ464" s="21" t="s">
        <v>123</v>
      </c>
      <c r="BR464" s="21" t="s">
        <v>97</v>
      </c>
      <c r="BS464" s="21" t="str">
        <f>_xlfn.XLOOKUP(Consolidated[[#This Row],[CODE]],'[7]page 1'!$A:$A,'[7]page 1'!$C:$C,"")</f>
        <v/>
      </c>
      <c r="BT464" s="21" t="str">
        <f>_xlfn.XLOOKUP(Consolidated[[#This Row],[CODE]],[8]Sheet1!$A:$A,[8]Sheet1!$G:$G,"")</f>
        <v>ESSER ROOF SEALING PROGRAM</v>
      </c>
      <c r="BU464" s="21" t="s">
        <v>92</v>
      </c>
      <c r="BV464" s="21" t="s">
        <v>124</v>
      </c>
      <c r="BW464" s="25" t="s">
        <v>125</v>
      </c>
      <c r="BX464" s="32" t="s">
        <v>1361</v>
      </c>
      <c r="BY464" s="21" t="s">
        <v>416</v>
      </c>
      <c r="BZ464" s="21" t="s">
        <v>103</v>
      </c>
      <c r="CA464" s="33" t="s">
        <v>1265</v>
      </c>
      <c r="CB464" s="21">
        <v>2</v>
      </c>
      <c r="CC464" s="25" t="s">
        <v>253</v>
      </c>
      <c r="CD464" s="21" t="s">
        <v>97</v>
      </c>
      <c r="CE464" s="21"/>
      <c r="CF464" s="21" t="s">
        <v>139</v>
      </c>
    </row>
    <row r="465" spans="1:84" ht="41.4" x14ac:dyDescent="0.3">
      <c r="A465" s="50">
        <v>48264</v>
      </c>
      <c r="B465" s="22" t="s">
        <v>1362</v>
      </c>
      <c r="C465" s="21" t="s">
        <v>415</v>
      </c>
      <c r="D465" s="21" t="s">
        <v>1165</v>
      </c>
      <c r="E465" s="21" t="s">
        <v>1237</v>
      </c>
      <c r="F465" s="21"/>
      <c r="G465" s="21" t="s">
        <v>160</v>
      </c>
      <c r="H465" s="21" t="s">
        <v>161</v>
      </c>
      <c r="I465" s="21" t="s">
        <v>92</v>
      </c>
      <c r="J465" s="21" t="s">
        <v>93</v>
      </c>
      <c r="K465" s="21" t="s">
        <v>162</v>
      </c>
      <c r="L465" s="24" t="s">
        <v>92</v>
      </c>
      <c r="M465" s="24" t="s">
        <v>92</v>
      </c>
      <c r="N465" s="24" t="s">
        <v>92</v>
      </c>
      <c r="O465" s="24" t="s">
        <v>92</v>
      </c>
      <c r="P465" s="24" t="s">
        <v>92</v>
      </c>
      <c r="Q465" s="24" t="s">
        <v>92</v>
      </c>
      <c r="R465" s="24" t="s">
        <v>92</v>
      </c>
      <c r="S465" s="24" t="s">
        <v>92</v>
      </c>
      <c r="T465" s="24" t="s">
        <v>92</v>
      </c>
      <c r="U465" s="24" t="s">
        <v>92</v>
      </c>
      <c r="V465" s="24">
        <v>184.26840610582724</v>
      </c>
      <c r="W465" s="24">
        <v>146.91390944663783</v>
      </c>
      <c r="X465" s="24">
        <v>137.02203561034923</v>
      </c>
      <c r="Y465" s="24">
        <v>158.20292062635747</v>
      </c>
      <c r="Z465" s="24" t="s">
        <v>92</v>
      </c>
      <c r="AA465" s="24" t="s">
        <v>92</v>
      </c>
      <c r="AB465" s="23" t="s">
        <v>313</v>
      </c>
      <c r="AC465" s="21">
        <v>18.074159999999999</v>
      </c>
      <c r="AD465" s="21">
        <v>-66.949190000000002</v>
      </c>
      <c r="AE465" s="21" t="str">
        <f>_xlfn.XLOOKUP(Consolidated[[#This Row],[CODE]],[1]updatedschoolpoints!$A:$A,[1]updatedschoolpoints!$O:$O)</f>
        <v>335-059-086-15</v>
      </c>
      <c r="AF465" s="21">
        <f>_xlfn.XLOOKUP(Consolidated[[#This Row],[CODE]],[1]updatedschoolpoints!$A:$A,[1]updatedschoolpoints!$Q:$Q)</f>
        <v>15</v>
      </c>
      <c r="AG465" s="21">
        <f>_xlfn.XLOOKUP(Consolidated[[#This Row],[CODE]],[1]updatedschoolpoints!$A:$A,[1]updatedschoolpoints!$P:$P)</f>
        <v>86</v>
      </c>
      <c r="AH465" s="21">
        <f>_xlfn.XLOOKUP(Consolidated[[#This Row],[CODE]],[1]updatedschoolpoints!$A:$A,[1]updatedschoolpoints!$I:$I)</f>
        <v>5.5070675629999997</v>
      </c>
      <c r="AI465" s="21">
        <f>_xlfn.XLOOKUP(Consolidated[[#This Row],[CODE]],[1]updatedschoolpoints!$A:$A,[1]updatedschoolpoints!$H:$H)</f>
        <v>239887.86300000001</v>
      </c>
      <c r="AJ465" s="21">
        <v>6435</v>
      </c>
      <c r="AK465" s="21" t="s">
        <v>504</v>
      </c>
      <c r="AL465" s="26">
        <f>_xlfn.XLOOKUP(Consolidated[[#This Row],[CODE]],'[2]FCI updated 220517'!$B:$B,'[2]FCI updated 220517'!$GD:$GD)</f>
        <v>0.63500000000000001</v>
      </c>
      <c r="AM465" s="27">
        <f>IF(AND(Consolidated[[#This Row],[DESIGNATION]]="Historic",Consolidated[[#This Row],[DESIGNATION 3/22/2022]]="Historic"),AL465,AL465/1.6)</f>
        <v>0.39687499999999998</v>
      </c>
      <c r="AN465" s="21" t="s">
        <v>45</v>
      </c>
      <c r="AO465" s="21" t="s">
        <v>97</v>
      </c>
      <c r="AP465" s="21" t="str">
        <f>_xlfn.XLOOKUP(Consolidated[[#This Row],[CODE]],'[3]PRUEBA PVI'!$D:$D,'[3]PRUEBA PVI'!$I:$I,"NO DATA")</f>
        <v>VOCACIONAL</v>
      </c>
      <c r="AQ465" s="28" t="str">
        <f>IF(_xlfn.XLOOKUP(Consolidated[[#This Row],[CODE]],'[4]PRUEBA PVI'!$D:$D,'[4]PRUEBA PVI'!$I:$I,"NOT FOUND")=Consolidated[[#This Row],[SPECIAL SCHOOL]],"MATCHES","NO")</f>
        <v>MATCHES</v>
      </c>
      <c r="AR465" s="28"/>
      <c r="AS465" s="21">
        <f>_xlfn.XLOOKUP(Consolidated[[#This Row],[CODE]],'[5]WORKING FILE'!$D:$D,'[5]WORKING FILE'!$W:$W,"")</f>
        <v>5</v>
      </c>
      <c r="AT465" s="33" t="str">
        <f>_xlfn.XLOOKUP(Consolidated[[#This Row],[CODE]],'[5]WORKING FILE'!$D:$D,'[5]WORKING FILE'!$V:$V)</f>
        <v>occupational; exist. SF may be incorrect</v>
      </c>
      <c r="AU465" s="21" t="str">
        <f>_xlfn.XLOOKUP(Consolidated[[#This Row],[CODE]],'[6]Karen sort'!$D:$D,'[6]Karen sort'!$O:$O,"NOT COMPLETE")</f>
        <v>9-12</v>
      </c>
      <c r="AV465" s="21">
        <v>4.9000000000000004</v>
      </c>
      <c r="AW465" s="21">
        <v>3</v>
      </c>
      <c r="AX465" s="21" t="s">
        <v>92</v>
      </c>
      <c r="AY465" s="27" t="s">
        <v>92</v>
      </c>
      <c r="AZ465" s="21"/>
      <c r="BA465" s="21"/>
      <c r="BB465" s="21"/>
      <c r="BC465" s="21"/>
      <c r="BD465" s="21"/>
      <c r="BE465" s="21"/>
      <c r="BF465" s="24" t="s">
        <v>179</v>
      </c>
      <c r="BG465" s="24">
        <v>648.80370501291554</v>
      </c>
      <c r="BH465" s="29" t="str">
        <f>IF(_xlfn.XLOOKUP(Consolidated[[#This Row],[CODE]],'[4]PRUEBA PVI'!$D:$D,'[4]PRUEBA PVI'!$AF:$AF,"NOT FOUND")=BG465,"",_xlfn.XLOOKUP(Consolidated[[#This Row],[CODE]],'[4]PRUEBA PVI'!$D:$D,'[4]PRUEBA PVI'!$AF:$AF,"NOT FOUND"))</f>
        <v/>
      </c>
      <c r="BI465" s="30">
        <v>622.73168032093918</v>
      </c>
      <c r="BJ465" s="21">
        <v>62</v>
      </c>
      <c r="BK465" s="28" t="str">
        <f>IF(_xlfn.XLOOKUP(Consolidated[[#This Row],[CODE]],'[4]PRUEBA PVI'!$D:$D,'[4]PRUEBA PVI'!$AK:$AK,"NO DATA")=Consolidated[[#This Row],[NO OF CLASSROOMS]],"","DOES NOT MATCH")</f>
        <v/>
      </c>
      <c r="BL465" s="31">
        <f>Consolidated[[#This Row],[ENROLLMENT 2021-22]]/Consolidated[[#This Row],[NO OF CLASSROOMS]]</f>
        <v>10.044059360015147</v>
      </c>
      <c r="BM465" s="21">
        <f>Consolidated[[#This Row],[FLOOR AREA (SF)]]/Consolidated[[#This Row],[ENROLLMENT 2022-23]]</f>
        <v>9.9182540886875792</v>
      </c>
      <c r="BN465" s="21" t="s">
        <v>114</v>
      </c>
      <c r="BO465" s="21" t="s">
        <v>132</v>
      </c>
      <c r="BP465" s="21" t="s">
        <v>97</v>
      </c>
      <c r="BQ465" s="21" t="s">
        <v>123</v>
      </c>
      <c r="BR465" s="21" t="s">
        <v>285</v>
      </c>
      <c r="BS465" s="21" t="str">
        <f>_xlfn.XLOOKUP(Consolidated[[#This Row],[CODE]],'[7]page 1'!$A:$A,'[7]page 1'!$C:$C,"")</f>
        <v/>
      </c>
      <c r="BT465" s="21" t="str">
        <f>_xlfn.XLOOKUP(Consolidated[[#This Row],[CODE]],[8]Sheet1!$A:$A,[8]Sheet1!$G:$G,"")</f>
        <v/>
      </c>
      <c r="BU465" s="21" t="s">
        <v>92</v>
      </c>
      <c r="BV465" s="21" t="s">
        <v>124</v>
      </c>
      <c r="BW465" s="25" t="s">
        <v>92</v>
      </c>
      <c r="BX465" s="32" t="s">
        <v>1363</v>
      </c>
      <c r="BY465" s="21" t="s">
        <v>1237</v>
      </c>
      <c r="BZ465" s="21" t="s">
        <v>103</v>
      </c>
      <c r="CA465" s="33" t="s">
        <v>1239</v>
      </c>
      <c r="CB465" s="21">
        <v>1</v>
      </c>
      <c r="CC465" s="25" t="s">
        <v>253</v>
      </c>
      <c r="CD465" s="21" t="s">
        <v>97</v>
      </c>
      <c r="CE465" s="21"/>
      <c r="CF465" s="21" t="s">
        <v>106</v>
      </c>
    </row>
    <row r="466" spans="1:84" ht="56.4" x14ac:dyDescent="0.3">
      <c r="A466" s="21">
        <v>48298</v>
      </c>
      <c r="B466" s="22" t="s">
        <v>1364</v>
      </c>
      <c r="C466" s="21" t="s">
        <v>415</v>
      </c>
      <c r="D466" s="21" t="s">
        <v>415</v>
      </c>
      <c r="E466" s="21" t="s">
        <v>415</v>
      </c>
      <c r="F466" s="21"/>
      <c r="G466" s="21" t="s">
        <v>160</v>
      </c>
      <c r="H466" s="21" t="s">
        <v>161</v>
      </c>
      <c r="I466" s="21" t="s">
        <v>92</v>
      </c>
      <c r="J466" s="21" t="s">
        <v>92</v>
      </c>
      <c r="K466" s="21" t="s">
        <v>162</v>
      </c>
      <c r="L466" s="24" t="s">
        <v>92</v>
      </c>
      <c r="M466" s="24" t="s">
        <v>92</v>
      </c>
      <c r="N466" s="24" t="s">
        <v>92</v>
      </c>
      <c r="O466" s="24" t="s">
        <v>92</v>
      </c>
      <c r="P466" s="24" t="s">
        <v>92</v>
      </c>
      <c r="Q466" s="24" t="s">
        <v>92</v>
      </c>
      <c r="R466" s="24" t="s">
        <v>92</v>
      </c>
      <c r="S466" s="24" t="s">
        <v>92</v>
      </c>
      <c r="T466" s="24" t="s">
        <v>92</v>
      </c>
      <c r="U466" s="24" t="s">
        <v>92</v>
      </c>
      <c r="V466" s="24">
        <v>158.4899244226286</v>
      </c>
      <c r="W466" s="24">
        <v>157.40776012139767</v>
      </c>
      <c r="X466" s="24">
        <v>176.58473603305572</v>
      </c>
      <c r="Y466" s="24">
        <v>137.9452295705434</v>
      </c>
      <c r="Z466" s="24" t="s">
        <v>92</v>
      </c>
      <c r="AA466" s="24" t="s">
        <v>92</v>
      </c>
      <c r="AB466" s="23" t="s">
        <v>313</v>
      </c>
      <c r="AC466" s="21">
        <v>18.19839</v>
      </c>
      <c r="AD466" s="21">
        <v>-67.144379999999998</v>
      </c>
      <c r="AE466" s="21" t="str">
        <f>_xlfn.XLOOKUP(Consolidated[[#This Row],[CODE]],[1]updatedschoolpoints!$A:$A,[1]updatedschoolpoints!$O:$O)</f>
        <v>233-057-380-38</v>
      </c>
      <c r="AF466" s="21">
        <f>_xlfn.XLOOKUP(Consolidated[[#This Row],[CODE]],[1]updatedschoolpoints!$A:$A,[1]updatedschoolpoints!$Q:$Q)</f>
        <v>38</v>
      </c>
      <c r="AG466" s="21">
        <f>_xlfn.XLOOKUP(Consolidated[[#This Row],[CODE]],[1]updatedschoolpoints!$A:$A,[1]updatedschoolpoints!$P:$P)</f>
        <v>380</v>
      </c>
      <c r="AH466" s="21">
        <f>_xlfn.XLOOKUP(Consolidated[[#This Row],[CODE]],[1]updatedschoolpoints!$A:$A,[1]updatedschoolpoints!$I:$I)</f>
        <v>3.2596517239999998</v>
      </c>
      <c r="AI466" s="21">
        <f>_xlfn.XLOOKUP(Consolidated[[#This Row],[CODE]],[1]updatedschoolpoints!$A:$A,[1]updatedschoolpoints!$H:$H)</f>
        <v>141990.42910000001</v>
      </c>
      <c r="AJ466" s="21">
        <v>142512</v>
      </c>
      <c r="AK466" s="21" t="s">
        <v>504</v>
      </c>
      <c r="AL466" s="26">
        <f>_xlfn.XLOOKUP(Consolidated[[#This Row],[CODE]],'[2]FCI updated 220517'!$B:$B,'[2]FCI updated 220517'!$GD:$GD)</f>
        <v>0.755</v>
      </c>
      <c r="AM466" s="27">
        <f>IF(AND(Consolidated[[#This Row],[DESIGNATION]]="Historic",Consolidated[[#This Row],[DESIGNATION 3/22/2022]]="Historic"),AL466,AL466/1.6)</f>
        <v>0.47187499999999999</v>
      </c>
      <c r="AN466" s="21" t="s">
        <v>45</v>
      </c>
      <c r="AO466" s="21" t="s">
        <v>97</v>
      </c>
      <c r="AP466" s="21" t="str">
        <f>_xlfn.XLOOKUP(Consolidated[[#This Row],[CODE]],'[3]PRUEBA PVI'!$D:$D,'[3]PRUEBA PVI'!$I:$I,"NO DATA")</f>
        <v>VOCACIONAL</v>
      </c>
      <c r="AQ466" s="28" t="str">
        <f>IF(_xlfn.XLOOKUP(Consolidated[[#This Row],[CODE]],'[4]PRUEBA PVI'!$D:$D,'[4]PRUEBA PVI'!$I:$I,"NOT FOUND")=Consolidated[[#This Row],[SPECIAL SCHOOL]],"MATCHES","NO")</f>
        <v>MATCHES</v>
      </c>
      <c r="AR466" s="28"/>
      <c r="AS466" s="21">
        <f>_xlfn.XLOOKUP(Consolidated[[#This Row],[CODE]],'[5]WORKING FILE'!$D:$D,'[5]WORKING FILE'!$W:$W,"")</f>
        <v>1</v>
      </c>
      <c r="AT466" s="33" t="str">
        <f>_xlfn.XLOOKUP(Consolidated[[#This Row],[CODE]],'[5]WORKING FILE'!$D:$D,'[5]WORKING FILE'!$V:$V)</f>
        <v>adjust enrollment between 2 comp HSs to better use facilities</v>
      </c>
      <c r="AU466" s="21" t="str">
        <f>_xlfn.XLOOKUP(Consolidated[[#This Row],[CODE]],'[6]Karen sort'!$D:$D,'[6]Karen sort'!$O:$O,"NOT COMPLETE")</f>
        <v>9-12</v>
      </c>
      <c r="AV466" s="21">
        <v>6</v>
      </c>
      <c r="AW466" s="21">
        <v>3</v>
      </c>
      <c r="AX466" s="21" t="s">
        <v>92</v>
      </c>
      <c r="AY466" s="27" t="s">
        <v>92</v>
      </c>
      <c r="AZ466" s="21"/>
      <c r="BA466" s="21"/>
      <c r="BB466" s="21"/>
      <c r="BC466" s="21"/>
      <c r="BD466" s="21"/>
      <c r="BE466" s="21"/>
      <c r="BF466" s="24" t="s">
        <v>179</v>
      </c>
      <c r="BG466" s="24">
        <v>630.4276501476254</v>
      </c>
      <c r="BH466" s="29" t="str">
        <f>IF(_xlfn.XLOOKUP(Consolidated[[#This Row],[CODE]],'[4]PRUEBA PVI'!$D:$D,'[4]PRUEBA PVI'!$AF:$AF,"NOT FOUND")=BG466,"",_xlfn.XLOOKUP(Consolidated[[#This Row],[CODE]],'[4]PRUEBA PVI'!$D:$D,'[4]PRUEBA PVI'!$AF:$AF,"NOT FOUND"))</f>
        <v/>
      </c>
      <c r="BI466" s="30">
        <v>604.94798317723644</v>
      </c>
      <c r="BJ466" s="21">
        <v>70</v>
      </c>
      <c r="BK466" s="28" t="str">
        <f>IF(_xlfn.XLOOKUP(Consolidated[[#This Row],[CODE]],'[4]PRUEBA PVI'!$D:$D,'[4]PRUEBA PVI'!$AK:$AK,"NO DATA")=Consolidated[[#This Row],[NO OF CLASSROOMS]],"","DOES NOT MATCH")</f>
        <v/>
      </c>
      <c r="BL466" s="31">
        <f>Consolidated[[#This Row],[ENROLLMENT 2021-22]]/Consolidated[[#This Row],[NO OF CLASSROOMS]]</f>
        <v>8.6421140453890928</v>
      </c>
      <c r="BM466" s="21">
        <f>Consolidated[[#This Row],[FLOOR AREA (SF)]]/Consolidated[[#This Row],[ENROLLMENT 2022-23]]</f>
        <v>226.05607474010441</v>
      </c>
      <c r="BN466" s="21" t="s">
        <v>99</v>
      </c>
      <c r="BO466" s="21" t="s">
        <v>132</v>
      </c>
      <c r="BP466" s="21" t="s">
        <v>97</v>
      </c>
      <c r="BQ466" s="21" t="s">
        <v>123</v>
      </c>
      <c r="BR466" s="21" t="s">
        <v>285</v>
      </c>
      <c r="BS466" s="21" t="str">
        <f>_xlfn.XLOOKUP(Consolidated[[#This Row],[CODE]],'[7]page 1'!$A:$A,'[7]page 1'!$C:$C,"")</f>
        <v/>
      </c>
      <c r="BT466" s="21" t="str">
        <f>_xlfn.XLOOKUP(Consolidated[[#This Row],[CODE]],[8]Sheet1!$A:$A,[8]Sheet1!$G:$G,"")</f>
        <v/>
      </c>
      <c r="BU466" s="21" t="s">
        <v>92</v>
      </c>
      <c r="BV466" s="21" t="s">
        <v>101</v>
      </c>
      <c r="BW466" s="25" t="s">
        <v>125</v>
      </c>
      <c r="BX466" s="32" t="s">
        <v>1365</v>
      </c>
      <c r="BY466" s="21" t="s">
        <v>415</v>
      </c>
      <c r="BZ466" s="21" t="s">
        <v>103</v>
      </c>
      <c r="CA466" s="33" t="s">
        <v>1204</v>
      </c>
      <c r="CB466" s="21">
        <v>1</v>
      </c>
      <c r="CC466" s="25" t="s">
        <v>253</v>
      </c>
      <c r="CD466" s="21" t="s">
        <v>97</v>
      </c>
      <c r="CE466" s="21"/>
      <c r="CF466" s="21" t="s">
        <v>462</v>
      </c>
    </row>
    <row r="467" spans="1:84" ht="56.4" x14ac:dyDescent="0.3">
      <c r="A467" s="21">
        <v>48306</v>
      </c>
      <c r="B467" s="22" t="s">
        <v>1366</v>
      </c>
      <c r="C467" s="21" t="s">
        <v>415</v>
      </c>
      <c r="D467" s="21" t="s">
        <v>1165</v>
      </c>
      <c r="E467" s="21" t="s">
        <v>1165</v>
      </c>
      <c r="F467" s="21"/>
      <c r="G467" s="21" t="s">
        <v>108</v>
      </c>
      <c r="H467" s="21" t="s">
        <v>109</v>
      </c>
      <c r="I467" s="21" t="s">
        <v>92</v>
      </c>
      <c r="J467" s="21" t="s">
        <v>93</v>
      </c>
      <c r="K467" s="21" t="s">
        <v>111</v>
      </c>
      <c r="L467" s="24" t="s">
        <v>92</v>
      </c>
      <c r="M467" s="24">
        <v>19.077336701861391</v>
      </c>
      <c r="N467" s="24">
        <v>17.739724383126116</v>
      </c>
      <c r="O467" s="24">
        <v>30.035823336419053</v>
      </c>
      <c r="P467" s="24">
        <v>16.952311121575335</v>
      </c>
      <c r="Q467" s="24">
        <v>29.26717504451825</v>
      </c>
      <c r="R467" s="24">
        <v>30.261654737103335</v>
      </c>
      <c r="S467" s="24">
        <v>27.503084077965429</v>
      </c>
      <c r="T467" s="24">
        <v>34.028810079021568</v>
      </c>
      <c r="U467" s="24">
        <v>22.819775504831256</v>
      </c>
      <c r="V467" s="24" t="s">
        <v>92</v>
      </c>
      <c r="W467" s="24" t="s">
        <v>92</v>
      </c>
      <c r="X467" s="24" t="s">
        <v>92</v>
      </c>
      <c r="Y467" s="24" t="s">
        <v>92</v>
      </c>
      <c r="Z467" s="24">
        <v>4.5799178676383905</v>
      </c>
      <c r="AA467" s="24" t="s">
        <v>92</v>
      </c>
      <c r="AB467" s="23" t="s">
        <v>129</v>
      </c>
      <c r="AC467" s="21">
        <v>18.086185700000001</v>
      </c>
      <c r="AD467" s="21">
        <v>-67.187604019999995</v>
      </c>
      <c r="AE467" s="21" t="str">
        <f>_xlfn.XLOOKUP(Consolidated[[#This Row],[CODE]],[1]updatedschoolpoints!$A:$A,[1]updatedschoolpoints!$O:$O)</f>
        <v>331-020-221-09</v>
      </c>
      <c r="AF467" s="21">
        <f>_xlfn.XLOOKUP(Consolidated[[#This Row],[CODE]],[1]updatedschoolpoints!$A:$A,[1]updatedschoolpoints!$Q:$Q)</f>
        <v>9</v>
      </c>
      <c r="AG467" s="21">
        <f>_xlfn.XLOOKUP(Consolidated[[#This Row],[CODE]],[1]updatedschoolpoints!$A:$A,[1]updatedschoolpoints!$P:$P)</f>
        <v>221</v>
      </c>
      <c r="AH467" s="21">
        <f>_xlfn.XLOOKUP(Consolidated[[#This Row],[CODE]],[1]updatedschoolpoints!$A:$A,[1]updatedschoolpoints!$I:$I)</f>
        <v>5.1000078909999997</v>
      </c>
      <c r="AI467" s="21">
        <f>_xlfn.XLOOKUP(Consolidated[[#This Row],[CODE]],[1]updatedschoolpoints!$A:$A,[1]updatedschoolpoints!$H:$H)</f>
        <v>222156.3437</v>
      </c>
      <c r="AJ467" s="21">
        <v>93300</v>
      </c>
      <c r="AK467" s="21" t="s">
        <v>518</v>
      </c>
      <c r="AL467" s="26">
        <f>_xlfn.XLOOKUP(Consolidated[[#This Row],[CODE]],'[2]FCI updated 220517'!$B:$B,'[2]FCI updated 220517'!$GD:$GD)</f>
        <v>0.56599999999999995</v>
      </c>
      <c r="AM467" s="27">
        <f>IF(AND(Consolidated[[#This Row],[DESIGNATION]]="Historic",Consolidated[[#This Row],[DESIGNATION 3/22/2022]]="Historic"),AL467,AL467/1.6)</f>
        <v>0.35374999999999995</v>
      </c>
      <c r="AN467" s="21" t="s">
        <v>45</v>
      </c>
      <c r="AO467" s="21" t="s">
        <v>97</v>
      </c>
      <c r="AP467" s="21" t="str">
        <f>_xlfn.XLOOKUP(Consolidated[[#This Row],[CODE]],'[3]PRUEBA PVI'!$D:$D,'[3]PRUEBA PVI'!$I:$I,"NO DATA")</f>
        <v>REGULAR</v>
      </c>
      <c r="AQ467" s="28" t="str">
        <f>IF(_xlfn.XLOOKUP(Consolidated[[#This Row],[CODE]],'[4]PRUEBA PVI'!$D:$D,'[4]PRUEBA PVI'!$I:$I,"NOT FOUND")=Consolidated[[#This Row],[SPECIAL SCHOOL]],"MATCHES","NO")</f>
        <v>MATCHES</v>
      </c>
      <c r="AR467" s="28"/>
      <c r="AS467" s="21">
        <f>_xlfn.XLOOKUP(Consolidated[[#This Row],[CODE]],'[5]WORKING FILE'!$D:$D,'[5]WORKING FILE'!$W:$W,"")</f>
        <v>3</v>
      </c>
      <c r="AT467" s="33">
        <f>_xlfn.XLOOKUP(Consolidated[[#This Row],[CODE]],'[5]WORKING FILE'!$D:$D,'[5]WORKING FILE'!$V:$V)</f>
        <v>0</v>
      </c>
      <c r="AU467" s="21" t="str">
        <f>_xlfn.XLOOKUP(Consolidated[[#This Row],[CODE]],'[6]Karen sort'!$D:$D,'[6]Karen sort'!$O:$O,"NOT COMPLETE")</f>
        <v>PK-8</v>
      </c>
      <c r="AV467" s="21">
        <v>3.7</v>
      </c>
      <c r="AW467" s="21">
        <v>2</v>
      </c>
      <c r="AX467" s="21" t="s">
        <v>92</v>
      </c>
      <c r="AY467" s="27" t="s">
        <v>92</v>
      </c>
      <c r="AZ467" s="21"/>
      <c r="BA467" s="21"/>
      <c r="BB467" s="21"/>
      <c r="BC467" s="21"/>
      <c r="BD467" s="21"/>
      <c r="BE467" s="21"/>
      <c r="BF467" s="24" t="s">
        <v>179</v>
      </c>
      <c r="BG467" s="24">
        <v>242.80177218582153</v>
      </c>
      <c r="BH467" s="29" t="str">
        <f>IF(_xlfn.XLOOKUP(Consolidated[[#This Row],[CODE]],'[4]PRUEBA PVI'!$D:$D,'[4]PRUEBA PVI'!$AF:$AF,"NOT FOUND")=BG467,"",_xlfn.XLOOKUP(Consolidated[[#This Row],[CODE]],'[4]PRUEBA PVI'!$D:$D,'[4]PRUEBA PVI'!$AF:$AF,"NOT FOUND"))</f>
        <v/>
      </c>
      <c r="BI467" s="30">
        <v>230.44941480064045</v>
      </c>
      <c r="BJ467" s="21">
        <v>42</v>
      </c>
      <c r="BK467" s="28" t="str">
        <f>IF(_xlfn.XLOOKUP(Consolidated[[#This Row],[CODE]],'[4]PRUEBA PVI'!$D:$D,'[4]PRUEBA PVI'!$AK:$AK,"NO DATA")=Consolidated[[#This Row],[NO OF CLASSROOMS]],"","DOES NOT MATCH")</f>
        <v/>
      </c>
      <c r="BL467" s="31">
        <f>Consolidated[[#This Row],[ENROLLMENT 2021-22]]/Consolidated[[#This Row],[NO OF CLASSROOMS]]</f>
        <v>5.4868908285866773</v>
      </c>
      <c r="BM467" s="21">
        <f>Consolidated[[#This Row],[FLOOR AREA (SF)]]/Consolidated[[#This Row],[ENROLLMENT 2022-23]]</f>
        <v>384.26408160067075</v>
      </c>
      <c r="BN467" s="21" t="s">
        <v>114</v>
      </c>
      <c r="BO467" s="21" t="s">
        <v>132</v>
      </c>
      <c r="BP467" s="21" t="s">
        <v>97</v>
      </c>
      <c r="BQ467" s="21" t="s">
        <v>97</v>
      </c>
      <c r="BR467" s="21" t="s">
        <v>97</v>
      </c>
      <c r="BS467" s="21" t="str">
        <f>_xlfn.XLOOKUP(Consolidated[[#This Row],[CODE]],'[7]page 1'!$A:$A,'[7]page 1'!$C:$C,"")</f>
        <v/>
      </c>
      <c r="BT467" s="21" t="str">
        <f>_xlfn.XLOOKUP(Consolidated[[#This Row],[CODE]],[8]Sheet1!$A:$A,[8]Sheet1!$G:$G,"")</f>
        <v/>
      </c>
      <c r="BU467" s="21" t="s">
        <v>92</v>
      </c>
      <c r="BV467" s="21" t="s">
        <v>124</v>
      </c>
      <c r="BW467" s="25" t="s">
        <v>279</v>
      </c>
      <c r="BX467" s="32" t="s">
        <v>1367</v>
      </c>
      <c r="BY467" s="21" t="s">
        <v>1165</v>
      </c>
      <c r="BZ467" s="21" t="s">
        <v>103</v>
      </c>
      <c r="CA467" s="33" t="s">
        <v>1168</v>
      </c>
      <c r="CB467" s="21">
        <v>1</v>
      </c>
      <c r="CC467" s="25" t="s">
        <v>253</v>
      </c>
      <c r="CD467" s="21" t="s">
        <v>97</v>
      </c>
      <c r="CE467" s="21"/>
      <c r="CF467" s="21" t="s">
        <v>106</v>
      </c>
    </row>
    <row r="468" spans="1:84" ht="84.6" x14ac:dyDescent="0.3">
      <c r="A468" s="21">
        <v>48330</v>
      </c>
      <c r="B468" s="22" t="s">
        <v>1368</v>
      </c>
      <c r="C468" s="21" t="s">
        <v>415</v>
      </c>
      <c r="D468" s="21" t="s">
        <v>415</v>
      </c>
      <c r="E468" s="21" t="s">
        <v>415</v>
      </c>
      <c r="F468" s="21"/>
      <c r="G468" s="42" t="s">
        <v>389</v>
      </c>
      <c r="H468" s="42"/>
      <c r="I468" s="42" t="s">
        <v>92</v>
      </c>
      <c r="J468" s="42" t="s">
        <v>92</v>
      </c>
      <c r="K468" s="42" t="s">
        <v>94</v>
      </c>
      <c r="L468" s="43"/>
      <c r="M468" s="43"/>
      <c r="N468" s="43"/>
      <c r="O468" s="43"/>
      <c r="P468" s="43"/>
      <c r="Q468" s="43"/>
      <c r="R468" s="43"/>
      <c r="S468" s="43"/>
      <c r="T468" s="43"/>
      <c r="U468" s="43"/>
      <c r="V468" s="43"/>
      <c r="W468" s="43"/>
      <c r="X468" s="43"/>
      <c r="Y468" s="43"/>
      <c r="Z468" s="43"/>
      <c r="AA468" s="43"/>
      <c r="AB468" s="23" t="s">
        <v>1369</v>
      </c>
      <c r="AC468" s="37">
        <v>18.197344000000001</v>
      </c>
      <c r="AD468" s="37">
        <v>-67.140332000000001</v>
      </c>
      <c r="AE468" s="37" t="str">
        <f>_xlfn.XLOOKUP(Consolidated[[#This Row],[CODE]],[1]updatedschoolpoints!$A:$A,[1]updatedschoolpoints!$O:$O)</f>
        <v>233-068-264-51</v>
      </c>
      <c r="AF468" s="37">
        <f>_xlfn.XLOOKUP(Consolidated[[#This Row],[CODE]],[1]updatedschoolpoints!$A:$A,[1]updatedschoolpoints!$Q:$Q)</f>
        <v>51</v>
      </c>
      <c r="AG468" s="37">
        <f>_xlfn.XLOOKUP(Consolidated[[#This Row],[CODE]],[1]updatedschoolpoints!$A:$A,[1]updatedschoolpoints!$P:$P)</f>
        <v>264</v>
      </c>
      <c r="AH468" s="37">
        <f>_xlfn.XLOOKUP(Consolidated[[#This Row],[CODE]],[1]updatedschoolpoints!$A:$A,[1]updatedschoolpoints!$I:$I)</f>
        <v>3.3907645510000002</v>
      </c>
      <c r="AI468" s="37">
        <f>_xlfn.XLOOKUP(Consolidated[[#This Row],[CODE]],[1]updatedschoolpoints!$A:$A,[1]updatedschoolpoints!$H:$H)</f>
        <v>147701.70379999999</v>
      </c>
      <c r="AJ468" s="21">
        <v>129094</v>
      </c>
      <c r="AK468" s="21" t="s">
        <v>351</v>
      </c>
      <c r="AL468" s="26">
        <f>_xlfn.XLOOKUP(Consolidated[[#This Row],[CODE]],'[2]FCI updated 220517'!$B:$B,'[2]FCI updated 220517'!$GD:$GD)</f>
        <v>0.29249999999999998</v>
      </c>
      <c r="AM468" s="27">
        <f>IF(AND(Consolidated[[#This Row],[DESIGNATION]]="Historic",Consolidated[[#This Row],[DESIGNATION 3/22/2022]]="Historic"),AL468,AL468/1.6)</f>
        <v>0.18281249999999999</v>
      </c>
      <c r="AN468" s="21" t="s">
        <v>45</v>
      </c>
      <c r="AO468" s="21" t="s">
        <v>97</v>
      </c>
      <c r="AP468" s="21" t="str">
        <f>_xlfn.XLOOKUP(Consolidated[[#This Row],[CODE]],'[3]PRUEBA PVI'!$D:$D,'[3]PRUEBA PVI'!$I:$I,"NO DATA")</f>
        <v>BELLAS ARTES</v>
      </c>
      <c r="AQ468" s="28" t="str">
        <f>IF(_xlfn.XLOOKUP(Consolidated[[#This Row],[CODE]],'[4]PRUEBA PVI'!$D:$D,'[4]PRUEBA PVI'!$I:$I,"NOT FOUND")=Consolidated[[#This Row],[SPECIAL SCHOOL]],"MATCHES","NO")</f>
        <v>MATCHES</v>
      </c>
      <c r="AR468" s="28"/>
      <c r="AS468" s="21">
        <f>_xlfn.XLOOKUP(Consolidated[[#This Row],[CODE]],'[5]WORKING FILE'!$D:$D,'[5]WORKING FILE'!$W:$W,"")</f>
        <v>2</v>
      </c>
      <c r="AT468" s="33" t="str">
        <f>_xlfn.XLOOKUP(Consolidated[[#This Row],[CODE]],'[5]WORKING FILE'!$D:$D,'[5]WORKING FILE'!$V:$V)</f>
        <v>ARTS-no enrollment</v>
      </c>
      <c r="AU468" s="21">
        <f>_xlfn.XLOOKUP(Consolidated[[#This Row],[CODE]],'[6]Karen sort'!$D:$D,'[6]Karen sort'!$O:$O,"NOT COMPLETE")</f>
        <v>0</v>
      </c>
      <c r="AV468" s="21">
        <v>6</v>
      </c>
      <c r="AW468" s="21"/>
      <c r="AX468" s="21" t="s">
        <v>92</v>
      </c>
      <c r="AY468" s="27" t="s">
        <v>92</v>
      </c>
      <c r="AZ468" s="21"/>
      <c r="BA468" s="21"/>
      <c r="BB468" s="21"/>
      <c r="BC468" s="21"/>
      <c r="BD468" s="21"/>
      <c r="BE468" s="21"/>
      <c r="BF468" s="24" t="s">
        <v>179</v>
      </c>
      <c r="BG468" s="24">
        <v>0</v>
      </c>
      <c r="BH468" s="29" t="str">
        <f>IF(_xlfn.XLOOKUP(Consolidated[[#This Row],[CODE]],'[4]PRUEBA PVI'!$D:$D,'[4]PRUEBA PVI'!$AF:$AF,"NOT FOUND")=BG468,"",_xlfn.XLOOKUP(Consolidated[[#This Row],[CODE]],'[4]PRUEBA PVI'!$D:$D,'[4]PRUEBA PVI'!$AF:$AF,"NOT FOUND"))</f>
        <v/>
      </c>
      <c r="BI468" s="30">
        <v>0</v>
      </c>
      <c r="BJ468" s="21">
        <v>53</v>
      </c>
      <c r="BK468" s="28" t="str">
        <f>IF(_xlfn.XLOOKUP(Consolidated[[#This Row],[CODE]],'[4]PRUEBA PVI'!$D:$D,'[4]PRUEBA PVI'!$AK:$AK,"NO DATA")=Consolidated[[#This Row],[NO OF CLASSROOMS]],"","DOES NOT MATCH")</f>
        <v/>
      </c>
      <c r="BL468" s="31">
        <f>Consolidated[[#This Row],[ENROLLMENT 2021-22]]/Consolidated[[#This Row],[NO OF CLASSROOMS]]</f>
        <v>0</v>
      </c>
      <c r="BM468" s="21" t="e">
        <f>Consolidated[[#This Row],[FLOOR AREA (SF)]]/Consolidated[[#This Row],[ENROLLMENT 2022-23]]</f>
        <v>#DIV/0!</v>
      </c>
      <c r="BN468" s="21" t="s">
        <v>99</v>
      </c>
      <c r="BO468" s="21" t="s">
        <v>132</v>
      </c>
      <c r="BP468" s="21" t="s">
        <v>392</v>
      </c>
      <c r="BQ468" s="21" t="s">
        <v>97</v>
      </c>
      <c r="BR468" s="21" t="s">
        <v>285</v>
      </c>
      <c r="BS468" s="21" t="str">
        <f>_xlfn.XLOOKUP(Consolidated[[#This Row],[CODE]],'[7]page 1'!$A:$A,'[7]page 1'!$C:$C,"")</f>
        <v/>
      </c>
      <c r="BT468" s="21" t="str">
        <f>_xlfn.XLOOKUP(Consolidated[[#This Row],[CODE]],[8]Sheet1!$A:$A,[8]Sheet1!$G:$G,"")</f>
        <v/>
      </c>
      <c r="BU468" s="21" t="s">
        <v>92</v>
      </c>
      <c r="BV468" s="21" t="s">
        <v>101</v>
      </c>
      <c r="BW468" s="25" t="s">
        <v>125</v>
      </c>
      <c r="BX468" s="32" t="s">
        <v>1370</v>
      </c>
      <c r="BY468" s="21" t="s">
        <v>415</v>
      </c>
      <c r="BZ468" s="21" t="s">
        <v>103</v>
      </c>
      <c r="CA468" s="33" t="s">
        <v>1204</v>
      </c>
      <c r="CB468" s="21">
        <v>1</v>
      </c>
      <c r="CC468" s="25" t="s">
        <v>253</v>
      </c>
      <c r="CD468" s="21" t="s">
        <v>97</v>
      </c>
      <c r="CE468" s="21"/>
      <c r="CF468" s="21" t="s">
        <v>387</v>
      </c>
    </row>
    <row r="469" spans="1:84" ht="27.6" x14ac:dyDescent="0.3">
      <c r="A469" s="50">
        <v>50120</v>
      </c>
      <c r="B469" s="22" t="s">
        <v>1371</v>
      </c>
      <c r="C469" s="21" t="s">
        <v>415</v>
      </c>
      <c r="D469" s="21" t="s">
        <v>1165</v>
      </c>
      <c r="E469" s="21" t="s">
        <v>1181</v>
      </c>
      <c r="F469" s="21"/>
      <c r="G469" s="21" t="s">
        <v>1372</v>
      </c>
      <c r="H469" s="21" t="s">
        <v>1373</v>
      </c>
      <c r="I469" s="21" t="s">
        <v>110</v>
      </c>
      <c r="J469" s="21" t="s">
        <v>93</v>
      </c>
      <c r="K469" s="21" t="s">
        <v>268</v>
      </c>
      <c r="L469" s="24">
        <v>37.623935676612646</v>
      </c>
      <c r="M469" s="24">
        <v>57.232010105584166</v>
      </c>
      <c r="N469" s="24">
        <v>49.484494331878111</v>
      </c>
      <c r="O469" s="24">
        <v>47.869593442417866</v>
      </c>
      <c r="P469" s="24">
        <v>51.798728427035741</v>
      </c>
      <c r="Q469" s="24">
        <v>68.919476717736529</v>
      </c>
      <c r="R469" s="24">
        <v>54.849249210999794</v>
      </c>
      <c r="S469" s="24">
        <v>11.380586515020179</v>
      </c>
      <c r="T469" s="24">
        <v>22.685873386014379</v>
      </c>
      <c r="U469" s="24">
        <v>16.164007649255471</v>
      </c>
      <c r="V469" s="24">
        <v>5.7285514851552506</v>
      </c>
      <c r="W469" s="24">
        <v>8.5858778248035108</v>
      </c>
      <c r="X469" s="24" t="s">
        <v>92</v>
      </c>
      <c r="Y469" s="24" t="s">
        <v>92</v>
      </c>
      <c r="Z469" s="24" t="s">
        <v>92</v>
      </c>
      <c r="AA469" s="24">
        <v>9.6797443205006566</v>
      </c>
      <c r="AB469" s="23" t="s">
        <v>290</v>
      </c>
      <c r="AC469" s="21">
        <v>18.03755</v>
      </c>
      <c r="AD469" s="21">
        <v>-67.05556</v>
      </c>
      <c r="AE469" s="21" t="str">
        <f>_xlfn.XLOOKUP(Consolidated[[#This Row],[CODE]],[1]updatedschoolpoints!$A:$A,[1]updatedschoolpoints!$O:$O)</f>
        <v>358-072-401-08</v>
      </c>
      <c r="AF469" s="21">
        <f>_xlfn.XLOOKUP(Consolidated[[#This Row],[CODE]],[1]updatedschoolpoints!$A:$A,[1]updatedschoolpoints!$Q:$Q)</f>
        <v>8</v>
      </c>
      <c r="AG469" s="21">
        <f>_xlfn.XLOOKUP(Consolidated[[#This Row],[CODE]],[1]updatedschoolpoints!$A:$A,[1]updatedschoolpoints!$P:$P)</f>
        <v>401</v>
      </c>
      <c r="AH469" s="21">
        <f>_xlfn.XLOOKUP(Consolidated[[#This Row],[CODE]],[1]updatedschoolpoints!$A:$A,[1]updatedschoolpoints!$I:$I)</f>
        <v>7.2669412610000004</v>
      </c>
      <c r="AI469" s="21">
        <f>_xlfn.XLOOKUP(Consolidated[[#This Row],[CODE]],[1]updatedschoolpoints!$A:$A,[1]updatedschoolpoints!$H:$H)</f>
        <v>316547.96130000002</v>
      </c>
      <c r="AJ469" s="21">
        <v>86638</v>
      </c>
      <c r="AK469" s="21" t="s">
        <v>491</v>
      </c>
      <c r="AL469" s="26">
        <f>_xlfn.XLOOKUP(Consolidated[[#This Row],[CODE]],'[2]FCI updated 220517'!$B:$B,'[2]FCI updated 220517'!$GD:$GD)</f>
        <v>0.68300000000000005</v>
      </c>
      <c r="AM469" s="27">
        <f>IF(AND(Consolidated[[#This Row],[DESIGNATION]]="Historic",Consolidated[[#This Row],[DESIGNATION 3/22/2022]]="Historic"),AL469,AL469/1.6)</f>
        <v>0.426875</v>
      </c>
      <c r="AN469" s="21" t="s">
        <v>45</v>
      </c>
      <c r="AO469" s="21" t="s">
        <v>97</v>
      </c>
      <c r="AP469" s="21" t="str">
        <f>_xlfn.XLOOKUP(Consolidated[[#This Row],[CODE]],'[3]PRUEBA PVI'!$D:$D,'[3]PRUEBA PVI'!$I:$I,"NO DATA")</f>
        <v>MONTESSORI</v>
      </c>
      <c r="AQ469" s="28" t="str">
        <f>IF(_xlfn.XLOOKUP(Consolidated[[#This Row],[CODE]],'[4]PRUEBA PVI'!$D:$D,'[4]PRUEBA PVI'!$I:$I,"NOT FOUND")=Consolidated[[#This Row],[SPECIAL SCHOOL]],"MATCHES","NO")</f>
        <v>MATCHES</v>
      </c>
      <c r="AR469" s="28"/>
      <c r="AS469" s="21">
        <f>_xlfn.XLOOKUP(Consolidated[[#This Row],[CODE]],'[5]WORKING FILE'!$D:$D,'[5]WORKING FILE'!$W:$W,"")</f>
        <v>3</v>
      </c>
      <c r="AT469" s="33" t="str">
        <f>_xlfn.XLOOKUP(Consolidated[[#This Row],[CODE]],'[5]WORKING FILE'!$D:$D,'[5]WORKING FILE'!$V:$V)</f>
        <v>montessori; big drop in enrollment after 5th grade</v>
      </c>
      <c r="AU469" s="21" t="str">
        <f>_xlfn.XLOOKUP(Consolidated[[#This Row],[CODE]],'[6]Karen sort'!$D:$D,'[6]Karen sort'!$O:$O,"NOT COMPLETE")</f>
        <v>PK-10</v>
      </c>
      <c r="AV469" s="21">
        <v>3.6</v>
      </c>
      <c r="AW469" s="21">
        <v>3</v>
      </c>
      <c r="AX469" s="21" t="s">
        <v>92</v>
      </c>
      <c r="AY469" s="27" t="s">
        <v>92</v>
      </c>
      <c r="AZ469" s="21"/>
      <c r="BA469" s="21"/>
      <c r="BB469" s="21"/>
      <c r="BC469" s="21"/>
      <c r="BD469" s="21"/>
      <c r="BE469" s="21"/>
      <c r="BF469" s="24" t="s">
        <v>179</v>
      </c>
      <c r="BG469" s="24">
        <v>445.73204210384642</v>
      </c>
      <c r="BH469" s="29" t="str">
        <f>IF(_xlfn.XLOOKUP(Consolidated[[#This Row],[CODE]],'[4]PRUEBA PVI'!$D:$D,'[4]PRUEBA PVI'!$AF:$AF,"NOT FOUND")=BG469,"",_xlfn.XLOOKUP(Consolidated[[#This Row],[CODE]],'[4]PRUEBA PVI'!$D:$D,'[4]PRUEBA PVI'!$AF:$AF,"NOT FOUND"))</f>
        <v/>
      </c>
      <c r="BI469" s="30">
        <v>426.18967026312708</v>
      </c>
      <c r="BJ469" s="21">
        <v>46</v>
      </c>
      <c r="BK469" s="28" t="str">
        <f>IF(_xlfn.XLOOKUP(Consolidated[[#This Row],[CODE]],'[4]PRUEBA PVI'!$D:$D,'[4]PRUEBA PVI'!$AK:$AK,"NO DATA")=Consolidated[[#This Row],[NO OF CLASSROOMS]],"","DOES NOT MATCH")</f>
        <v/>
      </c>
      <c r="BL469" s="31">
        <f>Consolidated[[#This Row],[ENROLLMENT 2021-22]]/Consolidated[[#This Row],[NO OF CLASSROOMS]]</f>
        <v>9.2649928318071098</v>
      </c>
      <c r="BM469" s="21">
        <f>Consolidated[[#This Row],[FLOOR AREA (SF)]]/Consolidated[[#This Row],[ENROLLMENT 2022-23]]</f>
        <v>194.3723847876638</v>
      </c>
      <c r="BN469" s="21" t="s">
        <v>99</v>
      </c>
      <c r="BO469" s="21" t="s">
        <v>132</v>
      </c>
      <c r="BP469" s="21" t="s">
        <v>97</v>
      </c>
      <c r="BQ469" s="21" t="s">
        <v>97</v>
      </c>
      <c r="BR469" s="21" t="s">
        <v>285</v>
      </c>
      <c r="BS469" s="21" t="str">
        <f>_xlfn.XLOOKUP(Consolidated[[#This Row],[CODE]],'[7]page 1'!$A:$A,'[7]page 1'!$C:$C,"")</f>
        <v/>
      </c>
      <c r="BT469" s="21" t="str">
        <f>_xlfn.XLOOKUP(Consolidated[[#This Row],[CODE]],[8]Sheet1!$A:$A,[8]Sheet1!$G:$G,"")</f>
        <v/>
      </c>
      <c r="BU469" s="21" t="s">
        <v>92</v>
      </c>
      <c r="BV469" s="21" t="s">
        <v>101</v>
      </c>
      <c r="BW469" s="25" t="s">
        <v>92</v>
      </c>
      <c r="BX469" s="32" t="s">
        <v>1374</v>
      </c>
      <c r="BY469" s="21" t="s">
        <v>1181</v>
      </c>
      <c r="BZ469" s="21" t="s">
        <v>103</v>
      </c>
      <c r="CA469" s="33" t="s">
        <v>1183</v>
      </c>
      <c r="CB469" s="21">
        <v>1</v>
      </c>
      <c r="CC469" s="25" t="s">
        <v>253</v>
      </c>
      <c r="CD469" s="21" t="s">
        <v>97</v>
      </c>
      <c r="CE469" s="21"/>
      <c r="CF469" s="21" t="s">
        <v>143</v>
      </c>
    </row>
    <row r="470" spans="1:84" ht="70.2" x14ac:dyDescent="0.3">
      <c r="A470" s="21">
        <v>50229</v>
      </c>
      <c r="B470" s="22" t="s">
        <v>1375</v>
      </c>
      <c r="C470" s="21" t="s">
        <v>356</v>
      </c>
      <c r="D470" s="21" t="s">
        <v>357</v>
      </c>
      <c r="E470" s="21" t="s">
        <v>1376</v>
      </c>
      <c r="F470" s="21"/>
      <c r="G470" s="21" t="s">
        <v>108</v>
      </c>
      <c r="H470" s="21" t="s">
        <v>109</v>
      </c>
      <c r="I470" s="21" t="s">
        <v>92</v>
      </c>
      <c r="J470" s="21" t="s">
        <v>92</v>
      </c>
      <c r="K470" s="21" t="s">
        <v>111</v>
      </c>
      <c r="L470" s="24" t="s">
        <v>92</v>
      </c>
      <c r="M470" s="24">
        <v>16.215736196582181</v>
      </c>
      <c r="N470" s="24">
        <v>13.071375861250822</v>
      </c>
      <c r="O470" s="24">
        <v>28.158584377892861</v>
      </c>
      <c r="P470" s="24">
        <v>23.544876557743518</v>
      </c>
      <c r="Q470" s="24">
        <v>24.546662940563696</v>
      </c>
      <c r="R470" s="24">
        <v>17.967857500155105</v>
      </c>
      <c r="S470" s="24">
        <v>24.657937449210387</v>
      </c>
      <c r="T470" s="24">
        <v>34.028810079021568</v>
      </c>
      <c r="U470" s="24">
        <v>27.573895401671098</v>
      </c>
      <c r="V470" s="24" t="s">
        <v>92</v>
      </c>
      <c r="W470" s="24" t="s">
        <v>92</v>
      </c>
      <c r="X470" s="24" t="s">
        <v>92</v>
      </c>
      <c r="Y470" s="24" t="s">
        <v>92</v>
      </c>
      <c r="Z470" s="24" t="s">
        <v>92</v>
      </c>
      <c r="AA470" s="24" t="s">
        <v>92</v>
      </c>
      <c r="AB470" s="23" t="s">
        <v>112</v>
      </c>
      <c r="AC470" s="21">
        <v>18.19781</v>
      </c>
      <c r="AD470" s="21">
        <v>-66.793469999999999</v>
      </c>
      <c r="AE470" s="21" t="str">
        <f>_xlfn.XLOOKUP(Consolidated[[#This Row],[CODE]],[1]updatedschoolpoints!$A:$A,[1]updatedschoolpoints!$O:$O)</f>
        <v>239-000-007-02</v>
      </c>
      <c r="AF470" s="21">
        <f>_xlfn.XLOOKUP(Consolidated[[#This Row],[CODE]],[1]updatedschoolpoints!$A:$A,[1]updatedschoolpoints!$Q:$Q)</f>
        <v>2</v>
      </c>
      <c r="AG470" s="21">
        <f>_xlfn.XLOOKUP(Consolidated[[#This Row],[CODE]],[1]updatedschoolpoints!$A:$A,[1]updatedschoolpoints!$P:$P)</f>
        <v>7</v>
      </c>
      <c r="AH470" s="21">
        <f>_xlfn.XLOOKUP(Consolidated[[#This Row],[CODE]],[1]updatedschoolpoints!$A:$A,[1]updatedschoolpoints!$I:$I)</f>
        <v>2.4000636279999998</v>
      </c>
      <c r="AI470" s="21">
        <f>_xlfn.XLOOKUP(Consolidated[[#This Row],[CODE]],[1]updatedschoolpoints!$A:$A,[1]updatedschoolpoints!$H:$H)</f>
        <v>104546.77159999999</v>
      </c>
      <c r="AJ470" s="21">
        <v>25616</v>
      </c>
      <c r="AK470" s="21" t="s">
        <v>145</v>
      </c>
      <c r="AL470" s="26">
        <f>_xlfn.XLOOKUP(Consolidated[[#This Row],[CODE]],'[2]FCI updated 220517'!$B:$B,'[2]FCI updated 220517'!$GD:$GD)</f>
        <v>1.268</v>
      </c>
      <c r="AM470" s="27">
        <f>IF(AND(Consolidated[[#This Row],[DESIGNATION]]="Historic",Consolidated[[#This Row],[DESIGNATION 3/22/2022]]="Historic"),AL470,AL470/1.6)</f>
        <v>0.79249999999999998</v>
      </c>
      <c r="AN470" s="21" t="s">
        <v>97</v>
      </c>
      <c r="AO470" s="21" t="s">
        <v>46</v>
      </c>
      <c r="AP470" s="21" t="str">
        <f>_xlfn.XLOOKUP(Consolidated[[#This Row],[CODE]],'[3]PRUEBA PVI'!$D:$D,'[3]PRUEBA PVI'!$I:$I,"NO DATA")</f>
        <v>REGULAR</v>
      </c>
      <c r="AQ470" s="28" t="str">
        <f>IF(_xlfn.XLOOKUP(Consolidated[[#This Row],[CODE]],'[4]PRUEBA PVI'!$D:$D,'[4]PRUEBA PVI'!$I:$I,"NOT FOUND")=Consolidated[[#This Row],[SPECIAL SCHOOL]],"MATCHES","NO")</f>
        <v>MATCHES</v>
      </c>
      <c r="AR470" s="28"/>
      <c r="AS470" s="21">
        <f>_xlfn.XLOOKUP(Consolidated[[#This Row],[CODE]],'[5]WORKING FILE'!$D:$D,'[5]WORKING FILE'!$W:$W,"")</f>
        <v>4</v>
      </c>
      <c r="AT470" s="33" t="str">
        <f>_xlfn.XLOOKUP(Consolidated[[#This Row],[CODE]],'[5]WORKING FILE'!$D:$D,'[5]WORKING FILE'!$V:$V)</f>
        <v>Small school, faf away. Keep</v>
      </c>
      <c r="AU470" s="21" t="str">
        <f>_xlfn.XLOOKUP(Consolidated[[#This Row],[CODE]],'[6]Karen sort'!$D:$D,'[6]Karen sort'!$O:$O,"NOT COMPLETE")</f>
        <v>PK-8</v>
      </c>
      <c r="AV470" s="21">
        <v>2.1</v>
      </c>
      <c r="AW470" s="21">
        <v>3</v>
      </c>
      <c r="AX470" s="21" t="s">
        <v>92</v>
      </c>
      <c r="AY470" s="27" t="s">
        <v>92</v>
      </c>
      <c r="AZ470" s="21"/>
      <c r="BA470" s="21"/>
      <c r="BB470" s="21"/>
      <c r="BC470" s="21"/>
      <c r="BD470" s="21"/>
      <c r="BE470" s="21"/>
      <c r="BF470" s="24" t="s">
        <v>98</v>
      </c>
      <c r="BG470" s="24">
        <v>209.76573636409125</v>
      </c>
      <c r="BH470" s="29" t="str">
        <f>IF(_xlfn.XLOOKUP(Consolidated[[#This Row],[CODE]],'[4]PRUEBA PVI'!$D:$D,'[4]PRUEBA PVI'!$AF:$AF,"NOT FOUND")=BG470,"",_xlfn.XLOOKUP(Consolidated[[#This Row],[CODE]],'[4]PRUEBA PVI'!$D:$D,'[4]PRUEBA PVI'!$AF:$AF,"NOT FOUND"))</f>
        <v/>
      </c>
      <c r="BI470" s="30">
        <v>198.21161653142644</v>
      </c>
      <c r="BJ470" s="21">
        <v>13</v>
      </c>
      <c r="BK470" s="28" t="str">
        <f>IF(_xlfn.XLOOKUP(Consolidated[[#This Row],[CODE]],'[4]PRUEBA PVI'!$D:$D,'[4]PRUEBA PVI'!$AK:$AK,"NO DATA")=Consolidated[[#This Row],[NO OF CLASSROOMS]],"","DOES NOT MATCH")</f>
        <v/>
      </c>
      <c r="BL470" s="31">
        <f>Consolidated[[#This Row],[ENROLLMENT 2021-22]]/Consolidated[[#This Row],[NO OF CLASSROOMS]]</f>
        <v>15.247047425494342</v>
      </c>
      <c r="BM470" s="21">
        <f>Consolidated[[#This Row],[FLOOR AREA (SF)]]/Consolidated[[#This Row],[ENROLLMENT 2022-23]]</f>
        <v>122.11717911612696</v>
      </c>
      <c r="BN470" s="21" t="s">
        <v>114</v>
      </c>
      <c r="BO470" s="21" t="s">
        <v>132</v>
      </c>
      <c r="BP470" s="21" t="s">
        <v>97</v>
      </c>
      <c r="BQ470" s="21" t="s">
        <v>97</v>
      </c>
      <c r="BR470" s="21" t="s">
        <v>285</v>
      </c>
      <c r="BS470" s="21" t="str">
        <f>_xlfn.XLOOKUP(Consolidated[[#This Row],[CODE]],'[7]page 1'!$A:$A,'[7]page 1'!$C:$C,"")</f>
        <v/>
      </c>
      <c r="BT470" s="21" t="str">
        <f>_xlfn.XLOOKUP(Consolidated[[#This Row],[CODE]],[8]Sheet1!$A:$A,[8]Sheet1!$G:$G,"")</f>
        <v/>
      </c>
      <c r="BU470" s="21" t="s">
        <v>92</v>
      </c>
      <c r="BV470" s="21" t="s">
        <v>124</v>
      </c>
      <c r="BW470" s="25" t="s">
        <v>92</v>
      </c>
      <c r="BX470" s="32" t="s">
        <v>1377</v>
      </c>
      <c r="BY470" s="21" t="s">
        <v>1376</v>
      </c>
      <c r="BZ470" s="21" t="s">
        <v>103</v>
      </c>
      <c r="CA470" s="33" t="s">
        <v>1378</v>
      </c>
      <c r="CB470" s="21">
        <v>2</v>
      </c>
      <c r="CC470" s="25" t="s">
        <v>105</v>
      </c>
      <c r="CD470" s="21" t="s">
        <v>97</v>
      </c>
      <c r="CE470" s="21"/>
      <c r="CF470" s="21" t="s">
        <v>134</v>
      </c>
    </row>
    <row r="471" spans="1:84" ht="99" x14ac:dyDescent="0.3">
      <c r="A471" s="21">
        <v>50252</v>
      </c>
      <c r="B471" s="22" t="s">
        <v>1379</v>
      </c>
      <c r="C471" s="21" t="s">
        <v>356</v>
      </c>
      <c r="D471" s="21" t="s">
        <v>357</v>
      </c>
      <c r="E471" s="21" t="s">
        <v>1376</v>
      </c>
      <c r="F471" s="21"/>
      <c r="G471" s="21" t="s">
        <v>119</v>
      </c>
      <c r="H471" s="21" t="s">
        <v>120</v>
      </c>
      <c r="I471" s="21" t="s">
        <v>92</v>
      </c>
      <c r="J471" s="21" t="s">
        <v>92</v>
      </c>
      <c r="K471" s="21" t="s">
        <v>121</v>
      </c>
      <c r="L471" s="24" t="s">
        <v>92</v>
      </c>
      <c r="M471" s="24">
        <v>14.308002526396042</v>
      </c>
      <c r="N471" s="24">
        <v>12.137706156875764</v>
      </c>
      <c r="O471" s="24">
        <v>12.20205323042024</v>
      </c>
      <c r="P471" s="24">
        <v>20.719491370814296</v>
      </c>
      <c r="Q471" s="24">
        <v>14.161536311863671</v>
      </c>
      <c r="R471" s="24">
        <v>19.859210921224065</v>
      </c>
      <c r="S471" s="24" t="s">
        <v>92</v>
      </c>
      <c r="T471" s="24" t="s">
        <v>92</v>
      </c>
      <c r="U471" s="24" t="s">
        <v>92</v>
      </c>
      <c r="V471" s="24" t="s">
        <v>92</v>
      </c>
      <c r="W471" s="24" t="s">
        <v>92</v>
      </c>
      <c r="X471" s="24" t="s">
        <v>92</v>
      </c>
      <c r="Y471" s="24" t="s">
        <v>92</v>
      </c>
      <c r="Z471" s="24" t="s">
        <v>92</v>
      </c>
      <c r="AA471" s="24" t="s">
        <v>92</v>
      </c>
      <c r="AB471" s="23" t="s">
        <v>198</v>
      </c>
      <c r="AC471" s="21">
        <v>18.134119999999999</v>
      </c>
      <c r="AD471" s="21">
        <v>-66.729470000000006</v>
      </c>
      <c r="AE471" s="21" t="str">
        <f>_xlfn.XLOOKUP(Consolidated[[#This Row],[CODE]],[1]updatedschoolpoints!$A:$A,[1]updatedschoolpoints!$O:$O)</f>
        <v>290-064-163-01</v>
      </c>
      <c r="AF471" s="21">
        <f>_xlfn.XLOOKUP(Consolidated[[#This Row],[CODE]],[1]updatedschoolpoints!$A:$A,[1]updatedschoolpoints!$Q:$Q)</f>
        <v>1</v>
      </c>
      <c r="AG471" s="21">
        <f>_xlfn.XLOOKUP(Consolidated[[#This Row],[CODE]],[1]updatedschoolpoints!$A:$A,[1]updatedschoolpoints!$P:$P)</f>
        <v>163</v>
      </c>
      <c r="AH471" s="21">
        <f>_xlfn.XLOOKUP(Consolidated[[#This Row],[CODE]],[1]updatedschoolpoints!$A:$A,[1]updatedschoolpoints!$I:$I)</f>
        <v>2.0469703130000001</v>
      </c>
      <c r="AI471" s="21">
        <f>_xlfn.XLOOKUP(Consolidated[[#This Row],[CODE]],[1]updatedschoolpoints!$A:$A,[1]updatedschoolpoints!$H:$H)</f>
        <v>89166.026830000003</v>
      </c>
      <c r="AJ471" s="21">
        <v>8947</v>
      </c>
      <c r="AK471" s="21" t="s">
        <v>113</v>
      </c>
      <c r="AL471" s="26">
        <f>_xlfn.XLOOKUP(Consolidated[[#This Row],[CODE]],'[2]FCI updated 220517'!$B:$B,'[2]FCI updated 220517'!$GD:$GD)</f>
        <v>1.3320000000000001</v>
      </c>
      <c r="AM471" s="27">
        <f>IF(AND(Consolidated[[#This Row],[DESIGNATION]]="Historic",Consolidated[[#This Row],[DESIGNATION 3/22/2022]]="Historic"),AL471,AL471/1.6)</f>
        <v>0.83250000000000002</v>
      </c>
      <c r="AN471" s="21" t="s">
        <v>97</v>
      </c>
      <c r="AO471" s="21" t="s">
        <v>97</v>
      </c>
      <c r="AP471" s="21" t="str">
        <f>_xlfn.XLOOKUP(Consolidated[[#This Row],[CODE]],'[3]PRUEBA PVI'!$D:$D,'[3]PRUEBA PVI'!$I:$I,"NO DATA")</f>
        <v>REGULAR</v>
      </c>
      <c r="AQ471" s="28" t="str">
        <f>IF(_xlfn.XLOOKUP(Consolidated[[#This Row],[CODE]],'[4]PRUEBA PVI'!$D:$D,'[4]PRUEBA PVI'!$I:$I,"NOT FOUND")=Consolidated[[#This Row],[SPECIAL SCHOOL]],"MATCHES","NO")</f>
        <v>MATCHES</v>
      </c>
      <c r="AR471" s="28"/>
      <c r="AS471" s="21">
        <f>_xlfn.XLOOKUP(Consolidated[[#This Row],[CODE]],'[5]WORKING FILE'!$D:$D,'[5]WORKING FILE'!$W:$W,"")</f>
        <v>1</v>
      </c>
      <c r="AT471" s="33" t="str">
        <f>_xlfn.XLOOKUP(Consolidated[[#This Row],[CODE]],'[5]WORKING FILE'!$D:$D,'[5]WORKING FILE'!$V:$V)</f>
        <v>Tiny school, 2.7 miles away. Low priority. Students could be housed at DOMINGO PIETRI RUIZ</v>
      </c>
      <c r="AU471" s="21">
        <f>_xlfn.XLOOKUP(Consolidated[[#This Row],[CODE]],'[6]Karen sort'!$D:$D,'[6]Karen sort'!$O:$O,"NOT COMPLETE")</f>
        <v>0</v>
      </c>
      <c r="AV471" s="21">
        <v>2.1</v>
      </c>
      <c r="AW471" s="21">
        <v>5</v>
      </c>
      <c r="AX471" s="21" t="s">
        <v>92</v>
      </c>
      <c r="AY471" s="27" t="s">
        <v>92</v>
      </c>
      <c r="AZ471" s="21"/>
      <c r="BA471" s="21"/>
      <c r="BB471" s="21"/>
      <c r="BC471" s="21"/>
      <c r="BD471" s="21"/>
      <c r="BE471" s="21"/>
      <c r="BF471" s="24" t="s">
        <v>98</v>
      </c>
      <c r="BG471" s="24">
        <v>93.388000517594079</v>
      </c>
      <c r="BH471" s="29" t="str">
        <f>IF(_xlfn.XLOOKUP(Consolidated[[#This Row],[CODE]],'[4]PRUEBA PVI'!$D:$D,'[4]PRUEBA PVI'!$AF:$AF,"NOT FOUND")=BG471,"",_xlfn.XLOOKUP(Consolidated[[#This Row],[CODE]],'[4]PRUEBA PVI'!$D:$D,'[4]PRUEBA PVI'!$AF:$AF,"NOT FOUND"))</f>
        <v/>
      </c>
      <c r="BI471" s="30">
        <v>88.097471093260822</v>
      </c>
      <c r="BJ471" s="21">
        <v>10</v>
      </c>
      <c r="BK471" s="28" t="str">
        <f>IF(_xlfn.XLOOKUP(Consolidated[[#This Row],[CODE]],'[4]PRUEBA PVI'!$D:$D,'[4]PRUEBA PVI'!$AK:$AK,"NO DATA")=Consolidated[[#This Row],[NO OF CLASSROOMS]],"","DOES NOT MATCH")</f>
        <v/>
      </c>
      <c r="BL471" s="31">
        <f>Consolidated[[#This Row],[ENROLLMENT 2021-22]]/Consolidated[[#This Row],[NO OF CLASSROOMS]]</f>
        <v>8.8097471093260822</v>
      </c>
      <c r="BM471" s="21">
        <f>Consolidated[[#This Row],[FLOOR AREA (SF)]]/Consolidated[[#This Row],[ENROLLMENT 2022-23]]</f>
        <v>95.804599631773954</v>
      </c>
      <c r="BN471" s="21" t="s">
        <v>114</v>
      </c>
      <c r="BO471" s="21" t="s">
        <v>100</v>
      </c>
      <c r="BP471" s="21" t="s">
        <v>97</v>
      </c>
      <c r="BQ471" s="21" t="s">
        <v>97</v>
      </c>
      <c r="BR471" s="21" t="s">
        <v>285</v>
      </c>
      <c r="BS471" s="21" t="str">
        <f>_xlfn.XLOOKUP(Consolidated[[#This Row],[CODE]],'[7]page 1'!$A:$A,'[7]page 1'!$C:$C,"")</f>
        <v>85KVA</v>
      </c>
      <c r="BT471" s="21" t="str">
        <f>_xlfn.XLOOKUP(Consolidated[[#This Row],[CODE]],[8]Sheet1!$A:$A,[8]Sheet1!$G:$G,"")</f>
        <v/>
      </c>
      <c r="BU471" s="21" t="s">
        <v>92</v>
      </c>
      <c r="BV471" s="21" t="s">
        <v>124</v>
      </c>
      <c r="BW471" s="25" t="s">
        <v>92</v>
      </c>
      <c r="BX471" s="32" t="s">
        <v>1380</v>
      </c>
      <c r="BY471" s="21" t="s">
        <v>1376</v>
      </c>
      <c r="BZ471" s="21" t="s">
        <v>103</v>
      </c>
      <c r="CA471" s="33" t="s">
        <v>1378</v>
      </c>
      <c r="CB471" s="21">
        <v>2</v>
      </c>
      <c r="CC471" s="25" t="s">
        <v>105</v>
      </c>
      <c r="CD471" s="21" t="s">
        <v>97</v>
      </c>
      <c r="CE471" s="21"/>
      <c r="CF471" s="21" t="s">
        <v>127</v>
      </c>
    </row>
    <row r="472" spans="1:84" ht="84" x14ac:dyDescent="0.3">
      <c r="A472" s="21">
        <v>50294</v>
      </c>
      <c r="B472" s="22" t="s">
        <v>1381</v>
      </c>
      <c r="C472" s="21" t="s">
        <v>356</v>
      </c>
      <c r="D472" s="21" t="s">
        <v>357</v>
      </c>
      <c r="E472" s="21" t="s">
        <v>1376</v>
      </c>
      <c r="F472" s="21"/>
      <c r="G472" s="21" t="s">
        <v>160</v>
      </c>
      <c r="H472" s="21" t="s">
        <v>161</v>
      </c>
      <c r="I472" s="21" t="s">
        <v>92</v>
      </c>
      <c r="J472" s="21" t="s">
        <v>93</v>
      </c>
      <c r="K472" s="21" t="s">
        <v>162</v>
      </c>
      <c r="L472" s="24" t="s">
        <v>92</v>
      </c>
      <c r="M472" s="24" t="s">
        <v>92</v>
      </c>
      <c r="N472" s="24" t="s">
        <v>92</v>
      </c>
      <c r="O472" s="24" t="s">
        <v>92</v>
      </c>
      <c r="P472" s="24" t="s">
        <v>92</v>
      </c>
      <c r="Q472" s="24" t="s">
        <v>92</v>
      </c>
      <c r="R472" s="24" t="s">
        <v>92</v>
      </c>
      <c r="S472" s="24" t="s">
        <v>92</v>
      </c>
      <c r="T472" s="24" t="s">
        <v>92</v>
      </c>
      <c r="U472" s="24" t="s">
        <v>92</v>
      </c>
      <c r="V472" s="24">
        <v>129.84716699685237</v>
      </c>
      <c r="W472" s="24">
        <v>119.24830312227097</v>
      </c>
      <c r="X472" s="24">
        <v>116.75821344262154</v>
      </c>
      <c r="Y472" s="24">
        <v>99.359151368992798</v>
      </c>
      <c r="Z472" s="24" t="s">
        <v>92</v>
      </c>
      <c r="AA472" s="24" t="s">
        <v>92</v>
      </c>
      <c r="AB472" s="23" t="s">
        <v>178</v>
      </c>
      <c r="AC472" s="37">
        <v>18.169198000000002</v>
      </c>
      <c r="AD472" s="37">
        <v>-66.721574000000004</v>
      </c>
      <c r="AE472" s="37" t="str">
        <f>_xlfn.XLOOKUP(Consolidated[[#This Row],[CODE]],[1]updatedschoolpoints!$A:$A,[1]updatedschoolpoints!$O:$O)</f>
        <v>266-000-003-39</v>
      </c>
      <c r="AF472" s="37">
        <f>_xlfn.XLOOKUP(Consolidated[[#This Row],[CODE]],[1]updatedschoolpoints!$A:$A,[1]updatedschoolpoints!$Q:$Q)</f>
        <v>39</v>
      </c>
      <c r="AG472" s="37">
        <f>_xlfn.XLOOKUP(Consolidated[[#This Row],[CODE]],[1]updatedschoolpoints!$A:$A,[1]updatedschoolpoints!$P:$P)</f>
        <v>3</v>
      </c>
      <c r="AH472" s="37">
        <f>_xlfn.XLOOKUP(Consolidated[[#This Row],[CODE]],[1]updatedschoolpoints!$A:$A,[1]updatedschoolpoints!$I:$I)</f>
        <v>5.3095669890000003</v>
      </c>
      <c r="AI472" s="37">
        <f>_xlfn.XLOOKUP(Consolidated[[#This Row],[CODE]],[1]updatedschoolpoints!$A:$A,[1]updatedschoolpoints!$H:$H)</f>
        <v>231284.73800000001</v>
      </c>
      <c r="AJ472" s="21">
        <v>63274</v>
      </c>
      <c r="AK472" s="21" t="s">
        <v>1319</v>
      </c>
      <c r="AL472" s="26">
        <f>_xlfn.XLOOKUP(Consolidated[[#This Row],[CODE]],'[2]FCI updated 220517'!$B:$B,'[2]FCI updated 220517'!$GD:$GD)</f>
        <v>0.78</v>
      </c>
      <c r="AM472" s="27">
        <f>IF(AND(Consolidated[[#This Row],[DESIGNATION]]="Historic",Consolidated[[#This Row],[DESIGNATION 3/22/2022]]="Historic"),AL472,AL472/1.6)</f>
        <v>0.48749999999999999</v>
      </c>
      <c r="AN472" s="21" t="s">
        <v>45</v>
      </c>
      <c r="AO472" s="21" t="s">
        <v>97</v>
      </c>
      <c r="AP472" s="21" t="str">
        <f>_xlfn.XLOOKUP(Consolidated[[#This Row],[CODE]],'[3]PRUEBA PVI'!$D:$D,'[3]PRUEBA PVI'!$I:$I,"NO DATA")</f>
        <v>VOCACIONAL</v>
      </c>
      <c r="AQ472" s="28" t="str">
        <f>IF(_xlfn.XLOOKUP(Consolidated[[#This Row],[CODE]],'[4]PRUEBA PVI'!$D:$D,'[4]PRUEBA PVI'!$I:$I,"NOT FOUND")=Consolidated[[#This Row],[SPECIAL SCHOOL]],"MATCHES","NO")</f>
        <v>MATCHES</v>
      </c>
      <c r="AR472" s="28"/>
      <c r="AS472" s="21">
        <f>_xlfn.XLOOKUP(Consolidated[[#This Row],[CODE]],'[5]WORKING FILE'!$D:$D,'[5]WORKING FILE'!$W:$W,"")</f>
        <v>3</v>
      </c>
      <c r="AT472" s="33" t="str">
        <f>_xlfn.XLOOKUP(Consolidated[[#This Row],[CODE]],'[5]WORKING FILE'!$D:$D,'[5]WORKING FILE'!$V:$V)</f>
        <v>Keep as is. Proposed addition is super small</v>
      </c>
      <c r="AU472" s="21" t="str">
        <f>_xlfn.XLOOKUP(Consolidated[[#This Row],[CODE]],'[6]Karen sort'!$D:$D,'[6]Karen sort'!$O:$O,"NOT COMPLETE")</f>
        <v>9-12</v>
      </c>
      <c r="AV472" s="21">
        <v>2.1</v>
      </c>
      <c r="AW472" s="21">
        <v>3</v>
      </c>
      <c r="AX472" s="21" t="s">
        <v>92</v>
      </c>
      <c r="AY472" s="27" t="s">
        <v>92</v>
      </c>
      <c r="AZ472" s="21"/>
      <c r="BA472" s="21"/>
      <c r="BB472" s="21"/>
      <c r="BC472" s="21"/>
      <c r="BD472" s="21"/>
      <c r="BE472" s="21"/>
      <c r="BF472" s="24" t="s">
        <v>179</v>
      </c>
      <c r="BG472" s="24">
        <v>472.10632052488313</v>
      </c>
      <c r="BH472" s="29" t="str">
        <f>IF(_xlfn.XLOOKUP(Consolidated[[#This Row],[CODE]],'[4]PRUEBA PVI'!$D:$D,'[4]PRUEBA PVI'!$AF:$AF,"NOT FOUND")=BG472,"",_xlfn.XLOOKUP(Consolidated[[#This Row],[CODE]],'[4]PRUEBA PVI'!$D:$D,'[4]PRUEBA PVI'!$AF:$AF,"NOT FOUND"))</f>
        <v/>
      </c>
      <c r="BI472" s="30">
        <v>453.03467816292084</v>
      </c>
      <c r="BJ472" s="21">
        <v>58</v>
      </c>
      <c r="BK472" s="28" t="str">
        <f>IF(_xlfn.XLOOKUP(Consolidated[[#This Row],[CODE]],'[4]PRUEBA PVI'!$D:$D,'[4]PRUEBA PVI'!$AK:$AK,"NO DATA")=Consolidated[[#This Row],[NO OF CLASSROOMS]],"","DOES NOT MATCH")</f>
        <v/>
      </c>
      <c r="BL472" s="31">
        <f>Consolidated[[#This Row],[ENROLLMENT 2021-22]]/Consolidated[[#This Row],[NO OF CLASSROOMS]]</f>
        <v>7.8109427269469114</v>
      </c>
      <c r="BM472" s="21">
        <f>Consolidated[[#This Row],[FLOOR AREA (SF)]]/Consolidated[[#This Row],[ENROLLMENT 2022-23]]</f>
        <v>134.02489492123848</v>
      </c>
      <c r="BN472" s="21" t="s">
        <v>99</v>
      </c>
      <c r="BO472" s="21" t="s">
        <v>132</v>
      </c>
      <c r="BP472" s="21" t="s">
        <v>97</v>
      </c>
      <c r="BQ472" s="21" t="s">
        <v>123</v>
      </c>
      <c r="BR472" s="21" t="s">
        <v>285</v>
      </c>
      <c r="BS472" s="21" t="str">
        <f>_xlfn.XLOOKUP(Consolidated[[#This Row],[CODE]],'[7]page 1'!$A:$A,'[7]page 1'!$C:$C,"")</f>
        <v/>
      </c>
      <c r="BT472" s="21" t="str">
        <f>_xlfn.XLOOKUP(Consolidated[[#This Row],[CODE]],[8]Sheet1!$A:$A,[8]Sheet1!$G:$G,"")</f>
        <v/>
      </c>
      <c r="BU472" s="21" t="s">
        <v>92</v>
      </c>
      <c r="BV472" s="21" t="s">
        <v>124</v>
      </c>
      <c r="BW472" s="25" t="s">
        <v>125</v>
      </c>
      <c r="BX472" s="32" t="s">
        <v>1382</v>
      </c>
      <c r="BY472" s="21" t="s">
        <v>1376</v>
      </c>
      <c r="BZ472" s="21" t="s">
        <v>103</v>
      </c>
      <c r="CA472" s="33" t="s">
        <v>1378</v>
      </c>
      <c r="CB472" s="21">
        <v>2</v>
      </c>
      <c r="CC472" s="25" t="s">
        <v>172</v>
      </c>
      <c r="CD472" s="21" t="s">
        <v>97</v>
      </c>
      <c r="CE472" s="21"/>
      <c r="CF472" s="21" t="s">
        <v>143</v>
      </c>
    </row>
    <row r="473" spans="1:84" ht="70.8" x14ac:dyDescent="0.3">
      <c r="A473" s="21">
        <v>50443</v>
      </c>
      <c r="B473" s="22" t="s">
        <v>1383</v>
      </c>
      <c r="C473" s="21" t="s">
        <v>356</v>
      </c>
      <c r="D473" s="21" t="s">
        <v>1384</v>
      </c>
      <c r="E473" s="21" t="s">
        <v>1385</v>
      </c>
      <c r="F473" s="21"/>
      <c r="G473" s="21" t="s">
        <v>108</v>
      </c>
      <c r="H473" s="21" t="s">
        <v>109</v>
      </c>
      <c r="I473" s="21" t="s">
        <v>92</v>
      </c>
      <c r="J473" s="21" t="s">
        <v>93</v>
      </c>
      <c r="K473" s="21" t="s">
        <v>111</v>
      </c>
      <c r="L473" s="24" t="s">
        <v>92</v>
      </c>
      <c r="M473" s="24">
        <v>20.031203536954457</v>
      </c>
      <c r="N473" s="24">
        <v>11.204036452500704</v>
      </c>
      <c r="O473" s="24">
        <v>21.588248023051193</v>
      </c>
      <c r="P473" s="24">
        <v>12.243335810026629</v>
      </c>
      <c r="Q473" s="24">
        <v>22.658458098981871</v>
      </c>
      <c r="R473" s="24">
        <v>17.967857500155105</v>
      </c>
      <c r="S473" s="24">
        <v>25.6063196587954</v>
      </c>
      <c r="T473" s="24">
        <v>24.576362834848908</v>
      </c>
      <c r="U473" s="24">
        <v>15.213183669887503</v>
      </c>
      <c r="V473" s="24" t="s">
        <v>92</v>
      </c>
      <c r="W473" s="24" t="s">
        <v>92</v>
      </c>
      <c r="X473" s="24" t="s">
        <v>92</v>
      </c>
      <c r="Y473" s="24" t="s">
        <v>92</v>
      </c>
      <c r="Z473" s="24" t="s">
        <v>92</v>
      </c>
      <c r="AA473" s="24" t="s">
        <v>92</v>
      </c>
      <c r="AB473" s="23" t="s">
        <v>112</v>
      </c>
      <c r="AC473" s="21">
        <v>18.07978</v>
      </c>
      <c r="AD473" s="21">
        <v>-66.302440000000004</v>
      </c>
      <c r="AE473" s="21" t="str">
        <f>_xlfn.XLOOKUP(Consolidated[[#This Row],[CODE]],[1]updatedschoolpoints!$A:$A,[1]updatedschoolpoints!$O:$O)</f>
        <v>346-032-107-01</v>
      </c>
      <c r="AF473" s="21">
        <f>_xlfn.XLOOKUP(Consolidated[[#This Row],[CODE]],[1]updatedschoolpoints!$A:$A,[1]updatedschoolpoints!$Q:$Q)</f>
        <v>1</v>
      </c>
      <c r="AG473" s="21">
        <f>_xlfn.XLOOKUP(Consolidated[[#This Row],[CODE]],[1]updatedschoolpoints!$A:$A,[1]updatedschoolpoints!$P:$P)</f>
        <v>107</v>
      </c>
      <c r="AH473" s="21">
        <f>_xlfn.XLOOKUP(Consolidated[[#This Row],[CODE]],[1]updatedschoolpoints!$A:$A,[1]updatedschoolpoints!$I:$I)</f>
        <v>2.9061108500000001</v>
      </c>
      <c r="AI473" s="21">
        <f>_xlfn.XLOOKUP(Consolidated[[#This Row],[CODE]],[1]updatedschoolpoints!$A:$A,[1]updatedschoolpoints!$H:$H)</f>
        <v>126590.18859999999</v>
      </c>
      <c r="AJ473" s="21">
        <v>51524</v>
      </c>
      <c r="AK473" s="21" t="s">
        <v>442</v>
      </c>
      <c r="AL473" s="26">
        <f>_xlfn.XLOOKUP(Consolidated[[#This Row],[CODE]],'[2]FCI updated 220517'!$B:$B,'[2]FCI updated 220517'!$GD:$GD)</f>
        <v>0.76500000000000001</v>
      </c>
      <c r="AM473" s="27">
        <f>IF(AND(Consolidated[[#This Row],[DESIGNATION]]="Historic",Consolidated[[#This Row],[DESIGNATION 3/22/2022]]="Historic"),AL473,AL473/1.6)</f>
        <v>0.47812499999999997</v>
      </c>
      <c r="AN473" s="21" t="s">
        <v>45</v>
      </c>
      <c r="AO473" s="21" t="s">
        <v>97</v>
      </c>
      <c r="AP473" s="21" t="str">
        <f>_xlfn.XLOOKUP(Consolidated[[#This Row],[CODE]],'[3]PRUEBA PVI'!$D:$D,'[3]PRUEBA PVI'!$I:$I,"NO DATA")</f>
        <v>REGULAR</v>
      </c>
      <c r="AQ473" s="28" t="str">
        <f>IF(_xlfn.XLOOKUP(Consolidated[[#This Row],[CODE]],'[4]PRUEBA PVI'!$D:$D,'[4]PRUEBA PVI'!$I:$I,"NOT FOUND")=Consolidated[[#This Row],[SPECIAL SCHOOL]],"MATCHES","NO")</f>
        <v>MATCHES</v>
      </c>
      <c r="AR473" s="28"/>
      <c r="AS473" s="21">
        <f>_xlfn.XLOOKUP(Consolidated[[#This Row],[CODE]],'[5]WORKING FILE'!$D:$D,'[5]WORKING FILE'!$W:$W,"")</f>
        <v>3</v>
      </c>
      <c r="AT473" s="33" t="str">
        <f>_xlfn.XLOOKUP(Consolidated[[#This Row],[CODE]],'[5]WORKING FILE'!$D:$D,'[5]WORKING FILE'!$V:$V)</f>
        <v>Small school, faf away. Keep</v>
      </c>
      <c r="AU473" s="21" t="str">
        <f>_xlfn.XLOOKUP(Consolidated[[#This Row],[CODE]],'[6]Karen sort'!$D:$D,'[6]Karen sort'!$O:$O,"NOT COMPLETE")</f>
        <v>PK-8</v>
      </c>
      <c r="AV473" s="21">
        <v>4.7</v>
      </c>
      <c r="AW473" s="21">
        <v>4</v>
      </c>
      <c r="AX473" s="21" t="s">
        <v>92</v>
      </c>
      <c r="AY473" s="27" t="s">
        <v>92</v>
      </c>
      <c r="AZ473" s="21"/>
      <c r="BA473" s="21"/>
      <c r="BB473" s="21"/>
      <c r="BC473" s="21"/>
      <c r="BD473" s="21"/>
      <c r="BE473" s="21"/>
      <c r="BF473" s="24" t="s">
        <v>179</v>
      </c>
      <c r="BG473" s="24">
        <v>184.34552136218542</v>
      </c>
      <c r="BH473" s="29" t="str">
        <f>IF(_xlfn.XLOOKUP(Consolidated[[#This Row],[CODE]],'[4]PRUEBA PVI'!$D:$D,'[4]PRUEBA PVI'!$AF:$AF,"NOT FOUND")=BG473,"",_xlfn.XLOOKUP(Consolidated[[#This Row],[CODE]],'[4]PRUEBA PVI'!$D:$D,'[4]PRUEBA PVI'!$AF:$AF,"NOT FOUND"))</f>
        <v/>
      </c>
      <c r="BI473" s="30">
        <v>174.27902324563672</v>
      </c>
      <c r="BJ473" s="21">
        <v>34</v>
      </c>
      <c r="BK473" s="28" t="str">
        <f>IF(_xlfn.XLOOKUP(Consolidated[[#This Row],[CODE]],'[4]PRUEBA PVI'!$D:$D,'[4]PRUEBA PVI'!$AK:$AK,"NO DATA")=Consolidated[[#This Row],[NO OF CLASSROOMS]],"","DOES NOT MATCH")</f>
        <v/>
      </c>
      <c r="BL473" s="31">
        <f>Consolidated[[#This Row],[ENROLLMENT 2021-22]]/Consolidated[[#This Row],[NO OF CLASSROOMS]]</f>
        <v>5.1258536248716684</v>
      </c>
      <c r="BM473" s="21">
        <f>Consolidated[[#This Row],[FLOOR AREA (SF)]]/Consolidated[[#This Row],[ENROLLMENT 2022-23]]</f>
        <v>279.49689050904743</v>
      </c>
      <c r="BN473" s="21" t="s">
        <v>114</v>
      </c>
      <c r="BO473" s="21" t="s">
        <v>115</v>
      </c>
      <c r="BP473" s="21" t="s">
        <v>97</v>
      </c>
      <c r="BQ473" s="21" t="s">
        <v>123</v>
      </c>
      <c r="BR473" s="21" t="s">
        <v>97</v>
      </c>
      <c r="BS473" s="21" t="str">
        <f>_xlfn.XLOOKUP(Consolidated[[#This Row],[CODE]],'[7]page 1'!$A:$A,'[7]page 1'!$C:$C,"")</f>
        <v/>
      </c>
      <c r="BT473" s="21" t="str">
        <f>_xlfn.XLOOKUP(Consolidated[[#This Row],[CODE]],[8]Sheet1!$A:$A,[8]Sheet1!$G:$G,"")</f>
        <v>ESSER ROOF SEALING PROGRAM</v>
      </c>
      <c r="BU473" s="21" t="s">
        <v>92</v>
      </c>
      <c r="BV473" s="21" t="s">
        <v>124</v>
      </c>
      <c r="BW473" s="25" t="s">
        <v>125</v>
      </c>
      <c r="BX473" s="32" t="s">
        <v>1386</v>
      </c>
      <c r="BY473" s="21" t="s">
        <v>1385</v>
      </c>
      <c r="BZ473" s="21" t="s">
        <v>103</v>
      </c>
      <c r="CA473" s="33" t="s">
        <v>1387</v>
      </c>
      <c r="CB473" s="21">
        <v>2</v>
      </c>
      <c r="CC473" s="25" t="s">
        <v>172</v>
      </c>
      <c r="CD473" s="21" t="s">
        <v>97</v>
      </c>
      <c r="CE473" s="21"/>
      <c r="CF473" s="21" t="s">
        <v>143</v>
      </c>
    </row>
    <row r="474" spans="1:84" ht="56.4" x14ac:dyDescent="0.3">
      <c r="A474" s="21">
        <v>50468</v>
      </c>
      <c r="B474" s="22" t="s">
        <v>1388</v>
      </c>
      <c r="C474" s="21" t="s">
        <v>356</v>
      </c>
      <c r="D474" s="21" t="s">
        <v>1384</v>
      </c>
      <c r="E474" s="21" t="s">
        <v>1385</v>
      </c>
      <c r="F474" s="21"/>
      <c r="G474" s="21" t="s">
        <v>160</v>
      </c>
      <c r="H474" s="21" t="s">
        <v>161</v>
      </c>
      <c r="I474" s="21" t="s">
        <v>92</v>
      </c>
      <c r="J474" s="21" t="s">
        <v>93</v>
      </c>
      <c r="K474" s="21" t="s">
        <v>162</v>
      </c>
      <c r="L474" s="24" t="s">
        <v>92</v>
      </c>
      <c r="M474" s="24" t="s">
        <v>92</v>
      </c>
      <c r="N474" s="24" t="s">
        <v>92</v>
      </c>
      <c r="O474" s="24" t="s">
        <v>92</v>
      </c>
      <c r="P474" s="24" t="s">
        <v>92</v>
      </c>
      <c r="Q474" s="24" t="s">
        <v>92</v>
      </c>
      <c r="R474" s="24" t="s">
        <v>92</v>
      </c>
      <c r="S474" s="24" t="s">
        <v>92</v>
      </c>
      <c r="T474" s="24" t="s">
        <v>92</v>
      </c>
      <c r="U474" s="24" t="s">
        <v>92</v>
      </c>
      <c r="V474" s="24">
        <v>141.30426996716287</v>
      </c>
      <c r="W474" s="24">
        <v>163.13167867126668</v>
      </c>
      <c r="X474" s="24">
        <v>153.4260821270812</v>
      </c>
      <c r="Y474" s="24">
        <v>190.03643514263669</v>
      </c>
      <c r="Z474" s="24" t="s">
        <v>92</v>
      </c>
      <c r="AA474" s="24" t="s">
        <v>92</v>
      </c>
      <c r="AB474" s="23" t="s">
        <v>178</v>
      </c>
      <c r="AC474" s="21">
        <v>18.073820000000001</v>
      </c>
      <c r="AD474" s="21">
        <v>-66.364949999999993</v>
      </c>
      <c r="AE474" s="21" t="str">
        <f>_xlfn.XLOOKUP(Consolidated[[#This Row],[CODE]],[1]updatedschoolpoints!$A:$A,[1]updatedschoolpoints!$O:$O)</f>
        <v>345-052-115-29</v>
      </c>
      <c r="AF474" s="21">
        <f>_xlfn.XLOOKUP(Consolidated[[#This Row],[CODE]],[1]updatedschoolpoints!$A:$A,[1]updatedschoolpoints!$Q:$Q)</f>
        <v>29</v>
      </c>
      <c r="AG474" s="21">
        <f>_xlfn.XLOOKUP(Consolidated[[#This Row],[CODE]],[1]updatedschoolpoints!$A:$A,[1]updatedschoolpoints!$P:$P)</f>
        <v>115</v>
      </c>
      <c r="AH474" s="21">
        <f>_xlfn.XLOOKUP(Consolidated[[#This Row],[CODE]],[1]updatedschoolpoints!$A:$A,[1]updatedschoolpoints!$I:$I)</f>
        <v>7.990023721</v>
      </c>
      <c r="AI474" s="21">
        <f>_xlfn.XLOOKUP(Consolidated[[#This Row],[CODE]],[1]updatedschoolpoints!$A:$A,[1]updatedschoolpoints!$H:$H)</f>
        <v>348045.43329999998</v>
      </c>
      <c r="AJ474" s="21">
        <v>61218</v>
      </c>
      <c r="AK474" s="21" t="s">
        <v>405</v>
      </c>
      <c r="AL474" s="26">
        <f>_xlfn.XLOOKUP(Consolidated[[#This Row],[CODE]],'[2]FCI updated 220517'!$B:$B,'[2]FCI updated 220517'!$GD:$GD)</f>
        <v>0.74299999999999999</v>
      </c>
      <c r="AM474" s="27">
        <f>IF(AND(Consolidated[[#This Row],[DESIGNATION]]="Historic",Consolidated[[#This Row],[DESIGNATION 3/22/2022]]="Historic"),AL474,AL474/1.6)</f>
        <v>0.46437499999999998</v>
      </c>
      <c r="AN474" s="21" t="s">
        <v>97</v>
      </c>
      <c r="AO474" s="21" t="s">
        <v>97</v>
      </c>
      <c r="AP474" s="21" t="str">
        <f>_xlfn.XLOOKUP(Consolidated[[#This Row],[CODE]],'[3]PRUEBA PVI'!$D:$D,'[3]PRUEBA PVI'!$I:$I,"NO DATA")</f>
        <v>REGULAR</v>
      </c>
      <c r="AQ474" s="28" t="str">
        <f>IF(_xlfn.XLOOKUP(Consolidated[[#This Row],[CODE]],'[4]PRUEBA PVI'!$D:$D,'[4]PRUEBA PVI'!$I:$I,"NOT FOUND")=Consolidated[[#This Row],[SPECIAL SCHOOL]],"MATCHES","NO")</f>
        <v>MATCHES</v>
      </c>
      <c r="AR474" s="28"/>
      <c r="AS474" s="21">
        <f>_xlfn.XLOOKUP(Consolidated[[#This Row],[CODE]],'[5]WORKING FILE'!$D:$D,'[5]WORKING FILE'!$W:$W,"")</f>
        <v>4</v>
      </c>
      <c r="AT474" s="33" t="str">
        <f>_xlfn.XLOOKUP(Consolidated[[#This Row],[CODE]],'[5]WORKING FILE'!$D:$D,'[5]WORKING FILE'!$V:$V)</f>
        <v xml:space="preserve">Shelter. Two Larger HS Nearby. Keep both. Addition needed. </v>
      </c>
      <c r="AU474" s="21" t="str">
        <f>_xlfn.XLOOKUP(Consolidated[[#This Row],[CODE]],'[6]Karen sort'!$D:$D,'[6]Karen sort'!$O:$O,"NOT COMPLETE")</f>
        <v>9-12</v>
      </c>
      <c r="AV474" s="21">
        <v>4.7</v>
      </c>
      <c r="AW474" s="21">
        <v>3</v>
      </c>
      <c r="AX474" s="21" t="s">
        <v>92</v>
      </c>
      <c r="AY474" s="27" t="s">
        <v>92</v>
      </c>
      <c r="AZ474" s="21"/>
      <c r="BA474" s="21"/>
      <c r="BB474" s="21"/>
      <c r="BC474" s="21"/>
      <c r="BD474" s="21"/>
      <c r="BE474" s="21"/>
      <c r="BF474" s="24" t="s">
        <v>179</v>
      </c>
      <c r="BG474" s="24">
        <v>671.53327365950338</v>
      </c>
      <c r="BH474" s="29" t="str">
        <f>IF(_xlfn.XLOOKUP(Consolidated[[#This Row],[CODE]],'[4]PRUEBA PVI'!$D:$D,'[4]PRUEBA PVI'!$AF:$AF,"NOT FOUND")=BG474,"",_xlfn.XLOOKUP(Consolidated[[#This Row],[CODE]],'[4]PRUEBA PVI'!$D:$D,'[4]PRUEBA PVI'!$AF:$AF,"NOT FOUND"))</f>
        <v/>
      </c>
      <c r="BI474" s="30">
        <v>645.17862628735304</v>
      </c>
      <c r="BJ474" s="21">
        <v>53</v>
      </c>
      <c r="BK474" s="28" t="str">
        <f>IF(_xlfn.XLOOKUP(Consolidated[[#This Row],[CODE]],'[4]PRUEBA PVI'!$D:$D,'[4]PRUEBA PVI'!$AK:$AK,"NO DATA")=Consolidated[[#This Row],[NO OF CLASSROOMS]],"","DOES NOT MATCH")</f>
        <v/>
      </c>
      <c r="BL474" s="31">
        <f>Consolidated[[#This Row],[ENROLLMENT 2021-22]]/Consolidated[[#This Row],[NO OF CLASSROOMS]]</f>
        <v>12.173181628063265</v>
      </c>
      <c r="BM474" s="21">
        <f>Consolidated[[#This Row],[FLOOR AREA (SF)]]/Consolidated[[#This Row],[ENROLLMENT 2022-23]]</f>
        <v>91.161528998249153</v>
      </c>
      <c r="BN474" s="21" t="s">
        <v>99</v>
      </c>
      <c r="BO474" s="21" t="s">
        <v>115</v>
      </c>
      <c r="BP474" s="21" t="s">
        <v>97</v>
      </c>
      <c r="BQ474" s="21" t="s">
        <v>97</v>
      </c>
      <c r="BR474" s="21" t="s">
        <v>97</v>
      </c>
      <c r="BS474" s="21" t="str">
        <f>_xlfn.XLOOKUP(Consolidated[[#This Row],[CODE]],'[7]page 1'!$A:$A,'[7]page 1'!$C:$C,"")</f>
        <v/>
      </c>
      <c r="BT474" s="21" t="str">
        <f>_xlfn.XLOOKUP(Consolidated[[#This Row],[CODE]],[8]Sheet1!$A:$A,[8]Sheet1!$G:$G,"")</f>
        <v/>
      </c>
      <c r="BU474" s="21" t="s">
        <v>92</v>
      </c>
      <c r="BV474" s="21" t="s">
        <v>101</v>
      </c>
      <c r="BW474" s="25" t="s">
        <v>92</v>
      </c>
      <c r="BX474" s="32" t="s">
        <v>1389</v>
      </c>
      <c r="BY474" s="21" t="s">
        <v>1385</v>
      </c>
      <c r="BZ474" s="21" t="s">
        <v>103</v>
      </c>
      <c r="CA474" s="33" t="s">
        <v>1387</v>
      </c>
      <c r="CB474" s="21">
        <v>2</v>
      </c>
      <c r="CC474" s="25" t="s">
        <v>172</v>
      </c>
      <c r="CD474" s="21" t="s">
        <v>97</v>
      </c>
      <c r="CE474" s="21"/>
      <c r="CF474" s="21" t="s">
        <v>143</v>
      </c>
    </row>
    <row r="475" spans="1:84" ht="56.4" x14ac:dyDescent="0.3">
      <c r="A475" s="21">
        <v>50492</v>
      </c>
      <c r="B475" s="22" t="s">
        <v>1390</v>
      </c>
      <c r="C475" s="21" t="s">
        <v>356</v>
      </c>
      <c r="D475" s="21" t="s">
        <v>1384</v>
      </c>
      <c r="E475" s="21" t="s">
        <v>1385</v>
      </c>
      <c r="F475" s="21"/>
      <c r="G475" s="21" t="s">
        <v>189</v>
      </c>
      <c r="H475" s="21" t="s">
        <v>190</v>
      </c>
      <c r="I475" s="21" t="s">
        <v>92</v>
      </c>
      <c r="J475" s="21" t="s">
        <v>93</v>
      </c>
      <c r="K475" s="21" t="s">
        <v>191</v>
      </c>
      <c r="L475" s="24" t="s">
        <v>92</v>
      </c>
      <c r="M475" s="24" t="s">
        <v>92</v>
      </c>
      <c r="N475" s="24" t="s">
        <v>92</v>
      </c>
      <c r="O475" s="24" t="s">
        <v>92</v>
      </c>
      <c r="P475" s="24" t="s">
        <v>92</v>
      </c>
      <c r="Q475" s="24" t="s">
        <v>92</v>
      </c>
      <c r="R475" s="24" t="s">
        <v>92</v>
      </c>
      <c r="S475" s="24">
        <v>31.296612916305492</v>
      </c>
      <c r="T475" s="24">
        <v>44.426502047611486</v>
      </c>
      <c r="U475" s="24">
        <v>49.442846927134383</v>
      </c>
      <c r="V475" s="24" t="s">
        <v>92</v>
      </c>
      <c r="W475" s="24" t="s">
        <v>92</v>
      </c>
      <c r="X475" s="24" t="s">
        <v>92</v>
      </c>
      <c r="Y475" s="24" t="s">
        <v>92</v>
      </c>
      <c r="Z475" s="24" t="s">
        <v>92</v>
      </c>
      <c r="AA475" s="24" t="s">
        <v>92</v>
      </c>
      <c r="AB475" s="23" t="s">
        <v>192</v>
      </c>
      <c r="AC475" s="21">
        <v>18.079750000000001</v>
      </c>
      <c r="AD475" s="21">
        <v>-66.362080000000006</v>
      </c>
      <c r="AE475" s="21" t="str">
        <f>_xlfn.XLOOKUP(Consolidated[[#This Row],[CODE]],[1]updatedschoolpoints!$A:$A,[1]updatedschoolpoints!$O:$O)</f>
        <v>345-033-099-08</v>
      </c>
      <c r="AF475" s="21">
        <f>_xlfn.XLOOKUP(Consolidated[[#This Row],[CODE]],[1]updatedschoolpoints!$A:$A,[1]updatedschoolpoints!$Q:$Q)</f>
        <v>8</v>
      </c>
      <c r="AG475" s="21">
        <f>_xlfn.XLOOKUP(Consolidated[[#This Row],[CODE]],[1]updatedschoolpoints!$A:$A,[1]updatedschoolpoints!$P:$P)</f>
        <v>99</v>
      </c>
      <c r="AH475" s="21">
        <f>_xlfn.XLOOKUP(Consolidated[[#This Row],[CODE]],[1]updatedschoolpoints!$A:$A,[1]updatedschoolpoints!$I:$I)</f>
        <v>1.7563665669999999</v>
      </c>
      <c r="AI475" s="21">
        <f>_xlfn.XLOOKUP(Consolidated[[#This Row],[CODE]],[1]updatedschoolpoints!$A:$A,[1]updatedschoolpoints!$H:$H)</f>
        <v>76507.327640000003</v>
      </c>
      <c r="AJ475" s="21">
        <v>53078</v>
      </c>
      <c r="AK475" s="21" t="s">
        <v>849</v>
      </c>
      <c r="AL475" s="26">
        <f>_xlfn.XLOOKUP(Consolidated[[#This Row],[CODE]],'[2]FCI updated 220517'!$B:$B,'[2]FCI updated 220517'!$GD:$GD)</f>
        <v>1.1519999999999999</v>
      </c>
      <c r="AM475" s="27">
        <f>IF(AND(Consolidated[[#This Row],[DESIGNATION]]="Historic",Consolidated[[#This Row],[DESIGNATION 3/22/2022]]="Historic"),AL475,AL475/1.6)</f>
        <v>0.71999999999999986</v>
      </c>
      <c r="AN475" s="21" t="s">
        <v>97</v>
      </c>
      <c r="AO475" s="21" t="s">
        <v>97</v>
      </c>
      <c r="AP475" s="21" t="str">
        <f>_xlfn.XLOOKUP(Consolidated[[#This Row],[CODE]],'[3]PRUEBA PVI'!$D:$D,'[3]PRUEBA PVI'!$I:$I,"NO DATA")</f>
        <v>REGULAR</v>
      </c>
      <c r="AQ475" s="28" t="str">
        <f>IF(_xlfn.XLOOKUP(Consolidated[[#This Row],[CODE]],'[4]PRUEBA PVI'!$D:$D,'[4]PRUEBA PVI'!$I:$I,"NOT FOUND")=Consolidated[[#This Row],[SPECIAL SCHOOL]],"MATCHES","NO")</f>
        <v>MATCHES</v>
      </c>
      <c r="AR475" s="28"/>
      <c r="AS475" s="21">
        <f>_xlfn.XLOOKUP(Consolidated[[#This Row],[CODE]],'[5]WORKING FILE'!$D:$D,'[5]WORKING FILE'!$W:$W,"")</f>
        <v>1</v>
      </c>
      <c r="AT475" s="33" t="str">
        <f>_xlfn.XLOOKUP(Consolidated[[#This Row],[CODE]],'[5]WORKING FILE'!$D:$D,'[5]WORKING FILE'!$V:$V)</f>
        <v>Too small. Other schools nearby</v>
      </c>
      <c r="AU475" s="21" t="str">
        <f>_xlfn.XLOOKUP(Consolidated[[#This Row],[CODE]],'[6]Karen sort'!$D:$D,'[6]Karen sort'!$O:$O,"NOT COMPLETE")</f>
        <v>6-8</v>
      </c>
      <c r="AV475" s="21">
        <v>4.7</v>
      </c>
      <c r="AW475" s="21">
        <v>2</v>
      </c>
      <c r="AX475" s="21" t="s">
        <v>92</v>
      </c>
      <c r="AY475" s="27" t="s">
        <v>92</v>
      </c>
      <c r="AZ475" s="21"/>
      <c r="BA475" s="21"/>
      <c r="BB475" s="21"/>
      <c r="BC475" s="21"/>
      <c r="BD475" s="21"/>
      <c r="BE475" s="21"/>
      <c r="BF475" s="24" t="s">
        <v>98</v>
      </c>
      <c r="BG475" s="24">
        <v>136.47618402411769</v>
      </c>
      <c r="BH475" s="29" t="str">
        <f>IF(_xlfn.XLOOKUP(Consolidated[[#This Row],[CODE]],'[4]PRUEBA PVI'!$D:$D,'[4]PRUEBA PVI'!$AF:$AF,"NOT FOUND")=BG475,"",_xlfn.XLOOKUP(Consolidated[[#This Row],[CODE]],'[4]PRUEBA PVI'!$D:$D,'[4]PRUEBA PVI'!$AF:$AF,"NOT FOUND"))</f>
        <v/>
      </c>
      <c r="BI475" s="30">
        <v>129.34660578639154</v>
      </c>
      <c r="BJ475" s="21">
        <v>39</v>
      </c>
      <c r="BK475" s="28" t="str">
        <f>IF(_xlfn.XLOOKUP(Consolidated[[#This Row],[CODE]],'[4]PRUEBA PVI'!$D:$D,'[4]PRUEBA PVI'!$AK:$AK,"NO DATA")=Consolidated[[#This Row],[NO OF CLASSROOMS]],"","DOES NOT MATCH")</f>
        <v/>
      </c>
      <c r="BL475" s="31">
        <f>Consolidated[[#This Row],[ENROLLMENT 2021-22]]/Consolidated[[#This Row],[NO OF CLASSROOMS]]</f>
        <v>3.3165796355485009</v>
      </c>
      <c r="BM475" s="21">
        <f>Consolidated[[#This Row],[FLOOR AREA (SF)]]/Consolidated[[#This Row],[ENROLLMENT 2022-23]]</f>
        <v>388.91767365520866</v>
      </c>
      <c r="BN475" s="21" t="s">
        <v>99</v>
      </c>
      <c r="BO475" s="21" t="s">
        <v>115</v>
      </c>
      <c r="BP475" s="21" t="s">
        <v>97</v>
      </c>
      <c r="BQ475" s="21" t="s">
        <v>123</v>
      </c>
      <c r="BR475" s="21" t="s">
        <v>97</v>
      </c>
      <c r="BS475" s="21" t="str">
        <f>_xlfn.XLOOKUP(Consolidated[[#This Row],[CODE]],'[7]page 1'!$A:$A,'[7]page 1'!$C:$C,"")</f>
        <v>85KVA</v>
      </c>
      <c r="BT475" s="21" t="str">
        <f>_xlfn.XLOOKUP(Consolidated[[#This Row],[CODE]],[8]Sheet1!$A:$A,[8]Sheet1!$G:$G,"")</f>
        <v/>
      </c>
      <c r="BU475" s="21" t="s">
        <v>92</v>
      </c>
      <c r="BV475" s="21" t="s">
        <v>101</v>
      </c>
      <c r="BW475" s="25" t="s">
        <v>125</v>
      </c>
      <c r="BX475" s="32" t="s">
        <v>1391</v>
      </c>
      <c r="BY475" s="21" t="s">
        <v>1385</v>
      </c>
      <c r="BZ475" s="21" t="s">
        <v>103</v>
      </c>
      <c r="CA475" s="33" t="s">
        <v>1387</v>
      </c>
      <c r="CB475" s="21">
        <v>2</v>
      </c>
      <c r="CC475" s="25" t="s">
        <v>105</v>
      </c>
      <c r="CD475" s="21" t="s">
        <v>97</v>
      </c>
      <c r="CE475" s="21"/>
      <c r="CF475" s="21" t="s">
        <v>134</v>
      </c>
    </row>
    <row r="476" spans="1:84" ht="56.4" x14ac:dyDescent="0.3">
      <c r="A476" s="21">
        <v>50500</v>
      </c>
      <c r="B476" s="22" t="s">
        <v>1392</v>
      </c>
      <c r="C476" s="21" t="s">
        <v>356</v>
      </c>
      <c r="D476" s="21" t="s">
        <v>1384</v>
      </c>
      <c r="E476" s="21" t="s">
        <v>1385</v>
      </c>
      <c r="F476" s="21"/>
      <c r="G476" s="21" t="s">
        <v>119</v>
      </c>
      <c r="H476" s="21" t="s">
        <v>120</v>
      </c>
      <c r="I476" s="21" t="s">
        <v>92</v>
      </c>
      <c r="J476" s="21" t="s">
        <v>93</v>
      </c>
      <c r="K476" s="21" t="s">
        <v>121</v>
      </c>
      <c r="L476" s="24" t="s">
        <v>92</v>
      </c>
      <c r="M476" s="24">
        <v>47.693341754653474</v>
      </c>
      <c r="N476" s="24">
        <v>36.413118470627289</v>
      </c>
      <c r="O476" s="24">
        <v>34.72892073273453</v>
      </c>
      <c r="P476" s="24">
        <v>47.089753115487035</v>
      </c>
      <c r="Q476" s="24">
        <v>43.428711356381925</v>
      </c>
      <c r="R476" s="24">
        <v>51.066542368861874</v>
      </c>
      <c r="S476" s="24" t="s">
        <v>92</v>
      </c>
      <c r="T476" s="24" t="s">
        <v>92</v>
      </c>
      <c r="U476" s="24" t="s">
        <v>92</v>
      </c>
      <c r="V476" s="24" t="s">
        <v>92</v>
      </c>
      <c r="W476" s="24" t="s">
        <v>92</v>
      </c>
      <c r="X476" s="24" t="s">
        <v>92</v>
      </c>
      <c r="Y476" s="24" t="s">
        <v>92</v>
      </c>
      <c r="Z476" s="24" t="s">
        <v>92</v>
      </c>
      <c r="AA476" s="24" t="s">
        <v>92</v>
      </c>
      <c r="AB476" s="23" t="s">
        <v>136</v>
      </c>
      <c r="AC476" s="21">
        <v>18.078340000000001</v>
      </c>
      <c r="AD476" s="21">
        <v>-66.357470000000006</v>
      </c>
      <c r="AE476" s="21" t="str">
        <f>_xlfn.XLOOKUP(Consolidated[[#This Row],[CODE]],[1]updatedschoolpoints!$A:$A,[1]updatedschoolpoints!$O:$O)</f>
        <v>345-043-060-01</v>
      </c>
      <c r="AF476" s="21">
        <f>_xlfn.XLOOKUP(Consolidated[[#This Row],[CODE]],[1]updatedschoolpoints!$A:$A,[1]updatedschoolpoints!$Q:$Q)</f>
        <v>1</v>
      </c>
      <c r="AG476" s="21">
        <f>_xlfn.XLOOKUP(Consolidated[[#This Row],[CODE]],[1]updatedschoolpoints!$A:$A,[1]updatedschoolpoints!$P:$P)</f>
        <v>60</v>
      </c>
      <c r="AH476" s="21">
        <f>_xlfn.XLOOKUP(Consolidated[[#This Row],[CODE]],[1]updatedschoolpoints!$A:$A,[1]updatedschoolpoints!$I:$I)</f>
        <v>1.523079544</v>
      </c>
      <c r="AI476" s="21">
        <f>_xlfn.XLOOKUP(Consolidated[[#This Row],[CODE]],[1]updatedschoolpoints!$A:$A,[1]updatedschoolpoints!$H:$H)</f>
        <v>66345.344930000007</v>
      </c>
      <c r="AJ476" s="21">
        <v>28472</v>
      </c>
      <c r="AK476" s="21" t="s">
        <v>145</v>
      </c>
      <c r="AL476" s="26">
        <f>_xlfn.XLOOKUP(Consolidated[[#This Row],[CODE]],'[2]FCI updated 220517'!$B:$B,'[2]FCI updated 220517'!$GD:$GD)</f>
        <v>0.81679999999999997</v>
      </c>
      <c r="AM476" s="27">
        <f>IF(AND(Consolidated[[#This Row],[DESIGNATION]]="Historic",Consolidated[[#This Row],[DESIGNATION 3/22/2022]]="Historic"),AL476,AL476/1.6)</f>
        <v>0.51049999999999995</v>
      </c>
      <c r="AN476" s="21" t="s">
        <v>97</v>
      </c>
      <c r="AO476" s="21" t="s">
        <v>97</v>
      </c>
      <c r="AP476" s="21" t="str">
        <f>_xlfn.XLOOKUP(Consolidated[[#This Row],[CODE]],'[3]PRUEBA PVI'!$D:$D,'[3]PRUEBA PVI'!$I:$I,"NO DATA")</f>
        <v>OTRO</v>
      </c>
      <c r="AQ476" s="28" t="str">
        <f>IF(_xlfn.XLOOKUP(Consolidated[[#This Row],[CODE]],'[4]PRUEBA PVI'!$D:$D,'[4]PRUEBA PVI'!$I:$I,"NOT FOUND")=Consolidated[[#This Row],[SPECIAL SCHOOL]],"MATCHES","NO")</f>
        <v>MATCHES</v>
      </c>
      <c r="AR476" s="28"/>
      <c r="AS476" s="21">
        <f>_xlfn.XLOOKUP(Consolidated[[#This Row],[CODE]],'[5]WORKING FILE'!$D:$D,'[5]WORKING FILE'!$W:$W,"")</f>
        <v>1</v>
      </c>
      <c r="AT476" s="33" t="str">
        <f>_xlfn.XLOOKUP(Consolidated[[#This Row],[CODE]],'[5]WORKING FILE'!$D:$D,'[5]WORKING FILE'!$V:$V)</f>
        <v>Small and overcrowded. Very Close to PURIFICACION RODRIGUEZ and JOSE  M ESPADA ZAYAS. Recommend merging there.</v>
      </c>
      <c r="AU476" s="21" t="str">
        <f>_xlfn.XLOOKUP(Consolidated[[#This Row],[CODE]],'[6]Karen sort'!$D:$D,'[6]Karen sort'!$O:$O,"NOT COMPLETE")</f>
        <v>PK-5</v>
      </c>
      <c r="AV476" s="21">
        <v>4.7</v>
      </c>
      <c r="AW476" s="21">
        <v>5</v>
      </c>
      <c r="AX476" s="21" t="s">
        <v>92</v>
      </c>
      <c r="AY476" s="27" t="s">
        <v>92</v>
      </c>
      <c r="AZ476" s="21"/>
      <c r="BA476" s="21"/>
      <c r="BB476" s="21"/>
      <c r="BC476" s="21"/>
      <c r="BD476" s="21"/>
      <c r="BE476" s="21"/>
      <c r="BF476" s="24" t="s">
        <v>98</v>
      </c>
      <c r="BG476" s="24">
        <v>262.33605313179362</v>
      </c>
      <c r="BH476" s="29" t="str">
        <f>IF(_xlfn.XLOOKUP(Consolidated[[#This Row],[CODE]],'[4]PRUEBA PVI'!$D:$D,'[4]PRUEBA PVI'!$AF:$AF,"NOT FOUND")=BG476,"",_xlfn.XLOOKUP(Consolidated[[#This Row],[CODE]],'[4]PRUEBA PVI'!$D:$D,'[4]PRUEBA PVI'!$AF:$AF,"NOT FOUND"))</f>
        <v/>
      </c>
      <c r="BI476" s="30">
        <v>247.56553913871196</v>
      </c>
      <c r="BJ476" s="21">
        <v>49</v>
      </c>
      <c r="BK476" s="28" t="str">
        <f>IF(_xlfn.XLOOKUP(Consolidated[[#This Row],[CODE]],'[4]PRUEBA PVI'!$D:$D,'[4]PRUEBA PVI'!$AK:$AK,"NO DATA")=Consolidated[[#This Row],[NO OF CLASSROOMS]],"","DOES NOT MATCH")</f>
        <v/>
      </c>
      <c r="BL476" s="31">
        <f>Consolidated[[#This Row],[ENROLLMENT 2021-22]]/Consolidated[[#This Row],[NO OF CLASSROOMS]]</f>
        <v>5.0523579416063669</v>
      </c>
      <c r="BM476" s="21">
        <f>Consolidated[[#This Row],[FLOOR AREA (SF)]]/Consolidated[[#This Row],[ENROLLMENT 2022-23]]</f>
        <v>108.53254693778634</v>
      </c>
      <c r="BN476" s="21" t="s">
        <v>99</v>
      </c>
      <c r="BO476" s="21" t="s">
        <v>115</v>
      </c>
      <c r="BP476" s="21" t="s">
        <v>97</v>
      </c>
      <c r="BQ476" s="21" t="s">
        <v>97</v>
      </c>
      <c r="BR476" s="21" t="s">
        <v>97</v>
      </c>
      <c r="BS476" s="21" t="str">
        <f>_xlfn.XLOOKUP(Consolidated[[#This Row],[CODE]],'[7]page 1'!$A:$A,'[7]page 1'!$C:$C,"")</f>
        <v/>
      </c>
      <c r="BT476" s="21" t="str">
        <f>_xlfn.XLOOKUP(Consolidated[[#This Row],[CODE]],[8]Sheet1!$A:$A,[8]Sheet1!$G:$G,"")</f>
        <v/>
      </c>
      <c r="BU476" s="21" t="s">
        <v>92</v>
      </c>
      <c r="BV476" s="21" t="s">
        <v>101</v>
      </c>
      <c r="BW476" s="25" t="s">
        <v>92</v>
      </c>
      <c r="BX476" s="32" t="s">
        <v>1393</v>
      </c>
      <c r="BY476" s="21" t="s">
        <v>1385</v>
      </c>
      <c r="BZ476" s="21" t="s">
        <v>103</v>
      </c>
      <c r="CA476" s="33" t="s">
        <v>1387</v>
      </c>
      <c r="CB476" s="21">
        <v>2</v>
      </c>
      <c r="CC476" s="25" t="s">
        <v>105</v>
      </c>
      <c r="CD476" s="21" t="s">
        <v>97</v>
      </c>
      <c r="CE476" s="21"/>
      <c r="CF476" s="21" t="s">
        <v>127</v>
      </c>
    </row>
    <row r="477" spans="1:84" ht="97.8" x14ac:dyDescent="0.3">
      <c r="A477" s="21">
        <v>50542</v>
      </c>
      <c r="B477" s="22" t="s">
        <v>1394</v>
      </c>
      <c r="C477" s="21" t="s">
        <v>356</v>
      </c>
      <c r="D477" s="21" t="s">
        <v>1384</v>
      </c>
      <c r="E477" s="21" t="s">
        <v>1385</v>
      </c>
      <c r="F477" s="21"/>
      <c r="G477" s="21" t="s">
        <v>119</v>
      </c>
      <c r="H477" s="21" t="s">
        <v>120</v>
      </c>
      <c r="I477" s="21" t="s">
        <v>92</v>
      </c>
      <c r="J477" s="21" t="s">
        <v>93</v>
      </c>
      <c r="K477" s="21" t="s">
        <v>121</v>
      </c>
      <c r="L477" s="24" t="s">
        <v>92</v>
      </c>
      <c r="M477" s="24">
        <v>42.924007579188128</v>
      </c>
      <c r="N477" s="24">
        <v>44.816145810002816</v>
      </c>
      <c r="O477" s="24">
        <v>38.483398649786913</v>
      </c>
      <c r="P477" s="24">
        <v>47.089753115487035</v>
      </c>
      <c r="Q477" s="24">
        <v>45.316916197963742</v>
      </c>
      <c r="R477" s="24">
        <v>43.501128684586043</v>
      </c>
      <c r="S477" s="24" t="s">
        <v>92</v>
      </c>
      <c r="T477" s="24" t="s">
        <v>92</v>
      </c>
      <c r="U477" s="24" t="s">
        <v>92</v>
      </c>
      <c r="V477" s="24" t="s">
        <v>92</v>
      </c>
      <c r="W477" s="24" t="s">
        <v>92</v>
      </c>
      <c r="X477" s="24" t="s">
        <v>92</v>
      </c>
      <c r="Y477" s="24" t="s">
        <v>92</v>
      </c>
      <c r="Z477" s="24">
        <v>13.739753602915172</v>
      </c>
      <c r="AA477" s="24" t="s">
        <v>92</v>
      </c>
      <c r="AB477" s="23" t="s">
        <v>136</v>
      </c>
      <c r="AC477" s="21">
        <v>18.07771</v>
      </c>
      <c r="AD477" s="21">
        <v>-66.359170000000006</v>
      </c>
      <c r="AE477" s="21" t="str">
        <f>_xlfn.XLOOKUP(Consolidated[[#This Row],[CODE]],[1]updatedschoolpoints!$A:$A,[1]updatedschoolpoints!$O:$O)</f>
        <v>345-043-065-01</v>
      </c>
      <c r="AF477" s="21">
        <f>_xlfn.XLOOKUP(Consolidated[[#This Row],[CODE]],[1]updatedschoolpoints!$A:$A,[1]updatedschoolpoints!$Q:$Q)</f>
        <v>1</v>
      </c>
      <c r="AG477" s="21">
        <f>_xlfn.XLOOKUP(Consolidated[[#This Row],[CODE]],[1]updatedschoolpoints!$A:$A,[1]updatedschoolpoints!$P:$P)</f>
        <v>65</v>
      </c>
      <c r="AH477" s="21">
        <f>_xlfn.XLOOKUP(Consolidated[[#This Row],[CODE]],[1]updatedschoolpoints!$A:$A,[1]updatedschoolpoints!$I:$I)</f>
        <v>3.1223883030000001</v>
      </c>
      <c r="AI477" s="21">
        <f>_xlfn.XLOOKUP(Consolidated[[#This Row],[CODE]],[1]updatedschoolpoints!$A:$A,[1]updatedschoolpoints!$H:$H)</f>
        <v>136011.23449999999</v>
      </c>
      <c r="AJ477" s="21">
        <v>35991</v>
      </c>
      <c r="AK477" s="21" t="s">
        <v>1395</v>
      </c>
      <c r="AL477" s="26">
        <f>_xlfn.XLOOKUP(Consolidated[[#This Row],[CODE]],'[2]FCI updated 220517'!$B:$B,'[2]FCI updated 220517'!$GD:$GD)</f>
        <v>1.08</v>
      </c>
      <c r="AM477" s="27">
        <f>IF(AND(Consolidated[[#This Row],[DESIGNATION]]="Historic",Consolidated[[#This Row],[DESIGNATION 3/22/2022]]="Historic"),AL477,AL477/1.6)</f>
        <v>0.67500000000000004</v>
      </c>
      <c r="AN477" s="21" t="s">
        <v>45</v>
      </c>
      <c r="AO477" s="21" t="s">
        <v>46</v>
      </c>
      <c r="AP477" s="21" t="str">
        <f>_xlfn.XLOOKUP(Consolidated[[#This Row],[CODE]],'[3]PRUEBA PVI'!$D:$D,'[3]PRUEBA PVI'!$I:$I,"NO DATA")</f>
        <v>REGULAR</v>
      </c>
      <c r="AQ477" s="28" t="str">
        <f>IF(_xlfn.XLOOKUP(Consolidated[[#This Row],[CODE]],'[4]PRUEBA PVI'!$D:$D,'[4]PRUEBA PVI'!$I:$I,"NOT FOUND")=Consolidated[[#This Row],[SPECIAL SCHOOL]],"MATCHES","NO")</f>
        <v>MATCHES</v>
      </c>
      <c r="AR477" s="28"/>
      <c r="AS477" s="21">
        <f>_xlfn.XLOOKUP(Consolidated[[#This Row],[CODE]],'[5]WORKING FILE'!$D:$D,'[5]WORKING FILE'!$W:$W,"")</f>
        <v>3</v>
      </c>
      <c r="AT477" s="33" t="str">
        <f>_xlfn.XLOOKUP(Consolidated[[#This Row],[CODE]],'[5]WORKING FILE'!$D:$D,'[5]WORKING FILE'!$V:$V)</f>
        <v>Very close to JOSE RAMON RODRIGUEZ. Merge and replace school with New strucuture?</v>
      </c>
      <c r="AU477" s="21" t="str">
        <f>_xlfn.XLOOKUP(Consolidated[[#This Row],[CODE]],'[6]Karen sort'!$D:$D,'[6]Karen sort'!$O:$O,"NOT COMPLETE")</f>
        <v>PK-5</v>
      </c>
      <c r="AV477" s="21">
        <v>4.7</v>
      </c>
      <c r="AW477" s="21">
        <v>4</v>
      </c>
      <c r="AX477" s="21" t="s">
        <v>92</v>
      </c>
      <c r="AY477" s="27" t="s">
        <v>92</v>
      </c>
      <c r="AZ477" s="21"/>
      <c r="BA477" s="21"/>
      <c r="BB477" s="21"/>
      <c r="BC477" s="21"/>
      <c r="BD477" s="21"/>
      <c r="BE477" s="21"/>
      <c r="BF477" s="24" t="s">
        <v>98</v>
      </c>
      <c r="BG477" s="24">
        <v>278.74460163950113</v>
      </c>
      <c r="BH477" s="29" t="str">
        <f>IF(_xlfn.XLOOKUP(Consolidated[[#This Row],[CODE]],'[4]PRUEBA PVI'!$D:$D,'[4]PRUEBA PVI'!$AF:$AF,"NOT FOUND")=BG477,"",_xlfn.XLOOKUP(Consolidated[[#This Row],[CODE]],'[4]PRUEBA PVI'!$D:$D,'[4]PRUEBA PVI'!$AF:$AF,"NOT FOUND"))</f>
        <v/>
      </c>
      <c r="BI477" s="30">
        <v>265.66331001038145</v>
      </c>
      <c r="BJ477" s="21">
        <v>26</v>
      </c>
      <c r="BK477" s="28" t="str">
        <f>IF(_xlfn.XLOOKUP(Consolidated[[#This Row],[CODE]],'[4]PRUEBA PVI'!$D:$D,'[4]PRUEBA PVI'!$AK:$AK,"NO DATA")=Consolidated[[#This Row],[NO OF CLASSROOMS]],"","DOES NOT MATCH")</f>
        <v/>
      </c>
      <c r="BL477" s="31">
        <f>Consolidated[[#This Row],[ENROLLMENT 2021-22]]/Consolidated[[#This Row],[NO OF CLASSROOMS]]</f>
        <v>10.217819615783903</v>
      </c>
      <c r="BM477" s="21">
        <f>Consolidated[[#This Row],[FLOOR AREA (SF)]]/Consolidated[[#This Row],[ENROLLMENT 2022-23]]</f>
        <v>129.11819561100222</v>
      </c>
      <c r="BN477" s="21" t="s">
        <v>99</v>
      </c>
      <c r="BO477" s="21" t="s">
        <v>115</v>
      </c>
      <c r="BP477" s="21" t="s">
        <v>97</v>
      </c>
      <c r="BQ477" s="21" t="s">
        <v>97</v>
      </c>
      <c r="BR477" s="21" t="s">
        <v>97</v>
      </c>
      <c r="BS477" s="21" t="str">
        <f>_xlfn.XLOOKUP(Consolidated[[#This Row],[CODE]],'[7]page 1'!$A:$A,'[7]page 1'!$C:$C,"")</f>
        <v/>
      </c>
      <c r="BT477" s="21" t="str">
        <f>_xlfn.XLOOKUP(Consolidated[[#This Row],[CODE]],[8]Sheet1!$A:$A,[8]Sheet1!$G:$G,"")</f>
        <v/>
      </c>
      <c r="BU477" s="21" t="s">
        <v>92</v>
      </c>
      <c r="BV477" s="21" t="s">
        <v>101</v>
      </c>
      <c r="BW477" s="25" t="s">
        <v>92</v>
      </c>
      <c r="BX477" s="32" t="s">
        <v>1396</v>
      </c>
      <c r="BY477" s="21" t="s">
        <v>1385</v>
      </c>
      <c r="BZ477" s="21" t="s">
        <v>103</v>
      </c>
      <c r="CA477" s="33" t="s">
        <v>1387</v>
      </c>
      <c r="CB477" s="21">
        <v>2</v>
      </c>
      <c r="CC477" s="25" t="s">
        <v>105</v>
      </c>
      <c r="CD477" s="21" t="s">
        <v>97</v>
      </c>
      <c r="CE477" s="21"/>
      <c r="CF477" s="21" t="s">
        <v>143</v>
      </c>
    </row>
    <row r="478" spans="1:84" ht="84.6" x14ac:dyDescent="0.3">
      <c r="A478" s="21">
        <v>50609</v>
      </c>
      <c r="B478" s="22" t="s">
        <v>1397</v>
      </c>
      <c r="C478" s="21" t="s">
        <v>356</v>
      </c>
      <c r="D478" s="21" t="s">
        <v>1384</v>
      </c>
      <c r="E478" s="21" t="s">
        <v>1385</v>
      </c>
      <c r="F478" s="21"/>
      <c r="G478" s="21" t="s">
        <v>108</v>
      </c>
      <c r="H478" s="21" t="s">
        <v>109</v>
      </c>
      <c r="I478" s="21" t="s">
        <v>92</v>
      </c>
      <c r="J478" s="21" t="s">
        <v>93</v>
      </c>
      <c r="K478" s="21" t="s">
        <v>111</v>
      </c>
      <c r="L478" s="24" t="s">
        <v>92</v>
      </c>
      <c r="M478" s="24">
        <v>23.846670877326737</v>
      </c>
      <c r="N478" s="24">
        <v>14.938715270000939</v>
      </c>
      <c r="O478" s="24">
        <v>32.851681774208338</v>
      </c>
      <c r="P478" s="24">
        <v>22.603081495433777</v>
      </c>
      <c r="Q478" s="24">
        <v>25.490765361354605</v>
      </c>
      <c r="R478" s="24">
        <v>22.696241052827503</v>
      </c>
      <c r="S478" s="24">
        <v>31.296612916305492</v>
      </c>
      <c r="T478" s="24">
        <v>29.302586456935238</v>
      </c>
      <c r="U478" s="24">
        <v>28.524719381039066</v>
      </c>
      <c r="V478" s="24" t="s">
        <v>92</v>
      </c>
      <c r="W478" s="24" t="s">
        <v>92</v>
      </c>
      <c r="X478" s="24" t="s">
        <v>92</v>
      </c>
      <c r="Y478" s="24" t="s">
        <v>92</v>
      </c>
      <c r="Z478" s="24">
        <v>3.4349384007287931</v>
      </c>
      <c r="AA478" s="24" t="s">
        <v>92</v>
      </c>
      <c r="AB478" s="23" t="s">
        <v>329</v>
      </c>
      <c r="AC478" s="21">
        <v>18.021190000000001</v>
      </c>
      <c r="AD478" s="21">
        <v>-66.332549999999998</v>
      </c>
      <c r="AE478" s="21" t="str">
        <f>_xlfn.XLOOKUP(Consolidated[[#This Row],[CODE]],[1]updatedschoolpoints!$A:$A,[1]updatedschoolpoints!$O:$O)</f>
        <v>393-027-003-15</v>
      </c>
      <c r="AF478" s="21">
        <f>_xlfn.XLOOKUP(Consolidated[[#This Row],[CODE]],[1]updatedschoolpoints!$A:$A,[1]updatedschoolpoints!$Q:$Q)</f>
        <v>15</v>
      </c>
      <c r="AG478" s="21">
        <f>_xlfn.XLOOKUP(Consolidated[[#This Row],[CODE]],[1]updatedschoolpoints!$A:$A,[1]updatedschoolpoints!$P:$P)</f>
        <v>3</v>
      </c>
      <c r="AH478" s="21">
        <f>_xlfn.XLOOKUP(Consolidated[[#This Row],[CODE]],[1]updatedschoolpoints!$A:$A,[1]updatedschoolpoints!$I:$I)</f>
        <v>3.4765048539999999</v>
      </c>
      <c r="AI478" s="21">
        <f>_xlfn.XLOOKUP(Consolidated[[#This Row],[CODE]],[1]updatedschoolpoints!$A:$A,[1]updatedschoolpoints!$H:$H)</f>
        <v>151436.5514</v>
      </c>
      <c r="AJ478" s="21">
        <v>71000</v>
      </c>
      <c r="AK478" s="21" t="s">
        <v>480</v>
      </c>
      <c r="AL478" s="26">
        <f>_xlfn.XLOOKUP(Consolidated[[#This Row],[CODE]],'[2]FCI updated 220517'!$B:$B,'[2]FCI updated 220517'!$GD:$GD)</f>
        <v>0.33550000000000002</v>
      </c>
      <c r="AM478" s="27">
        <f>IF(AND(Consolidated[[#This Row],[DESIGNATION]]="Historic",Consolidated[[#This Row],[DESIGNATION 3/22/2022]]="Historic"),AL478,AL478/1.6)</f>
        <v>0.2096875</v>
      </c>
      <c r="AN478" s="21" t="s">
        <v>45</v>
      </c>
      <c r="AO478" s="21" t="s">
        <v>97</v>
      </c>
      <c r="AP478" s="21" t="str">
        <f>_xlfn.XLOOKUP(Consolidated[[#This Row],[CODE]],'[3]PRUEBA PVI'!$D:$D,'[3]PRUEBA PVI'!$I:$I,"NO DATA")</f>
        <v>REGULAR</v>
      </c>
      <c r="AQ478" s="28" t="str">
        <f>IF(_xlfn.XLOOKUP(Consolidated[[#This Row],[CODE]],'[4]PRUEBA PVI'!$D:$D,'[4]PRUEBA PVI'!$I:$I,"NOT FOUND")=Consolidated[[#This Row],[SPECIAL SCHOOL]],"MATCHES","NO")</f>
        <v>MATCHES</v>
      </c>
      <c r="AR478" s="28"/>
      <c r="AS478" s="21">
        <f>_xlfn.XLOOKUP(Consolidated[[#This Row],[CODE]],'[5]WORKING FILE'!$D:$D,'[5]WORKING FILE'!$W:$W,"")</f>
        <v>3</v>
      </c>
      <c r="AT478" s="33" t="str">
        <f>_xlfn.XLOOKUP(Consolidated[[#This Row],[CODE]],'[5]WORKING FILE'!$D:$D,'[5]WORKING FILE'!$V:$V)</f>
        <v>Small school, faf away. Keep</v>
      </c>
      <c r="AU478" s="21" t="str">
        <f>_xlfn.XLOOKUP(Consolidated[[#This Row],[CODE]],'[6]Karen sort'!$D:$D,'[6]Karen sort'!$O:$O,"NOT COMPLETE")</f>
        <v>PK-8</v>
      </c>
      <c r="AV478" s="21">
        <v>4.7</v>
      </c>
      <c r="AW478" s="21">
        <v>4</v>
      </c>
      <c r="AX478" s="21" t="s">
        <v>92</v>
      </c>
      <c r="AY478" s="27" t="s">
        <v>92</v>
      </c>
      <c r="AZ478" s="21"/>
      <c r="BA478" s="21"/>
      <c r="BB478" s="21"/>
      <c r="BC478" s="21"/>
      <c r="BD478" s="21"/>
      <c r="BE478" s="21"/>
      <c r="BF478" s="24" t="s">
        <v>179</v>
      </c>
      <c r="BG478" s="24">
        <v>250.17350825162657</v>
      </c>
      <c r="BH478" s="29" t="str">
        <f>IF(_xlfn.XLOOKUP(Consolidated[[#This Row],[CODE]],'[4]PRUEBA PVI'!$D:$D,'[4]PRUEBA PVI'!$AF:$AF,"NOT FOUND")=BG478,"",_xlfn.XLOOKUP(Consolidated[[#This Row],[CODE]],'[4]PRUEBA PVI'!$D:$D,'[4]PRUEBA PVI'!$AF:$AF,"NOT FOUND"))</f>
        <v/>
      </c>
      <c r="BI478" s="30">
        <v>237.1976347127449</v>
      </c>
      <c r="BJ478" s="21">
        <v>27</v>
      </c>
      <c r="BK478" s="28" t="str">
        <f>IF(_xlfn.XLOOKUP(Consolidated[[#This Row],[CODE]],'[4]PRUEBA PVI'!$D:$D,'[4]PRUEBA PVI'!$AK:$AK,"NO DATA")=Consolidated[[#This Row],[NO OF CLASSROOMS]],"","DOES NOT MATCH")</f>
        <v/>
      </c>
      <c r="BL478" s="31">
        <f>Consolidated[[#This Row],[ENROLLMENT 2021-22]]/Consolidated[[#This Row],[NO OF CLASSROOMS]]</f>
        <v>8.7850975819535151</v>
      </c>
      <c r="BM478" s="21">
        <f>Consolidated[[#This Row],[FLOOR AREA (SF)]]/Consolidated[[#This Row],[ENROLLMENT 2022-23]]</f>
        <v>283.80303132891117</v>
      </c>
      <c r="BN478" s="21" t="s">
        <v>114</v>
      </c>
      <c r="BO478" s="21" t="s">
        <v>115</v>
      </c>
      <c r="BP478" s="21" t="s">
        <v>97</v>
      </c>
      <c r="BQ478" s="21" t="s">
        <v>123</v>
      </c>
      <c r="BR478" s="21" t="s">
        <v>97</v>
      </c>
      <c r="BS478" s="21" t="str">
        <f>_xlfn.XLOOKUP(Consolidated[[#This Row],[CODE]],'[7]page 1'!$A:$A,'[7]page 1'!$C:$C,"")</f>
        <v/>
      </c>
      <c r="BT478" s="21" t="str">
        <f>_xlfn.XLOOKUP(Consolidated[[#This Row],[CODE]],[8]Sheet1!$A:$A,[8]Sheet1!$G:$G,"")</f>
        <v/>
      </c>
      <c r="BU478" s="21" t="s">
        <v>92</v>
      </c>
      <c r="BV478" s="21" t="s">
        <v>124</v>
      </c>
      <c r="BW478" s="25" t="s">
        <v>92</v>
      </c>
      <c r="BX478" s="32" t="s">
        <v>1398</v>
      </c>
      <c r="BY478" s="21" t="s">
        <v>1385</v>
      </c>
      <c r="BZ478" s="21" t="s">
        <v>103</v>
      </c>
      <c r="CA478" s="33" t="s">
        <v>1387</v>
      </c>
      <c r="CB478" s="21">
        <v>2</v>
      </c>
      <c r="CC478" s="25" t="s">
        <v>253</v>
      </c>
      <c r="CD478" s="21" t="s">
        <v>97</v>
      </c>
      <c r="CE478" s="21"/>
      <c r="CF478" s="21" t="s">
        <v>143</v>
      </c>
    </row>
    <row r="479" spans="1:84" ht="41.4" x14ac:dyDescent="0.3">
      <c r="A479" s="59">
        <v>50690</v>
      </c>
      <c r="B479" s="60" t="s">
        <v>1399</v>
      </c>
      <c r="C479" s="21" t="s">
        <v>356</v>
      </c>
      <c r="D479" s="21" t="s">
        <v>1400</v>
      </c>
      <c r="E479" s="21" t="s">
        <v>1401</v>
      </c>
      <c r="F479" s="21"/>
      <c r="G479" s="21" t="s">
        <v>119</v>
      </c>
      <c r="H479" s="21" t="s">
        <v>120</v>
      </c>
      <c r="I479" s="21" t="s">
        <v>110</v>
      </c>
      <c r="J479" s="21" t="s">
        <v>92</v>
      </c>
      <c r="K479" s="21" t="s">
        <v>121</v>
      </c>
      <c r="L479" s="24">
        <v>6.4650817787222206</v>
      </c>
      <c r="M479" s="24">
        <v>14.308002526396042</v>
      </c>
      <c r="N479" s="24">
        <v>15.872384974375997</v>
      </c>
      <c r="O479" s="24">
        <v>13.140672709683336</v>
      </c>
      <c r="P479" s="24">
        <v>19.777696308504556</v>
      </c>
      <c r="Q479" s="24">
        <v>16.049741153445492</v>
      </c>
      <c r="R479" s="24">
        <v>19.859210921224065</v>
      </c>
      <c r="S479" s="24" t="s">
        <v>92</v>
      </c>
      <c r="T479" s="24" t="s">
        <v>92</v>
      </c>
      <c r="U479" s="24" t="s">
        <v>92</v>
      </c>
      <c r="V479" s="24" t="s">
        <v>92</v>
      </c>
      <c r="W479" s="24" t="s">
        <v>92</v>
      </c>
      <c r="X479" s="24" t="s">
        <v>92</v>
      </c>
      <c r="Y479" s="24" t="s">
        <v>92</v>
      </c>
      <c r="Z479" s="24" t="s">
        <v>92</v>
      </c>
      <c r="AA479" s="24" t="s">
        <v>92</v>
      </c>
      <c r="AB479" s="23" t="s">
        <v>198</v>
      </c>
      <c r="AC479" s="21">
        <v>17.985230479999998</v>
      </c>
      <c r="AD479" s="21">
        <v>-66.920021640000002</v>
      </c>
      <c r="AE479" s="21" t="str">
        <f>_xlfn.XLOOKUP(Consolidated[[#This Row],[CODE]],[1]updatedschoolpoints!$A:$A,[1]updatedschoolpoints!$O:$O)</f>
        <v>407-043-152-01</v>
      </c>
      <c r="AF479" s="21">
        <f>_xlfn.XLOOKUP(Consolidated[[#This Row],[CODE]],[1]updatedschoolpoints!$A:$A,[1]updatedschoolpoints!$Q:$Q)</f>
        <v>1</v>
      </c>
      <c r="AG479" s="21">
        <f>_xlfn.XLOOKUP(Consolidated[[#This Row],[CODE]],[1]updatedschoolpoints!$A:$A,[1]updatedschoolpoints!$P:$P)</f>
        <v>152</v>
      </c>
      <c r="AH479" s="21">
        <f>_xlfn.XLOOKUP(Consolidated[[#This Row],[CODE]],[1]updatedschoolpoints!$A:$A,[1]updatedschoolpoints!$I:$I)</f>
        <v>1.5828778370000001</v>
      </c>
      <c r="AI479" s="21">
        <f>_xlfn.XLOOKUP(Consolidated[[#This Row],[CODE]],[1]updatedschoolpoints!$A:$A,[1]updatedschoolpoints!$H:$H)</f>
        <v>68950.158590000006</v>
      </c>
      <c r="AJ479" s="21">
        <v>12387</v>
      </c>
      <c r="AK479" s="21" t="s">
        <v>248</v>
      </c>
      <c r="AL479" s="26">
        <f>_xlfn.XLOOKUP(Consolidated[[#This Row],[CODE]],'[2]FCI updated 220517'!$B:$B,'[2]FCI updated 220517'!$GD:$GD)</f>
        <v>1.4159999999999999</v>
      </c>
      <c r="AM479" s="27">
        <f>IF(AND(Consolidated[[#This Row],[DESIGNATION]]="Historic",Consolidated[[#This Row],[DESIGNATION 3/22/2022]]="Historic"),AL479,AL479/1.6)</f>
        <v>0.8849999999999999</v>
      </c>
      <c r="AN479" s="21" t="s">
        <v>97</v>
      </c>
      <c r="AO479" s="21" t="s">
        <v>97</v>
      </c>
      <c r="AP479" s="21" t="str">
        <f>_xlfn.XLOOKUP(Consolidated[[#This Row],[CODE]],'[3]PRUEBA PVI'!$D:$D,'[3]PRUEBA PVI'!$I:$I,"NO DATA")</f>
        <v>REGULAR</v>
      </c>
      <c r="AQ479" s="28" t="str">
        <f>IF(_xlfn.XLOOKUP(Consolidated[[#This Row],[CODE]],'[4]PRUEBA PVI'!$D:$D,'[4]PRUEBA PVI'!$I:$I,"NOT FOUND")=Consolidated[[#This Row],[SPECIAL SCHOOL]],"MATCHES","NO")</f>
        <v>MATCHES</v>
      </c>
      <c r="AR479" s="28"/>
      <c r="AS479" s="21">
        <f>_xlfn.XLOOKUP(Consolidated[[#This Row],[CODE]],'[5]WORKING FILE'!$D:$D,'[5]WORKING FILE'!$W:$W,"")</f>
        <v>1</v>
      </c>
      <c r="AT479" s="33" t="str">
        <f>_xlfn.XLOOKUP(Consolidated[[#This Row],[CODE]],'[5]WORKING FILE'!$D:$D,'[5]WORKING FILE'!$V:$V)</f>
        <v> </v>
      </c>
      <c r="AU479" s="21" t="str">
        <f>_xlfn.XLOOKUP(Consolidated[[#This Row],[CODE]],'[6]Karen sort'!$D:$D,'[6]Karen sort'!$O:$O,"NOT COMPLETE")</f>
        <v>PK-5</v>
      </c>
      <c r="AV479" s="21">
        <v>2.7</v>
      </c>
      <c r="AW479" s="21">
        <v>4</v>
      </c>
      <c r="AX479" s="21">
        <v>1</v>
      </c>
      <c r="AY479" s="27">
        <v>0.82760482433865423</v>
      </c>
      <c r="AZ479" s="21"/>
      <c r="BA479" s="21"/>
      <c r="BB479" s="21"/>
      <c r="BC479" s="21"/>
      <c r="BD479" s="21"/>
      <c r="BE479" s="21"/>
      <c r="BF479" s="24" t="s">
        <v>98</v>
      </c>
      <c r="BG479" s="24">
        <v>105.47279037235171</v>
      </c>
      <c r="BH479" s="29" t="str">
        <f>IF(_xlfn.XLOOKUP(Consolidated[[#This Row],[CODE]],'[4]PRUEBA PVI'!$D:$D,'[4]PRUEBA PVI'!$AF:$AF,"NOT FOUND")=BG479,"",_xlfn.XLOOKUP(Consolidated[[#This Row],[CODE]],'[4]PRUEBA PVI'!$D:$D,'[4]PRUEBA PVI'!$AF:$AF,"NOT FOUND"))</f>
        <v/>
      </c>
      <c r="BI479" s="30">
        <v>100.32732864434071</v>
      </c>
      <c r="BJ479" s="21">
        <v>9</v>
      </c>
      <c r="BK479" s="28" t="str">
        <f>IF(_xlfn.XLOOKUP(Consolidated[[#This Row],[CODE]],'[4]PRUEBA PVI'!$D:$D,'[4]PRUEBA PVI'!$AK:$AK,"NO DATA")=Consolidated[[#This Row],[NO OF CLASSROOMS]],"","DOES NOT MATCH")</f>
        <v/>
      </c>
      <c r="BL479" s="31">
        <f>Consolidated[[#This Row],[ENROLLMENT 2021-22]]/Consolidated[[#This Row],[NO OF CLASSROOMS]]</f>
        <v>11.147480960482302</v>
      </c>
      <c r="BM479" s="21">
        <f>Consolidated[[#This Row],[FLOOR AREA (SF)]]/Consolidated[[#This Row],[ENROLLMENT 2022-23]]</f>
        <v>117.44261203548368</v>
      </c>
      <c r="BN479" s="21" t="s">
        <v>114</v>
      </c>
      <c r="BO479" s="21" t="s">
        <v>132</v>
      </c>
      <c r="BP479" s="21" t="s">
        <v>97</v>
      </c>
      <c r="BQ479" s="21" t="s">
        <v>97</v>
      </c>
      <c r="BR479" s="21" t="s">
        <v>285</v>
      </c>
      <c r="BS479" s="21" t="str">
        <f>_xlfn.XLOOKUP(Consolidated[[#This Row],[CODE]],'[7]page 1'!$A:$A,'[7]page 1'!$C:$C,"")</f>
        <v/>
      </c>
      <c r="BT479" s="21" t="str">
        <f>_xlfn.XLOOKUP(Consolidated[[#This Row],[CODE]],[8]Sheet1!$A:$A,[8]Sheet1!$G:$G,"")</f>
        <v/>
      </c>
      <c r="BU479" s="21" t="s">
        <v>92</v>
      </c>
      <c r="BV479" s="21" t="s">
        <v>124</v>
      </c>
      <c r="BW479" s="25" t="s">
        <v>92</v>
      </c>
      <c r="BX479" s="32" t="s">
        <v>1402</v>
      </c>
      <c r="BY479" s="21" t="s">
        <v>1401</v>
      </c>
      <c r="BZ479" s="21" t="s">
        <v>103</v>
      </c>
      <c r="CA479" s="33" t="s">
        <v>1403</v>
      </c>
      <c r="CB479" s="21">
        <v>1</v>
      </c>
      <c r="CC479" s="25" t="s">
        <v>105</v>
      </c>
      <c r="CD479" s="21" t="s">
        <v>97</v>
      </c>
      <c r="CE479" s="21"/>
      <c r="CF479" s="21" t="s">
        <v>127</v>
      </c>
    </row>
    <row r="480" spans="1:84" ht="27.6" x14ac:dyDescent="0.3">
      <c r="A480" s="50">
        <v>50740</v>
      </c>
      <c r="B480" s="22" t="s">
        <v>1404</v>
      </c>
      <c r="C480" s="21" t="s">
        <v>356</v>
      </c>
      <c r="D480" s="21" t="s">
        <v>1400</v>
      </c>
      <c r="E480" s="21" t="s">
        <v>1401</v>
      </c>
      <c r="F480" s="21"/>
      <c r="G480" s="21" t="s">
        <v>189</v>
      </c>
      <c r="H480" s="21" t="str">
        <f>_xlfn.XLOOKUP(Consolidated[[#This Row],[CODE]],[10]SimpGrades2!$B:$B,[10]SimpGrades2!$D:$D,"")</f>
        <v>6 8</v>
      </c>
      <c r="I480" s="21" t="s">
        <v>92</v>
      </c>
      <c r="J480" s="21" t="s">
        <v>93</v>
      </c>
      <c r="K480" s="21" t="s">
        <v>191</v>
      </c>
      <c r="L480" s="24" t="s">
        <v>92</v>
      </c>
      <c r="M480" s="24" t="s">
        <v>92</v>
      </c>
      <c r="N480" s="24" t="s">
        <v>92</v>
      </c>
      <c r="O480" s="24" t="s">
        <v>92</v>
      </c>
      <c r="P480" s="24" t="s">
        <v>92</v>
      </c>
      <c r="Q480" s="24" t="s">
        <v>92</v>
      </c>
      <c r="R480" s="24" t="s">
        <v>92</v>
      </c>
      <c r="S480" s="24">
        <v>63.541608042195996</v>
      </c>
      <c r="T480" s="24">
        <v>46.316991496446022</v>
      </c>
      <c r="U480" s="24">
        <v>50.393670906502351</v>
      </c>
      <c r="V480" s="24" t="s">
        <v>92</v>
      </c>
      <c r="W480" s="24" t="s">
        <v>92</v>
      </c>
      <c r="X480" s="24" t="s">
        <v>92</v>
      </c>
      <c r="Y480" s="24" t="s">
        <v>92</v>
      </c>
      <c r="Z480" s="24" t="s">
        <v>92</v>
      </c>
      <c r="AA480" s="24" t="s">
        <v>92</v>
      </c>
      <c r="AB480" s="23" t="s">
        <v>192</v>
      </c>
      <c r="AC480" s="21">
        <v>17.9726</v>
      </c>
      <c r="AD480" s="21">
        <v>-66.906170000000003</v>
      </c>
      <c r="AE480" s="21" t="str">
        <f>_xlfn.XLOOKUP(Consolidated[[#This Row],[CODE]],[1]updatedschoolpoints!$A:$A,[1]updatedschoolpoints!$O:$O)</f>
        <v>407-086-145-10</v>
      </c>
      <c r="AF480" s="21">
        <f>_xlfn.XLOOKUP(Consolidated[[#This Row],[CODE]],[1]updatedschoolpoints!$A:$A,[1]updatedschoolpoints!$Q:$Q)</f>
        <v>10</v>
      </c>
      <c r="AG480" s="21">
        <f>_xlfn.XLOOKUP(Consolidated[[#This Row],[CODE]],[1]updatedschoolpoints!$A:$A,[1]updatedschoolpoints!$P:$P)</f>
        <v>145</v>
      </c>
      <c r="AH480" s="21">
        <f>_xlfn.XLOOKUP(Consolidated[[#This Row],[CODE]],[1]updatedschoolpoints!$A:$A,[1]updatedschoolpoints!$I:$I)</f>
        <v>4.8115622299999998</v>
      </c>
      <c r="AI480" s="21">
        <f>_xlfn.XLOOKUP(Consolidated[[#This Row],[CODE]],[1]updatedschoolpoints!$A:$A,[1]updatedschoolpoints!$H:$H)</f>
        <v>209591.6507</v>
      </c>
      <c r="AJ480" s="38"/>
      <c r="AK480" s="21" t="s">
        <v>1000</v>
      </c>
      <c r="AL480" s="26" t="e">
        <f>_xlfn.XLOOKUP(Consolidated[[#This Row],[CODE]],'[2]FCI updated 220517'!$B:$B,'[2]FCI updated 220517'!$GD:$GD)</f>
        <v>#N/A</v>
      </c>
      <c r="AM480" s="27" t="e">
        <f>IF(AND(Consolidated[[#This Row],[DESIGNATION]]="Historic",Consolidated[[#This Row],[DESIGNATION 3/22/2022]]="Historic"),AL480,AL480/1.6)</f>
        <v>#N/A</v>
      </c>
      <c r="AN480" s="21" t="s">
        <v>97</v>
      </c>
      <c r="AO480" s="21" t="s">
        <v>97</v>
      </c>
      <c r="AP480" s="21" t="str">
        <f>_xlfn.XLOOKUP(Consolidated[[#This Row],[CODE]],'[3]PRUEBA PVI'!$D:$D,'[3]PRUEBA PVI'!$I:$I,"NO DATA")</f>
        <v>REGULAR</v>
      </c>
      <c r="AQ480" s="28" t="str">
        <f>IF(_xlfn.XLOOKUP(Consolidated[[#This Row],[CODE]],'[4]PRUEBA PVI'!$D:$D,'[4]PRUEBA PVI'!$I:$I,"NOT FOUND")=Consolidated[[#This Row],[SPECIAL SCHOOL]],"MATCHES","NO")</f>
        <v>MATCHES</v>
      </c>
      <c r="AR480" s="28">
        <v>1</v>
      </c>
      <c r="AS480" s="21">
        <f>_xlfn.XLOOKUP(Consolidated[[#This Row],[CODE]],'[5]WORKING FILE'!$D:$D,'[5]WORKING FILE'!$W:$W,"")</f>
        <v>4</v>
      </c>
      <c r="AT480" s="33" t="str">
        <f>_xlfn.XLOOKUP(Consolidated[[#This Row],[CODE]],'[5]WORKING FILE'!$D:$D,'[5]WORKING FILE'!$V:$V)</f>
        <v>new? Invest in this school and the HS. Other smaller schools may benefit their imediate community but remain "1's"</v>
      </c>
      <c r="AU480" s="21" t="str">
        <f>_xlfn.XLOOKUP(Consolidated[[#This Row],[CODE]],'[6]Karen sort'!$D:$D,'[6]Karen sort'!$O:$O,"NOT COMPLETE")</f>
        <v>PK-8</v>
      </c>
      <c r="AV480" s="21">
        <v>2.7</v>
      </c>
      <c r="AW480" s="21">
        <v>2</v>
      </c>
      <c r="AX480" s="21" t="s">
        <v>92</v>
      </c>
      <c r="AY480" s="27" t="s">
        <v>92</v>
      </c>
      <c r="AZ480" s="21"/>
      <c r="BA480" s="21"/>
      <c r="BB480" s="21"/>
      <c r="BC480" s="21"/>
      <c r="BD480" s="21"/>
      <c r="BE480" s="21"/>
      <c r="BF480" s="24" t="s">
        <v>98</v>
      </c>
      <c r="BG480" s="24">
        <v>166.84990002276638</v>
      </c>
      <c r="BH480" s="29" t="str">
        <f>IF(_xlfn.XLOOKUP(Consolidated[[#This Row],[CODE]],'[4]PRUEBA PVI'!$D:$D,'[4]PRUEBA PVI'!$AF:$AF,"NOT FOUND")=BG480,"",_xlfn.XLOOKUP(Consolidated[[#This Row],[CODE]],'[4]PRUEBA PVI'!$D:$D,'[4]PRUEBA PVI'!$AF:$AF,"NOT FOUND"))</f>
        <v/>
      </c>
      <c r="BI480" s="30">
        <v>158.1765212110343</v>
      </c>
      <c r="BJ480" s="21">
        <v>21</v>
      </c>
      <c r="BK480" s="28" t="str">
        <f>IF(_xlfn.XLOOKUP(Consolidated[[#This Row],[CODE]],'[4]PRUEBA PVI'!$D:$D,'[4]PRUEBA PVI'!$AK:$AK,"NO DATA")=Consolidated[[#This Row],[NO OF CLASSROOMS]],"","DOES NOT MATCH")</f>
        <v/>
      </c>
      <c r="BL480" s="31">
        <f>Consolidated[[#This Row],[ENROLLMENT 2021-22]]/Consolidated[[#This Row],[NO OF CLASSROOMS]]</f>
        <v>7.532215295763538</v>
      </c>
      <c r="BM480" s="21">
        <f>Consolidated[[#This Row],[FLOOR AREA (SF)]]/Consolidated[[#This Row],[ENROLLMENT 2022-23]]</f>
        <v>0</v>
      </c>
      <c r="BN480" s="21" t="s">
        <v>99</v>
      </c>
      <c r="BO480" s="21" t="s">
        <v>115</v>
      </c>
      <c r="BP480" s="21" t="s">
        <v>97</v>
      </c>
      <c r="BQ480" s="21" t="s">
        <v>97</v>
      </c>
      <c r="BR480" s="21" t="s">
        <v>285</v>
      </c>
      <c r="BS480" s="21" t="str">
        <f>_xlfn.XLOOKUP(Consolidated[[#This Row],[CODE]],'[7]page 1'!$A:$A,'[7]page 1'!$C:$C,"")</f>
        <v/>
      </c>
      <c r="BT480" s="21" t="str">
        <f>_xlfn.XLOOKUP(Consolidated[[#This Row],[CODE]],[8]Sheet1!$A:$A,[8]Sheet1!$G:$G,"")</f>
        <v/>
      </c>
      <c r="BU480" s="21" t="s">
        <v>92</v>
      </c>
      <c r="BV480" s="21" t="s">
        <v>101</v>
      </c>
      <c r="BW480" s="25" t="s">
        <v>92</v>
      </c>
      <c r="BX480" s="32" t="s">
        <v>1405</v>
      </c>
      <c r="BY480" s="21" t="s">
        <v>1401</v>
      </c>
      <c r="BZ480" s="21" t="s">
        <v>103</v>
      </c>
      <c r="CA480" s="33" t="s">
        <v>1403</v>
      </c>
      <c r="CB480" s="21">
        <v>1</v>
      </c>
      <c r="CC480" s="25" t="s">
        <v>105</v>
      </c>
      <c r="CD480" s="21" t="s">
        <v>97</v>
      </c>
      <c r="CE480" s="21"/>
      <c r="CF480" s="21" t="s">
        <v>143</v>
      </c>
    </row>
    <row r="481" spans="1:84" ht="41.4" x14ac:dyDescent="0.3">
      <c r="A481" s="50">
        <v>50757</v>
      </c>
      <c r="B481" s="22" t="s">
        <v>1406</v>
      </c>
      <c r="C481" s="21" t="s">
        <v>356</v>
      </c>
      <c r="D481" s="21" t="s">
        <v>1400</v>
      </c>
      <c r="E481" s="38" t="s">
        <v>1401</v>
      </c>
      <c r="F481" s="38" t="s">
        <v>1407</v>
      </c>
      <c r="G481" s="21" t="s">
        <v>108</v>
      </c>
      <c r="H481" s="21" t="s">
        <v>109</v>
      </c>
      <c r="I481" s="21" t="s">
        <v>92</v>
      </c>
      <c r="J481" s="21" t="s">
        <v>93</v>
      </c>
      <c r="K481" s="21" t="s">
        <v>111</v>
      </c>
      <c r="L481" s="24" t="s">
        <v>92</v>
      </c>
      <c r="M481" s="24">
        <v>12.400268856209903</v>
      </c>
      <c r="N481" s="24">
        <v>11.204036452500704</v>
      </c>
      <c r="O481" s="24">
        <v>20.649628543788101</v>
      </c>
      <c r="P481" s="24">
        <v>18.835901246194815</v>
      </c>
      <c r="Q481" s="24">
        <v>19.826150836609138</v>
      </c>
      <c r="R481" s="24">
        <v>17.967857500155105</v>
      </c>
      <c r="S481" s="24">
        <v>26.554701868380416</v>
      </c>
      <c r="T481" s="24">
        <v>34.974054803438833</v>
      </c>
      <c r="U481" s="24">
        <v>35.180487236614852</v>
      </c>
      <c r="V481" s="24" t="s">
        <v>92</v>
      </c>
      <c r="W481" s="24" t="s">
        <v>92</v>
      </c>
      <c r="X481" s="24" t="s">
        <v>92</v>
      </c>
      <c r="Y481" s="24" t="s">
        <v>92</v>
      </c>
      <c r="Z481" s="24" t="s">
        <v>92</v>
      </c>
      <c r="AA481" s="24" t="s">
        <v>92</v>
      </c>
      <c r="AB481" s="23" t="s">
        <v>129</v>
      </c>
      <c r="AC481" s="21">
        <v>17.967659999999999</v>
      </c>
      <c r="AD481" s="21">
        <v>-66.93638</v>
      </c>
      <c r="AE481" s="21" t="str">
        <f>_xlfn.XLOOKUP(Consolidated[[#This Row],[CODE]],[1]updatedschoolpoints!$A:$A,[1]updatedschoolpoints!$O:$O)</f>
        <v>406-100-094-03</v>
      </c>
      <c r="AF481" s="21">
        <f>_xlfn.XLOOKUP(Consolidated[[#This Row],[CODE]],[1]updatedschoolpoints!$A:$A,[1]updatedschoolpoints!$Q:$Q)</f>
        <v>3</v>
      </c>
      <c r="AG481" s="21">
        <f>_xlfn.XLOOKUP(Consolidated[[#This Row],[CODE]],[1]updatedschoolpoints!$A:$A,[1]updatedschoolpoints!$P:$P)</f>
        <v>94</v>
      </c>
      <c r="AH481" s="21">
        <f>_xlfn.XLOOKUP(Consolidated[[#This Row],[CODE]],[1]updatedschoolpoints!$A:$A,[1]updatedschoolpoints!$I:$I)</f>
        <v>4.0840874219999996</v>
      </c>
      <c r="AI481" s="21">
        <f>_xlfn.XLOOKUP(Consolidated[[#This Row],[CODE]],[1]updatedschoolpoints!$A:$A,[1]updatedschoolpoints!$H:$H)</f>
        <v>177902.8481</v>
      </c>
      <c r="AJ481" s="21">
        <v>55706</v>
      </c>
      <c r="AK481" s="21" t="s">
        <v>1408</v>
      </c>
      <c r="AL481" s="26">
        <f>_xlfn.XLOOKUP(Consolidated[[#This Row],[CODE]],'[2]FCI updated 220517'!$B:$B,'[2]FCI updated 220517'!$GD:$GD)</f>
        <v>1.488</v>
      </c>
      <c r="AM481" s="27">
        <f>IF(AND(Consolidated[[#This Row],[DESIGNATION]]="Historic",Consolidated[[#This Row],[DESIGNATION 3/22/2022]]="Historic"),AL481,AL481/1.6)</f>
        <v>0.92999999999999994</v>
      </c>
      <c r="AN481" s="21" t="s">
        <v>97</v>
      </c>
      <c r="AO481" s="21" t="s">
        <v>46</v>
      </c>
      <c r="AP481" s="21" t="str">
        <f>_xlfn.XLOOKUP(Consolidated[[#This Row],[CODE]],'[3]PRUEBA PVI'!$D:$D,'[3]PRUEBA PVI'!$I:$I,"NO DATA")</f>
        <v>REGULAR</v>
      </c>
      <c r="AQ481" s="28" t="str">
        <f>IF(_xlfn.XLOOKUP(Consolidated[[#This Row],[CODE]],'[4]PRUEBA PVI'!$D:$D,'[4]PRUEBA PVI'!$I:$I,"NOT FOUND")=Consolidated[[#This Row],[SPECIAL SCHOOL]],"MATCHES","NO")</f>
        <v>MATCHES</v>
      </c>
      <c r="AR481" s="28"/>
      <c r="AS481" s="21">
        <f>_xlfn.XLOOKUP(Consolidated[[#This Row],[CODE]],'[5]WORKING FILE'!$D:$D,'[5]WORKING FILE'!$W:$W,"")</f>
        <v>1</v>
      </c>
      <c r="AT481" s="33">
        <f>_xlfn.XLOOKUP(Consolidated[[#This Row],[CODE]],'[5]WORKING FILE'!$D:$D,'[5]WORKING FILE'!$V:$V)</f>
        <v>0</v>
      </c>
      <c r="AU481" s="21">
        <f>_xlfn.XLOOKUP(Consolidated[[#This Row],[CODE]],'[6]Karen sort'!$D:$D,'[6]Karen sort'!$O:$O,"NOT COMPLETE")</f>
        <v>0</v>
      </c>
      <c r="AV481" s="21">
        <v>2.7</v>
      </c>
      <c r="AW481" s="21">
        <v>3</v>
      </c>
      <c r="AX481" s="21">
        <v>2</v>
      </c>
      <c r="AY481" s="27">
        <v>1.2610423888903382</v>
      </c>
      <c r="AZ481" s="21"/>
      <c r="BA481" s="21"/>
      <c r="BB481" s="21"/>
      <c r="BC481" s="21"/>
      <c r="BD481" s="21"/>
      <c r="BE481" s="21"/>
      <c r="BF481" s="24" t="s">
        <v>98</v>
      </c>
      <c r="BG481" s="24">
        <v>200.46658534346315</v>
      </c>
      <c r="BH481" s="29" t="str">
        <f>IF(_xlfn.XLOOKUP(Consolidated[[#This Row],[CODE]],'[4]PRUEBA PVI'!$D:$D,'[4]PRUEBA PVI'!$AF:$AF,"NOT FOUND")=BG481,"",_xlfn.XLOOKUP(Consolidated[[#This Row],[CODE]],'[4]PRUEBA PVI'!$D:$D,'[4]PRUEBA PVI'!$AF:$AF,"NOT FOUND"))</f>
        <v/>
      </c>
      <c r="BI481" s="30">
        <v>189.56630711390318</v>
      </c>
      <c r="BJ481" s="21">
        <v>33</v>
      </c>
      <c r="BK481" s="28" t="str">
        <f>IF(_xlfn.XLOOKUP(Consolidated[[#This Row],[CODE]],'[4]PRUEBA PVI'!$D:$D,'[4]PRUEBA PVI'!$AK:$AK,"NO DATA")=Consolidated[[#This Row],[NO OF CLASSROOMS]],"","DOES NOT MATCH")</f>
        <v/>
      </c>
      <c r="BL481" s="31">
        <f>Consolidated[[#This Row],[ENROLLMENT 2021-22]]/Consolidated[[#This Row],[NO OF CLASSROOMS]]</f>
        <v>5.7444335489061569</v>
      </c>
      <c r="BM481" s="21">
        <f>Consolidated[[#This Row],[FLOOR AREA (SF)]]/Consolidated[[#This Row],[ENROLLMENT 2022-23]]</f>
        <v>277.88172230577914</v>
      </c>
      <c r="BN481" s="21" t="s">
        <v>99</v>
      </c>
      <c r="BO481" s="21" t="s">
        <v>132</v>
      </c>
      <c r="BP481" s="21" t="s">
        <v>97</v>
      </c>
      <c r="BQ481" s="21" t="s">
        <v>97</v>
      </c>
      <c r="BR481" s="21" t="s">
        <v>285</v>
      </c>
      <c r="BS481" s="21" t="str">
        <f>_xlfn.XLOOKUP(Consolidated[[#This Row],[CODE]],'[7]page 1'!$A:$A,'[7]page 1'!$C:$C,"")</f>
        <v/>
      </c>
      <c r="BT481" s="21" t="str">
        <f>_xlfn.XLOOKUP(Consolidated[[#This Row],[CODE]],[8]Sheet1!$A:$A,[8]Sheet1!$G:$G,"")</f>
        <v/>
      </c>
      <c r="BU481" s="21" t="s">
        <v>92</v>
      </c>
      <c r="BV481" s="21" t="s">
        <v>124</v>
      </c>
      <c r="BW481" s="25" t="s">
        <v>279</v>
      </c>
      <c r="BX481" s="32" t="s">
        <v>1409</v>
      </c>
      <c r="BY481" s="21" t="s">
        <v>1181</v>
      </c>
      <c r="BZ481" s="21" t="s">
        <v>103</v>
      </c>
      <c r="CA481" s="33" t="s">
        <v>1410</v>
      </c>
      <c r="CB481" s="21">
        <v>1</v>
      </c>
      <c r="CC481" s="25" t="s">
        <v>105</v>
      </c>
      <c r="CD481" s="21" t="s">
        <v>97</v>
      </c>
      <c r="CE481" s="21" t="s">
        <v>1023</v>
      </c>
      <c r="CF481" s="21" t="s">
        <v>176</v>
      </c>
    </row>
    <row r="482" spans="1:84" ht="27.6" x14ac:dyDescent="0.3">
      <c r="A482" s="59">
        <v>50773</v>
      </c>
      <c r="B482" s="60" t="s">
        <v>217</v>
      </c>
      <c r="C482" s="21" t="s">
        <v>356</v>
      </c>
      <c r="D482" s="21" t="s">
        <v>1400</v>
      </c>
      <c r="E482" s="21" t="s">
        <v>1401</v>
      </c>
      <c r="F482" s="21"/>
      <c r="G482" s="21" t="s">
        <v>119</v>
      </c>
      <c r="H482" s="21" t="s">
        <v>120</v>
      </c>
      <c r="I482" s="21" t="s">
        <v>110</v>
      </c>
      <c r="J482" s="21" t="s">
        <v>92</v>
      </c>
      <c r="K482" s="21" t="s">
        <v>121</v>
      </c>
      <c r="L482" s="24">
        <v>1.0775136297870367</v>
      </c>
      <c r="M482" s="24">
        <v>15.261869361489111</v>
      </c>
      <c r="N482" s="24">
        <v>6.5356879306254108</v>
      </c>
      <c r="O482" s="24">
        <v>14.079292188946431</v>
      </c>
      <c r="P482" s="24">
        <v>7.534360498477926</v>
      </c>
      <c r="Q482" s="24">
        <v>9.4410242079091127</v>
      </c>
      <c r="R482" s="24">
        <v>10.402443815879272</v>
      </c>
      <c r="S482" s="24" t="s">
        <v>92</v>
      </c>
      <c r="T482" s="24" t="s">
        <v>92</v>
      </c>
      <c r="U482" s="24" t="s">
        <v>92</v>
      </c>
      <c r="V482" s="24" t="s">
        <v>92</v>
      </c>
      <c r="W482" s="24" t="s">
        <v>92</v>
      </c>
      <c r="X482" s="24" t="s">
        <v>92</v>
      </c>
      <c r="Y482" s="24" t="s">
        <v>92</v>
      </c>
      <c r="Z482" s="24" t="s">
        <v>92</v>
      </c>
      <c r="AA482" s="24" t="s">
        <v>92</v>
      </c>
      <c r="AB482" s="23" t="s">
        <v>223</v>
      </c>
      <c r="AC482" s="21">
        <v>17.99822</v>
      </c>
      <c r="AD482" s="21">
        <v>-66.89452</v>
      </c>
      <c r="AE482" s="21" t="str">
        <f>_xlfn.XLOOKUP(Consolidated[[#This Row],[CODE]],[1]updatedschoolpoints!$A:$A,[1]updatedschoolpoints!$O:$O)</f>
        <v>407-000-003-04</v>
      </c>
      <c r="AF482" s="21">
        <f>_xlfn.XLOOKUP(Consolidated[[#This Row],[CODE]],[1]updatedschoolpoints!$A:$A,[1]updatedschoolpoints!$Q:$Q)</f>
        <v>4</v>
      </c>
      <c r="AG482" s="21">
        <f>_xlfn.XLOOKUP(Consolidated[[#This Row],[CODE]],[1]updatedschoolpoints!$A:$A,[1]updatedschoolpoints!$P:$P)</f>
        <v>3</v>
      </c>
      <c r="AH482" s="21">
        <f>_xlfn.XLOOKUP(Consolidated[[#This Row],[CODE]],[1]updatedschoolpoints!$A:$A,[1]updatedschoolpoints!$I:$I)</f>
        <v>1.0607953029999999</v>
      </c>
      <c r="AI482" s="21">
        <f>_xlfn.XLOOKUP(Consolidated[[#This Row],[CODE]],[1]updatedschoolpoints!$A:$A,[1]updatedschoolpoints!$H:$H)</f>
        <v>46208.24338</v>
      </c>
      <c r="AJ482" s="21">
        <v>14938</v>
      </c>
      <c r="AK482" s="21" t="s">
        <v>1411</v>
      </c>
      <c r="AL482" s="26">
        <f>_xlfn.XLOOKUP(Consolidated[[#This Row],[CODE]],'[2]FCI updated 220517'!$B:$B,'[2]FCI updated 220517'!$GD:$GD)</f>
        <v>1.44</v>
      </c>
      <c r="AM482" s="27">
        <f>IF(AND(Consolidated[[#This Row],[DESIGNATION]]="Historic",Consolidated[[#This Row],[DESIGNATION 3/22/2022]]="Historic"),AL482,AL482/1.6)</f>
        <v>0.89999999999999991</v>
      </c>
      <c r="AN482" s="21" t="s">
        <v>97</v>
      </c>
      <c r="AO482" s="21" t="s">
        <v>97</v>
      </c>
      <c r="AP482" s="21" t="str">
        <f>_xlfn.XLOOKUP(Consolidated[[#This Row],[CODE]],'[3]PRUEBA PVI'!$D:$D,'[3]PRUEBA PVI'!$I:$I,"NO DATA")</f>
        <v>REGULAR</v>
      </c>
      <c r="AQ482" s="28" t="str">
        <f>IF(_xlfn.XLOOKUP(Consolidated[[#This Row],[CODE]],'[4]PRUEBA PVI'!$D:$D,'[4]PRUEBA PVI'!$I:$I,"NOT FOUND")=Consolidated[[#This Row],[SPECIAL SCHOOL]],"MATCHES","NO")</f>
        <v>MATCHES</v>
      </c>
      <c r="AR482" s="28"/>
      <c r="AS482" s="21">
        <f>_xlfn.XLOOKUP(Consolidated[[#This Row],[CODE]],'[5]WORKING FILE'!$D:$D,'[5]WORKING FILE'!$W:$W,"")</f>
        <v>1</v>
      </c>
      <c r="AT482" s="33" t="str">
        <f>_xlfn.XLOOKUP(Consolidated[[#This Row],[CODE]],'[5]WORKING FILE'!$D:$D,'[5]WORKING FILE'!$V:$V)</f>
        <v> </v>
      </c>
      <c r="AU482" s="21" t="str">
        <f>_xlfn.XLOOKUP(Consolidated[[#This Row],[CODE]],'[6]Karen sort'!$D:$D,'[6]Karen sort'!$O:$O,"NOT COMPLETE")</f>
        <v>PK-5</v>
      </c>
      <c r="AV482" s="21">
        <v>2.7</v>
      </c>
      <c r="AW482" s="21">
        <v>5</v>
      </c>
      <c r="AX482" s="21">
        <v>2</v>
      </c>
      <c r="AY482" s="27">
        <v>1.2055235629165837</v>
      </c>
      <c r="AZ482" s="21"/>
      <c r="BA482" s="21"/>
      <c r="BB482" s="21"/>
      <c r="BC482" s="21"/>
      <c r="BD482" s="21"/>
      <c r="BE482" s="21"/>
      <c r="BF482" s="24" t="s">
        <v>98</v>
      </c>
      <c r="BG482" s="24">
        <v>64.332191633114292</v>
      </c>
      <c r="BH482" s="29" t="str">
        <f>IF(_xlfn.XLOOKUP(Consolidated[[#This Row],[CODE]],'[4]PRUEBA PVI'!$D:$D,'[4]PRUEBA PVI'!$AF:$AF,"NOT FOUND")=BG482,"",_xlfn.XLOOKUP(Consolidated[[#This Row],[CODE]],'[4]PRUEBA PVI'!$D:$D,'[4]PRUEBA PVI'!$AF:$AF,"NOT FOUND"))</f>
        <v/>
      </c>
      <c r="BI482" s="30">
        <v>60.882564542561965</v>
      </c>
      <c r="BJ482" s="21">
        <v>11</v>
      </c>
      <c r="BK482" s="28" t="str">
        <f>IF(_xlfn.XLOOKUP(Consolidated[[#This Row],[CODE]],'[4]PRUEBA PVI'!$D:$D,'[4]PRUEBA PVI'!$AK:$AK,"NO DATA")=Consolidated[[#This Row],[NO OF CLASSROOMS]],"","DOES NOT MATCH")</f>
        <v/>
      </c>
      <c r="BL482" s="31">
        <f>Consolidated[[#This Row],[ENROLLMENT 2021-22]]/Consolidated[[#This Row],[NO OF CLASSROOMS]]</f>
        <v>5.5347785947783601</v>
      </c>
      <c r="BM482" s="21">
        <f>Consolidated[[#This Row],[FLOOR AREA (SF)]]/Consolidated[[#This Row],[ENROLLMENT 2022-23]]</f>
        <v>232.20101197843891</v>
      </c>
      <c r="BN482" s="21" t="s">
        <v>114</v>
      </c>
      <c r="BO482" s="21" t="s">
        <v>132</v>
      </c>
      <c r="BP482" s="21" t="s">
        <v>97</v>
      </c>
      <c r="BQ482" s="21" t="s">
        <v>97</v>
      </c>
      <c r="BR482" s="21" t="s">
        <v>285</v>
      </c>
      <c r="BS482" s="21" t="str">
        <f>_xlfn.XLOOKUP(Consolidated[[#This Row],[CODE]],'[7]page 1'!$A:$A,'[7]page 1'!$C:$C,"")</f>
        <v/>
      </c>
      <c r="BT482" s="21" t="str">
        <f>_xlfn.XLOOKUP(Consolidated[[#This Row],[CODE]],[8]Sheet1!$A:$A,[8]Sheet1!$G:$G,"")</f>
        <v/>
      </c>
      <c r="BU482" s="21" t="s">
        <v>92</v>
      </c>
      <c r="BV482" s="21" t="s">
        <v>124</v>
      </c>
      <c r="BW482" s="25" t="s">
        <v>92</v>
      </c>
      <c r="BX482" s="32" t="s">
        <v>1412</v>
      </c>
      <c r="BY482" s="21" t="s">
        <v>1401</v>
      </c>
      <c r="BZ482" s="21" t="s">
        <v>103</v>
      </c>
      <c r="CA482" s="33" t="s">
        <v>1403</v>
      </c>
      <c r="CB482" s="21">
        <v>1</v>
      </c>
      <c r="CC482" s="25" t="s">
        <v>105</v>
      </c>
      <c r="CD482" s="21" t="s">
        <v>97</v>
      </c>
      <c r="CE482" s="21" t="s">
        <v>1023</v>
      </c>
      <c r="CF482" s="21" t="s">
        <v>127</v>
      </c>
    </row>
    <row r="483" spans="1:84" ht="41.4" x14ac:dyDescent="0.3">
      <c r="A483" s="50">
        <v>50781</v>
      </c>
      <c r="B483" s="22" t="s">
        <v>1413</v>
      </c>
      <c r="C483" s="21" t="s">
        <v>356</v>
      </c>
      <c r="D483" s="21" t="s">
        <v>1400</v>
      </c>
      <c r="E483" s="21" t="s">
        <v>1401</v>
      </c>
      <c r="F483" s="21"/>
      <c r="G483" s="21" t="s">
        <v>119</v>
      </c>
      <c r="H483" s="21" t="s">
        <v>120</v>
      </c>
      <c r="I483" s="21" t="s">
        <v>110</v>
      </c>
      <c r="J483" s="21" t="s">
        <v>93</v>
      </c>
      <c r="K483" s="21" t="s">
        <v>121</v>
      </c>
      <c r="L483" s="24">
        <v>5.3875681489351832</v>
      </c>
      <c r="M483" s="24">
        <v>19.077336701861391</v>
      </c>
      <c r="N483" s="24">
        <v>8.4030273393755284</v>
      </c>
      <c r="O483" s="24">
        <v>7.5089558341047633</v>
      </c>
      <c r="P483" s="24">
        <v>15.068720996955852</v>
      </c>
      <c r="Q483" s="24">
        <v>12.273331470281848</v>
      </c>
      <c r="R483" s="24">
        <v>9.4567671053447917</v>
      </c>
      <c r="S483" s="24" t="s">
        <v>92</v>
      </c>
      <c r="T483" s="24" t="s">
        <v>92</v>
      </c>
      <c r="U483" s="24" t="s">
        <v>92</v>
      </c>
      <c r="V483" s="24" t="s">
        <v>92</v>
      </c>
      <c r="W483" s="24" t="s">
        <v>92</v>
      </c>
      <c r="X483" s="24" t="s">
        <v>92</v>
      </c>
      <c r="Y483" s="24" t="s">
        <v>92</v>
      </c>
      <c r="Z483" s="24">
        <v>4.5799178676383905</v>
      </c>
      <c r="AA483" s="24" t="s">
        <v>92</v>
      </c>
      <c r="AB483" s="23" t="s">
        <v>290</v>
      </c>
      <c r="AC483" s="21">
        <v>18.02262</v>
      </c>
      <c r="AD483" s="21">
        <v>-66.885570000000001</v>
      </c>
      <c r="AE483" s="21" t="str">
        <f>_xlfn.XLOOKUP(Consolidated[[#This Row],[CODE]],[1]updatedschoolpoints!$A:$A,[1]updatedschoolpoints!$O:$O)</f>
        <v>384-029-143-54</v>
      </c>
      <c r="AF483" s="21">
        <f>_xlfn.XLOOKUP(Consolidated[[#This Row],[CODE]],[1]updatedschoolpoints!$A:$A,[1]updatedschoolpoints!$Q:$Q)</f>
        <v>54</v>
      </c>
      <c r="AG483" s="21">
        <f>_xlfn.XLOOKUP(Consolidated[[#This Row],[CODE]],[1]updatedschoolpoints!$A:$A,[1]updatedschoolpoints!$P:$P)</f>
        <v>143</v>
      </c>
      <c r="AH483" s="21">
        <f>_xlfn.XLOOKUP(Consolidated[[#This Row],[CODE]],[1]updatedschoolpoints!$A:$A,[1]updatedschoolpoints!$I:$I)</f>
        <v>0.88885756699999996</v>
      </c>
      <c r="AI483" s="21">
        <f>_xlfn.XLOOKUP(Consolidated[[#This Row],[CODE]],[1]updatedschoolpoints!$A:$A,[1]updatedschoolpoints!$H:$H)</f>
        <v>38718.635620000001</v>
      </c>
      <c r="AJ483" s="21">
        <v>12684</v>
      </c>
      <c r="AK483" s="21" t="s">
        <v>248</v>
      </c>
      <c r="AL483" s="26">
        <f>_xlfn.XLOOKUP(Consolidated[[#This Row],[CODE]],'[2]FCI updated 220517'!$B:$B,'[2]FCI updated 220517'!$GD:$GD)</f>
        <v>1.3399999999999901</v>
      </c>
      <c r="AM483" s="27">
        <f>IF(AND(Consolidated[[#This Row],[DESIGNATION]]="Historic",Consolidated[[#This Row],[DESIGNATION 3/22/2022]]="Historic"),AL483,AL483/1.6)</f>
        <v>0.8374999999999938</v>
      </c>
      <c r="AN483" s="21" t="s">
        <v>97</v>
      </c>
      <c r="AO483" s="21" t="s">
        <v>97</v>
      </c>
      <c r="AP483" s="21" t="str">
        <f>_xlfn.XLOOKUP(Consolidated[[#This Row],[CODE]],'[3]PRUEBA PVI'!$D:$D,'[3]PRUEBA PVI'!$I:$I,"NO DATA")</f>
        <v>REGULAR</v>
      </c>
      <c r="AQ483" s="28" t="str">
        <f>IF(_xlfn.XLOOKUP(Consolidated[[#This Row],[CODE]],'[4]PRUEBA PVI'!$D:$D,'[4]PRUEBA PVI'!$I:$I,"NOT FOUND")=Consolidated[[#This Row],[SPECIAL SCHOOL]],"MATCHES","NO")</f>
        <v>MATCHES</v>
      </c>
      <c r="AR483" s="28"/>
      <c r="AS483" s="21">
        <f>_xlfn.XLOOKUP(Consolidated[[#This Row],[CODE]],'[5]WORKING FILE'!$D:$D,'[5]WORKING FILE'!$W:$W,"")</f>
        <v>1</v>
      </c>
      <c r="AT483" s="33" t="str">
        <f>_xlfn.XLOOKUP(Consolidated[[#This Row],[CODE]],'[5]WORKING FILE'!$D:$D,'[5]WORKING FILE'!$V:$V)</f>
        <v> </v>
      </c>
      <c r="AU483" s="21" t="str">
        <f>_xlfn.XLOOKUP(Consolidated[[#This Row],[CODE]],'[6]Karen sort'!$D:$D,'[6]Karen sort'!$O:$O,"NOT COMPLETE")</f>
        <v>PK-5</v>
      </c>
      <c r="AV483" s="21">
        <v>2.7</v>
      </c>
      <c r="AW483" s="21">
        <v>4</v>
      </c>
      <c r="AX483" s="21">
        <v>2</v>
      </c>
      <c r="AY483" s="27">
        <v>1.0571061214449355</v>
      </c>
      <c r="AZ483" s="21"/>
      <c r="BA483" s="21"/>
      <c r="BB483" s="21"/>
      <c r="BC483" s="21"/>
      <c r="BD483" s="21"/>
      <c r="BE483" s="21"/>
      <c r="BF483" s="24" t="s">
        <v>98</v>
      </c>
      <c r="BG483" s="24">
        <v>83.671290797545282</v>
      </c>
      <c r="BH483" s="29" t="str">
        <f>IF(_xlfn.XLOOKUP(Consolidated[[#This Row],[CODE]],'[4]PRUEBA PVI'!$D:$D,'[4]PRUEBA PVI'!$AF:$AF,"NOT FOUND")=BG483,"",_xlfn.XLOOKUP(Consolidated[[#This Row],[CODE]],'[4]PRUEBA PVI'!$D:$D,'[4]PRUEBA PVI'!$AF:$AF,"NOT FOUND"))</f>
        <v/>
      </c>
      <c r="BI483" s="30">
        <v>80.696893304010871</v>
      </c>
      <c r="BJ483" s="21">
        <v>10</v>
      </c>
      <c r="BK483" s="28" t="str">
        <f>IF(_xlfn.XLOOKUP(Consolidated[[#This Row],[CODE]],'[4]PRUEBA PVI'!$D:$D,'[4]PRUEBA PVI'!$AK:$AK,"NO DATA")=Consolidated[[#This Row],[NO OF CLASSROOMS]],"","DOES NOT MATCH")</f>
        <v/>
      </c>
      <c r="BL483" s="31">
        <f>Consolidated[[#This Row],[ENROLLMENT 2021-22]]/Consolidated[[#This Row],[NO OF CLASSROOMS]]</f>
        <v>8.0696893304010864</v>
      </c>
      <c r="BM483" s="21">
        <f>Consolidated[[#This Row],[FLOOR AREA (SF)]]/Consolidated[[#This Row],[ENROLLMENT 2022-23]]</f>
        <v>151.5932152964003</v>
      </c>
      <c r="BN483" s="21" t="s">
        <v>114</v>
      </c>
      <c r="BO483" s="21" t="s">
        <v>132</v>
      </c>
      <c r="BP483" s="21" t="s">
        <v>97</v>
      </c>
      <c r="BQ483" s="21" t="s">
        <v>97</v>
      </c>
      <c r="BR483" s="21" t="s">
        <v>285</v>
      </c>
      <c r="BS483" s="21" t="str">
        <f>_xlfn.XLOOKUP(Consolidated[[#This Row],[CODE]],'[7]page 1'!$A:$A,'[7]page 1'!$C:$C,"")</f>
        <v/>
      </c>
      <c r="BT483" s="21" t="str">
        <f>_xlfn.XLOOKUP(Consolidated[[#This Row],[CODE]],[8]Sheet1!$A:$A,[8]Sheet1!$G:$G,"")</f>
        <v/>
      </c>
      <c r="BU483" s="21" t="s">
        <v>92</v>
      </c>
      <c r="BV483" s="21" t="s">
        <v>124</v>
      </c>
      <c r="BW483" s="25" t="s">
        <v>92</v>
      </c>
      <c r="BX483" s="32" t="s">
        <v>1414</v>
      </c>
      <c r="BY483" s="21" t="s">
        <v>1401</v>
      </c>
      <c r="BZ483" s="21" t="s">
        <v>103</v>
      </c>
      <c r="CA483" s="33" t="s">
        <v>1403</v>
      </c>
      <c r="CB483" s="21">
        <v>1</v>
      </c>
      <c r="CC483" s="25" t="s">
        <v>105</v>
      </c>
      <c r="CD483" s="21" t="s">
        <v>97</v>
      </c>
      <c r="CE483" s="21"/>
      <c r="CF483" s="21" t="s">
        <v>127</v>
      </c>
    </row>
    <row r="484" spans="1:84" ht="27.6" x14ac:dyDescent="0.3">
      <c r="A484" s="61">
        <v>50799</v>
      </c>
      <c r="B484" s="62" t="s">
        <v>1415</v>
      </c>
      <c r="C484" s="21" t="s">
        <v>356</v>
      </c>
      <c r="D484" s="21" t="s">
        <v>1400</v>
      </c>
      <c r="E484" s="21" t="s">
        <v>1401</v>
      </c>
      <c r="F484" s="21"/>
      <c r="G484" s="21" t="s">
        <v>119</v>
      </c>
      <c r="H484" s="21" t="s">
        <v>120</v>
      </c>
      <c r="I484" s="21" t="s">
        <v>92</v>
      </c>
      <c r="J484" s="21" t="s">
        <v>93</v>
      </c>
      <c r="K484" s="21" t="s">
        <v>121</v>
      </c>
      <c r="L484" s="24" t="s">
        <v>92</v>
      </c>
      <c r="M484" s="24">
        <v>11.446402021116834</v>
      </c>
      <c r="N484" s="24">
        <v>9.3366970437505863</v>
      </c>
      <c r="O484" s="24">
        <v>18.772389585261909</v>
      </c>
      <c r="P484" s="24">
        <v>16.952311121575335</v>
      </c>
      <c r="Q484" s="24">
        <v>28.323072623727342</v>
      </c>
      <c r="R484" s="24">
        <v>25.533271184430937</v>
      </c>
      <c r="S484" s="24" t="s">
        <v>92</v>
      </c>
      <c r="T484" s="24" t="s">
        <v>92</v>
      </c>
      <c r="U484" s="24" t="s">
        <v>92</v>
      </c>
      <c r="V484" s="24" t="s">
        <v>92</v>
      </c>
      <c r="W484" s="24" t="s">
        <v>92</v>
      </c>
      <c r="X484" s="24" t="s">
        <v>92</v>
      </c>
      <c r="Y484" s="24" t="s">
        <v>92</v>
      </c>
      <c r="Z484" s="24" t="s">
        <v>92</v>
      </c>
      <c r="AA484" s="24" t="s">
        <v>92</v>
      </c>
      <c r="AB484" s="23" t="s">
        <v>290</v>
      </c>
      <c r="AC484" s="21">
        <v>17.972899999999999</v>
      </c>
      <c r="AD484" s="21">
        <v>-66.908460000000005</v>
      </c>
      <c r="AE484" s="21" t="str">
        <f>_xlfn.XLOOKUP(Consolidated[[#This Row],[CODE]],[1]updatedschoolpoints!$A:$A,[1]updatedschoolpoints!$O:$O)</f>
        <v>407-085-054-09</v>
      </c>
      <c r="AF484" s="21">
        <f>_xlfn.XLOOKUP(Consolidated[[#This Row],[CODE]],[1]updatedschoolpoints!$A:$A,[1]updatedschoolpoints!$Q:$Q)</f>
        <v>9</v>
      </c>
      <c r="AG484" s="21">
        <f>_xlfn.XLOOKUP(Consolidated[[#This Row],[CODE]],[1]updatedschoolpoints!$A:$A,[1]updatedschoolpoints!$P:$P)</f>
        <v>54</v>
      </c>
      <c r="AH484" s="21">
        <f>_xlfn.XLOOKUP(Consolidated[[#This Row],[CODE]],[1]updatedschoolpoints!$A:$A,[1]updatedschoolpoints!$I:$I)</f>
        <v>1.270405094</v>
      </c>
      <c r="AI484" s="21">
        <f>_xlfn.XLOOKUP(Consolidated[[#This Row],[CODE]],[1]updatedschoolpoints!$A:$A,[1]updatedschoolpoints!$H:$H)</f>
        <v>55338.845909999996</v>
      </c>
      <c r="AJ484" s="21">
        <v>26206</v>
      </c>
      <c r="AK484" s="21" t="s">
        <v>1408</v>
      </c>
      <c r="AL484" s="26">
        <f>_xlfn.XLOOKUP(Consolidated[[#This Row],[CODE]],'[2]FCI updated 220517'!$B:$B,'[2]FCI updated 220517'!$GD:$GD)</f>
        <v>1.1399999999999999</v>
      </c>
      <c r="AM484" s="27">
        <f>IF(AND(Consolidated[[#This Row],[DESIGNATION]]="Historic",Consolidated[[#This Row],[DESIGNATION 3/22/2022]]="Historic"),AL484,AL484/1.6)</f>
        <v>0.71249999999999991</v>
      </c>
      <c r="AN484" s="21" t="s">
        <v>97</v>
      </c>
      <c r="AO484" s="21" t="s">
        <v>97</v>
      </c>
      <c r="AP484" s="21" t="str">
        <f>_xlfn.XLOOKUP(Consolidated[[#This Row],[CODE]],'[3]PRUEBA PVI'!$D:$D,'[3]PRUEBA PVI'!$I:$I,"NO DATA")</f>
        <v>REGULAR</v>
      </c>
      <c r="AQ484" s="28" t="str">
        <f>IF(_xlfn.XLOOKUP(Consolidated[[#This Row],[CODE]],'[4]PRUEBA PVI'!$D:$D,'[4]PRUEBA PVI'!$I:$I,"NOT FOUND")=Consolidated[[#This Row],[SPECIAL SCHOOL]],"MATCHES","NO")</f>
        <v>MATCHES</v>
      </c>
      <c r="AR484" s="28"/>
      <c r="AS484" s="21">
        <f>_xlfn.XLOOKUP(Consolidated[[#This Row],[CODE]],'[5]WORKING FILE'!$D:$D,'[5]WORKING FILE'!$W:$W,"")</f>
        <v>1</v>
      </c>
      <c r="AT484" s="33" t="str">
        <f>_xlfn.XLOOKUP(Consolidated[[#This Row],[CODE]],'[5]WORKING FILE'!$D:$D,'[5]WORKING FILE'!$V:$V)</f>
        <v> </v>
      </c>
      <c r="AU484" s="21" t="str">
        <f>_xlfn.XLOOKUP(Consolidated[[#This Row],[CODE]],'[6]Karen sort'!$D:$D,'[6]Karen sort'!$O:$O,"NOT COMPLETE")</f>
        <v>K-5</v>
      </c>
      <c r="AV484" s="21">
        <v>2.7</v>
      </c>
      <c r="AW484" s="21">
        <v>5</v>
      </c>
      <c r="AX484" s="21">
        <v>3</v>
      </c>
      <c r="AY484" s="27">
        <v>1.3965473595576701</v>
      </c>
      <c r="AZ484" s="21"/>
      <c r="BA484" s="21"/>
      <c r="BB484" s="21"/>
      <c r="BC484" s="21"/>
      <c r="BD484" s="21"/>
      <c r="BE484" s="21"/>
      <c r="BF484" s="24" t="s">
        <v>98</v>
      </c>
      <c r="BG484" s="24">
        <v>115.15330691248177</v>
      </c>
      <c r="BH484" s="29" t="str">
        <f>IF(_xlfn.XLOOKUP(Consolidated[[#This Row],[CODE]],'[4]PRUEBA PVI'!$D:$D,'[4]PRUEBA PVI'!$AF:$AF,"NOT FOUND")=BG484,"",_xlfn.XLOOKUP(Consolidated[[#This Row],[CODE]],'[4]PRUEBA PVI'!$D:$D,'[4]PRUEBA PVI'!$AF:$AF,"NOT FOUND"))</f>
        <v/>
      </c>
      <c r="BI484" s="30">
        <v>108.69478630031972</v>
      </c>
      <c r="BJ484" s="21">
        <v>22</v>
      </c>
      <c r="BK484" s="28" t="str">
        <f>IF(_xlfn.XLOOKUP(Consolidated[[#This Row],[CODE]],'[4]PRUEBA PVI'!$D:$D,'[4]PRUEBA PVI'!$AK:$AK,"NO DATA")=Consolidated[[#This Row],[NO OF CLASSROOMS]],"","DOES NOT MATCH")</f>
        <v/>
      </c>
      <c r="BL484" s="31">
        <f>Consolidated[[#This Row],[ENROLLMENT 2021-22]]/Consolidated[[#This Row],[NO OF CLASSROOMS]]</f>
        <v>4.9406721045599875</v>
      </c>
      <c r="BM484" s="21">
        <f>Consolidated[[#This Row],[FLOOR AREA (SF)]]/Consolidated[[#This Row],[ENROLLMENT 2022-23]]</f>
        <v>227.5748799807977</v>
      </c>
      <c r="BN484" s="21" t="s">
        <v>99</v>
      </c>
      <c r="BO484" s="21" t="s">
        <v>100</v>
      </c>
      <c r="BP484" s="21" t="s">
        <v>97</v>
      </c>
      <c r="BQ484" s="21" t="s">
        <v>123</v>
      </c>
      <c r="BR484" s="21" t="s">
        <v>285</v>
      </c>
      <c r="BS484" s="21" t="str">
        <f>_xlfn.XLOOKUP(Consolidated[[#This Row],[CODE]],'[7]page 1'!$A:$A,'[7]page 1'!$C:$C,"")</f>
        <v>85KVA</v>
      </c>
      <c r="BT484" s="21" t="str">
        <f>_xlfn.XLOOKUP(Consolidated[[#This Row],[CODE]],[8]Sheet1!$A:$A,[8]Sheet1!$G:$G,"")</f>
        <v>ESSER ROOF SEALING PROGRAM</v>
      </c>
      <c r="BU484" s="21" t="s">
        <v>92</v>
      </c>
      <c r="BV484" s="21" t="s">
        <v>101</v>
      </c>
      <c r="BW484" s="25" t="s">
        <v>125</v>
      </c>
      <c r="BX484" s="32" t="s">
        <v>1416</v>
      </c>
      <c r="BY484" s="21" t="s">
        <v>1401</v>
      </c>
      <c r="BZ484" s="21" t="s">
        <v>103</v>
      </c>
      <c r="CA484" s="33" t="s">
        <v>1403</v>
      </c>
      <c r="CB484" s="21">
        <v>1</v>
      </c>
      <c r="CC484" s="25" t="s">
        <v>105</v>
      </c>
      <c r="CD484" s="21" t="s">
        <v>97</v>
      </c>
      <c r="CE484" s="21"/>
      <c r="CF484" s="21" t="s">
        <v>176</v>
      </c>
    </row>
    <row r="485" spans="1:84" ht="27.6" x14ac:dyDescent="0.3">
      <c r="A485" s="50">
        <v>51177</v>
      </c>
      <c r="B485" s="22" t="s">
        <v>1417</v>
      </c>
      <c r="C485" s="21" t="s">
        <v>356</v>
      </c>
      <c r="D485" s="21" t="s">
        <v>1400</v>
      </c>
      <c r="E485" s="21" t="s">
        <v>1418</v>
      </c>
      <c r="F485" s="21"/>
      <c r="G485" s="21" t="s">
        <v>108</v>
      </c>
      <c r="H485" s="21" t="s">
        <v>109</v>
      </c>
      <c r="I485" s="21" t="s">
        <v>92</v>
      </c>
      <c r="J485" s="21" t="s">
        <v>92</v>
      </c>
      <c r="K485" s="21" t="s">
        <v>111</v>
      </c>
      <c r="L485" s="24" t="s">
        <v>92</v>
      </c>
      <c r="M485" s="24">
        <v>18.123469866768321</v>
      </c>
      <c r="N485" s="24">
        <v>8.4030273393755284</v>
      </c>
      <c r="O485" s="24">
        <v>13.140672709683336</v>
      </c>
      <c r="P485" s="24">
        <v>16.952311121575335</v>
      </c>
      <c r="Q485" s="24">
        <v>19.826150836609138</v>
      </c>
      <c r="R485" s="24">
        <v>26.478947894965419</v>
      </c>
      <c r="S485" s="24">
        <v>33.193377335475517</v>
      </c>
      <c r="T485" s="24">
        <v>33.083565354604296</v>
      </c>
      <c r="U485" s="24">
        <v>26.623071422303131</v>
      </c>
      <c r="V485" s="24" t="s">
        <v>92</v>
      </c>
      <c r="W485" s="24" t="s">
        <v>92</v>
      </c>
      <c r="X485" s="24" t="s">
        <v>92</v>
      </c>
      <c r="Y485" s="24" t="s">
        <v>92</v>
      </c>
      <c r="Z485" s="24" t="s">
        <v>92</v>
      </c>
      <c r="AA485" s="24" t="s">
        <v>92</v>
      </c>
      <c r="AB485" s="23" t="s">
        <v>112</v>
      </c>
      <c r="AC485" s="21">
        <v>17.99465378</v>
      </c>
      <c r="AD485" s="21">
        <v>-66.813015489999998</v>
      </c>
      <c r="AE485" s="21" t="str">
        <f>_xlfn.XLOOKUP(Consolidated[[#This Row],[CODE]],[1]updatedschoolpoints!$A:$A,[1]updatedschoolpoints!$O:$O)</f>
        <v>408-020-003-02</v>
      </c>
      <c r="AF485" s="21">
        <f>_xlfn.XLOOKUP(Consolidated[[#This Row],[CODE]],[1]updatedschoolpoints!$A:$A,[1]updatedschoolpoints!$Q:$Q)</f>
        <v>2</v>
      </c>
      <c r="AG485" s="21">
        <f>_xlfn.XLOOKUP(Consolidated[[#This Row],[CODE]],[1]updatedschoolpoints!$A:$A,[1]updatedschoolpoints!$P:$P)</f>
        <v>3</v>
      </c>
      <c r="AH485" s="21">
        <f>_xlfn.XLOOKUP(Consolidated[[#This Row],[CODE]],[1]updatedschoolpoints!$A:$A,[1]updatedschoolpoints!$I:$I)</f>
        <v>1.4203222520000001</v>
      </c>
      <c r="AI485" s="21">
        <f>_xlfn.XLOOKUP(Consolidated[[#This Row],[CODE]],[1]updatedschoolpoints!$A:$A,[1]updatedschoolpoints!$H:$H)</f>
        <v>61869.237289999997</v>
      </c>
      <c r="AJ485" s="21">
        <v>14888</v>
      </c>
      <c r="AK485" s="21" t="s">
        <v>137</v>
      </c>
      <c r="AL485" s="26">
        <f>_xlfn.XLOOKUP(Consolidated[[#This Row],[CODE]],'[2]FCI updated 220517'!$B:$B,'[2]FCI updated 220517'!$GD:$GD)</f>
        <v>1.6</v>
      </c>
      <c r="AM485" s="27">
        <f>IF(AND(Consolidated[[#This Row],[DESIGNATION]]="Historic",Consolidated[[#This Row],[DESIGNATION 3/22/2022]]="Historic"),AL485,AL485/1.6)</f>
        <v>1</v>
      </c>
      <c r="AN485" s="21" t="s">
        <v>97</v>
      </c>
      <c r="AO485" s="21" t="s">
        <v>97</v>
      </c>
      <c r="AP485" s="21" t="str">
        <f>_xlfn.XLOOKUP(Consolidated[[#This Row],[CODE]],'[3]PRUEBA PVI'!$D:$D,'[3]PRUEBA PVI'!$I:$I,"NO DATA")</f>
        <v>REGULAR</v>
      </c>
      <c r="AQ485" s="28" t="str">
        <f>IF(_xlfn.XLOOKUP(Consolidated[[#This Row],[CODE]],'[4]PRUEBA PVI'!$D:$D,'[4]PRUEBA PVI'!$I:$I,"NOT FOUND")=Consolidated[[#This Row],[SPECIAL SCHOOL]],"MATCHES","NO")</f>
        <v>MATCHES</v>
      </c>
      <c r="AR485" s="28"/>
      <c r="AS485" s="21">
        <f>_xlfn.XLOOKUP(Consolidated[[#This Row],[CODE]],'[5]WORKING FILE'!$D:$D,'[5]WORKING FILE'!$W:$W,"")</f>
        <v>3</v>
      </c>
      <c r="AT485" s="33" t="str">
        <f>_xlfn.XLOOKUP(Consolidated[[#This Row],[CODE]],'[5]WORKING FILE'!$D:$D,'[5]WORKING FILE'!$V:$V)</f>
        <v>Under Square Footage with no room to grow on site. Recommend making PK-5 and sending 6-8 students to ARISTIDES CALES QUIROS</v>
      </c>
      <c r="AU485" s="21" t="str">
        <f>_xlfn.XLOOKUP(Consolidated[[#This Row],[CODE]],'[6]Karen sort'!$D:$D,'[6]Karen sort'!$O:$O,"NOT COMPLETE")</f>
        <v>PK-5</v>
      </c>
      <c r="AV485" s="21">
        <v>3.9</v>
      </c>
      <c r="AW485" s="21">
        <v>4</v>
      </c>
      <c r="AX485" s="21" t="s">
        <v>92</v>
      </c>
      <c r="AY485" s="27" t="s">
        <v>92</v>
      </c>
      <c r="AZ485" s="21"/>
      <c r="BA485" s="21"/>
      <c r="BB485" s="21"/>
      <c r="BC485" s="21"/>
      <c r="BD485" s="21"/>
      <c r="BE485" s="21"/>
      <c r="BF485" s="24" t="s">
        <v>98</v>
      </c>
      <c r="BG485" s="24">
        <v>195.82459388136004</v>
      </c>
      <c r="BH485" s="29" t="str">
        <f>IF(_xlfn.XLOOKUP(Consolidated[[#This Row],[CODE]],'[4]PRUEBA PVI'!$D:$D,'[4]PRUEBA PVI'!$AF:$AF,"NOT FOUND")=BG485,"",_xlfn.XLOOKUP(Consolidated[[#This Row],[CODE]],'[4]PRUEBA PVI'!$D:$D,'[4]PRUEBA PVI'!$AF:$AF,"NOT FOUND"))</f>
        <v/>
      </c>
      <c r="BI485" s="30">
        <v>185.25709339314318</v>
      </c>
      <c r="BJ485" s="21">
        <v>19</v>
      </c>
      <c r="BK485" s="28" t="str">
        <f>IF(_xlfn.XLOOKUP(Consolidated[[#This Row],[CODE]],'[4]PRUEBA PVI'!$D:$D,'[4]PRUEBA PVI'!$AK:$AK,"NO DATA")=Consolidated[[#This Row],[NO OF CLASSROOMS]],"","DOES NOT MATCH")</f>
        <v/>
      </c>
      <c r="BL485" s="31">
        <f>Consolidated[[#This Row],[ENROLLMENT 2021-22]]/Consolidated[[#This Row],[NO OF CLASSROOMS]]</f>
        <v>9.7503733364812195</v>
      </c>
      <c r="BM485" s="21">
        <f>Consolidated[[#This Row],[FLOOR AREA (SF)]]/Consolidated[[#This Row],[ENROLLMENT 2022-23]]</f>
        <v>76.027222653247861</v>
      </c>
      <c r="BN485" s="21" t="s">
        <v>114</v>
      </c>
      <c r="BO485" s="21" t="s">
        <v>100</v>
      </c>
      <c r="BP485" s="21" t="s">
        <v>97</v>
      </c>
      <c r="BQ485" s="21" t="s">
        <v>97</v>
      </c>
      <c r="BR485" s="21" t="s">
        <v>285</v>
      </c>
      <c r="BS485" s="21" t="str">
        <f>_xlfn.XLOOKUP(Consolidated[[#This Row],[CODE]],'[7]page 1'!$A:$A,'[7]page 1'!$C:$C,"")</f>
        <v/>
      </c>
      <c r="BT485" s="21" t="str">
        <f>_xlfn.XLOOKUP(Consolidated[[#This Row],[CODE]],[8]Sheet1!$A:$A,[8]Sheet1!$G:$G,"")</f>
        <v/>
      </c>
      <c r="BU485" s="21" t="s">
        <v>92</v>
      </c>
      <c r="BV485" s="21" t="s">
        <v>124</v>
      </c>
      <c r="BW485" s="25" t="s">
        <v>125</v>
      </c>
      <c r="BX485" s="32" t="s">
        <v>1419</v>
      </c>
      <c r="BY485" s="21" t="s">
        <v>1418</v>
      </c>
      <c r="BZ485" s="21" t="s">
        <v>103</v>
      </c>
      <c r="CA485" s="33" t="s">
        <v>1420</v>
      </c>
      <c r="CB485" s="21">
        <v>1</v>
      </c>
      <c r="CC485" s="25" t="s">
        <v>105</v>
      </c>
      <c r="CD485" s="21" t="s">
        <v>97</v>
      </c>
      <c r="CE485" s="21" t="s">
        <v>1023</v>
      </c>
      <c r="CF485" s="21" t="s">
        <v>127</v>
      </c>
    </row>
    <row r="486" spans="1:84" ht="41.4" x14ac:dyDescent="0.3">
      <c r="A486" s="21">
        <v>51185</v>
      </c>
      <c r="B486" s="22" t="s">
        <v>1421</v>
      </c>
      <c r="C486" s="21" t="s">
        <v>356</v>
      </c>
      <c r="D486" s="21" t="s">
        <v>1400</v>
      </c>
      <c r="E486" s="21" t="s">
        <v>1418</v>
      </c>
      <c r="F486" s="21"/>
      <c r="G486" s="21" t="s">
        <v>108</v>
      </c>
      <c r="H486" s="21" t="s">
        <v>109</v>
      </c>
      <c r="I486" s="21" t="s">
        <v>92</v>
      </c>
      <c r="J486" s="21" t="s">
        <v>93</v>
      </c>
      <c r="K486" s="21" t="s">
        <v>111</v>
      </c>
      <c r="L486" s="24" t="s">
        <v>92</v>
      </c>
      <c r="M486" s="24">
        <v>11.446402021116834</v>
      </c>
      <c r="N486" s="24">
        <v>11.204036452500704</v>
      </c>
      <c r="O486" s="24">
        <v>8.4475753133678584</v>
      </c>
      <c r="P486" s="24">
        <v>13.185130872336371</v>
      </c>
      <c r="Q486" s="24">
        <v>30.211277465309163</v>
      </c>
      <c r="R486" s="24">
        <v>23.641917763361981</v>
      </c>
      <c r="S486" s="24">
        <v>57.851314784685904</v>
      </c>
      <c r="T486" s="24">
        <v>40.645523149942427</v>
      </c>
      <c r="U486" s="24">
        <v>53.246142844606261</v>
      </c>
      <c r="V486" s="24" t="s">
        <v>92</v>
      </c>
      <c r="W486" s="24" t="s">
        <v>92</v>
      </c>
      <c r="X486" s="24" t="s">
        <v>92</v>
      </c>
      <c r="Y486" s="24" t="s">
        <v>92</v>
      </c>
      <c r="Z486" s="24" t="s">
        <v>92</v>
      </c>
      <c r="AA486" s="24" t="s">
        <v>92</v>
      </c>
      <c r="AB486" s="23" t="s">
        <v>192</v>
      </c>
      <c r="AC486" s="21">
        <v>18.018260000000001</v>
      </c>
      <c r="AD486" s="21">
        <v>-66.792100000000005</v>
      </c>
      <c r="AE486" s="21" t="str">
        <f>_xlfn.XLOOKUP(Consolidated[[#This Row],[CODE]],[1]updatedschoolpoints!$A:$A,[1]updatedschoolpoints!$O:$O)</f>
        <v>386-034-082-02</v>
      </c>
      <c r="AF486" s="21">
        <f>_xlfn.XLOOKUP(Consolidated[[#This Row],[CODE]],[1]updatedschoolpoints!$A:$A,[1]updatedschoolpoints!$Q:$Q)</f>
        <v>2</v>
      </c>
      <c r="AG486" s="21">
        <f>_xlfn.XLOOKUP(Consolidated[[#This Row],[CODE]],[1]updatedschoolpoints!$A:$A,[1]updatedschoolpoints!$P:$P)</f>
        <v>82</v>
      </c>
      <c r="AH486" s="21">
        <f>_xlfn.XLOOKUP(Consolidated[[#This Row],[CODE]],[1]updatedschoolpoints!$A:$A,[1]updatedschoolpoints!$I:$I)</f>
        <v>5.702432087</v>
      </c>
      <c r="AI486" s="21">
        <f>_xlfn.XLOOKUP(Consolidated[[#This Row],[CODE]],[1]updatedschoolpoints!$A:$A,[1]updatedschoolpoints!$H:$H)</f>
        <v>248397.9417</v>
      </c>
      <c r="AJ486" s="21">
        <v>55446</v>
      </c>
      <c r="AK486" s="21" t="s">
        <v>1411</v>
      </c>
      <c r="AL486" s="26">
        <f>_xlfn.XLOOKUP(Consolidated[[#This Row],[CODE]],'[2]FCI updated 220517'!$B:$B,'[2]FCI updated 220517'!$GD:$GD)</f>
        <v>1.6</v>
      </c>
      <c r="AM486" s="27">
        <f>IF(AND(Consolidated[[#This Row],[DESIGNATION]]="Historic",Consolidated[[#This Row],[DESIGNATION 3/22/2022]]="Historic"),AL486,AL486/1.6)</f>
        <v>1</v>
      </c>
      <c r="AN486" s="21" t="s">
        <v>97</v>
      </c>
      <c r="AO486" s="21" t="s">
        <v>97</v>
      </c>
      <c r="AP486" s="21" t="str">
        <f>_xlfn.XLOOKUP(Consolidated[[#This Row],[CODE]],'[3]PRUEBA PVI'!$D:$D,'[3]PRUEBA PVI'!$I:$I,"NO DATA")</f>
        <v>REGULAR</v>
      </c>
      <c r="AQ486" s="28" t="str">
        <f>IF(_xlfn.XLOOKUP(Consolidated[[#This Row],[CODE]],'[4]PRUEBA PVI'!$D:$D,'[4]PRUEBA PVI'!$I:$I,"NOT FOUND")=Consolidated[[#This Row],[SPECIAL SCHOOL]],"MATCHES","NO")</f>
        <v>MATCHES</v>
      </c>
      <c r="AR486" s="28"/>
      <c r="AS486" s="21">
        <f>_xlfn.XLOOKUP(Consolidated[[#This Row],[CODE]],'[5]WORKING FILE'!$D:$D,'[5]WORKING FILE'!$W:$W,"")</f>
        <v>4</v>
      </c>
      <c r="AT486" s="33" t="str">
        <f>_xlfn.XLOOKUP(Consolidated[[#This Row],[CODE]],'[5]WORKING FILE'!$D:$D,'[5]WORKING FILE'!$V:$V)</f>
        <v>Extra SF. Recommend bringing 6-8 students from HIPÓLITO GARCÍA and K-3 students from DALILA TORRES. Small Addition</v>
      </c>
      <c r="AU486" s="21" t="str">
        <f>_xlfn.XLOOKUP(Consolidated[[#This Row],[CODE]],'[6]Karen sort'!$D:$D,'[6]Karen sort'!$O:$O,"NOT COMPLETE")</f>
        <v>K-8</v>
      </c>
      <c r="AV486" s="21">
        <v>3.9</v>
      </c>
      <c r="AW486" s="21">
        <v>3</v>
      </c>
      <c r="AX486" s="21" t="s">
        <v>92</v>
      </c>
      <c r="AY486" s="27" t="s">
        <v>92</v>
      </c>
      <c r="AZ486" s="21"/>
      <c r="BA486" s="21"/>
      <c r="BB486" s="21"/>
      <c r="BC486" s="21"/>
      <c r="BD486" s="21"/>
      <c r="BE486" s="21"/>
      <c r="BF486" s="24" t="s">
        <v>131</v>
      </c>
      <c r="BG486" s="24">
        <v>272.49976493336015</v>
      </c>
      <c r="BH486" s="29" t="str">
        <f>IF(_xlfn.XLOOKUP(Consolidated[[#This Row],[CODE]],'[4]PRUEBA PVI'!$D:$D,'[4]PRUEBA PVI'!$AF:$AF,"NOT FOUND")=BG486,"",_xlfn.XLOOKUP(Consolidated[[#This Row],[CODE]],'[4]PRUEBA PVI'!$D:$D,'[4]PRUEBA PVI'!$AF:$AF,"NOT FOUND"))</f>
        <v/>
      </c>
      <c r="BI486" s="30">
        <v>257.83913472295899</v>
      </c>
      <c r="BJ486" s="21">
        <v>41</v>
      </c>
      <c r="BK486" s="28" t="str">
        <f>IF(_xlfn.XLOOKUP(Consolidated[[#This Row],[CODE]],'[4]PRUEBA PVI'!$D:$D,'[4]PRUEBA PVI'!$AK:$AK,"NO DATA")=Consolidated[[#This Row],[NO OF CLASSROOMS]],"","DOES NOT MATCH")</f>
        <v/>
      </c>
      <c r="BL486" s="31">
        <f>Consolidated[[#This Row],[ENROLLMENT 2021-22]]/Consolidated[[#This Row],[NO OF CLASSROOMS]]</f>
        <v>6.2887593834868047</v>
      </c>
      <c r="BM486" s="21">
        <f>Consolidated[[#This Row],[FLOOR AREA (SF)]]/Consolidated[[#This Row],[ENROLLMENT 2022-23]]</f>
        <v>203.47173515382417</v>
      </c>
      <c r="BN486" s="21" t="s">
        <v>99</v>
      </c>
      <c r="BO486" s="21" t="s">
        <v>132</v>
      </c>
      <c r="BP486" s="21" t="s">
        <v>97</v>
      </c>
      <c r="BQ486" s="21" t="s">
        <v>97</v>
      </c>
      <c r="BR486" s="21" t="s">
        <v>285</v>
      </c>
      <c r="BS486" s="21" t="str">
        <f>_xlfn.XLOOKUP(Consolidated[[#This Row],[CODE]],'[7]page 1'!$A:$A,'[7]page 1'!$C:$C,"")</f>
        <v/>
      </c>
      <c r="BT486" s="21" t="str">
        <f>_xlfn.XLOOKUP(Consolidated[[#This Row],[CODE]],[8]Sheet1!$A:$A,[8]Sheet1!$G:$G,"")</f>
        <v/>
      </c>
      <c r="BU486" s="21" t="s">
        <v>92</v>
      </c>
      <c r="BV486" s="21" t="s">
        <v>101</v>
      </c>
      <c r="BW486" s="25" t="s">
        <v>92</v>
      </c>
      <c r="BX486" s="32" t="s">
        <v>1422</v>
      </c>
      <c r="BY486" s="21" t="s">
        <v>1418</v>
      </c>
      <c r="BZ486" s="21" t="s">
        <v>103</v>
      </c>
      <c r="CA486" s="33" t="s">
        <v>1420</v>
      </c>
      <c r="CB486" s="21">
        <v>1</v>
      </c>
      <c r="CC486" s="25" t="s">
        <v>105</v>
      </c>
      <c r="CD486" s="21" t="s">
        <v>97</v>
      </c>
      <c r="CE486" s="21" t="s">
        <v>1023</v>
      </c>
      <c r="CF486" s="21" t="s">
        <v>127</v>
      </c>
    </row>
    <row r="487" spans="1:84" ht="41.4" x14ac:dyDescent="0.3">
      <c r="A487" s="63">
        <v>51292</v>
      </c>
      <c r="B487" s="60" t="s">
        <v>1423</v>
      </c>
      <c r="C487" s="21" t="s">
        <v>356</v>
      </c>
      <c r="D487" s="21" t="s">
        <v>1400</v>
      </c>
      <c r="E487" s="21" t="s">
        <v>1418</v>
      </c>
      <c r="F487" s="21"/>
      <c r="G487" s="21" t="s">
        <v>119</v>
      </c>
      <c r="H487" s="21" t="s">
        <v>120</v>
      </c>
      <c r="I487" s="21" t="s">
        <v>110</v>
      </c>
      <c r="J487" s="21" t="s">
        <v>92</v>
      </c>
      <c r="K487" s="21" t="s">
        <v>121</v>
      </c>
      <c r="L487" s="24">
        <v>14.007677187231478</v>
      </c>
      <c r="M487" s="24">
        <v>22.892804042233667</v>
      </c>
      <c r="N487" s="24">
        <v>17.739724383126116</v>
      </c>
      <c r="O487" s="24">
        <v>27.219964898629765</v>
      </c>
      <c r="P487" s="24">
        <v>27.312056806982483</v>
      </c>
      <c r="Q487" s="24">
        <v>24.546662940563696</v>
      </c>
      <c r="R487" s="24">
        <v>34.990038289775732</v>
      </c>
      <c r="S487" s="24" t="s">
        <v>92</v>
      </c>
      <c r="T487" s="24" t="s">
        <v>92</v>
      </c>
      <c r="U487" s="24" t="s">
        <v>92</v>
      </c>
      <c r="V487" s="24" t="s">
        <v>92</v>
      </c>
      <c r="W487" s="24" t="s">
        <v>92</v>
      </c>
      <c r="X487" s="24" t="s">
        <v>92</v>
      </c>
      <c r="Y487" s="24" t="s">
        <v>92</v>
      </c>
      <c r="Z487" s="24" t="s">
        <v>92</v>
      </c>
      <c r="AA487" s="24" t="s">
        <v>92</v>
      </c>
      <c r="AB487" s="23" t="s">
        <v>223</v>
      </c>
      <c r="AC487" s="21">
        <v>18.035520000000002</v>
      </c>
      <c r="AD487" s="21">
        <v>-66.802459999999996</v>
      </c>
      <c r="AE487" s="21" t="str">
        <f>_xlfn.XLOOKUP(Consolidated[[#This Row],[CODE]],[1]updatedschoolpoints!$A:$A,[1]updatedschoolpoints!$O:$O)</f>
        <v>362-000-007-47</v>
      </c>
      <c r="AF487" s="21">
        <f>_xlfn.XLOOKUP(Consolidated[[#This Row],[CODE]],[1]updatedschoolpoints!$A:$A,[1]updatedschoolpoints!$Q:$Q)</f>
        <v>47</v>
      </c>
      <c r="AG487" s="21">
        <f>_xlfn.XLOOKUP(Consolidated[[#This Row],[CODE]],[1]updatedschoolpoints!$A:$A,[1]updatedschoolpoints!$P:$P)</f>
        <v>7</v>
      </c>
      <c r="AH487" s="21">
        <f>_xlfn.XLOOKUP(Consolidated[[#This Row],[CODE]],[1]updatedschoolpoints!$A:$A,[1]updatedschoolpoints!$I:$I)</f>
        <v>1.341600017</v>
      </c>
      <c r="AI487" s="21">
        <f>_xlfn.XLOOKUP(Consolidated[[#This Row],[CODE]],[1]updatedschoolpoints!$A:$A,[1]updatedschoolpoints!$H:$H)</f>
        <v>58440.09676</v>
      </c>
      <c r="AJ487" s="21">
        <v>16916</v>
      </c>
      <c r="AK487" s="21" t="s">
        <v>1424</v>
      </c>
      <c r="AL487" s="26">
        <f>_xlfn.XLOOKUP(Consolidated[[#This Row],[CODE]],'[2]FCI updated 220517'!$B:$B,'[2]FCI updated 220517'!$GD:$GD)</f>
        <v>1.3480000000000001</v>
      </c>
      <c r="AM487" s="27">
        <f>IF(AND(Consolidated[[#This Row],[DESIGNATION]]="Historic",Consolidated[[#This Row],[DESIGNATION 3/22/2022]]="Historic"),AL487,AL487/1.6)</f>
        <v>0.84250000000000003</v>
      </c>
      <c r="AN487" s="21" t="s">
        <v>97</v>
      </c>
      <c r="AO487" s="21" t="s">
        <v>97</v>
      </c>
      <c r="AP487" s="21" t="str">
        <f>_xlfn.XLOOKUP(Consolidated[[#This Row],[CODE]],'[3]PRUEBA PVI'!$D:$D,'[3]PRUEBA PVI'!$I:$I,"NO DATA")</f>
        <v>REGULAR</v>
      </c>
      <c r="AQ487" s="28" t="str">
        <f>IF(_xlfn.XLOOKUP(Consolidated[[#This Row],[CODE]],'[4]PRUEBA PVI'!$D:$D,'[4]PRUEBA PVI'!$I:$I,"NOT FOUND")=Consolidated[[#This Row],[SPECIAL SCHOOL]],"MATCHES","NO")</f>
        <v>MATCHES</v>
      </c>
      <c r="AR487" s="28"/>
      <c r="AS487" s="21">
        <f>_xlfn.XLOOKUP(Consolidated[[#This Row],[CODE]],'[5]WORKING FILE'!$D:$D,'[5]WORKING FILE'!$W:$W,"")</f>
        <v>4</v>
      </c>
      <c r="AT487" s="33" t="str">
        <f>_xlfn.XLOOKUP(Consolidated[[#This Row],[CODE]],'[5]WORKING FILE'!$D:$D,'[5]WORKING FILE'!$V:$V)</f>
        <v>Small addition</v>
      </c>
      <c r="AU487" s="21" t="str">
        <f>_xlfn.XLOOKUP(Consolidated[[#This Row],[CODE]],'[6]Karen sort'!$D:$D,'[6]Karen sort'!$O:$O,"NOT COMPLETE")</f>
        <v>PK-5</v>
      </c>
      <c r="AV487" s="21">
        <v>3.9</v>
      </c>
      <c r="AW487" s="21">
        <v>4</v>
      </c>
      <c r="AX487" s="21" t="s">
        <v>92</v>
      </c>
      <c r="AY487" s="27" t="s">
        <v>92</v>
      </c>
      <c r="AZ487" s="21"/>
      <c r="BA487" s="21"/>
      <c r="BB487" s="21"/>
      <c r="BC487" s="21"/>
      <c r="BD487" s="21"/>
      <c r="BE487" s="21"/>
      <c r="BF487" s="24" t="s">
        <v>98</v>
      </c>
      <c r="BG487" s="24">
        <v>168.70892854854293</v>
      </c>
      <c r="BH487" s="29" t="str">
        <f>IF(_xlfn.XLOOKUP(Consolidated[[#This Row],[CODE]],'[4]PRUEBA PVI'!$D:$D,'[4]PRUEBA PVI'!$AF:$AF,"NOT FOUND")=BG487,"",_xlfn.XLOOKUP(Consolidated[[#This Row],[CODE]],'[4]PRUEBA PVI'!$D:$D,'[4]PRUEBA PVI'!$AF:$AF,"NOT FOUND"))</f>
        <v/>
      </c>
      <c r="BI487" s="30">
        <v>161.02857058648468</v>
      </c>
      <c r="BJ487" s="21">
        <v>20</v>
      </c>
      <c r="BK487" s="28" t="str">
        <f>IF(_xlfn.XLOOKUP(Consolidated[[#This Row],[CODE]],'[4]PRUEBA PVI'!$D:$D,'[4]PRUEBA PVI'!$AK:$AK,"NO DATA")=Consolidated[[#This Row],[NO OF CLASSROOMS]],"","DOES NOT MATCH")</f>
        <v/>
      </c>
      <c r="BL487" s="31">
        <f>Consolidated[[#This Row],[ENROLLMENT 2021-22]]/Consolidated[[#This Row],[NO OF CLASSROOMS]]</f>
        <v>8.0514285293242338</v>
      </c>
      <c r="BM487" s="21">
        <f>Consolidated[[#This Row],[FLOOR AREA (SF)]]/Consolidated[[#This Row],[ENROLLMENT 2022-23]]</f>
        <v>100.26736667427016</v>
      </c>
      <c r="BN487" s="21" t="s">
        <v>114</v>
      </c>
      <c r="BO487" s="21" t="s">
        <v>132</v>
      </c>
      <c r="BP487" s="21" t="s">
        <v>97</v>
      </c>
      <c r="BQ487" s="21" t="s">
        <v>97</v>
      </c>
      <c r="BR487" s="21" t="s">
        <v>285</v>
      </c>
      <c r="BS487" s="21" t="str">
        <f>_xlfn.XLOOKUP(Consolidated[[#This Row],[CODE]],'[7]page 1'!$A:$A,'[7]page 1'!$C:$C,"")</f>
        <v/>
      </c>
      <c r="BT487" s="21" t="str">
        <f>_xlfn.XLOOKUP(Consolidated[[#This Row],[CODE]],[8]Sheet1!$A:$A,[8]Sheet1!$G:$G,"")</f>
        <v/>
      </c>
      <c r="BU487" s="21" t="s">
        <v>92</v>
      </c>
      <c r="BV487" s="21" t="s">
        <v>124</v>
      </c>
      <c r="BW487" s="25" t="s">
        <v>92</v>
      </c>
      <c r="BX487" s="32" t="s">
        <v>1425</v>
      </c>
      <c r="BY487" s="21" t="s">
        <v>1418</v>
      </c>
      <c r="BZ487" s="21" t="s">
        <v>103</v>
      </c>
      <c r="CA487" s="33" t="s">
        <v>1420</v>
      </c>
      <c r="CB487" s="21">
        <v>1</v>
      </c>
      <c r="CC487" s="25" t="s">
        <v>105</v>
      </c>
      <c r="CD487" s="21" t="s">
        <v>97</v>
      </c>
      <c r="CE487" s="21"/>
      <c r="CF487" s="21" t="s">
        <v>106</v>
      </c>
    </row>
    <row r="488" spans="1:84" ht="41.4" x14ac:dyDescent="0.3">
      <c r="A488" s="63">
        <v>51334</v>
      </c>
      <c r="B488" s="60" t="s">
        <v>1426</v>
      </c>
      <c r="C488" s="21" t="s">
        <v>356</v>
      </c>
      <c r="D488" s="21" t="s">
        <v>1400</v>
      </c>
      <c r="E488" s="21" t="s">
        <v>1418</v>
      </c>
      <c r="F488" s="21"/>
      <c r="G488" s="21" t="s">
        <v>952</v>
      </c>
      <c r="H488" s="21" t="s">
        <v>953</v>
      </c>
      <c r="I488" s="21" t="s">
        <v>92</v>
      </c>
      <c r="J488" s="21" t="s">
        <v>93</v>
      </c>
      <c r="K488" s="21" t="s">
        <v>121</v>
      </c>
      <c r="L488" s="24" t="s">
        <v>92</v>
      </c>
      <c r="M488" s="24">
        <v>17.169603031675251</v>
      </c>
      <c r="N488" s="24">
        <v>14.005045565625881</v>
      </c>
      <c r="O488" s="24">
        <v>20.649628543788101</v>
      </c>
      <c r="P488" s="24">
        <v>18.835901246194815</v>
      </c>
      <c r="Q488" s="24" t="s">
        <v>92</v>
      </c>
      <c r="R488" s="24" t="s">
        <v>92</v>
      </c>
      <c r="S488" s="24" t="s">
        <v>92</v>
      </c>
      <c r="T488" s="24" t="s">
        <v>92</v>
      </c>
      <c r="U488" s="24" t="s">
        <v>92</v>
      </c>
      <c r="V488" s="24" t="s">
        <v>92</v>
      </c>
      <c r="W488" s="24" t="s">
        <v>92</v>
      </c>
      <c r="X488" s="24" t="s">
        <v>92</v>
      </c>
      <c r="Y488" s="24" t="s">
        <v>92</v>
      </c>
      <c r="Z488" s="24">
        <v>5.7248973345479879</v>
      </c>
      <c r="AA488" s="24" t="s">
        <v>92</v>
      </c>
      <c r="AB488" s="23" t="s">
        <v>1427</v>
      </c>
      <c r="AC488" s="21">
        <v>18.024280000000001</v>
      </c>
      <c r="AD488" s="21">
        <v>-66.792540000000002</v>
      </c>
      <c r="AE488" s="21" t="str">
        <f>_xlfn.XLOOKUP(Consolidated[[#This Row],[CODE]],[1]updatedschoolpoints!$A:$A,[1]updatedschoolpoints!$O:$O)</f>
        <v>386-014-004-06</v>
      </c>
      <c r="AF488" s="21">
        <f>_xlfn.XLOOKUP(Consolidated[[#This Row],[CODE]],[1]updatedschoolpoints!$A:$A,[1]updatedschoolpoints!$Q:$Q)</f>
        <v>6</v>
      </c>
      <c r="AG488" s="21">
        <f>_xlfn.XLOOKUP(Consolidated[[#This Row],[CODE]],[1]updatedschoolpoints!$A:$A,[1]updatedschoolpoints!$P:$P)</f>
        <v>4</v>
      </c>
      <c r="AH488" s="21">
        <f>_xlfn.XLOOKUP(Consolidated[[#This Row],[CODE]],[1]updatedschoolpoints!$A:$A,[1]updatedschoolpoints!$I:$I)</f>
        <v>3.4519134020000002</v>
      </c>
      <c r="AI488" s="21">
        <f>_xlfn.XLOOKUP(Consolidated[[#This Row],[CODE]],[1]updatedschoolpoints!$A:$A,[1]updatedschoolpoints!$H:$H)</f>
        <v>150365.34779999999</v>
      </c>
      <c r="AJ488" s="21">
        <v>15909</v>
      </c>
      <c r="AK488" s="21" t="s">
        <v>137</v>
      </c>
      <c r="AL488" s="26">
        <f>_xlfn.XLOOKUP(Consolidated[[#This Row],[CODE]],'[2]FCI updated 220517'!$B:$B,'[2]FCI updated 220517'!$GD:$GD)</f>
        <v>1.3280000000000001</v>
      </c>
      <c r="AM488" s="27">
        <f>IF(AND(Consolidated[[#This Row],[DESIGNATION]]="Historic",Consolidated[[#This Row],[DESIGNATION 3/22/2022]]="Historic"),AL488,AL488/1.6)</f>
        <v>0.83</v>
      </c>
      <c r="AN488" s="21" t="s">
        <v>97</v>
      </c>
      <c r="AO488" s="21" t="s">
        <v>97</v>
      </c>
      <c r="AP488" s="21" t="str">
        <f>_xlfn.XLOOKUP(Consolidated[[#This Row],[CODE]],'[3]PRUEBA PVI'!$D:$D,'[3]PRUEBA PVI'!$I:$I,"NO DATA")</f>
        <v>REGULAR</v>
      </c>
      <c r="AQ488" s="28" t="str">
        <f>IF(_xlfn.XLOOKUP(Consolidated[[#This Row],[CODE]],'[4]PRUEBA PVI'!$D:$D,'[4]PRUEBA PVI'!$I:$I,"NOT FOUND")=Consolidated[[#This Row],[SPECIAL SCHOOL]],"MATCHES","NO")</f>
        <v>MATCHES</v>
      </c>
      <c r="AR488" s="28"/>
      <c r="AS488" s="21">
        <f>_xlfn.XLOOKUP(Consolidated[[#This Row],[CODE]],'[5]WORKING FILE'!$D:$D,'[5]WORKING FILE'!$W:$W,"")</f>
        <v>1</v>
      </c>
      <c r="AT488" s="33" t="str">
        <f>_xlfn.XLOOKUP(Consolidated[[#This Row],[CODE]],'[5]WORKING FILE'!$D:$D,'[5]WORKING FILE'!$V:$V)</f>
        <v>Send students to ARISTIDES CALES QUIROS</v>
      </c>
      <c r="AU488" s="21" t="str">
        <f>_xlfn.XLOOKUP(Consolidated[[#This Row],[CODE]],'[6]Karen sort'!$D:$D,'[6]Karen sort'!$O:$O,"NOT COMPLETE")</f>
        <v>-</v>
      </c>
      <c r="AV488" s="21">
        <v>3.9</v>
      </c>
      <c r="AW488" s="21">
        <v>4</v>
      </c>
      <c r="AX488" s="21" t="s">
        <v>92</v>
      </c>
      <c r="AY488" s="27" t="s">
        <v>92</v>
      </c>
      <c r="AZ488" s="21"/>
      <c r="BA488" s="21"/>
      <c r="BB488" s="21"/>
      <c r="BC488" s="21"/>
      <c r="BD488" s="21"/>
      <c r="BE488" s="21"/>
      <c r="BF488" s="24" t="s">
        <v>98</v>
      </c>
      <c r="BG488" s="24">
        <v>86.921235053593449</v>
      </c>
      <c r="BH488" s="29" t="str">
        <f>IF(_xlfn.XLOOKUP(Consolidated[[#This Row],[CODE]],'[4]PRUEBA PVI'!$D:$D,'[4]PRUEBA PVI'!$AF:$AF,"NOT FOUND")=BG488,"",_xlfn.XLOOKUP(Consolidated[[#This Row],[CODE]],'[4]PRUEBA PVI'!$D:$D,'[4]PRUEBA PVI'!$AF:$AF,"NOT FOUND"))</f>
        <v/>
      </c>
      <c r="BI488" s="30">
        <v>83.222071521095728</v>
      </c>
      <c r="BJ488" s="21">
        <v>15</v>
      </c>
      <c r="BK488" s="28" t="str">
        <f>IF(_xlfn.XLOOKUP(Consolidated[[#This Row],[CODE]],'[4]PRUEBA PVI'!$D:$D,'[4]PRUEBA PVI'!$AK:$AK,"NO DATA")=Consolidated[[#This Row],[NO OF CLASSROOMS]],"","DOES NOT MATCH")</f>
        <v/>
      </c>
      <c r="BL488" s="31">
        <f>Consolidated[[#This Row],[ENROLLMENT 2021-22]]/Consolidated[[#This Row],[NO OF CLASSROOMS]]</f>
        <v>5.5481381014063818</v>
      </c>
      <c r="BM488" s="21">
        <f>Consolidated[[#This Row],[FLOOR AREA (SF)]]/Consolidated[[#This Row],[ENROLLMENT 2022-23]]</f>
        <v>183.02777209954402</v>
      </c>
      <c r="BN488" s="21" t="s">
        <v>99</v>
      </c>
      <c r="BO488" s="21" t="s">
        <v>132</v>
      </c>
      <c r="BP488" s="21" t="s">
        <v>97</v>
      </c>
      <c r="BQ488" s="21" t="s">
        <v>97</v>
      </c>
      <c r="BR488" s="21" t="s">
        <v>285</v>
      </c>
      <c r="BS488" s="21" t="str">
        <f>_xlfn.XLOOKUP(Consolidated[[#This Row],[CODE]],'[7]page 1'!$A:$A,'[7]page 1'!$C:$C,"")</f>
        <v/>
      </c>
      <c r="BT488" s="21" t="str">
        <f>_xlfn.XLOOKUP(Consolidated[[#This Row],[CODE]],[8]Sheet1!$A:$A,[8]Sheet1!$G:$G,"")</f>
        <v/>
      </c>
      <c r="BU488" s="21" t="s">
        <v>92</v>
      </c>
      <c r="BV488" s="21" t="s">
        <v>101</v>
      </c>
      <c r="BW488" s="25" t="s">
        <v>92</v>
      </c>
      <c r="BX488" s="32" t="s">
        <v>1428</v>
      </c>
      <c r="BY488" s="21" t="s">
        <v>1418</v>
      </c>
      <c r="BZ488" s="21" t="s">
        <v>103</v>
      </c>
      <c r="CA488" s="33" t="s">
        <v>1420</v>
      </c>
      <c r="CB488" s="21">
        <v>1</v>
      </c>
      <c r="CC488" s="25" t="s">
        <v>105</v>
      </c>
      <c r="CD488" s="21" t="s">
        <v>97</v>
      </c>
      <c r="CE488" s="21"/>
      <c r="CF488" s="21" t="s">
        <v>127</v>
      </c>
    </row>
    <row r="489" spans="1:84" ht="56.4" x14ac:dyDescent="0.3">
      <c r="A489" s="21">
        <v>51342</v>
      </c>
      <c r="B489" s="22" t="s">
        <v>1429</v>
      </c>
      <c r="C489" s="21" t="s">
        <v>356</v>
      </c>
      <c r="D489" s="21" t="s">
        <v>357</v>
      </c>
      <c r="E489" s="21" t="s">
        <v>1430</v>
      </c>
      <c r="F489" s="21"/>
      <c r="G489" s="21" t="s">
        <v>119</v>
      </c>
      <c r="H489" s="21" t="s">
        <v>120</v>
      </c>
      <c r="I489" s="21" t="s">
        <v>92</v>
      </c>
      <c r="J489" s="21" t="s">
        <v>93</v>
      </c>
      <c r="K489" s="21" t="s">
        <v>121</v>
      </c>
      <c r="L489" s="24" t="s">
        <v>92</v>
      </c>
      <c r="M489" s="24">
        <v>45.785608084467334</v>
      </c>
      <c r="N489" s="24">
        <v>28.943760835626819</v>
      </c>
      <c r="O489" s="24">
        <v>35.667540211997625</v>
      </c>
      <c r="P489" s="24">
        <v>31.079237056221444</v>
      </c>
      <c r="Q489" s="24">
        <v>37.764096831636451</v>
      </c>
      <c r="R489" s="24">
        <v>34.990038289775732</v>
      </c>
      <c r="S489" s="24" t="s">
        <v>92</v>
      </c>
      <c r="T489" s="24" t="s">
        <v>92</v>
      </c>
      <c r="U489" s="24" t="s">
        <v>92</v>
      </c>
      <c r="V489" s="24" t="s">
        <v>92</v>
      </c>
      <c r="W489" s="24" t="s">
        <v>92</v>
      </c>
      <c r="X489" s="24" t="s">
        <v>92</v>
      </c>
      <c r="Y489" s="24" t="s">
        <v>92</v>
      </c>
      <c r="Z489" s="24">
        <v>6.8698768014575862</v>
      </c>
      <c r="AA489" s="24" t="s">
        <v>92</v>
      </c>
      <c r="AB489" s="23" t="s">
        <v>136</v>
      </c>
      <c r="AC489" s="21">
        <v>18.221620000000001</v>
      </c>
      <c r="AD489" s="21">
        <v>-66.594329999999999</v>
      </c>
      <c r="AE489" s="21" t="str">
        <f>_xlfn.XLOOKUP(Consolidated[[#This Row],[CODE]],[1]updatedschoolpoints!$A:$A,[1]updatedschoolpoints!$O:$O)</f>
        <v>216-075-121-33</v>
      </c>
      <c r="AF489" s="21">
        <f>_xlfn.XLOOKUP(Consolidated[[#This Row],[CODE]],[1]updatedschoolpoints!$A:$A,[1]updatedschoolpoints!$Q:$Q)</f>
        <v>33</v>
      </c>
      <c r="AG489" s="21">
        <f>_xlfn.XLOOKUP(Consolidated[[#This Row],[CODE]],[1]updatedschoolpoints!$A:$A,[1]updatedschoolpoints!$P:$P)</f>
        <v>121</v>
      </c>
      <c r="AH489" s="21">
        <f>_xlfn.XLOOKUP(Consolidated[[#This Row],[CODE]],[1]updatedschoolpoints!$A:$A,[1]updatedschoolpoints!$I:$I)</f>
        <v>3.956020128</v>
      </c>
      <c r="AI489" s="21">
        <f>_xlfn.XLOOKUP(Consolidated[[#This Row],[CODE]],[1]updatedschoolpoints!$A:$A,[1]updatedschoolpoints!$H:$H)</f>
        <v>172324.23680000001</v>
      </c>
      <c r="AJ489" s="21">
        <v>78888</v>
      </c>
      <c r="AK489" s="21" t="s">
        <v>262</v>
      </c>
      <c r="AL489" s="26">
        <f>_xlfn.XLOOKUP(Consolidated[[#This Row],[CODE]],'[2]FCI updated 220517'!$B:$B,'[2]FCI updated 220517'!$GD:$GD)</f>
        <v>0.52700000000000002</v>
      </c>
      <c r="AM489" s="27">
        <f>IF(AND(Consolidated[[#This Row],[DESIGNATION]]="Historic",Consolidated[[#This Row],[DESIGNATION 3/22/2022]]="Historic"),AL489,AL489/1.6)</f>
        <v>0.32937499999999997</v>
      </c>
      <c r="AN489" s="21" t="s">
        <v>45</v>
      </c>
      <c r="AO489" s="21" t="s">
        <v>97</v>
      </c>
      <c r="AP489" s="21" t="str">
        <f>_xlfn.XLOOKUP(Consolidated[[#This Row],[CODE]],'[3]PRUEBA PVI'!$D:$D,'[3]PRUEBA PVI'!$I:$I,"NO DATA")</f>
        <v>REGULAR</v>
      </c>
      <c r="AQ489" s="28" t="str">
        <f>IF(_xlfn.XLOOKUP(Consolidated[[#This Row],[CODE]],'[4]PRUEBA PVI'!$D:$D,'[4]PRUEBA PVI'!$I:$I,"NOT FOUND")=Consolidated[[#This Row],[SPECIAL SCHOOL]],"MATCHES","NO")</f>
        <v>MATCHES</v>
      </c>
      <c r="AR489" s="28"/>
      <c r="AS489" s="21">
        <f>_xlfn.XLOOKUP(Consolidated[[#This Row],[CODE]],'[5]WORKING FILE'!$D:$D,'[5]WORKING FILE'!$W:$W,"")</f>
        <v>3</v>
      </c>
      <c r="AT489" s="33" t="str">
        <f>_xlfn.XLOOKUP(Consolidated[[#This Row],[CODE]],'[5]WORKING FILE'!$D:$D,'[5]WORKING FILE'!$V:$V)</f>
        <v>Lot of extra SF here. Municipality does not have 6-8 in center of town. Bring MS Students from SU NEMIESIO R CANALES. Recommend adding MS grades here (close to HS).</v>
      </c>
      <c r="AU489" s="21" t="str">
        <f>_xlfn.XLOOKUP(Consolidated[[#This Row],[CODE]],'[6]Karen sort'!$D:$D,'[6]Karen sort'!$O:$O,"NOT COMPLETE")</f>
        <v>PK-8</v>
      </c>
      <c r="AV489" s="21">
        <v>4.4000000000000004</v>
      </c>
      <c r="AW489" s="21">
        <v>4</v>
      </c>
      <c r="AX489" s="21" t="s">
        <v>92</v>
      </c>
      <c r="AY489" s="27" t="s">
        <v>92</v>
      </c>
      <c r="AZ489" s="21"/>
      <c r="BA489" s="21"/>
      <c r="BB489" s="21"/>
      <c r="BC489" s="21"/>
      <c r="BD489" s="21"/>
      <c r="BE489" s="21"/>
      <c r="BF489" s="24" t="s">
        <v>179</v>
      </c>
      <c r="BG489" s="24">
        <v>221.10015811118299</v>
      </c>
      <c r="BH489" s="29" t="str">
        <f>IF(_xlfn.XLOOKUP(Consolidated[[#This Row],[CODE]],'[4]PRUEBA PVI'!$D:$D,'[4]PRUEBA PVI'!$AF:$AF,"NOT FOUND")=BG489,"",_xlfn.XLOOKUP(Consolidated[[#This Row],[CODE]],'[4]PRUEBA PVI'!$D:$D,'[4]PRUEBA PVI'!$AF:$AF,"NOT FOUND"))</f>
        <v/>
      </c>
      <c r="BI489" s="30">
        <v>210.05411314647705</v>
      </c>
      <c r="BJ489" s="21">
        <v>21</v>
      </c>
      <c r="BK489" s="28" t="str">
        <f>IF(_xlfn.XLOOKUP(Consolidated[[#This Row],[CODE]],'[4]PRUEBA PVI'!$D:$D,'[4]PRUEBA PVI'!$AK:$AK,"NO DATA")=Consolidated[[#This Row],[NO OF CLASSROOMS]],"","DOES NOT MATCH")</f>
        <v/>
      </c>
      <c r="BL489" s="31">
        <f>Consolidated[[#This Row],[ENROLLMENT 2021-22]]/Consolidated[[#This Row],[NO OF CLASSROOMS]]</f>
        <v>10.002576816498907</v>
      </c>
      <c r="BM489" s="21">
        <f>Consolidated[[#This Row],[FLOOR AREA (SF)]]/Consolidated[[#This Row],[ENROLLMENT 2022-23]]</f>
        <v>356.7975738865378</v>
      </c>
      <c r="BN489" s="21" t="s">
        <v>99</v>
      </c>
      <c r="BO489" s="21" t="s">
        <v>115</v>
      </c>
      <c r="BP489" s="21" t="s">
        <v>97</v>
      </c>
      <c r="BQ489" s="21" t="s">
        <v>97</v>
      </c>
      <c r="BR489" s="21" t="s">
        <v>285</v>
      </c>
      <c r="BS489" s="21" t="str">
        <f>_xlfn.XLOOKUP(Consolidated[[#This Row],[CODE]],'[7]page 1'!$A:$A,'[7]page 1'!$C:$C,"")</f>
        <v/>
      </c>
      <c r="BT489" s="21" t="str">
        <f>_xlfn.XLOOKUP(Consolidated[[#This Row],[CODE]],[8]Sheet1!$A:$A,[8]Sheet1!$G:$G,"")</f>
        <v/>
      </c>
      <c r="BU489" s="21" t="s">
        <v>92</v>
      </c>
      <c r="BV489" s="21" t="s">
        <v>124</v>
      </c>
      <c r="BW489" s="25" t="s">
        <v>92</v>
      </c>
      <c r="BX489" s="32" t="s">
        <v>1431</v>
      </c>
      <c r="BY489" s="21" t="s">
        <v>1430</v>
      </c>
      <c r="BZ489" s="21" t="s">
        <v>103</v>
      </c>
      <c r="CA489" s="33" t="s">
        <v>1432</v>
      </c>
      <c r="CB489" s="21">
        <v>2</v>
      </c>
      <c r="CC489" s="25" t="s">
        <v>172</v>
      </c>
      <c r="CD489" s="21" t="s">
        <v>97</v>
      </c>
      <c r="CE489" s="21"/>
      <c r="CF489" s="21" t="s">
        <v>143</v>
      </c>
    </row>
    <row r="490" spans="1:84" ht="70.2" x14ac:dyDescent="0.3">
      <c r="A490" s="21">
        <v>51375</v>
      </c>
      <c r="B490" s="22" t="s">
        <v>1433</v>
      </c>
      <c r="C490" s="21" t="s">
        <v>356</v>
      </c>
      <c r="D490" s="21" t="s">
        <v>357</v>
      </c>
      <c r="E490" s="21" t="s">
        <v>1430</v>
      </c>
      <c r="F490" s="21"/>
      <c r="G490" s="21" t="s">
        <v>119</v>
      </c>
      <c r="H490" s="21" t="s">
        <v>120</v>
      </c>
      <c r="I490" s="21" t="s">
        <v>110</v>
      </c>
      <c r="J490" s="21" t="s">
        <v>93</v>
      </c>
      <c r="K490" s="21" t="s">
        <v>121</v>
      </c>
      <c r="L490" s="24">
        <v>17.240218076592587</v>
      </c>
      <c r="M490" s="24">
        <v>23.846670877326737</v>
      </c>
      <c r="N490" s="24">
        <v>13.071375861250822</v>
      </c>
      <c r="O490" s="24">
        <v>23.465486981577385</v>
      </c>
      <c r="P490" s="24">
        <v>16.952311121575335</v>
      </c>
      <c r="Q490" s="24">
        <v>16.993843574236404</v>
      </c>
      <c r="R490" s="24">
        <v>21.750564342293021</v>
      </c>
      <c r="S490" s="24" t="s">
        <v>92</v>
      </c>
      <c r="T490" s="24" t="s">
        <v>92</v>
      </c>
      <c r="U490" s="24" t="s">
        <v>92</v>
      </c>
      <c r="V490" s="24" t="s">
        <v>92</v>
      </c>
      <c r="W490" s="24" t="s">
        <v>92</v>
      </c>
      <c r="X490" s="24" t="s">
        <v>92</v>
      </c>
      <c r="Y490" s="24" t="s">
        <v>92</v>
      </c>
      <c r="Z490" s="24" t="s">
        <v>92</v>
      </c>
      <c r="AA490" s="24" t="s">
        <v>92</v>
      </c>
      <c r="AB490" s="23" t="s">
        <v>290</v>
      </c>
      <c r="AC490" s="21">
        <v>18.202390000000001</v>
      </c>
      <c r="AD490" s="21">
        <v>-66.579400000000007</v>
      </c>
      <c r="AE490" s="21" t="str">
        <f>_xlfn.XLOOKUP(Consolidated[[#This Row],[CODE]],[1]updatedschoolpoints!$A:$A,[1]updatedschoolpoints!$O:$O)</f>
        <v>242-000-004-12</v>
      </c>
      <c r="AF490" s="21">
        <f>_xlfn.XLOOKUP(Consolidated[[#This Row],[CODE]],[1]updatedschoolpoints!$A:$A,[1]updatedschoolpoints!$Q:$Q)</f>
        <v>12</v>
      </c>
      <c r="AG490" s="21">
        <f>_xlfn.XLOOKUP(Consolidated[[#This Row],[CODE]],[1]updatedschoolpoints!$A:$A,[1]updatedschoolpoints!$P:$P)</f>
        <v>4</v>
      </c>
      <c r="AH490" s="21">
        <f>_xlfn.XLOOKUP(Consolidated[[#This Row],[CODE]],[1]updatedschoolpoints!$A:$A,[1]updatedschoolpoints!$I:$I)</f>
        <v>1.826219593</v>
      </c>
      <c r="AI490" s="21">
        <f>_xlfn.XLOOKUP(Consolidated[[#This Row],[CODE]],[1]updatedschoolpoints!$A:$A,[1]updatedschoolpoints!$H:$H)</f>
        <v>79550.125490000006</v>
      </c>
      <c r="AJ490" s="21">
        <v>20926</v>
      </c>
      <c r="AK490" s="21" t="s">
        <v>934</v>
      </c>
      <c r="AL490" s="26">
        <f>_xlfn.XLOOKUP(Consolidated[[#This Row],[CODE]],'[2]FCI updated 220517'!$B:$B,'[2]FCI updated 220517'!$GD:$GD)</f>
        <v>0.55200000000000005</v>
      </c>
      <c r="AM490" s="27">
        <f>IF(AND(Consolidated[[#This Row],[DESIGNATION]]="Historic",Consolidated[[#This Row],[DESIGNATION 3/22/2022]]="Historic"),AL490,AL490/1.6)</f>
        <v>0.34500000000000003</v>
      </c>
      <c r="AN490" s="21" t="s">
        <v>97</v>
      </c>
      <c r="AO490" s="21" t="s">
        <v>97</v>
      </c>
      <c r="AP490" s="21" t="str">
        <f>_xlfn.XLOOKUP(Consolidated[[#This Row],[CODE]],'[3]PRUEBA PVI'!$D:$D,'[3]PRUEBA PVI'!$I:$I,"NO DATA")</f>
        <v>REGULAR</v>
      </c>
      <c r="AQ490" s="28" t="str">
        <f>IF(_xlfn.XLOOKUP(Consolidated[[#This Row],[CODE]],'[4]PRUEBA PVI'!$D:$D,'[4]PRUEBA PVI'!$I:$I,"NOT FOUND")=Consolidated[[#This Row],[SPECIAL SCHOOL]],"MATCHES","NO")</f>
        <v>MATCHES</v>
      </c>
      <c r="AR490" s="28"/>
      <c r="AS490" s="21">
        <f>_xlfn.XLOOKUP(Consolidated[[#This Row],[CODE]],'[5]WORKING FILE'!$D:$D,'[5]WORKING FILE'!$W:$W,"")</f>
        <v>3</v>
      </c>
      <c r="AT490" s="33" t="str">
        <f>_xlfn.XLOOKUP(Consolidated[[#This Row],[CODE]],'[5]WORKING FILE'!$D:$D,'[5]WORKING FILE'!$V:$V)</f>
        <v>Isolated in Mountains. Keep</v>
      </c>
      <c r="AU490" s="21" t="str">
        <f>_xlfn.XLOOKUP(Consolidated[[#This Row],[CODE]],'[6]Karen sort'!$D:$D,'[6]Karen sort'!$O:$O,"NOT COMPLETE")</f>
        <v>PK-5</v>
      </c>
      <c r="AV490" s="21">
        <v>4.4000000000000004</v>
      </c>
      <c r="AW490" s="21">
        <v>4</v>
      </c>
      <c r="AX490" s="21" t="s">
        <v>92</v>
      </c>
      <c r="AY490" s="27" t="s">
        <v>92</v>
      </c>
      <c r="AZ490" s="21"/>
      <c r="BA490" s="21"/>
      <c r="BB490" s="21"/>
      <c r="BC490" s="21"/>
      <c r="BD490" s="21"/>
      <c r="BE490" s="21"/>
      <c r="BF490" s="24" t="s">
        <v>98</v>
      </c>
      <c r="BG490" s="24">
        <v>135.23613616789984</v>
      </c>
      <c r="BH490" s="29" t="str">
        <f>IF(_xlfn.XLOOKUP(Consolidated[[#This Row],[CODE]],'[4]PRUEBA PVI'!$D:$D,'[4]PRUEBA PVI'!$AF:$AF,"NOT FOUND")=BG490,"",_xlfn.XLOOKUP(Consolidated[[#This Row],[CODE]],'[4]PRUEBA PVI'!$D:$D,'[4]PRUEBA PVI'!$AF:$AF,"NOT FOUND"))</f>
        <v/>
      </c>
      <c r="BI490" s="30">
        <v>129.96604998236862</v>
      </c>
      <c r="BJ490" s="21">
        <v>17</v>
      </c>
      <c r="BK490" s="28" t="str">
        <f>IF(_xlfn.XLOOKUP(Consolidated[[#This Row],[CODE]],'[4]PRUEBA PVI'!$D:$D,'[4]PRUEBA PVI'!$AK:$AK,"NO DATA")=Consolidated[[#This Row],[NO OF CLASSROOMS]],"","DOES NOT MATCH")</f>
        <v/>
      </c>
      <c r="BL490" s="31">
        <f>Consolidated[[#This Row],[ENROLLMENT 2021-22]]/Consolidated[[#This Row],[NO OF CLASSROOMS]]</f>
        <v>7.6450617636687426</v>
      </c>
      <c r="BM490" s="21">
        <f>Consolidated[[#This Row],[FLOOR AREA (SF)]]/Consolidated[[#This Row],[ENROLLMENT 2022-23]]</f>
        <v>154.73674857154839</v>
      </c>
      <c r="BN490" s="21" t="s">
        <v>114</v>
      </c>
      <c r="BO490" s="21" t="s">
        <v>115</v>
      </c>
      <c r="BP490" s="21" t="s">
        <v>97</v>
      </c>
      <c r="BQ490" s="21" t="s">
        <v>123</v>
      </c>
      <c r="BR490" s="21" t="s">
        <v>97</v>
      </c>
      <c r="BS490" s="21" t="str">
        <f>_xlfn.XLOOKUP(Consolidated[[#This Row],[CODE]],'[7]page 1'!$A:$A,'[7]page 1'!$C:$C,"")</f>
        <v>85KVA</v>
      </c>
      <c r="BT490" s="21" t="str">
        <f>_xlfn.XLOOKUP(Consolidated[[#This Row],[CODE]],[8]Sheet1!$A:$A,[8]Sheet1!$G:$G,"")</f>
        <v/>
      </c>
      <c r="BU490" s="21" t="s">
        <v>92</v>
      </c>
      <c r="BV490" s="21" t="s">
        <v>124</v>
      </c>
      <c r="BW490" s="25" t="s">
        <v>125</v>
      </c>
      <c r="BX490" s="32" t="s">
        <v>1434</v>
      </c>
      <c r="BY490" s="21" t="s">
        <v>1430</v>
      </c>
      <c r="BZ490" s="21" t="s">
        <v>103</v>
      </c>
      <c r="CA490" s="33" t="s">
        <v>1432</v>
      </c>
      <c r="CB490" s="21">
        <v>2</v>
      </c>
      <c r="CC490" s="25" t="s">
        <v>105</v>
      </c>
      <c r="CD490" s="21" t="s">
        <v>97</v>
      </c>
      <c r="CE490" s="21"/>
      <c r="CF490" s="21" t="s">
        <v>106</v>
      </c>
    </row>
    <row r="491" spans="1:84" ht="56.4" x14ac:dyDescent="0.3">
      <c r="A491" s="21">
        <v>51433</v>
      </c>
      <c r="B491" s="22" t="s">
        <v>1435</v>
      </c>
      <c r="C491" s="21" t="s">
        <v>356</v>
      </c>
      <c r="D491" s="21" t="s">
        <v>357</v>
      </c>
      <c r="E491" s="21" t="s">
        <v>1430</v>
      </c>
      <c r="F491" s="21"/>
      <c r="G491" s="21" t="s">
        <v>108</v>
      </c>
      <c r="H491" s="21" t="s">
        <v>109</v>
      </c>
      <c r="I491" s="21" t="s">
        <v>92</v>
      </c>
      <c r="J491" s="21" t="s">
        <v>92</v>
      </c>
      <c r="K491" s="21" t="s">
        <v>111</v>
      </c>
      <c r="L491" s="24" t="s">
        <v>92</v>
      </c>
      <c r="M491" s="24">
        <v>18.123469866768321</v>
      </c>
      <c r="N491" s="24">
        <v>19.607063791876232</v>
      </c>
      <c r="O491" s="24">
        <v>13.140672709683336</v>
      </c>
      <c r="P491" s="24">
        <v>19.777696308504556</v>
      </c>
      <c r="Q491" s="24">
        <v>18.882048415818225</v>
      </c>
      <c r="R491" s="24">
        <v>25.533271184430937</v>
      </c>
      <c r="S491" s="24">
        <v>31.296612916305492</v>
      </c>
      <c r="T491" s="24">
        <v>30.247831181352502</v>
      </c>
      <c r="U491" s="24">
        <v>32.328015298510941</v>
      </c>
      <c r="V491" s="24" t="s">
        <v>92</v>
      </c>
      <c r="W491" s="24" t="s">
        <v>92</v>
      </c>
      <c r="X491" s="24" t="s">
        <v>92</v>
      </c>
      <c r="Y491" s="24" t="s">
        <v>92</v>
      </c>
      <c r="Z491" s="24" t="s">
        <v>92</v>
      </c>
      <c r="AA491" s="24" t="s">
        <v>92</v>
      </c>
      <c r="AB491" s="23" t="s">
        <v>538</v>
      </c>
      <c r="AC491" s="37">
        <v>18.212879999999998</v>
      </c>
      <c r="AD491" s="37">
        <v>-66.56756</v>
      </c>
      <c r="AE491" s="37" t="str">
        <f>_xlfn.XLOOKUP(Consolidated[[#This Row],[CODE]],[1]updatedschoolpoints!$A:$A,[1]updatedschoolpoints!$O:$O)</f>
        <v>242-020-003-19</v>
      </c>
      <c r="AF491" s="37">
        <f>_xlfn.XLOOKUP(Consolidated[[#This Row],[CODE]],[1]updatedschoolpoints!$A:$A,[1]updatedschoolpoints!$Q:$Q)</f>
        <v>19</v>
      </c>
      <c r="AG491" s="37">
        <f>_xlfn.XLOOKUP(Consolidated[[#This Row],[CODE]],[1]updatedschoolpoints!$A:$A,[1]updatedschoolpoints!$P:$P)</f>
        <v>3</v>
      </c>
      <c r="AH491" s="37">
        <f>_xlfn.XLOOKUP(Consolidated[[#This Row],[CODE]],[1]updatedschoolpoints!$A:$A,[1]updatedschoolpoints!$I:$I)</f>
        <v>3.208408377</v>
      </c>
      <c r="AI491" s="37">
        <f>_xlfn.XLOOKUP(Consolidated[[#This Row],[CODE]],[1]updatedschoolpoints!$A:$A,[1]updatedschoolpoints!$H:$H)</f>
        <v>139758.2689</v>
      </c>
      <c r="AJ491" s="21">
        <v>23012</v>
      </c>
      <c r="AK491" s="21" t="s">
        <v>209</v>
      </c>
      <c r="AL491" s="26">
        <f>_xlfn.XLOOKUP(Consolidated[[#This Row],[CODE]],'[2]FCI updated 220517'!$B:$B,'[2]FCI updated 220517'!$GD:$GD)</f>
        <v>1.208</v>
      </c>
      <c r="AM491" s="27">
        <f>IF(AND(Consolidated[[#This Row],[DESIGNATION]]="Historic",Consolidated[[#This Row],[DESIGNATION 3/22/2022]]="Historic"),AL491,AL491/1.6)</f>
        <v>0.75499999999999989</v>
      </c>
      <c r="AN491" s="21" t="s">
        <v>97</v>
      </c>
      <c r="AO491" s="21" t="s">
        <v>97</v>
      </c>
      <c r="AP491" s="21" t="str">
        <f>_xlfn.XLOOKUP(Consolidated[[#This Row],[CODE]],'[3]PRUEBA PVI'!$D:$D,'[3]PRUEBA PVI'!$I:$I,"NO DATA")</f>
        <v>REGULAR</v>
      </c>
      <c r="AQ491" s="28" t="str">
        <f>IF(_xlfn.XLOOKUP(Consolidated[[#This Row],[CODE]],'[4]PRUEBA PVI'!$D:$D,'[4]PRUEBA PVI'!$I:$I,"NOT FOUND")=Consolidated[[#This Row],[SPECIAL SCHOOL]],"MATCHES","NO")</f>
        <v>MATCHES</v>
      </c>
      <c r="AR491" s="28"/>
      <c r="AS491" s="21">
        <f>_xlfn.XLOOKUP(Consolidated[[#This Row],[CODE]],'[5]WORKING FILE'!$D:$D,'[5]WORKING FILE'!$W:$W,"")</f>
        <v>3</v>
      </c>
      <c r="AT491" s="33" t="str">
        <f>_xlfn.XLOOKUP(Consolidated[[#This Row],[CODE]],'[5]WORKING FILE'!$D:$D,'[5]WORKING FILE'!$V:$V)</f>
        <v>Isolated in Mountains. Keep but make K-5 (tight on SF). ANGELICA TORO (NUEVA) has enough SF to include MS in town. Shelter designation</v>
      </c>
      <c r="AU491" s="21" t="str">
        <f>_xlfn.XLOOKUP(Consolidated[[#This Row],[CODE]],'[6]Karen sort'!$D:$D,'[6]Karen sort'!$O:$O,"NOT COMPLETE")</f>
        <v>K-5</v>
      </c>
      <c r="AV491" s="21">
        <v>4.4000000000000004</v>
      </c>
      <c r="AW491" s="21">
        <v>3</v>
      </c>
      <c r="AX491" s="21" t="s">
        <v>92</v>
      </c>
      <c r="AY491" s="27" t="s">
        <v>92</v>
      </c>
      <c r="AZ491" s="21"/>
      <c r="BA491" s="21"/>
      <c r="BB491" s="21"/>
      <c r="BC491" s="21"/>
      <c r="BD491" s="21"/>
      <c r="BE491" s="21"/>
      <c r="BF491" s="24" t="s">
        <v>98</v>
      </c>
      <c r="BG491" s="24">
        <v>208.93668167325052</v>
      </c>
      <c r="BH491" s="29" t="str">
        <f>IF(_xlfn.XLOOKUP(Consolidated[[#This Row],[CODE]],'[4]PRUEBA PVI'!$D:$D,'[4]PRUEBA PVI'!$AF:$AF,"NOT FOUND")=BG491,"",_xlfn.XLOOKUP(Consolidated[[#This Row],[CODE]],'[4]PRUEBA PVI'!$D:$D,'[4]PRUEBA PVI'!$AF:$AF,"NOT FOUND"))</f>
        <v/>
      </c>
      <c r="BI491" s="30">
        <v>197.53833983235546</v>
      </c>
      <c r="BJ491" s="21">
        <v>20</v>
      </c>
      <c r="BK491" s="28" t="str">
        <f>IF(_xlfn.XLOOKUP(Consolidated[[#This Row],[CODE]],'[4]PRUEBA PVI'!$D:$D,'[4]PRUEBA PVI'!$AK:$AK,"NO DATA")=Consolidated[[#This Row],[NO OF CLASSROOMS]],"","DOES NOT MATCH")</f>
        <v/>
      </c>
      <c r="BL491" s="31">
        <f>Consolidated[[#This Row],[ENROLLMENT 2021-22]]/Consolidated[[#This Row],[NO OF CLASSROOMS]]</f>
        <v>9.8769169916177724</v>
      </c>
      <c r="BM491" s="21">
        <f>Consolidated[[#This Row],[FLOOR AREA (SF)]]/Consolidated[[#This Row],[ENROLLMENT 2022-23]]</f>
        <v>110.13863059234252</v>
      </c>
      <c r="BN491" s="21" t="s">
        <v>114</v>
      </c>
      <c r="BO491" s="21" t="s">
        <v>115</v>
      </c>
      <c r="BP491" s="21" t="s">
        <v>97</v>
      </c>
      <c r="BQ491" s="21" t="s">
        <v>123</v>
      </c>
      <c r="BR491" s="21" t="s">
        <v>285</v>
      </c>
      <c r="BS491" s="21" t="str">
        <f>_xlfn.XLOOKUP(Consolidated[[#This Row],[CODE]],'[7]page 1'!$A:$A,'[7]page 1'!$C:$C,"")</f>
        <v/>
      </c>
      <c r="BT491" s="21" t="str">
        <f>_xlfn.XLOOKUP(Consolidated[[#This Row],[CODE]],[8]Sheet1!$A:$A,[8]Sheet1!$G:$G,"")</f>
        <v/>
      </c>
      <c r="BU491" s="21" t="s">
        <v>92</v>
      </c>
      <c r="BV491" s="21" t="s">
        <v>101</v>
      </c>
      <c r="BW491" s="25" t="s">
        <v>92</v>
      </c>
      <c r="BX491" s="32" t="s">
        <v>1436</v>
      </c>
      <c r="BY491" s="21" t="s">
        <v>1430</v>
      </c>
      <c r="BZ491" s="21" t="s">
        <v>103</v>
      </c>
      <c r="CA491" s="33" t="s">
        <v>1432</v>
      </c>
      <c r="CB491" s="21">
        <v>2</v>
      </c>
      <c r="CC491" s="25" t="s">
        <v>105</v>
      </c>
      <c r="CD491" s="21" t="s">
        <v>97</v>
      </c>
      <c r="CE491" s="21"/>
      <c r="CF491" s="21" t="s">
        <v>127</v>
      </c>
    </row>
    <row r="492" spans="1:84" ht="84.6" x14ac:dyDescent="0.3">
      <c r="A492" s="21">
        <v>51441</v>
      </c>
      <c r="B492" s="22" t="s">
        <v>1437</v>
      </c>
      <c r="C492" s="21" t="s">
        <v>356</v>
      </c>
      <c r="D492" s="21" t="s">
        <v>357</v>
      </c>
      <c r="E492" s="21" t="s">
        <v>1430</v>
      </c>
      <c r="F492" s="21"/>
      <c r="G492" s="21" t="s">
        <v>108</v>
      </c>
      <c r="H492" s="21" t="s">
        <v>109</v>
      </c>
      <c r="I492" s="21" t="s">
        <v>92</v>
      </c>
      <c r="J492" s="21" t="s">
        <v>92</v>
      </c>
      <c r="K492" s="21" t="s">
        <v>111</v>
      </c>
      <c r="L492" s="24" t="s">
        <v>92</v>
      </c>
      <c r="M492" s="24">
        <v>12.400268856209903</v>
      </c>
      <c r="N492" s="24">
        <v>11.204036452500704</v>
      </c>
      <c r="O492" s="24">
        <v>10.32481427189405</v>
      </c>
      <c r="P492" s="24">
        <v>10.359745685407148</v>
      </c>
      <c r="Q492" s="24">
        <v>6.6087169455363792</v>
      </c>
      <c r="R492" s="24">
        <v>11.348120526413751</v>
      </c>
      <c r="S492" s="24">
        <v>26.554701868380416</v>
      </c>
      <c r="T492" s="24">
        <v>18.904894488345313</v>
      </c>
      <c r="U492" s="24">
        <v>18.06565560799141</v>
      </c>
      <c r="V492" s="24" t="s">
        <v>92</v>
      </c>
      <c r="W492" s="24" t="s">
        <v>92</v>
      </c>
      <c r="X492" s="24" t="s">
        <v>92</v>
      </c>
      <c r="Y492" s="24" t="s">
        <v>92</v>
      </c>
      <c r="Z492" s="24" t="s">
        <v>92</v>
      </c>
      <c r="AA492" s="24" t="s">
        <v>92</v>
      </c>
      <c r="AB492" s="23" t="s">
        <v>538</v>
      </c>
      <c r="AC492" s="37">
        <v>18.198899999999998</v>
      </c>
      <c r="AD492" s="37">
        <v>-66.621840000000006</v>
      </c>
      <c r="AE492" s="37" t="str">
        <f>_xlfn.XLOOKUP(Consolidated[[#This Row],[CODE]],[1]updatedschoolpoints!$A:$A,[1]updatedschoolpoints!$O:$O)</f>
        <v>242-051-002-01</v>
      </c>
      <c r="AF492" s="37">
        <f>_xlfn.XLOOKUP(Consolidated[[#This Row],[CODE]],[1]updatedschoolpoints!$A:$A,[1]updatedschoolpoints!$Q:$Q)</f>
        <v>1</v>
      </c>
      <c r="AG492" s="37">
        <f>_xlfn.XLOOKUP(Consolidated[[#This Row],[CODE]],[1]updatedschoolpoints!$A:$A,[1]updatedschoolpoints!$P:$P)</f>
        <v>2</v>
      </c>
      <c r="AH492" s="37">
        <f>_xlfn.XLOOKUP(Consolidated[[#This Row],[CODE]],[1]updatedschoolpoints!$A:$A,[1]updatedschoolpoints!$I:$I)</f>
        <v>2.9664490830000001</v>
      </c>
      <c r="AI492" s="37">
        <f>_xlfn.XLOOKUP(Consolidated[[#This Row],[CODE]],[1]updatedschoolpoints!$A:$A,[1]updatedschoolpoints!$H:$H)</f>
        <v>129218.5221</v>
      </c>
      <c r="AJ492" s="21">
        <v>32501</v>
      </c>
      <c r="AK492" s="21" t="s">
        <v>569</v>
      </c>
      <c r="AL492" s="26">
        <f>_xlfn.XLOOKUP(Consolidated[[#This Row],[CODE]],'[2]FCI updated 220517'!$B:$B,'[2]FCI updated 220517'!$GD:$GD)</f>
        <v>1.296</v>
      </c>
      <c r="AM492" s="27">
        <f>IF(AND(Consolidated[[#This Row],[DESIGNATION]]="Historic",Consolidated[[#This Row],[DESIGNATION 3/22/2022]]="Historic"),AL492,AL492/1.6)</f>
        <v>0.80999999999999994</v>
      </c>
      <c r="AN492" s="21" t="s">
        <v>97</v>
      </c>
      <c r="AO492" s="21" t="s">
        <v>97</v>
      </c>
      <c r="AP492" s="21" t="str">
        <f>_xlfn.XLOOKUP(Consolidated[[#This Row],[CODE]],'[3]PRUEBA PVI'!$D:$D,'[3]PRUEBA PVI'!$I:$I,"NO DATA")</f>
        <v>REGULAR</v>
      </c>
      <c r="AQ492" s="28" t="str">
        <f>IF(_xlfn.XLOOKUP(Consolidated[[#This Row],[CODE]],'[4]PRUEBA PVI'!$D:$D,'[4]PRUEBA PVI'!$I:$I,"NOT FOUND")=Consolidated[[#This Row],[SPECIAL SCHOOL]],"MATCHES","NO")</f>
        <v>MATCHES</v>
      </c>
      <c r="AR492" s="28"/>
      <c r="AS492" s="21">
        <f>_xlfn.XLOOKUP(Consolidated[[#This Row],[CODE]],'[5]WORKING FILE'!$D:$D,'[5]WORKING FILE'!$W:$W,"")</f>
        <v>3</v>
      </c>
      <c r="AT492" s="33" t="str">
        <f>_xlfn.XLOOKUP(Consolidated[[#This Row],[CODE]],'[5]WORKING FILE'!$D:$D,'[5]WORKING FILE'!$V:$V)</f>
        <v>Isolated in Mountains. Keep. small student population</v>
      </c>
      <c r="AU492" s="21" t="str">
        <f>_xlfn.XLOOKUP(Consolidated[[#This Row],[CODE]],'[6]Karen sort'!$D:$D,'[6]Karen sort'!$O:$O,"NOT COMPLETE")</f>
        <v>PK-8</v>
      </c>
      <c r="AV492" s="21">
        <v>4.4000000000000004</v>
      </c>
      <c r="AW492" s="21">
        <v>3</v>
      </c>
      <c r="AX492" s="21" t="s">
        <v>92</v>
      </c>
      <c r="AY492" s="27" t="s">
        <v>92</v>
      </c>
      <c r="AZ492" s="21"/>
      <c r="BA492" s="21"/>
      <c r="BB492" s="21"/>
      <c r="BC492" s="21"/>
      <c r="BD492" s="21"/>
      <c r="BE492" s="21"/>
      <c r="BF492" s="24" t="s">
        <v>98</v>
      </c>
      <c r="BG492" s="24">
        <v>125.77095470267906</v>
      </c>
      <c r="BH492" s="29" t="str">
        <f>IF(_xlfn.XLOOKUP(Consolidated[[#This Row],[CODE]],'[4]PRUEBA PVI'!$D:$D,'[4]PRUEBA PVI'!$AF:$AF,"NOT FOUND")=BG492,"",_xlfn.XLOOKUP(Consolidated[[#This Row],[CODE]],'[4]PRUEBA PVI'!$D:$D,'[4]PRUEBA PVI'!$AF:$AF,"NOT FOUND"))</f>
        <v/>
      </c>
      <c r="BI492" s="30">
        <v>118.93887986469591</v>
      </c>
      <c r="BJ492" s="21">
        <v>28</v>
      </c>
      <c r="BK492" s="28" t="str">
        <f>IF(_xlfn.XLOOKUP(Consolidated[[#This Row],[CODE]],'[4]PRUEBA PVI'!$D:$D,'[4]PRUEBA PVI'!$AK:$AK,"NO DATA")=Consolidated[[#This Row],[NO OF CLASSROOMS]],"","DOES NOT MATCH")</f>
        <v/>
      </c>
      <c r="BL492" s="31">
        <f>Consolidated[[#This Row],[ENROLLMENT 2021-22]]/Consolidated[[#This Row],[NO OF CLASSROOMS]]</f>
        <v>4.2478171380248542</v>
      </c>
      <c r="BM492" s="21">
        <f>Consolidated[[#This Row],[FLOOR AREA (SF)]]/Consolidated[[#This Row],[ENROLLMENT 2022-23]]</f>
        <v>258.4141948896862</v>
      </c>
      <c r="BN492" s="21" t="s">
        <v>114</v>
      </c>
      <c r="BO492" s="21" t="s">
        <v>115</v>
      </c>
      <c r="BP492" s="21" t="s">
        <v>97</v>
      </c>
      <c r="BQ492" s="21" t="s">
        <v>97</v>
      </c>
      <c r="BR492" s="21" t="s">
        <v>97</v>
      </c>
      <c r="BS492" s="21" t="str">
        <f>_xlfn.XLOOKUP(Consolidated[[#This Row],[CODE]],'[7]page 1'!$A:$A,'[7]page 1'!$C:$C,"")</f>
        <v/>
      </c>
      <c r="BT492" s="21" t="str">
        <f>_xlfn.XLOOKUP(Consolidated[[#This Row],[CODE]],[8]Sheet1!$A:$A,[8]Sheet1!$G:$G,"")</f>
        <v/>
      </c>
      <c r="BU492" s="21" t="s">
        <v>92</v>
      </c>
      <c r="BV492" s="21" t="s">
        <v>101</v>
      </c>
      <c r="BW492" s="25" t="s">
        <v>125</v>
      </c>
      <c r="BX492" s="32" t="s">
        <v>1438</v>
      </c>
      <c r="BY492" s="21" t="s">
        <v>1430</v>
      </c>
      <c r="BZ492" s="21" t="s">
        <v>103</v>
      </c>
      <c r="CA492" s="33" t="s">
        <v>1432</v>
      </c>
      <c r="CB492" s="21">
        <v>2</v>
      </c>
      <c r="CC492" s="25" t="s">
        <v>105</v>
      </c>
      <c r="CD492" s="21" t="s">
        <v>97</v>
      </c>
      <c r="CE492" s="21"/>
      <c r="CF492" s="21" t="s">
        <v>127</v>
      </c>
    </row>
    <row r="493" spans="1:84" ht="70.2" x14ac:dyDescent="0.3">
      <c r="A493" s="21">
        <v>51458</v>
      </c>
      <c r="B493" s="22" t="s">
        <v>1439</v>
      </c>
      <c r="C493" s="21" t="s">
        <v>356</v>
      </c>
      <c r="D493" s="21" t="s">
        <v>357</v>
      </c>
      <c r="E493" s="21" t="s">
        <v>1430</v>
      </c>
      <c r="F493" s="21"/>
      <c r="G493" s="21" t="s">
        <v>108</v>
      </c>
      <c r="H493" s="21" t="s">
        <v>109</v>
      </c>
      <c r="I493" s="21" t="s">
        <v>110</v>
      </c>
      <c r="J493" s="21" t="s">
        <v>93</v>
      </c>
      <c r="K493" s="21" t="s">
        <v>111</v>
      </c>
      <c r="L493" s="24">
        <v>6.4650817787222206</v>
      </c>
      <c r="M493" s="24">
        <v>20.985070372047527</v>
      </c>
      <c r="N493" s="24">
        <v>13.071375861250822</v>
      </c>
      <c r="O493" s="24">
        <v>15.956531147472623</v>
      </c>
      <c r="P493" s="24">
        <v>11.301540747716889</v>
      </c>
      <c r="Q493" s="24">
        <v>17.937945995027317</v>
      </c>
      <c r="R493" s="24">
        <v>17.967857500155105</v>
      </c>
      <c r="S493" s="24">
        <v>18.019261982115282</v>
      </c>
      <c r="T493" s="24">
        <v>17.014405039510784</v>
      </c>
      <c r="U493" s="24">
        <v>20.918127546095317</v>
      </c>
      <c r="V493" s="24" t="s">
        <v>92</v>
      </c>
      <c r="W493" s="24" t="s">
        <v>92</v>
      </c>
      <c r="X493" s="24" t="s">
        <v>92</v>
      </c>
      <c r="Y493" s="24" t="s">
        <v>92</v>
      </c>
      <c r="Z493" s="24" t="s">
        <v>92</v>
      </c>
      <c r="AA493" s="24" t="s">
        <v>92</v>
      </c>
      <c r="AB493" s="23" t="s">
        <v>1440</v>
      </c>
      <c r="AC493" s="37">
        <v>18.26062203</v>
      </c>
      <c r="AD493" s="37">
        <v>-66.578893609999994</v>
      </c>
      <c r="AE493" s="37" t="str">
        <f>_xlfn.XLOOKUP(Consolidated[[#This Row],[CODE]],[1]updatedschoolpoints!$A:$A,[1]updatedschoolpoints!$O:$O)</f>
        <v>190-000-009-03</v>
      </c>
      <c r="AF493" s="37">
        <f>_xlfn.XLOOKUP(Consolidated[[#This Row],[CODE]],[1]updatedschoolpoints!$A:$A,[1]updatedschoolpoints!$Q:$Q)</f>
        <v>3</v>
      </c>
      <c r="AG493" s="37">
        <f>_xlfn.XLOOKUP(Consolidated[[#This Row],[CODE]],[1]updatedschoolpoints!$A:$A,[1]updatedschoolpoints!$P:$P)</f>
        <v>9</v>
      </c>
      <c r="AH493" s="37">
        <f>_xlfn.XLOOKUP(Consolidated[[#This Row],[CODE]],[1]updatedschoolpoints!$A:$A,[1]updatedschoolpoints!$I:$I)</f>
        <v>4.2002688109999999</v>
      </c>
      <c r="AI493" s="37">
        <f>_xlfn.XLOOKUP(Consolidated[[#This Row],[CODE]],[1]updatedschoolpoints!$A:$A,[1]updatedschoolpoints!$H:$H)</f>
        <v>182963.70939999999</v>
      </c>
      <c r="AJ493" s="21">
        <v>57819</v>
      </c>
      <c r="AK493" s="21" t="s">
        <v>730</v>
      </c>
      <c r="AL493" s="26">
        <f>_xlfn.XLOOKUP(Consolidated[[#This Row],[CODE]],'[2]FCI updated 220517'!$B:$B,'[2]FCI updated 220517'!$GD:$GD)</f>
        <v>0.66449999999999998</v>
      </c>
      <c r="AM493" s="27">
        <f>IF(AND(Consolidated[[#This Row],[DESIGNATION]]="Historic",Consolidated[[#This Row],[DESIGNATION 3/22/2022]]="Historic"),AL493,AL493/1.6)</f>
        <v>0.41531249999999997</v>
      </c>
      <c r="AN493" s="21" t="s">
        <v>97</v>
      </c>
      <c r="AO493" s="21" t="s">
        <v>97</v>
      </c>
      <c r="AP493" s="21" t="str">
        <f>_xlfn.XLOOKUP(Consolidated[[#This Row],[CODE]],'[3]PRUEBA PVI'!$D:$D,'[3]PRUEBA PVI'!$I:$I,"NO DATA")</f>
        <v>REGULAR</v>
      </c>
      <c r="AQ493" s="28" t="str">
        <f>IF(_xlfn.XLOOKUP(Consolidated[[#This Row],[CODE]],'[4]PRUEBA PVI'!$D:$D,'[4]PRUEBA PVI'!$I:$I,"NOT FOUND")=Consolidated[[#This Row],[SPECIAL SCHOOL]],"MATCHES","NO")</f>
        <v>MATCHES</v>
      </c>
      <c r="AR493" s="28"/>
      <c r="AS493" s="21">
        <f>_xlfn.XLOOKUP(Consolidated[[#This Row],[CODE]],'[5]WORKING FILE'!$D:$D,'[5]WORKING FILE'!$W:$W,"")</f>
        <v>3</v>
      </c>
      <c r="AT493" s="33" t="str">
        <f>_xlfn.XLOOKUP(Consolidated[[#This Row],[CODE]],'[5]WORKING FILE'!$D:$D,'[5]WORKING FILE'!$V:$V)</f>
        <v>Isolated in Mountains. Keep. small student population</v>
      </c>
      <c r="AU493" s="21" t="str">
        <f>_xlfn.XLOOKUP(Consolidated[[#This Row],[CODE]],'[6]Karen sort'!$D:$D,'[6]Karen sort'!$O:$O,"NOT COMPLETE")</f>
        <v>PK-8</v>
      </c>
      <c r="AV493" s="21">
        <v>4.4000000000000004</v>
      </c>
      <c r="AW493" s="21">
        <v>3</v>
      </c>
      <c r="AX493" s="21" t="s">
        <v>92</v>
      </c>
      <c r="AY493" s="27" t="s">
        <v>92</v>
      </c>
      <c r="AZ493" s="21"/>
      <c r="BA493" s="21"/>
      <c r="BB493" s="21"/>
      <c r="BC493" s="21"/>
      <c r="BD493" s="21"/>
      <c r="BE493" s="21"/>
      <c r="BF493" s="24" t="s">
        <v>131</v>
      </c>
      <c r="BG493" s="24">
        <v>160.59503063663766</v>
      </c>
      <c r="BH493" s="29" t="str">
        <f>IF(_xlfn.XLOOKUP(Consolidated[[#This Row],[CODE]],'[4]PRUEBA PVI'!$D:$D,'[4]PRUEBA PVI'!$AF:$AF,"NOT FOUND")=BG493,"",_xlfn.XLOOKUP(Consolidated[[#This Row],[CODE]],'[4]PRUEBA PVI'!$D:$D,'[4]PRUEBA PVI'!$AF:$AF,"NOT FOUND"))</f>
        <v/>
      </c>
      <c r="BI493" s="30">
        <v>152.71423766135067</v>
      </c>
      <c r="BJ493" s="21">
        <v>26</v>
      </c>
      <c r="BK493" s="28" t="str">
        <f>IF(_xlfn.XLOOKUP(Consolidated[[#This Row],[CODE]],'[4]PRUEBA PVI'!$D:$D,'[4]PRUEBA PVI'!$AK:$AK,"NO DATA")=Consolidated[[#This Row],[NO OF CLASSROOMS]],"","DOES NOT MATCH")</f>
        <v/>
      </c>
      <c r="BL493" s="31">
        <f>Consolidated[[#This Row],[ENROLLMENT 2021-22]]/Consolidated[[#This Row],[NO OF CLASSROOMS]]</f>
        <v>5.873624525436564</v>
      </c>
      <c r="BM493" s="21">
        <f>Consolidated[[#This Row],[FLOOR AREA (SF)]]/Consolidated[[#This Row],[ENROLLMENT 2022-23]]</f>
        <v>360.02982016810518</v>
      </c>
      <c r="BN493" s="21" t="s">
        <v>114</v>
      </c>
      <c r="BO493" s="21" t="s">
        <v>115</v>
      </c>
      <c r="BP493" s="21" t="s">
        <v>97</v>
      </c>
      <c r="BQ493" s="21" t="s">
        <v>123</v>
      </c>
      <c r="BR493" s="21" t="s">
        <v>285</v>
      </c>
      <c r="BS493" s="21" t="str">
        <f>_xlfn.XLOOKUP(Consolidated[[#This Row],[CODE]],'[7]page 1'!$A:$A,'[7]page 1'!$C:$C,"")</f>
        <v>85KVA</v>
      </c>
      <c r="BT493" s="21" t="str">
        <f>_xlfn.XLOOKUP(Consolidated[[#This Row],[CODE]],[8]Sheet1!$A:$A,[8]Sheet1!$G:$G,"")</f>
        <v>ESSER ROOF SEALING PROGRAM</v>
      </c>
      <c r="BU493" s="21" t="s">
        <v>92</v>
      </c>
      <c r="BV493" s="21" t="s">
        <v>124</v>
      </c>
      <c r="BW493" s="25" t="s">
        <v>92</v>
      </c>
      <c r="BX493" s="32" t="s">
        <v>1441</v>
      </c>
      <c r="BY493" s="21" t="s">
        <v>1430</v>
      </c>
      <c r="BZ493" s="21" t="s">
        <v>103</v>
      </c>
      <c r="CA493" s="33" t="s">
        <v>1432</v>
      </c>
      <c r="CB493" s="21">
        <v>2</v>
      </c>
      <c r="CC493" s="25" t="s">
        <v>172</v>
      </c>
      <c r="CD493" s="21" t="s">
        <v>97</v>
      </c>
      <c r="CE493" s="21"/>
      <c r="CF493" s="21" t="s">
        <v>127</v>
      </c>
    </row>
    <row r="494" spans="1:84" ht="70.2" x14ac:dyDescent="0.3">
      <c r="A494" s="21">
        <v>51482</v>
      </c>
      <c r="B494" s="22" t="s">
        <v>1442</v>
      </c>
      <c r="C494" s="21" t="s">
        <v>356</v>
      </c>
      <c r="D494" s="21" t="s">
        <v>357</v>
      </c>
      <c r="E494" s="21" t="s">
        <v>1430</v>
      </c>
      <c r="F494" s="21"/>
      <c r="G494" s="21" t="s">
        <v>119</v>
      </c>
      <c r="H494" s="21" t="s">
        <v>120</v>
      </c>
      <c r="I494" s="21" t="s">
        <v>92</v>
      </c>
      <c r="J494" s="21" t="s">
        <v>92</v>
      </c>
      <c r="K494" s="21" t="s">
        <v>121</v>
      </c>
      <c r="L494" s="24" t="s">
        <v>92</v>
      </c>
      <c r="M494" s="24">
        <v>17.169603031675251</v>
      </c>
      <c r="N494" s="24">
        <v>19.607063791876232</v>
      </c>
      <c r="O494" s="24">
        <v>12.20205323042024</v>
      </c>
      <c r="P494" s="24">
        <v>15.068720996955852</v>
      </c>
      <c r="Q494" s="24">
        <v>11.329229049490936</v>
      </c>
      <c r="R494" s="24">
        <v>10.402443815879272</v>
      </c>
      <c r="S494" s="24" t="s">
        <v>92</v>
      </c>
      <c r="T494" s="24" t="s">
        <v>92</v>
      </c>
      <c r="U494" s="24" t="s">
        <v>92</v>
      </c>
      <c r="V494" s="24" t="s">
        <v>92</v>
      </c>
      <c r="W494" s="24" t="s">
        <v>92</v>
      </c>
      <c r="X494" s="24" t="s">
        <v>92</v>
      </c>
      <c r="Y494" s="24" t="s">
        <v>92</v>
      </c>
      <c r="Z494" s="24" t="s">
        <v>92</v>
      </c>
      <c r="AA494" s="24" t="s">
        <v>92</v>
      </c>
      <c r="AB494" s="23" t="s">
        <v>198</v>
      </c>
      <c r="AC494" s="21">
        <v>18.157409999999999</v>
      </c>
      <c r="AD494" s="21">
        <v>-66.64385</v>
      </c>
      <c r="AE494" s="21" t="str">
        <f>_xlfn.XLOOKUP(Consolidated[[#This Row],[CODE]],[1]updatedschoolpoints!$A:$A,[1]updatedschoolpoints!$O:$O)</f>
        <v>267-000-009-19</v>
      </c>
      <c r="AF494" s="21">
        <f>_xlfn.XLOOKUP(Consolidated[[#This Row],[CODE]],[1]updatedschoolpoints!$A:$A,[1]updatedschoolpoints!$Q:$Q)</f>
        <v>19</v>
      </c>
      <c r="AG494" s="21">
        <f>_xlfn.XLOOKUP(Consolidated[[#This Row],[CODE]],[1]updatedschoolpoints!$A:$A,[1]updatedschoolpoints!$P:$P)</f>
        <v>9</v>
      </c>
      <c r="AH494" s="21">
        <f>_xlfn.XLOOKUP(Consolidated[[#This Row],[CODE]],[1]updatedschoolpoints!$A:$A,[1]updatedschoolpoints!$I:$I)</f>
        <v>0.82110759300000002</v>
      </c>
      <c r="AI494" s="21">
        <f>_xlfn.XLOOKUP(Consolidated[[#This Row],[CODE]],[1]updatedschoolpoints!$A:$A,[1]updatedschoolpoints!$H:$H)</f>
        <v>35767.446759999999</v>
      </c>
      <c r="AJ494" s="21">
        <v>10072</v>
      </c>
      <c r="AK494" s="21" t="s">
        <v>1443</v>
      </c>
      <c r="AL494" s="26">
        <f>_xlfn.XLOOKUP(Consolidated[[#This Row],[CODE]],'[2]FCI updated 220517'!$B:$B,'[2]FCI updated 220517'!$GD:$GD)</f>
        <v>1.252</v>
      </c>
      <c r="AM494" s="27">
        <f>IF(AND(Consolidated[[#This Row],[DESIGNATION]]="Historic",Consolidated[[#This Row],[DESIGNATION 3/22/2022]]="Historic"),AL494,AL494/1.6)</f>
        <v>0.78249999999999997</v>
      </c>
      <c r="AN494" s="21" t="s">
        <v>97</v>
      </c>
      <c r="AO494" s="21" t="s">
        <v>97</v>
      </c>
      <c r="AP494" s="21" t="str">
        <f>_xlfn.XLOOKUP(Consolidated[[#This Row],[CODE]],'[3]PRUEBA PVI'!$D:$D,'[3]PRUEBA PVI'!$I:$I,"NO DATA")</f>
        <v>REGULAR</v>
      </c>
      <c r="AQ494" s="28" t="str">
        <f>IF(_xlfn.XLOOKUP(Consolidated[[#This Row],[CODE]],'[4]PRUEBA PVI'!$D:$D,'[4]PRUEBA PVI'!$I:$I,"NOT FOUND")=Consolidated[[#This Row],[SPECIAL SCHOOL]],"MATCHES","NO")</f>
        <v>MATCHES</v>
      </c>
      <c r="AR494" s="28"/>
      <c r="AS494" s="21">
        <f>_xlfn.XLOOKUP(Consolidated[[#This Row],[CODE]],'[5]WORKING FILE'!$D:$D,'[5]WORKING FILE'!$W:$W,"")</f>
        <v>4</v>
      </c>
      <c r="AT494" s="33" t="str">
        <f>_xlfn.XLOOKUP(Consolidated[[#This Row],[CODE]],'[5]WORKING FILE'!$D:$D,'[5]WORKING FILE'!$V:$V)</f>
        <v>Isolated in Mountains. Keep. Tiny addition goes a long way for such a small student population</v>
      </c>
      <c r="AU494" s="21" t="str">
        <f>_xlfn.XLOOKUP(Consolidated[[#This Row],[CODE]],'[6]Karen sort'!$D:$D,'[6]Karen sort'!$O:$O,"NOT COMPLETE")</f>
        <v>K-5</v>
      </c>
      <c r="AV494" s="21">
        <v>4.4000000000000004</v>
      </c>
      <c r="AW494" s="21">
        <v>5</v>
      </c>
      <c r="AX494" s="21" t="s">
        <v>92</v>
      </c>
      <c r="AY494" s="27" t="s">
        <v>92</v>
      </c>
      <c r="AZ494" s="21"/>
      <c r="BA494" s="21"/>
      <c r="BB494" s="21"/>
      <c r="BC494" s="21"/>
      <c r="BD494" s="21"/>
      <c r="BE494" s="21"/>
      <c r="BF494" s="24" t="s">
        <v>98</v>
      </c>
      <c r="BG494" s="24">
        <v>85.779113916297774</v>
      </c>
      <c r="BH494" s="29" t="str">
        <f>IF(_xlfn.XLOOKUP(Consolidated[[#This Row],[CODE]],'[4]PRUEBA PVI'!$D:$D,'[4]PRUEBA PVI'!$AF:$AF,"NOT FOUND")=BG494,"",_xlfn.XLOOKUP(Consolidated[[#This Row],[CODE]],'[4]PRUEBA PVI'!$D:$D,'[4]PRUEBA PVI'!$AF:$AF,"NOT FOUND"))</f>
        <v/>
      </c>
      <c r="BI494" s="30">
        <v>80.862069657825757</v>
      </c>
      <c r="BJ494" s="21">
        <v>9</v>
      </c>
      <c r="BK494" s="28" t="str">
        <f>IF(_xlfn.XLOOKUP(Consolidated[[#This Row],[CODE]],'[4]PRUEBA PVI'!$D:$D,'[4]PRUEBA PVI'!$AK:$AK,"NO DATA")=Consolidated[[#This Row],[NO OF CLASSROOMS]],"","DOES NOT MATCH")</f>
        <v/>
      </c>
      <c r="BL494" s="31">
        <f>Consolidated[[#This Row],[ENROLLMENT 2021-22]]/Consolidated[[#This Row],[NO OF CLASSROOMS]]</f>
        <v>8.9846744064250839</v>
      </c>
      <c r="BM494" s="21">
        <f>Consolidated[[#This Row],[FLOOR AREA (SF)]]/Consolidated[[#This Row],[ENROLLMENT 2022-23]]</f>
        <v>117.41786013117525</v>
      </c>
      <c r="BN494" s="21" t="s">
        <v>114</v>
      </c>
      <c r="BO494" s="21" t="s">
        <v>100</v>
      </c>
      <c r="BP494" s="21" t="s">
        <v>97</v>
      </c>
      <c r="BQ494" s="21" t="s">
        <v>123</v>
      </c>
      <c r="BR494" s="21" t="s">
        <v>97</v>
      </c>
      <c r="BS494" s="21" t="str">
        <f>_xlfn.XLOOKUP(Consolidated[[#This Row],[CODE]],'[7]page 1'!$A:$A,'[7]page 1'!$C:$C,"")</f>
        <v>200KVA</v>
      </c>
      <c r="BT494" s="21" t="str">
        <f>_xlfn.XLOOKUP(Consolidated[[#This Row],[CODE]],[8]Sheet1!$A:$A,[8]Sheet1!$G:$G,"")</f>
        <v/>
      </c>
      <c r="BU494" s="21" t="s">
        <v>92</v>
      </c>
      <c r="BV494" s="21" t="s">
        <v>124</v>
      </c>
      <c r="BW494" s="25" t="s">
        <v>125</v>
      </c>
      <c r="BX494" s="32" t="s">
        <v>1444</v>
      </c>
      <c r="BY494" s="21" t="s">
        <v>1430</v>
      </c>
      <c r="BZ494" s="21" t="s">
        <v>103</v>
      </c>
      <c r="CA494" s="33" t="s">
        <v>1432</v>
      </c>
      <c r="CB494" s="21">
        <v>2</v>
      </c>
      <c r="CC494" s="25" t="s">
        <v>105</v>
      </c>
      <c r="CD494" s="21" t="s">
        <v>97</v>
      </c>
      <c r="CE494" s="21"/>
      <c r="CF494" s="21" t="s">
        <v>117</v>
      </c>
    </row>
    <row r="495" spans="1:84" ht="56.4" x14ac:dyDescent="0.3">
      <c r="A495" s="21">
        <v>51631</v>
      </c>
      <c r="B495" s="22" t="s">
        <v>1445</v>
      </c>
      <c r="C495" s="21" t="s">
        <v>356</v>
      </c>
      <c r="D495" s="21" t="s">
        <v>1384</v>
      </c>
      <c r="E495" s="21" t="s">
        <v>1446</v>
      </c>
      <c r="F495" s="21"/>
      <c r="G495" s="21" t="s">
        <v>189</v>
      </c>
      <c r="H495" s="21" t="s">
        <v>190</v>
      </c>
      <c r="I495" s="21" t="s">
        <v>92</v>
      </c>
      <c r="J495" s="21" t="s">
        <v>93</v>
      </c>
      <c r="K495" s="21" t="s">
        <v>191</v>
      </c>
      <c r="L495" s="24" t="s">
        <v>92</v>
      </c>
      <c r="M495" s="24" t="s">
        <v>92</v>
      </c>
      <c r="N495" s="24" t="s">
        <v>92</v>
      </c>
      <c r="O495" s="24" t="s">
        <v>92</v>
      </c>
      <c r="P495" s="24" t="s">
        <v>92</v>
      </c>
      <c r="Q495" s="24" t="s">
        <v>92</v>
      </c>
      <c r="R495" s="24" t="s">
        <v>92</v>
      </c>
      <c r="S495" s="24">
        <v>87.251163281821363</v>
      </c>
      <c r="T495" s="24">
        <v>92.633982992892044</v>
      </c>
      <c r="U495" s="24">
        <v>86.52498212248517</v>
      </c>
      <c r="V495" s="24" t="s">
        <v>92</v>
      </c>
      <c r="W495" s="24" t="s">
        <v>92</v>
      </c>
      <c r="X495" s="24" t="s">
        <v>92</v>
      </c>
      <c r="Y495" s="24" t="s">
        <v>92</v>
      </c>
      <c r="Z495" s="24" t="s">
        <v>92</v>
      </c>
      <c r="AA495" s="24" t="s">
        <v>92</v>
      </c>
      <c r="AB495" s="23" t="s">
        <v>1447</v>
      </c>
      <c r="AC495" s="21">
        <v>18.050909999999998</v>
      </c>
      <c r="AD495" s="21">
        <v>-66.507419999999996</v>
      </c>
      <c r="AE495" s="21" t="str">
        <f>_xlfn.XLOOKUP(Consolidated[[#This Row],[CODE]],[1]updatedschoolpoints!$A:$A,[1]updatedschoolpoints!$O:$O)</f>
        <v>366-039-053-34</v>
      </c>
      <c r="AF495" s="21">
        <f>_xlfn.XLOOKUP(Consolidated[[#This Row],[CODE]],[1]updatedschoolpoints!$A:$A,[1]updatedschoolpoints!$Q:$Q)</f>
        <v>34</v>
      </c>
      <c r="AG495" s="21">
        <f>_xlfn.XLOOKUP(Consolidated[[#This Row],[CODE]],[1]updatedschoolpoints!$A:$A,[1]updatedschoolpoints!$P:$P)</f>
        <v>53</v>
      </c>
      <c r="AH495" s="21">
        <f>_xlfn.XLOOKUP(Consolidated[[#This Row],[CODE]],[1]updatedschoolpoints!$A:$A,[1]updatedschoolpoints!$I:$I)</f>
        <v>3.382620851</v>
      </c>
      <c r="AI495" s="21">
        <f>_xlfn.XLOOKUP(Consolidated[[#This Row],[CODE]],[1]updatedschoolpoints!$A:$A,[1]updatedschoolpoints!$H:$H)</f>
        <v>147346.96429999999</v>
      </c>
      <c r="AJ495" s="21">
        <v>60175</v>
      </c>
      <c r="AK495" s="21" t="s">
        <v>640</v>
      </c>
      <c r="AL495" s="26">
        <f>_xlfn.XLOOKUP(Consolidated[[#This Row],[CODE]],'[2]FCI updated 220517'!$B:$B,'[2]FCI updated 220517'!$GD:$GD)</f>
        <v>1.6</v>
      </c>
      <c r="AM495" s="27">
        <f>IF(AND(Consolidated[[#This Row],[DESIGNATION]]="Historic",Consolidated[[#This Row],[DESIGNATION 3/22/2022]]="Historic"),AL495,AL495/1.6)</f>
        <v>1</v>
      </c>
      <c r="AN495" s="21" t="s">
        <v>97</v>
      </c>
      <c r="AO495" s="21" t="s">
        <v>97</v>
      </c>
      <c r="AP495" s="21" t="str">
        <f>_xlfn.XLOOKUP(Consolidated[[#This Row],[CODE]],'[3]PRUEBA PVI'!$D:$D,'[3]PRUEBA PVI'!$I:$I,"NO DATA")</f>
        <v>REGULAR</v>
      </c>
      <c r="AQ495" s="28" t="str">
        <f>IF(_xlfn.XLOOKUP(Consolidated[[#This Row],[CODE]],'[4]PRUEBA PVI'!$D:$D,'[4]PRUEBA PVI'!$I:$I,"NOT FOUND")=Consolidated[[#This Row],[SPECIAL SCHOOL]],"MATCHES","NO")</f>
        <v>MATCHES</v>
      </c>
      <c r="AR495" s="28">
        <v>1</v>
      </c>
      <c r="AS495" s="21">
        <f>_xlfn.XLOOKUP(Consolidated[[#This Row],[CODE]],'[5]WORKING FILE'!$D:$D,'[5]WORKING FILE'!$W:$W,"")</f>
        <v>3</v>
      </c>
      <c r="AT495" s="33" t="str">
        <f>_xlfn.XLOOKUP(Consolidated[[#This Row],[CODE]],'[5]WORKING FILE'!$D:$D,'[5]WORKING FILE'!$V:$V)</f>
        <v>Merging with nearby schools to create K-8 would be appealing but not enough room on site here or Rutherford B Hayes or Manuel Fernandez Juncos</v>
      </c>
      <c r="AU495" s="21" t="str">
        <f>_xlfn.XLOOKUP(Consolidated[[#This Row],[CODE]],'[6]Karen sort'!$D:$D,'[6]Karen sort'!$O:$O,"NOT COMPLETE")</f>
        <v>6-8</v>
      </c>
      <c r="AV495" s="21">
        <v>5.6</v>
      </c>
      <c r="AW495" s="21">
        <v>2</v>
      </c>
      <c r="AX495" s="21" t="s">
        <v>92</v>
      </c>
      <c r="AY495" s="27" t="s">
        <v>92</v>
      </c>
      <c r="AZ495" s="21"/>
      <c r="BA495" s="21"/>
      <c r="BB495" s="21"/>
      <c r="BC495" s="21"/>
      <c r="BD495" s="21"/>
      <c r="BE495" s="21"/>
      <c r="BF495" s="24" t="s">
        <v>131</v>
      </c>
      <c r="BG495" s="24">
        <v>331.44390566232994</v>
      </c>
      <c r="BH495" s="29" t="str">
        <f>IF(_xlfn.XLOOKUP(Consolidated[[#This Row],[CODE]],'[4]PRUEBA PVI'!$D:$D,'[4]PRUEBA PVI'!$AF:$AF,"NOT FOUND")=BG495,"",_xlfn.XLOOKUP(Consolidated[[#This Row],[CODE]],'[4]PRUEBA PVI'!$D:$D,'[4]PRUEBA PVI'!$AF:$AF,"NOT FOUND"))</f>
        <v/>
      </c>
      <c r="BI495" s="30">
        <v>313.87480148272647</v>
      </c>
      <c r="BJ495" s="21">
        <v>43</v>
      </c>
      <c r="BK495" s="28" t="str">
        <f>IF(_xlfn.XLOOKUP(Consolidated[[#This Row],[CODE]],'[4]PRUEBA PVI'!$D:$D,'[4]PRUEBA PVI'!$AK:$AK,"NO DATA")=Consolidated[[#This Row],[NO OF CLASSROOMS]],"","DOES NOT MATCH")</f>
        <v/>
      </c>
      <c r="BL495" s="31">
        <f>Consolidated[[#This Row],[ENROLLMENT 2021-22]]/Consolidated[[#This Row],[NO OF CLASSROOMS]]</f>
        <v>7.2994139879703832</v>
      </c>
      <c r="BM495" s="21">
        <f>Consolidated[[#This Row],[FLOOR AREA (SF)]]/Consolidated[[#This Row],[ENROLLMENT 2022-23]]</f>
        <v>181.5541000210919</v>
      </c>
      <c r="BN495" s="21" t="s">
        <v>99</v>
      </c>
      <c r="BO495" s="21" t="s">
        <v>115</v>
      </c>
      <c r="BP495" s="21" t="s">
        <v>97</v>
      </c>
      <c r="BQ495" s="21" t="s">
        <v>97</v>
      </c>
      <c r="BR495" s="21" t="s">
        <v>285</v>
      </c>
      <c r="BS495" s="21" t="str">
        <f>_xlfn.XLOOKUP(Consolidated[[#This Row],[CODE]],'[7]page 1'!$A:$A,'[7]page 1'!$C:$C,"")</f>
        <v/>
      </c>
      <c r="BT495" s="21" t="str">
        <f>_xlfn.XLOOKUP(Consolidated[[#This Row],[CODE]],[8]Sheet1!$A:$A,[8]Sheet1!$G:$G,"")</f>
        <v/>
      </c>
      <c r="BU495" s="21" t="s">
        <v>92</v>
      </c>
      <c r="BV495" s="21" t="s">
        <v>101</v>
      </c>
      <c r="BW495" s="25" t="s">
        <v>92</v>
      </c>
      <c r="BX495" s="32" t="s">
        <v>1448</v>
      </c>
      <c r="BY495" s="21" t="s">
        <v>1446</v>
      </c>
      <c r="BZ495" s="21" t="s">
        <v>103</v>
      </c>
      <c r="CA495" s="33" t="s">
        <v>1449</v>
      </c>
      <c r="CB495" s="21">
        <v>1</v>
      </c>
      <c r="CC495" s="25" t="s">
        <v>105</v>
      </c>
      <c r="CD495" s="21" t="s">
        <v>97</v>
      </c>
      <c r="CE495" s="21"/>
      <c r="CF495" s="21" t="s">
        <v>143</v>
      </c>
    </row>
    <row r="496" spans="1:84" ht="56.4" x14ac:dyDescent="0.3">
      <c r="A496" s="21">
        <v>51656</v>
      </c>
      <c r="B496" s="22" t="s">
        <v>1450</v>
      </c>
      <c r="C496" s="21" t="s">
        <v>356</v>
      </c>
      <c r="D496" s="21" t="s">
        <v>1384</v>
      </c>
      <c r="E496" s="21" t="s">
        <v>1446</v>
      </c>
      <c r="F496" s="21"/>
      <c r="G496" s="21" t="s">
        <v>119</v>
      </c>
      <c r="H496" s="21" t="s">
        <v>120</v>
      </c>
      <c r="I496" s="21" t="s">
        <v>92</v>
      </c>
      <c r="J496" s="21" t="s">
        <v>93</v>
      </c>
      <c r="K496" s="21" t="s">
        <v>121</v>
      </c>
      <c r="L496" s="24" t="s">
        <v>92</v>
      </c>
      <c r="M496" s="24">
        <v>39.108540238815849</v>
      </c>
      <c r="N496" s="24">
        <v>52.285503445003286</v>
      </c>
      <c r="O496" s="24">
        <v>52.562690838733346</v>
      </c>
      <c r="P496" s="24">
        <v>48.973343240106516</v>
      </c>
      <c r="Q496" s="24">
        <v>75.528193663272901</v>
      </c>
      <c r="R496" s="24">
        <v>71.871430000620421</v>
      </c>
      <c r="S496" s="24" t="s">
        <v>92</v>
      </c>
      <c r="T496" s="24" t="s">
        <v>92</v>
      </c>
      <c r="U496" s="24" t="s">
        <v>92</v>
      </c>
      <c r="V496" s="24" t="s">
        <v>92</v>
      </c>
      <c r="W496" s="24" t="s">
        <v>92</v>
      </c>
      <c r="X496" s="24" t="s">
        <v>92</v>
      </c>
      <c r="Y496" s="24" t="s">
        <v>92</v>
      </c>
      <c r="Z496" s="24" t="s">
        <v>92</v>
      </c>
      <c r="AA496" s="24" t="s">
        <v>92</v>
      </c>
      <c r="AB496" s="23" t="s">
        <v>1451</v>
      </c>
      <c r="AC496" s="21">
        <v>18.051220000000001</v>
      </c>
      <c r="AD496" s="21">
        <v>-66.503029999999995</v>
      </c>
      <c r="AE496" s="21" t="str">
        <f>_xlfn.XLOOKUP(Consolidated[[#This Row],[CODE]],[1]updatedschoolpoints!$A:$A,[1]updatedschoolpoints!$O:$O)</f>
        <v>366-030-090-34</v>
      </c>
      <c r="AF496" s="21">
        <f>_xlfn.XLOOKUP(Consolidated[[#This Row],[CODE]],[1]updatedschoolpoints!$A:$A,[1]updatedschoolpoints!$Q:$Q)</f>
        <v>34</v>
      </c>
      <c r="AG496" s="21">
        <f>_xlfn.XLOOKUP(Consolidated[[#This Row],[CODE]],[1]updatedschoolpoints!$A:$A,[1]updatedschoolpoints!$P:$P)</f>
        <v>90</v>
      </c>
      <c r="AH496" s="21">
        <f>_xlfn.XLOOKUP(Consolidated[[#This Row],[CODE]],[1]updatedschoolpoints!$A:$A,[1]updatedschoolpoints!$I:$I)</f>
        <v>4.1000895210000001</v>
      </c>
      <c r="AI496" s="21">
        <f>_xlfn.XLOOKUP(Consolidated[[#This Row],[CODE]],[1]updatedschoolpoints!$A:$A,[1]updatedschoolpoints!$H:$H)</f>
        <v>178599.8995</v>
      </c>
      <c r="AJ496" s="21">
        <v>43200</v>
      </c>
      <c r="AK496" s="21" t="s">
        <v>186</v>
      </c>
      <c r="AL496" s="26">
        <f>_xlfn.XLOOKUP(Consolidated[[#This Row],[CODE]],'[2]FCI updated 220517'!$B:$B,'[2]FCI updated 220517'!$GD:$GD)</f>
        <v>1.06</v>
      </c>
      <c r="AM496" s="27">
        <f>IF(AND(Consolidated[[#This Row],[DESIGNATION]]="Historic",Consolidated[[#This Row],[DESIGNATION 3/22/2022]]="Historic"),AL496,AL496/1.6)</f>
        <v>0.66249999999999998</v>
      </c>
      <c r="AN496" s="21" t="s">
        <v>45</v>
      </c>
      <c r="AO496" s="21" t="s">
        <v>46</v>
      </c>
      <c r="AP496" s="21" t="str">
        <f>_xlfn.XLOOKUP(Consolidated[[#This Row],[CODE]],'[3]PRUEBA PVI'!$D:$D,'[3]PRUEBA PVI'!$I:$I,"NO DATA")</f>
        <v>REGULAR</v>
      </c>
      <c r="AQ496" s="28" t="str">
        <f>IF(_xlfn.XLOOKUP(Consolidated[[#This Row],[CODE]],'[4]PRUEBA PVI'!$D:$D,'[4]PRUEBA PVI'!$I:$I,"NOT FOUND")=Consolidated[[#This Row],[SPECIAL SCHOOL]],"MATCHES","NO")</f>
        <v>MATCHES</v>
      </c>
      <c r="AR496" s="28"/>
      <c r="AS496" s="21">
        <f>_xlfn.XLOOKUP(Consolidated[[#This Row],[CODE]],'[5]WORKING FILE'!$D:$D,'[5]WORKING FILE'!$W:$W,"")</f>
        <v>3</v>
      </c>
      <c r="AT496" s="33" t="str">
        <f>_xlfn.XLOOKUP(Consolidated[[#This Row],[CODE]],'[5]WORKING FILE'!$D:$D,'[5]WORKING FILE'!$V:$V)</f>
        <v xml:space="preserve">Very Close to Manuel Fernandez Juncos. Could combine into single PK-5 school with larger addition on Hayes site if desired. </v>
      </c>
      <c r="AU496" s="21" t="str">
        <f>_xlfn.XLOOKUP(Consolidated[[#This Row],[CODE]],'[6]Karen sort'!$D:$D,'[6]Karen sort'!$O:$O,"NOT COMPLETE")</f>
        <v>PK-5</v>
      </c>
      <c r="AV496" s="21">
        <v>5.6</v>
      </c>
      <c r="AW496" s="21">
        <v>4</v>
      </c>
      <c r="AX496" s="21" t="s">
        <v>92</v>
      </c>
      <c r="AY496" s="27" t="s">
        <v>92</v>
      </c>
      <c r="AZ496" s="21"/>
      <c r="BA496" s="21"/>
      <c r="BB496" s="21"/>
      <c r="BC496" s="21"/>
      <c r="BD496" s="21"/>
      <c r="BE496" s="21"/>
      <c r="BF496" s="24" t="s">
        <v>98</v>
      </c>
      <c r="BG496" s="24">
        <v>352.78152609136129</v>
      </c>
      <c r="BH496" s="29" t="str">
        <f>IF(_xlfn.XLOOKUP(Consolidated[[#This Row],[CODE]],'[4]PRUEBA PVI'!$D:$D,'[4]PRUEBA PVI'!$AF:$AF,"NOT FOUND")=BG496,"",_xlfn.XLOOKUP(Consolidated[[#This Row],[CODE]],'[4]PRUEBA PVI'!$D:$D,'[4]PRUEBA PVI'!$AF:$AF,"NOT FOUND"))</f>
        <v/>
      </c>
      <c r="BI496" s="30">
        <v>332.78120080099478</v>
      </c>
      <c r="BJ496" s="21">
        <v>28</v>
      </c>
      <c r="BK496" s="28" t="str">
        <f>IF(_xlfn.XLOOKUP(Consolidated[[#This Row],[CODE]],'[4]PRUEBA PVI'!$D:$D,'[4]PRUEBA PVI'!$AK:$AK,"NO DATA")=Consolidated[[#This Row],[NO OF CLASSROOMS]],"","DOES NOT MATCH")</f>
        <v/>
      </c>
      <c r="BL496" s="31">
        <f>Consolidated[[#This Row],[ENROLLMENT 2021-22]]/Consolidated[[#This Row],[NO OF CLASSROOMS]]</f>
        <v>11.885042885749813</v>
      </c>
      <c r="BM496" s="21">
        <f>Consolidated[[#This Row],[FLOOR AREA (SF)]]/Consolidated[[#This Row],[ENROLLMENT 2022-23]]</f>
        <v>122.45539180759799</v>
      </c>
      <c r="BN496" s="21" t="s">
        <v>99</v>
      </c>
      <c r="BO496" s="21" t="s">
        <v>115</v>
      </c>
      <c r="BP496" s="21" t="s">
        <v>97</v>
      </c>
      <c r="BQ496" s="21" t="s">
        <v>97</v>
      </c>
      <c r="BR496" s="21" t="s">
        <v>97</v>
      </c>
      <c r="BS496" s="21" t="str">
        <f>_xlfn.XLOOKUP(Consolidated[[#This Row],[CODE]],'[7]page 1'!$A:$A,'[7]page 1'!$C:$C,"")</f>
        <v/>
      </c>
      <c r="BT496" s="21" t="str">
        <f>_xlfn.XLOOKUP(Consolidated[[#This Row],[CODE]],[8]Sheet1!$A:$A,[8]Sheet1!$G:$G,"")</f>
        <v/>
      </c>
      <c r="BU496" s="21" t="s">
        <v>92</v>
      </c>
      <c r="BV496" s="21" t="s">
        <v>101</v>
      </c>
      <c r="BW496" s="25" t="s">
        <v>279</v>
      </c>
      <c r="BX496" s="32" t="s">
        <v>1452</v>
      </c>
      <c r="BY496" s="21" t="s">
        <v>1446</v>
      </c>
      <c r="BZ496" s="21" t="s">
        <v>103</v>
      </c>
      <c r="CA496" s="33" t="s">
        <v>1449</v>
      </c>
      <c r="CB496" s="21">
        <v>1</v>
      </c>
      <c r="CC496" s="25" t="s">
        <v>105</v>
      </c>
      <c r="CD496" s="21" t="s">
        <v>97</v>
      </c>
      <c r="CE496" s="21"/>
      <c r="CF496" s="21" t="s">
        <v>143</v>
      </c>
    </row>
    <row r="497" spans="1:84" ht="70.2" x14ac:dyDescent="0.3">
      <c r="A497" s="21">
        <v>51698</v>
      </c>
      <c r="B497" s="22" t="s">
        <v>1453</v>
      </c>
      <c r="C497" s="21" t="s">
        <v>356</v>
      </c>
      <c r="D497" s="21" t="s">
        <v>1384</v>
      </c>
      <c r="E497" s="21" t="s">
        <v>1446</v>
      </c>
      <c r="F497" s="21"/>
      <c r="G497" s="21" t="s">
        <v>160</v>
      </c>
      <c r="H497" s="21" t="s">
        <v>161</v>
      </c>
      <c r="I497" s="21" t="s">
        <v>92</v>
      </c>
      <c r="J497" s="21" t="s">
        <v>92</v>
      </c>
      <c r="K497" s="21" t="s">
        <v>162</v>
      </c>
      <c r="L497" s="24" t="s">
        <v>92</v>
      </c>
      <c r="M497" s="24" t="s">
        <v>92</v>
      </c>
      <c r="N497" s="24" t="s">
        <v>92</v>
      </c>
      <c r="O497" s="24" t="s">
        <v>92</v>
      </c>
      <c r="P497" s="24" t="s">
        <v>92</v>
      </c>
      <c r="Q497" s="24" t="s">
        <v>92</v>
      </c>
      <c r="R497" s="24" t="s">
        <v>92</v>
      </c>
      <c r="S497" s="24" t="s">
        <v>92</v>
      </c>
      <c r="T497" s="24" t="s">
        <v>92</v>
      </c>
      <c r="U497" s="24" t="s">
        <v>92</v>
      </c>
      <c r="V497" s="24">
        <v>79.244962211314302</v>
      </c>
      <c r="W497" s="24">
        <v>90.628710372925937</v>
      </c>
      <c r="X497" s="24">
        <v>110.96854996612791</v>
      </c>
      <c r="Y497" s="24">
        <v>93.571239638760204</v>
      </c>
      <c r="Z497" s="24" t="s">
        <v>92</v>
      </c>
      <c r="AA497" s="24" t="s">
        <v>92</v>
      </c>
      <c r="AB497" s="23" t="s">
        <v>313</v>
      </c>
      <c r="AC497" s="21">
        <v>18.046579999999999</v>
      </c>
      <c r="AD497" s="21">
        <v>-66.504900000000006</v>
      </c>
      <c r="AE497" s="21" t="str">
        <f>_xlfn.XLOOKUP(Consolidated[[#This Row],[CODE]],[1]updatedschoolpoints!$A:$A,[1]updatedschoolpoints!$O:$O)</f>
        <v>366-050-109-02</v>
      </c>
      <c r="AF497" s="21">
        <f>_xlfn.XLOOKUP(Consolidated[[#This Row],[CODE]],[1]updatedschoolpoints!$A:$A,[1]updatedschoolpoints!$Q:$Q)</f>
        <v>2</v>
      </c>
      <c r="AG497" s="21">
        <f>_xlfn.XLOOKUP(Consolidated[[#This Row],[CODE]],[1]updatedschoolpoints!$A:$A,[1]updatedschoolpoints!$P:$P)</f>
        <v>109</v>
      </c>
      <c r="AH497" s="21">
        <f>_xlfn.XLOOKUP(Consolidated[[#This Row],[CODE]],[1]updatedschoolpoints!$A:$A,[1]updatedschoolpoints!$I:$I)</f>
        <v>5.0462854320000003</v>
      </c>
      <c r="AI497" s="21">
        <f>_xlfn.XLOOKUP(Consolidated[[#This Row],[CODE]],[1]updatedschoolpoints!$A:$A,[1]updatedschoolpoints!$H:$H)</f>
        <v>219816.19339999999</v>
      </c>
      <c r="AJ497" s="21">
        <v>86978</v>
      </c>
      <c r="AK497" s="21" t="s">
        <v>882</v>
      </c>
      <c r="AL497" s="26">
        <f>_xlfn.XLOOKUP(Consolidated[[#This Row],[CODE]],'[2]FCI updated 220517'!$B:$B,'[2]FCI updated 220517'!$GD:$GD)</f>
        <v>1.232</v>
      </c>
      <c r="AM497" s="27">
        <f>IF(AND(Consolidated[[#This Row],[DESIGNATION]]="Historic",Consolidated[[#This Row],[DESIGNATION 3/22/2022]]="Historic"),AL497,AL497/1.6)</f>
        <v>0.76999999999999991</v>
      </c>
      <c r="AN497" s="21" t="s">
        <v>97</v>
      </c>
      <c r="AO497" s="21" t="s">
        <v>97</v>
      </c>
      <c r="AP497" s="21" t="str">
        <f>_xlfn.XLOOKUP(Consolidated[[#This Row],[CODE]],'[3]PRUEBA PVI'!$D:$D,'[3]PRUEBA PVI'!$I:$I,"NO DATA")</f>
        <v>VOCACIONAL</v>
      </c>
      <c r="AQ497" s="28" t="str">
        <f>IF(_xlfn.XLOOKUP(Consolidated[[#This Row],[CODE]],'[4]PRUEBA PVI'!$D:$D,'[4]PRUEBA PVI'!$I:$I,"NOT FOUND")=Consolidated[[#This Row],[SPECIAL SCHOOL]],"MATCHES","NO")</f>
        <v>MATCHES</v>
      </c>
      <c r="AR497" s="28"/>
      <c r="AS497" s="21">
        <f>_xlfn.XLOOKUP(Consolidated[[#This Row],[CODE]],'[5]WORKING FILE'!$D:$D,'[5]WORKING FILE'!$W:$W,"")</f>
        <v>3</v>
      </c>
      <c r="AT497" s="33" t="str">
        <f>_xlfn.XLOOKUP(Consolidated[[#This Row],[CODE]],'[5]WORKING FILE'!$D:$D,'[5]WORKING FILE'!$V:$V)</f>
        <v>LUIS LLORENS TORRES and CARMEN BELEN VEIGA are adjacent. Opperate as one campus. Renovate and even out Student Populations.</v>
      </c>
      <c r="AU497" s="21" t="str">
        <f>_xlfn.XLOOKUP(Consolidated[[#This Row],[CODE]],'[6]Karen sort'!$D:$D,'[6]Karen sort'!$O:$O,"NOT COMPLETE")</f>
        <v>9-12</v>
      </c>
      <c r="AV497" s="21">
        <v>5.6</v>
      </c>
      <c r="AW497" s="21">
        <v>3</v>
      </c>
      <c r="AX497" s="21" t="s">
        <v>92</v>
      </c>
      <c r="AY497" s="27" t="s">
        <v>92</v>
      </c>
      <c r="AZ497" s="21"/>
      <c r="BA497" s="21"/>
      <c r="BB497" s="21"/>
      <c r="BC497" s="21"/>
      <c r="BD497" s="21"/>
      <c r="BE497" s="21"/>
      <c r="BF497" s="24" t="s">
        <v>98</v>
      </c>
      <c r="BG497" s="24">
        <v>374.41346218912838</v>
      </c>
      <c r="BH497" s="29" t="str">
        <f>IF(_xlfn.XLOOKUP(Consolidated[[#This Row],[CODE]],'[4]PRUEBA PVI'!$D:$D,'[4]PRUEBA PVI'!$AF:$AF,"NOT FOUND")=BG497,"",_xlfn.XLOOKUP(Consolidated[[#This Row],[CODE]],'[4]PRUEBA PVI'!$D:$D,'[4]PRUEBA PVI'!$AF:$AF,"NOT FOUND"))</f>
        <v/>
      </c>
      <c r="BI497" s="30">
        <v>359.4604731194878</v>
      </c>
      <c r="BJ497" s="21">
        <v>32</v>
      </c>
      <c r="BK497" s="28" t="str">
        <f>IF(_xlfn.XLOOKUP(Consolidated[[#This Row],[CODE]],'[4]PRUEBA PVI'!$D:$D,'[4]PRUEBA PVI'!$AK:$AK,"NO DATA")=Consolidated[[#This Row],[NO OF CLASSROOMS]],"","DOES NOT MATCH")</f>
        <v/>
      </c>
      <c r="BL497" s="31">
        <f>Consolidated[[#This Row],[ENROLLMENT 2021-22]]/Consolidated[[#This Row],[NO OF CLASSROOMS]]</f>
        <v>11.233139784983994</v>
      </c>
      <c r="BM497" s="21">
        <f>Consolidated[[#This Row],[FLOOR AREA (SF)]]/Consolidated[[#This Row],[ENROLLMENT 2022-23]]</f>
        <v>232.30468127789857</v>
      </c>
      <c r="BN497" s="21" t="s">
        <v>99</v>
      </c>
      <c r="BO497" s="21" t="s">
        <v>115</v>
      </c>
      <c r="BP497" s="21" t="s">
        <v>97</v>
      </c>
      <c r="BQ497" s="21" t="s">
        <v>97</v>
      </c>
      <c r="BR497" s="21" t="s">
        <v>285</v>
      </c>
      <c r="BS497" s="21" t="str">
        <f>_xlfn.XLOOKUP(Consolidated[[#This Row],[CODE]],'[7]page 1'!$A:$A,'[7]page 1'!$C:$C,"")</f>
        <v/>
      </c>
      <c r="BT497" s="21" t="str">
        <f>_xlfn.XLOOKUP(Consolidated[[#This Row],[CODE]],[8]Sheet1!$A:$A,[8]Sheet1!$G:$G,"")</f>
        <v/>
      </c>
      <c r="BU497" s="21" t="s">
        <v>92</v>
      </c>
      <c r="BV497" s="21" t="s">
        <v>101</v>
      </c>
      <c r="BW497" s="25" t="s">
        <v>125</v>
      </c>
      <c r="BX497" s="32" t="s">
        <v>1454</v>
      </c>
      <c r="BY497" s="21" t="s">
        <v>1446</v>
      </c>
      <c r="BZ497" s="21" t="s">
        <v>103</v>
      </c>
      <c r="CA497" s="33" t="s">
        <v>1449</v>
      </c>
      <c r="CB497" s="21">
        <v>1</v>
      </c>
      <c r="CC497" s="25" t="s">
        <v>105</v>
      </c>
      <c r="CD497" s="21" t="s">
        <v>97</v>
      </c>
      <c r="CE497" s="21"/>
      <c r="CF497" s="21" t="s">
        <v>127</v>
      </c>
    </row>
    <row r="498" spans="1:84" ht="56.4" x14ac:dyDescent="0.3">
      <c r="A498" s="21">
        <v>51706</v>
      </c>
      <c r="B498" s="22" t="s">
        <v>1455</v>
      </c>
      <c r="C498" s="21" t="s">
        <v>356</v>
      </c>
      <c r="D498" s="21" t="s">
        <v>1384</v>
      </c>
      <c r="E498" s="21" t="s">
        <v>1446</v>
      </c>
      <c r="F498" s="21"/>
      <c r="G498" s="21" t="s">
        <v>119</v>
      </c>
      <c r="H498" s="21" t="s">
        <v>120</v>
      </c>
      <c r="I498" s="21" t="s">
        <v>110</v>
      </c>
      <c r="J498" s="21" t="s">
        <v>93</v>
      </c>
      <c r="K498" s="21" t="s">
        <v>121</v>
      </c>
      <c r="L498" s="24">
        <v>11.852649927657403</v>
      </c>
      <c r="M498" s="24">
        <v>55.324276435398026</v>
      </c>
      <c r="N498" s="24">
        <v>52.285503445003286</v>
      </c>
      <c r="O498" s="24">
        <v>63.82612458989049</v>
      </c>
      <c r="P498" s="24">
        <v>36.730007430079887</v>
      </c>
      <c r="Q498" s="24">
        <v>23.602560519772783</v>
      </c>
      <c r="R498" s="24">
        <v>12.29379723694823</v>
      </c>
      <c r="S498" s="24" t="s">
        <v>92</v>
      </c>
      <c r="T498" s="24" t="s">
        <v>92</v>
      </c>
      <c r="U498" s="24" t="s">
        <v>92</v>
      </c>
      <c r="V498" s="24" t="s">
        <v>92</v>
      </c>
      <c r="W498" s="24" t="s">
        <v>92</v>
      </c>
      <c r="X498" s="24" t="s">
        <v>92</v>
      </c>
      <c r="Y498" s="24" t="s">
        <v>92</v>
      </c>
      <c r="Z498" s="24">
        <v>8.0148562683671827</v>
      </c>
      <c r="AA498" s="24" t="s">
        <v>92</v>
      </c>
      <c r="AB498" s="23" t="s">
        <v>1427</v>
      </c>
      <c r="AC498" s="21">
        <v>18.052489999999999</v>
      </c>
      <c r="AD498" s="21">
        <v>-66.502709999999993</v>
      </c>
      <c r="AE498" s="21" t="str">
        <f>_xlfn.XLOOKUP(Consolidated[[#This Row],[CODE]],[1]updatedschoolpoints!$A:$A,[1]updatedschoolpoints!$O:$O)</f>
        <v>366-030-082-03</v>
      </c>
      <c r="AF498" s="21">
        <f>_xlfn.XLOOKUP(Consolidated[[#This Row],[CODE]],[1]updatedschoolpoints!$A:$A,[1]updatedschoolpoints!$Q:$Q)</f>
        <v>3</v>
      </c>
      <c r="AG498" s="21">
        <f>_xlfn.XLOOKUP(Consolidated[[#This Row],[CODE]],[1]updatedschoolpoints!$A:$A,[1]updatedschoolpoints!$P:$P)</f>
        <v>82</v>
      </c>
      <c r="AH498" s="21">
        <f>_xlfn.XLOOKUP(Consolidated[[#This Row],[CODE]],[1]updatedschoolpoints!$A:$A,[1]updatedschoolpoints!$I:$I)</f>
        <v>2.177832333</v>
      </c>
      <c r="AI498" s="21">
        <f>_xlfn.XLOOKUP(Consolidated[[#This Row],[CODE]],[1]updatedschoolpoints!$A:$A,[1]updatedschoolpoints!$H:$H)</f>
        <v>94866.376430000004</v>
      </c>
      <c r="AJ498" s="21">
        <v>44812</v>
      </c>
      <c r="AK498" s="21" t="s">
        <v>1162</v>
      </c>
      <c r="AL498" s="26">
        <f>_xlfn.XLOOKUP(Consolidated[[#This Row],[CODE]],'[2]FCI updated 220517'!$B:$B,'[2]FCI updated 220517'!$GD:$GD)</f>
        <v>1.4119999999999999</v>
      </c>
      <c r="AM498" s="27">
        <f>IF(AND(Consolidated[[#This Row],[DESIGNATION]]="Historic",Consolidated[[#This Row],[DESIGNATION 3/22/2022]]="Historic"),AL498,AL498/1.6)</f>
        <v>0.88249999999999995</v>
      </c>
      <c r="AN498" s="21" t="s">
        <v>97</v>
      </c>
      <c r="AO498" s="21" t="s">
        <v>97</v>
      </c>
      <c r="AP498" s="21" t="str">
        <f>_xlfn.XLOOKUP(Consolidated[[#This Row],[CODE]],'[3]PRUEBA PVI'!$D:$D,'[3]PRUEBA PVI'!$I:$I,"NO DATA")</f>
        <v>REGULAR</v>
      </c>
      <c r="AQ498" s="28" t="str">
        <f>IF(_xlfn.XLOOKUP(Consolidated[[#This Row],[CODE]],'[4]PRUEBA PVI'!$D:$D,'[4]PRUEBA PVI'!$I:$I,"NOT FOUND")=Consolidated[[#This Row],[SPECIAL SCHOOL]],"MATCHES","NO")</f>
        <v>MATCHES</v>
      </c>
      <c r="AR498" s="28"/>
      <c r="AS498" s="21">
        <f>_xlfn.XLOOKUP(Consolidated[[#This Row],[CODE]],'[5]WORKING FILE'!$D:$D,'[5]WORKING FILE'!$W:$W,"")</f>
        <v>3</v>
      </c>
      <c r="AT498" s="33" t="str">
        <f>_xlfn.XLOOKUP(Consolidated[[#This Row],[CODE]],'[5]WORKING FILE'!$D:$D,'[5]WORKING FILE'!$V:$V)</f>
        <v xml:space="preserve">Very Close to Rutherford B Hayes. Could combine into single PK-5 school with larger addition on Hayes site if desired. </v>
      </c>
      <c r="AU498" s="21" t="str">
        <f>_xlfn.XLOOKUP(Consolidated[[#This Row],[CODE]],'[6]Karen sort'!$D:$D,'[6]Karen sort'!$O:$O,"NOT COMPLETE")</f>
        <v>K-5</v>
      </c>
      <c r="AV498" s="21">
        <v>5.6</v>
      </c>
      <c r="AW498" s="21">
        <v>4</v>
      </c>
      <c r="AX498" s="21" t="s">
        <v>92</v>
      </c>
      <c r="AY498" s="27" t="s">
        <v>92</v>
      </c>
      <c r="AZ498" s="21"/>
      <c r="BA498" s="21"/>
      <c r="BB498" s="21"/>
      <c r="BC498" s="21"/>
      <c r="BD498" s="21"/>
      <c r="BE498" s="21"/>
      <c r="BF498" s="24" t="s">
        <v>98</v>
      </c>
      <c r="BG498" s="24">
        <v>292.66475584883023</v>
      </c>
      <c r="BH498" s="29" t="str">
        <f>IF(_xlfn.XLOOKUP(Consolidated[[#This Row],[CODE]],'[4]PRUEBA PVI'!$D:$D,'[4]PRUEBA PVI'!$AF:$AF,"NOT FOUND")=BG498,"",_xlfn.XLOOKUP(Consolidated[[#This Row],[CODE]],'[4]PRUEBA PVI'!$D:$D,'[4]PRUEBA PVI'!$AF:$AF,"NOT FOUND"))</f>
        <v/>
      </c>
      <c r="BI498" s="30">
        <v>279.47069894409293</v>
      </c>
      <c r="BJ498" s="21">
        <v>35</v>
      </c>
      <c r="BK498" s="28" t="str">
        <f>IF(_xlfn.XLOOKUP(Consolidated[[#This Row],[CODE]],'[4]PRUEBA PVI'!$D:$D,'[4]PRUEBA PVI'!$AK:$AK,"NO DATA")=Consolidated[[#This Row],[NO OF CLASSROOMS]],"","DOES NOT MATCH")</f>
        <v/>
      </c>
      <c r="BL498" s="31">
        <f>Consolidated[[#This Row],[ENROLLMENT 2021-22]]/Consolidated[[#This Row],[NO OF CLASSROOMS]]</f>
        <v>7.9848771126883697</v>
      </c>
      <c r="BM498" s="21">
        <f>Consolidated[[#This Row],[FLOOR AREA (SF)]]/Consolidated[[#This Row],[ENROLLMENT 2022-23]]</f>
        <v>153.11717282126958</v>
      </c>
      <c r="BN498" s="21" t="s">
        <v>99</v>
      </c>
      <c r="BO498" s="21" t="s">
        <v>115</v>
      </c>
      <c r="BP498" s="21" t="s">
        <v>97</v>
      </c>
      <c r="BQ498" s="21" t="s">
        <v>123</v>
      </c>
      <c r="BR498" s="21" t="s">
        <v>285</v>
      </c>
      <c r="BS498" s="21" t="str">
        <f>_xlfn.XLOOKUP(Consolidated[[#This Row],[CODE]],'[7]page 1'!$A:$A,'[7]page 1'!$C:$C,"")</f>
        <v/>
      </c>
      <c r="BT498" s="21" t="str">
        <f>_xlfn.XLOOKUP(Consolidated[[#This Row],[CODE]],[8]Sheet1!$A:$A,[8]Sheet1!$G:$G,"")</f>
        <v/>
      </c>
      <c r="BU498" s="21" t="s">
        <v>92</v>
      </c>
      <c r="BV498" s="21" t="s">
        <v>101</v>
      </c>
      <c r="BW498" s="25" t="s">
        <v>92</v>
      </c>
      <c r="BX498" s="32" t="s">
        <v>1456</v>
      </c>
      <c r="BY498" s="21" t="s">
        <v>1446</v>
      </c>
      <c r="BZ498" s="21" t="s">
        <v>103</v>
      </c>
      <c r="CA498" s="33" t="s">
        <v>1449</v>
      </c>
      <c r="CB498" s="21">
        <v>1</v>
      </c>
      <c r="CC498" s="25" t="s">
        <v>105</v>
      </c>
      <c r="CD498" s="21" t="s">
        <v>97</v>
      </c>
      <c r="CE498" s="21"/>
      <c r="CF498" s="21" t="s">
        <v>143</v>
      </c>
    </row>
    <row r="499" spans="1:84" ht="84.6" x14ac:dyDescent="0.3">
      <c r="A499" s="21">
        <v>51763</v>
      </c>
      <c r="B499" s="22" t="s">
        <v>441</v>
      </c>
      <c r="C499" s="21" t="s">
        <v>356</v>
      </c>
      <c r="D499" s="21" t="s">
        <v>1384</v>
      </c>
      <c r="E499" s="21" t="s">
        <v>1446</v>
      </c>
      <c r="F499" s="21"/>
      <c r="G499" s="21" t="s">
        <v>234</v>
      </c>
      <c r="H499" s="21" t="s">
        <v>235</v>
      </c>
      <c r="I499" s="21" t="s">
        <v>92</v>
      </c>
      <c r="J499" s="21" t="s">
        <v>93</v>
      </c>
      <c r="K499" s="21" t="s">
        <v>236</v>
      </c>
      <c r="L499" s="24" t="s">
        <v>92</v>
      </c>
      <c r="M499" s="24" t="s">
        <v>92</v>
      </c>
      <c r="N499" s="24" t="s">
        <v>92</v>
      </c>
      <c r="O499" s="24" t="s">
        <v>92</v>
      </c>
      <c r="P499" s="24" t="s">
        <v>92</v>
      </c>
      <c r="Q499" s="24" t="s">
        <v>92</v>
      </c>
      <c r="R499" s="24" t="s">
        <v>92</v>
      </c>
      <c r="S499" s="24">
        <v>35.090141754645551</v>
      </c>
      <c r="T499" s="24">
        <v>30.247831181352502</v>
      </c>
      <c r="U499" s="24">
        <v>30.426367339775005</v>
      </c>
      <c r="V499" s="24">
        <v>28.642757425776256</v>
      </c>
      <c r="W499" s="24">
        <v>28.619592749345031</v>
      </c>
      <c r="X499" s="24">
        <v>24.123597818723457</v>
      </c>
      <c r="Y499" s="24">
        <v>15.43443128062024</v>
      </c>
      <c r="Z499" s="24" t="s">
        <v>92</v>
      </c>
      <c r="AA499" s="24" t="s">
        <v>92</v>
      </c>
      <c r="AB499" s="23" t="s">
        <v>1457</v>
      </c>
      <c r="AC499" s="21">
        <v>17.994389999999999</v>
      </c>
      <c r="AD499" s="21">
        <v>-66.491619999999998</v>
      </c>
      <c r="AE499" s="21" t="str">
        <f>_xlfn.XLOOKUP(Consolidated[[#This Row],[CODE]],[1]updatedschoolpoints!$A:$A,[1]updatedschoolpoints!$O:$O)</f>
        <v>414-012-017-05</v>
      </c>
      <c r="AF499" s="21">
        <f>_xlfn.XLOOKUP(Consolidated[[#This Row],[CODE]],[1]updatedschoolpoints!$A:$A,[1]updatedschoolpoints!$Q:$Q)</f>
        <v>5</v>
      </c>
      <c r="AG499" s="21">
        <f>_xlfn.XLOOKUP(Consolidated[[#This Row],[CODE]],[1]updatedschoolpoints!$A:$A,[1]updatedschoolpoints!$P:$P)</f>
        <v>17</v>
      </c>
      <c r="AH499" s="21">
        <f>_xlfn.XLOOKUP(Consolidated[[#This Row],[CODE]],[1]updatedschoolpoints!$A:$A,[1]updatedschoolpoints!$I:$I)</f>
        <v>1.880157034</v>
      </c>
      <c r="AI499" s="21">
        <f>_xlfn.XLOOKUP(Consolidated[[#This Row],[CODE]],[1]updatedschoolpoints!$A:$A,[1]updatedschoolpoints!$H:$H)</f>
        <v>81899.640400000004</v>
      </c>
      <c r="AJ499" s="21">
        <v>45060</v>
      </c>
      <c r="AK499" s="21" t="s">
        <v>730</v>
      </c>
      <c r="AL499" s="26">
        <f>_xlfn.XLOOKUP(Consolidated[[#This Row],[CODE]],'[2]FCI updated 220517'!$B:$B,'[2]FCI updated 220517'!$GD:$GD)</f>
        <v>0.755</v>
      </c>
      <c r="AM499" s="27">
        <f>IF(AND(Consolidated[[#This Row],[DESIGNATION]]="Historic",Consolidated[[#This Row],[DESIGNATION 3/22/2022]]="Historic"),AL499,AL499/1.6)</f>
        <v>0.47187499999999999</v>
      </c>
      <c r="AN499" s="21" t="s">
        <v>97</v>
      </c>
      <c r="AO499" s="21" t="s">
        <v>97</v>
      </c>
      <c r="AP499" s="21" t="str">
        <f>_xlfn.XLOOKUP(Consolidated[[#This Row],[CODE]],'[3]PRUEBA PVI'!$D:$D,'[3]PRUEBA PVI'!$I:$I,"NO DATA")</f>
        <v>REGULAR</v>
      </c>
      <c r="AQ499" s="28" t="str">
        <f>IF(_xlfn.XLOOKUP(Consolidated[[#This Row],[CODE]],'[4]PRUEBA PVI'!$D:$D,'[4]PRUEBA PVI'!$I:$I,"NOT FOUND")=Consolidated[[#This Row],[SPECIAL SCHOOL]],"MATCHES","NO")</f>
        <v>MATCHES</v>
      </c>
      <c r="AR499" s="28"/>
      <c r="AS499" s="21">
        <f>_xlfn.XLOOKUP(Consolidated[[#This Row],[CODE]],'[5]WORKING FILE'!$D:$D,'[5]WORKING FILE'!$W:$W,"")</f>
        <v>3</v>
      </c>
      <c r="AT499" s="33" t="str">
        <f>_xlfn.XLOOKUP(Consolidated[[#This Row],[CODE]],'[5]WORKING FILE'!$D:$D,'[5]WORKING FILE'!$V:$V)</f>
        <v>Same Campus as Juan Serapio Mangual. Suggest to operate as K-12. Students could be combined here.</v>
      </c>
      <c r="AU499" s="21" t="str">
        <f>_xlfn.XLOOKUP(Consolidated[[#This Row],[CODE]],'[6]Karen sort'!$D:$D,'[6]Karen sort'!$O:$O,"NOT COMPLETE")</f>
        <v>6-12</v>
      </c>
      <c r="AV499" s="21">
        <v>5.6</v>
      </c>
      <c r="AW499" s="21">
        <v>2</v>
      </c>
      <c r="AX499" s="21" t="s">
        <v>92</v>
      </c>
      <c r="AY499" s="27" t="s">
        <v>92</v>
      </c>
      <c r="AZ499" s="21"/>
      <c r="BA499" s="21"/>
      <c r="BB499" s="21"/>
      <c r="BC499" s="21"/>
      <c r="BD499" s="21"/>
      <c r="BE499" s="21"/>
      <c r="BF499" s="24" t="s">
        <v>179</v>
      </c>
      <c r="BG499" s="24">
        <v>200.46298880069006</v>
      </c>
      <c r="BH499" s="29" t="str">
        <f>IF(_xlfn.XLOOKUP(Consolidated[[#This Row],[CODE]],'[4]PRUEBA PVI'!$D:$D,'[4]PRUEBA PVI'!$AF:$AF,"NOT FOUND")=BG499,"",_xlfn.XLOOKUP(Consolidated[[#This Row],[CODE]],'[4]PRUEBA PVI'!$D:$D,'[4]PRUEBA PVI'!$AF:$AF,"NOT FOUND"))</f>
        <v/>
      </c>
      <c r="BI499" s="30">
        <v>191.37537407225338</v>
      </c>
      <c r="BJ499" s="21">
        <v>19</v>
      </c>
      <c r="BK499" s="28" t="str">
        <f>IF(_xlfn.XLOOKUP(Consolidated[[#This Row],[CODE]],'[4]PRUEBA PVI'!$D:$D,'[4]PRUEBA PVI'!$AK:$AK,"NO DATA")=Consolidated[[#This Row],[NO OF CLASSROOMS]],"","DOES NOT MATCH")</f>
        <v/>
      </c>
      <c r="BL499" s="31">
        <f>Consolidated[[#This Row],[ENROLLMENT 2021-22]]/Consolidated[[#This Row],[NO OF CLASSROOMS]]</f>
        <v>10.072388109065967</v>
      </c>
      <c r="BM499" s="21">
        <f>Consolidated[[#This Row],[FLOOR AREA (SF)]]/Consolidated[[#This Row],[ENROLLMENT 2022-23]]</f>
        <v>224.77964770245353</v>
      </c>
      <c r="BN499" s="21" t="s">
        <v>114</v>
      </c>
      <c r="BO499" s="21" t="s">
        <v>115</v>
      </c>
      <c r="BP499" s="21" t="s">
        <v>97</v>
      </c>
      <c r="BQ499" s="21" t="s">
        <v>97</v>
      </c>
      <c r="BR499" s="21" t="s">
        <v>285</v>
      </c>
      <c r="BS499" s="21" t="str">
        <f>_xlfn.XLOOKUP(Consolidated[[#This Row],[CODE]],'[7]page 1'!$A:$A,'[7]page 1'!$C:$C,"")</f>
        <v/>
      </c>
      <c r="BT499" s="21" t="str">
        <f>_xlfn.XLOOKUP(Consolidated[[#This Row],[CODE]],[8]Sheet1!$A:$A,[8]Sheet1!$G:$G,"")</f>
        <v/>
      </c>
      <c r="BU499" s="21" t="s">
        <v>92</v>
      </c>
      <c r="BV499" s="21" t="s">
        <v>101</v>
      </c>
      <c r="BW499" s="25" t="s">
        <v>92</v>
      </c>
      <c r="BX499" s="32" t="s">
        <v>1458</v>
      </c>
      <c r="BY499" s="21" t="s">
        <v>1446</v>
      </c>
      <c r="BZ499" s="21" t="s">
        <v>103</v>
      </c>
      <c r="CA499" s="33" t="s">
        <v>1449</v>
      </c>
      <c r="CB499" s="21">
        <v>1</v>
      </c>
      <c r="CC499" s="25" t="s">
        <v>172</v>
      </c>
      <c r="CD499" s="21" t="s">
        <v>97</v>
      </c>
      <c r="CE499" s="21"/>
      <c r="CF499" s="21" t="s">
        <v>143</v>
      </c>
    </row>
    <row r="500" spans="1:84" ht="98.4" x14ac:dyDescent="0.3">
      <c r="A500" s="21">
        <v>51797</v>
      </c>
      <c r="B500" s="22" t="s">
        <v>1459</v>
      </c>
      <c r="C500" s="21" t="s">
        <v>356</v>
      </c>
      <c r="D500" s="21" t="s">
        <v>1384</v>
      </c>
      <c r="E500" s="21" t="s">
        <v>1446</v>
      </c>
      <c r="F500" s="21"/>
      <c r="G500" s="21" t="s">
        <v>108</v>
      </c>
      <c r="H500" s="21" t="s">
        <v>109</v>
      </c>
      <c r="I500" s="21" t="s">
        <v>92</v>
      </c>
      <c r="J500" s="21" t="s">
        <v>92</v>
      </c>
      <c r="K500" s="21" t="s">
        <v>111</v>
      </c>
      <c r="L500" s="24" t="s">
        <v>92</v>
      </c>
      <c r="M500" s="24">
        <v>22.892804042233667</v>
      </c>
      <c r="N500" s="24">
        <v>21.474403200626352</v>
      </c>
      <c r="O500" s="24">
        <v>23.465486981577385</v>
      </c>
      <c r="P500" s="24">
        <v>19.777696308504556</v>
      </c>
      <c r="Q500" s="24">
        <v>21.714355678190962</v>
      </c>
      <c r="R500" s="24">
        <v>25.533271184430937</v>
      </c>
      <c r="S500" s="24">
        <v>26.554701868380416</v>
      </c>
      <c r="T500" s="24">
        <v>22.685873386014379</v>
      </c>
      <c r="U500" s="24">
        <v>19.967303566727349</v>
      </c>
      <c r="V500" s="24" t="s">
        <v>92</v>
      </c>
      <c r="W500" s="24" t="s">
        <v>92</v>
      </c>
      <c r="X500" s="24" t="s">
        <v>92</v>
      </c>
      <c r="Y500" s="24" t="s">
        <v>92</v>
      </c>
      <c r="Z500" s="24" t="s">
        <v>92</v>
      </c>
      <c r="AA500" s="24" t="s">
        <v>92</v>
      </c>
      <c r="AB500" s="23" t="s">
        <v>112</v>
      </c>
      <c r="AC500" s="21">
        <v>18.090890000000002</v>
      </c>
      <c r="AD500" s="21">
        <v>-66.538600000000002</v>
      </c>
      <c r="AE500" s="21" t="str">
        <f>_xlfn.XLOOKUP(Consolidated[[#This Row],[CODE]],[1]updatedschoolpoints!$A:$A,[1]updatedschoolpoints!$O:$O)</f>
        <v>342-000-002-24</v>
      </c>
      <c r="AF500" s="21">
        <f>_xlfn.XLOOKUP(Consolidated[[#This Row],[CODE]],[1]updatedschoolpoints!$A:$A,[1]updatedschoolpoints!$Q:$Q)</f>
        <v>24</v>
      </c>
      <c r="AG500" s="21">
        <f>_xlfn.XLOOKUP(Consolidated[[#This Row],[CODE]],[1]updatedschoolpoints!$A:$A,[1]updatedschoolpoints!$P:$P)</f>
        <v>2</v>
      </c>
      <c r="AH500" s="21">
        <f>_xlfn.XLOOKUP(Consolidated[[#This Row],[CODE]],[1]updatedschoolpoints!$A:$A,[1]updatedschoolpoints!$I:$I)</f>
        <v>13.698781970000001</v>
      </c>
      <c r="AI500" s="21">
        <f>_xlfn.XLOOKUP(Consolidated[[#This Row],[CODE]],[1]updatedschoolpoints!$A:$A,[1]updatedschoolpoints!$H:$H)</f>
        <v>596718.94270000001</v>
      </c>
      <c r="AJ500" s="21">
        <v>35320</v>
      </c>
      <c r="AK500" s="21" t="s">
        <v>282</v>
      </c>
      <c r="AL500" s="26">
        <f>_xlfn.XLOOKUP(Consolidated[[#This Row],[CODE]],'[2]FCI updated 220517'!$B:$B,'[2]FCI updated 220517'!$GD:$GD)</f>
        <v>1.224</v>
      </c>
      <c r="AM500" s="27">
        <f>IF(AND(Consolidated[[#This Row],[DESIGNATION]]="Historic",Consolidated[[#This Row],[DESIGNATION 3/22/2022]]="Historic"),AL500,AL500/1.6)</f>
        <v>0.7649999999999999</v>
      </c>
      <c r="AN500" s="21" t="s">
        <v>97</v>
      </c>
      <c r="AO500" s="21" t="s">
        <v>97</v>
      </c>
      <c r="AP500" s="21" t="str">
        <f>_xlfn.XLOOKUP(Consolidated[[#This Row],[CODE]],'[3]PRUEBA PVI'!$D:$D,'[3]PRUEBA PVI'!$I:$I,"NO DATA")</f>
        <v>REGULAR</v>
      </c>
      <c r="AQ500" s="28" t="str">
        <f>IF(_xlfn.XLOOKUP(Consolidated[[#This Row],[CODE]],'[4]PRUEBA PVI'!$D:$D,'[4]PRUEBA PVI'!$I:$I,"NOT FOUND")=Consolidated[[#This Row],[SPECIAL SCHOOL]],"MATCHES","NO")</f>
        <v>MATCHES</v>
      </c>
      <c r="AR500" s="28"/>
      <c r="AS500" s="21">
        <f>_xlfn.XLOOKUP(Consolidated[[#This Row],[CODE]],'[5]WORKING FILE'!$D:$D,'[5]WORKING FILE'!$W:$W,"")</f>
        <v>3</v>
      </c>
      <c r="AT500" s="33" t="str">
        <f>_xlfn.XLOOKUP(Consolidated[[#This Row],[CODE]],'[5]WORKING FILE'!$D:$D,'[5]WORKING FILE'!$V:$V)</f>
        <v>Isolated. Keep</v>
      </c>
      <c r="AU500" s="21" t="str">
        <f>_xlfn.XLOOKUP(Consolidated[[#This Row],[CODE]],'[6]Karen sort'!$D:$D,'[6]Karen sort'!$O:$O,"NOT COMPLETE")</f>
        <v>PK-8</v>
      </c>
      <c r="AV500" s="21">
        <v>5.6</v>
      </c>
      <c r="AW500" s="21">
        <v>5</v>
      </c>
      <c r="AX500" s="21" t="s">
        <v>92</v>
      </c>
      <c r="AY500" s="27" t="s">
        <v>92</v>
      </c>
      <c r="AZ500" s="21"/>
      <c r="BA500" s="21"/>
      <c r="BB500" s="21"/>
      <c r="BC500" s="21"/>
      <c r="BD500" s="21"/>
      <c r="BE500" s="21"/>
      <c r="BF500" s="24" t="s">
        <v>98</v>
      </c>
      <c r="BG500" s="24">
        <v>204.06589621668599</v>
      </c>
      <c r="BH500" s="29" t="str">
        <f>IF(_xlfn.XLOOKUP(Consolidated[[#This Row],[CODE]],'[4]PRUEBA PVI'!$D:$D,'[4]PRUEBA PVI'!$AF:$AF,"NOT FOUND")=BG500,"",_xlfn.XLOOKUP(Consolidated[[#This Row],[CODE]],'[4]PRUEBA PVI'!$D:$D,'[4]PRUEBA PVI'!$AF:$AF,"NOT FOUND"))</f>
        <v/>
      </c>
      <c r="BI500" s="30">
        <v>192.79828179351563</v>
      </c>
      <c r="BJ500" s="21">
        <v>15</v>
      </c>
      <c r="BK500" s="28" t="str">
        <f>IF(_xlfn.XLOOKUP(Consolidated[[#This Row],[CODE]],'[4]PRUEBA PVI'!$D:$D,'[4]PRUEBA PVI'!$AK:$AK,"NO DATA")=Consolidated[[#This Row],[NO OF CLASSROOMS]],"","DOES NOT MATCH")</f>
        <v/>
      </c>
      <c r="BL500" s="31">
        <f>Consolidated[[#This Row],[ENROLLMENT 2021-22]]/Consolidated[[#This Row],[NO OF CLASSROOMS]]</f>
        <v>12.853218786234375</v>
      </c>
      <c r="BM500" s="21">
        <f>Consolidated[[#This Row],[FLOOR AREA (SF)]]/Consolidated[[#This Row],[ENROLLMENT 2022-23]]</f>
        <v>173.08134604959025</v>
      </c>
      <c r="BN500" s="21" t="s">
        <v>114</v>
      </c>
      <c r="BO500" s="21" t="s">
        <v>115</v>
      </c>
      <c r="BP500" s="21" t="s">
        <v>97</v>
      </c>
      <c r="BQ500" s="21" t="s">
        <v>123</v>
      </c>
      <c r="BR500" s="21" t="s">
        <v>97</v>
      </c>
      <c r="BS500" s="21" t="str">
        <f>_xlfn.XLOOKUP(Consolidated[[#This Row],[CODE]],'[7]page 1'!$A:$A,'[7]page 1'!$C:$C,"")</f>
        <v/>
      </c>
      <c r="BT500" s="21" t="str">
        <f>_xlfn.XLOOKUP(Consolidated[[#This Row],[CODE]],[8]Sheet1!$A:$A,[8]Sheet1!$G:$G,"")</f>
        <v/>
      </c>
      <c r="BU500" s="21" t="s">
        <v>92</v>
      </c>
      <c r="BV500" s="21" t="s">
        <v>124</v>
      </c>
      <c r="BW500" s="25" t="s">
        <v>125</v>
      </c>
      <c r="BX500" s="32" t="s">
        <v>1460</v>
      </c>
      <c r="BY500" s="21" t="s">
        <v>1446</v>
      </c>
      <c r="BZ500" s="21" t="s">
        <v>103</v>
      </c>
      <c r="CA500" s="33" t="s">
        <v>1449</v>
      </c>
      <c r="CB500" s="21">
        <v>1</v>
      </c>
      <c r="CC500" s="25" t="s">
        <v>105</v>
      </c>
      <c r="CD500" s="21" t="s">
        <v>97</v>
      </c>
      <c r="CE500" s="21"/>
      <c r="CF500" s="21" t="s">
        <v>117</v>
      </c>
    </row>
    <row r="501" spans="1:84" ht="41.4" x14ac:dyDescent="0.3">
      <c r="A501" s="50">
        <v>51862</v>
      </c>
      <c r="B501" s="22" t="s">
        <v>1461</v>
      </c>
      <c r="C501" s="21" t="s">
        <v>356</v>
      </c>
      <c r="D501" s="21" t="s">
        <v>1400</v>
      </c>
      <c r="E501" s="21" t="s">
        <v>1462</v>
      </c>
      <c r="F501" s="21"/>
      <c r="G501" s="21" t="s">
        <v>119</v>
      </c>
      <c r="H501" s="21" t="s">
        <v>120</v>
      </c>
      <c r="I501" s="21" t="s">
        <v>92</v>
      </c>
      <c r="J501" s="21" t="s">
        <v>93</v>
      </c>
      <c r="K501" s="21" t="s">
        <v>121</v>
      </c>
      <c r="L501" s="24" t="s">
        <v>92</v>
      </c>
      <c r="M501" s="24">
        <v>40.062407073908915</v>
      </c>
      <c r="N501" s="24">
        <v>34.54577906187717</v>
      </c>
      <c r="O501" s="24">
        <v>45.053735004628578</v>
      </c>
      <c r="P501" s="24">
        <v>57.449498800894183</v>
      </c>
      <c r="Q501" s="24">
        <v>66.087169455363792</v>
      </c>
      <c r="R501" s="24">
        <v>49.175188947792918</v>
      </c>
      <c r="S501" s="24" t="s">
        <v>92</v>
      </c>
      <c r="T501" s="24" t="s">
        <v>92</v>
      </c>
      <c r="U501" s="24" t="s">
        <v>92</v>
      </c>
      <c r="V501" s="24" t="s">
        <v>92</v>
      </c>
      <c r="W501" s="24" t="s">
        <v>92</v>
      </c>
      <c r="X501" s="24" t="s">
        <v>92</v>
      </c>
      <c r="Y501" s="24" t="s">
        <v>92</v>
      </c>
      <c r="Z501" s="24" t="s">
        <v>92</v>
      </c>
      <c r="AA501" s="24" t="s">
        <v>92</v>
      </c>
      <c r="AB501" s="23" t="s">
        <v>1427</v>
      </c>
      <c r="AC501" s="21">
        <v>18.05444</v>
      </c>
      <c r="AD501" s="21">
        <v>-66.722009999999997</v>
      </c>
      <c r="AE501" s="21" t="str">
        <f>_xlfn.XLOOKUP(Consolidated[[#This Row],[CODE]],[1]updatedschoolpoints!$A:$A,[1]updatedschoolpoints!$O:$O)</f>
        <v>363-015-028-02</v>
      </c>
      <c r="AF501" s="21">
        <f>_xlfn.XLOOKUP(Consolidated[[#This Row],[CODE]],[1]updatedschoolpoints!$A:$A,[1]updatedschoolpoints!$Q:$Q)</f>
        <v>2</v>
      </c>
      <c r="AG501" s="21">
        <f>_xlfn.XLOOKUP(Consolidated[[#This Row],[CODE]],[1]updatedschoolpoints!$A:$A,[1]updatedschoolpoints!$P:$P)</f>
        <v>28</v>
      </c>
      <c r="AH501" s="21">
        <f>_xlfn.XLOOKUP(Consolidated[[#This Row],[CODE]],[1]updatedschoolpoints!$A:$A,[1]updatedschoolpoints!$I:$I)</f>
        <v>2.0036180510000001</v>
      </c>
      <c r="AI501" s="21">
        <f>_xlfn.XLOOKUP(Consolidated[[#This Row],[CODE]],[1]updatedschoolpoints!$A:$A,[1]updatedschoolpoints!$H:$H)</f>
        <v>87277.602289999995</v>
      </c>
      <c r="AJ501" s="21">
        <v>35108</v>
      </c>
      <c r="AK501" s="21" t="s">
        <v>1463</v>
      </c>
      <c r="AL501" s="26">
        <f>_xlfn.XLOOKUP(Consolidated[[#This Row],[CODE]],'[2]FCI updated 220517'!$B:$B,'[2]FCI updated 220517'!$GD:$GD)</f>
        <v>1.4208000000000001</v>
      </c>
      <c r="AM501" s="27">
        <f>IF(AND(Consolidated[[#This Row],[DESIGNATION]]="Historic",Consolidated[[#This Row],[DESIGNATION 3/22/2022]]="Historic"),AL501,AL501/1.6)</f>
        <v>1.4208000000000001</v>
      </c>
      <c r="AN501" s="21" t="s">
        <v>97</v>
      </c>
      <c r="AO501" s="21" t="s">
        <v>97</v>
      </c>
      <c r="AP501" s="21" t="str">
        <f>_xlfn.XLOOKUP(Consolidated[[#This Row],[CODE]],'[3]PRUEBA PVI'!$D:$D,'[3]PRUEBA PVI'!$I:$I,"NO DATA")</f>
        <v>REGULAR</v>
      </c>
      <c r="AQ501" s="28" t="str">
        <f>IF(_xlfn.XLOOKUP(Consolidated[[#This Row],[CODE]],'[4]PRUEBA PVI'!$D:$D,'[4]PRUEBA PVI'!$I:$I,"NOT FOUND")=Consolidated[[#This Row],[SPECIAL SCHOOL]],"MATCHES","NO")</f>
        <v>MATCHES</v>
      </c>
      <c r="AR501" s="28"/>
      <c r="AS501" s="21">
        <f>_xlfn.XLOOKUP(Consolidated[[#This Row],[CODE]],'[5]WORKING FILE'!$D:$D,'[5]WORKING FILE'!$W:$W,"")</f>
        <v>3</v>
      </c>
      <c r="AT501" s="33" t="str">
        <f>_xlfn.XLOOKUP(Consolidated[[#This Row],[CODE]],'[5]WORKING FILE'!$D:$D,'[5]WORKING FILE'!$V:$V)</f>
        <v>WEBSTER and RAFAEL IRIZARRY RIVERA are adjacent. Operate as Pk-8 Campus</v>
      </c>
      <c r="AU501" s="21" t="str">
        <f>_xlfn.XLOOKUP(Consolidated[[#This Row],[CODE]],'[6]Karen sort'!$D:$D,'[6]Karen sort'!$O:$O,"NOT COMPLETE")</f>
        <v>PK-5</v>
      </c>
      <c r="AV501" s="21">
        <v>4.4000000000000004</v>
      </c>
      <c r="AW501" s="21">
        <v>4</v>
      </c>
      <c r="AX501" s="21" t="s">
        <v>92</v>
      </c>
      <c r="AY501" s="27" t="s">
        <v>92</v>
      </c>
      <c r="AZ501" s="21"/>
      <c r="BA501" s="21"/>
      <c r="BB501" s="21"/>
      <c r="BC501" s="21"/>
      <c r="BD501" s="21"/>
      <c r="BE501" s="21"/>
      <c r="BF501" s="24" t="s">
        <v>98</v>
      </c>
      <c r="BG501" s="24">
        <v>305.78343567579827</v>
      </c>
      <c r="BH501" s="29" t="str">
        <f>IF(_xlfn.XLOOKUP(Consolidated[[#This Row],[CODE]],'[4]PRUEBA PVI'!$D:$D,'[4]PRUEBA PVI'!$AF:$AF,"NOT FOUND")=BG501,"",_xlfn.XLOOKUP(Consolidated[[#This Row],[CODE]],'[4]PRUEBA PVI'!$D:$D,'[4]PRUEBA PVI'!$AF:$AF,"NOT FOUND"))</f>
        <v/>
      </c>
      <c r="BI501" s="30">
        <v>288.60361178659093</v>
      </c>
      <c r="BJ501" s="21">
        <v>28</v>
      </c>
      <c r="BK501" s="28" t="str">
        <f>IF(_xlfn.XLOOKUP(Consolidated[[#This Row],[CODE]],'[4]PRUEBA PVI'!$D:$D,'[4]PRUEBA PVI'!$AK:$AK,"NO DATA")=Consolidated[[#This Row],[NO OF CLASSROOMS]],"","DOES NOT MATCH")</f>
        <v/>
      </c>
      <c r="BL501" s="31">
        <f>Consolidated[[#This Row],[ENROLLMENT 2021-22]]/Consolidated[[#This Row],[NO OF CLASSROOMS]]</f>
        <v>10.307271849521104</v>
      </c>
      <c r="BM501" s="21">
        <f>Consolidated[[#This Row],[FLOOR AREA (SF)]]/Consolidated[[#This Row],[ENROLLMENT 2022-23]]</f>
        <v>114.81328255210876</v>
      </c>
      <c r="BN501" s="21" t="s">
        <v>99</v>
      </c>
      <c r="BO501" s="21" t="s">
        <v>132</v>
      </c>
      <c r="BP501" s="21" t="s">
        <v>97</v>
      </c>
      <c r="BQ501" s="21" t="s">
        <v>123</v>
      </c>
      <c r="BR501" s="21" t="s">
        <v>285</v>
      </c>
      <c r="BS501" s="21" t="str">
        <f>_xlfn.XLOOKUP(Consolidated[[#This Row],[CODE]],'[7]page 1'!$A:$A,'[7]page 1'!$C:$C,"")</f>
        <v/>
      </c>
      <c r="BT501" s="21" t="str">
        <f>_xlfn.XLOOKUP(Consolidated[[#This Row],[CODE]],[8]Sheet1!$A:$A,[8]Sheet1!$G:$G,"")</f>
        <v>ESSER ROOF SEALING PROGRAM</v>
      </c>
      <c r="BU501" s="21" t="s">
        <v>92</v>
      </c>
      <c r="BV501" s="21" t="s">
        <v>124</v>
      </c>
      <c r="BW501" s="25" t="s">
        <v>125</v>
      </c>
      <c r="BX501" s="32" t="s">
        <v>1464</v>
      </c>
      <c r="BY501" s="21" t="s">
        <v>1462</v>
      </c>
      <c r="BZ501" s="21" t="s">
        <v>103</v>
      </c>
      <c r="CA501" s="33" t="s">
        <v>1465</v>
      </c>
      <c r="CB501" s="21">
        <v>1</v>
      </c>
      <c r="CC501" s="25" t="s">
        <v>105</v>
      </c>
      <c r="CD501" s="21" t="s">
        <v>105</v>
      </c>
      <c r="CE501" s="21"/>
      <c r="CF501" s="21" t="s">
        <v>154</v>
      </c>
    </row>
    <row r="502" spans="1:84" ht="27.6" x14ac:dyDescent="0.3">
      <c r="A502" s="50">
        <v>51870</v>
      </c>
      <c r="B502" s="22" t="s">
        <v>1466</v>
      </c>
      <c r="C502" s="21" t="s">
        <v>356</v>
      </c>
      <c r="D502" s="21" t="s">
        <v>1400</v>
      </c>
      <c r="E502" s="21" t="s">
        <v>1462</v>
      </c>
      <c r="F502" s="21"/>
      <c r="G502" s="21" t="s">
        <v>189</v>
      </c>
      <c r="H502" s="21" t="s">
        <v>190</v>
      </c>
      <c r="I502" s="21" t="s">
        <v>92</v>
      </c>
      <c r="J502" s="21" t="s">
        <v>93</v>
      </c>
      <c r="K502" s="21" t="s">
        <v>191</v>
      </c>
      <c r="L502" s="24" t="s">
        <v>92</v>
      </c>
      <c r="M502" s="24" t="s">
        <v>92</v>
      </c>
      <c r="N502" s="24" t="s">
        <v>92</v>
      </c>
      <c r="O502" s="24" t="s">
        <v>92</v>
      </c>
      <c r="P502" s="24" t="s">
        <v>92</v>
      </c>
      <c r="Q502" s="24" t="s">
        <v>92</v>
      </c>
      <c r="R502" s="24" t="s">
        <v>92</v>
      </c>
      <c r="S502" s="24">
        <v>72.077047928461127</v>
      </c>
      <c r="T502" s="24">
        <v>81.291046299884854</v>
      </c>
      <c r="U502" s="24">
        <v>74.164270390701574</v>
      </c>
      <c r="V502" s="24" t="s">
        <v>92</v>
      </c>
      <c r="W502" s="24" t="s">
        <v>92</v>
      </c>
      <c r="X502" s="24" t="s">
        <v>92</v>
      </c>
      <c r="Y502" s="24" t="s">
        <v>92</v>
      </c>
      <c r="Z502" s="24" t="s">
        <v>92</v>
      </c>
      <c r="AA502" s="24" t="s">
        <v>92</v>
      </c>
      <c r="AB502" s="23" t="s">
        <v>1447</v>
      </c>
      <c r="AC502" s="21">
        <v>18.053799999999999</v>
      </c>
      <c r="AD502" s="21">
        <v>-66.723579999999998</v>
      </c>
      <c r="AE502" s="21" t="str">
        <f>_xlfn.XLOOKUP(Consolidated[[#This Row],[CODE]],[1]updatedschoolpoints!$A:$A,[1]updatedschoolpoints!$O:$O)</f>
        <v>363-025-036-03</v>
      </c>
      <c r="AF502" s="21">
        <f>_xlfn.XLOOKUP(Consolidated[[#This Row],[CODE]],[1]updatedschoolpoints!$A:$A,[1]updatedschoolpoints!$Q:$Q)</f>
        <v>3</v>
      </c>
      <c r="AG502" s="21">
        <f>_xlfn.XLOOKUP(Consolidated[[#This Row],[CODE]],[1]updatedschoolpoints!$A:$A,[1]updatedschoolpoints!$P:$P)</f>
        <v>36</v>
      </c>
      <c r="AH502" s="21">
        <f>_xlfn.XLOOKUP(Consolidated[[#This Row],[CODE]],[1]updatedschoolpoints!$A:$A,[1]updatedschoolpoints!$I:$I)</f>
        <v>3.9067158599999998</v>
      </c>
      <c r="AI502" s="21">
        <f>_xlfn.XLOOKUP(Consolidated[[#This Row],[CODE]],[1]updatedschoolpoints!$A:$A,[1]updatedschoolpoints!$H:$H)</f>
        <v>170176.5429</v>
      </c>
      <c r="AJ502" s="21">
        <v>62064</v>
      </c>
      <c r="AK502" s="21" t="s">
        <v>346</v>
      </c>
      <c r="AL502" s="26">
        <f>_xlfn.XLOOKUP(Consolidated[[#This Row],[CODE]],'[2]FCI updated 220517'!$B:$B,'[2]FCI updated 220517'!$GD:$GD)</f>
        <v>0.61</v>
      </c>
      <c r="AM502" s="27">
        <f>IF(AND(Consolidated[[#This Row],[DESIGNATION]]="Historic",Consolidated[[#This Row],[DESIGNATION 3/22/2022]]="Historic"),AL502,AL502/1.6)</f>
        <v>0.38124999999999998</v>
      </c>
      <c r="AN502" s="21" t="s">
        <v>45</v>
      </c>
      <c r="AO502" s="21" t="s">
        <v>46</v>
      </c>
      <c r="AP502" s="21" t="str">
        <f>_xlfn.XLOOKUP(Consolidated[[#This Row],[CODE]],'[3]PRUEBA PVI'!$D:$D,'[3]PRUEBA PVI'!$I:$I,"NO DATA")</f>
        <v>REGULAR</v>
      </c>
      <c r="AQ502" s="28" t="str">
        <f>IF(_xlfn.XLOOKUP(Consolidated[[#This Row],[CODE]],'[4]PRUEBA PVI'!$D:$D,'[4]PRUEBA PVI'!$I:$I,"NOT FOUND")=Consolidated[[#This Row],[SPECIAL SCHOOL]],"MATCHES","NO")</f>
        <v>MATCHES</v>
      </c>
      <c r="AR502" s="28"/>
      <c r="AS502" s="21">
        <f>_xlfn.XLOOKUP(Consolidated[[#This Row],[CODE]],'[5]WORKING FILE'!$D:$D,'[5]WORKING FILE'!$W:$W,"")</f>
        <v>3</v>
      </c>
      <c r="AT502" s="33" t="str">
        <f>_xlfn.XLOOKUP(Consolidated[[#This Row],[CODE]],'[5]WORKING FILE'!$D:$D,'[5]WORKING FILE'!$V:$V)</f>
        <v>WEBSTER and RAFAEL IRIZARRY RIVERA are adjacent. Operate as Pk-8 Campus. Bring MS students from RAMON PEREZ PURCELL to alleviate density.</v>
      </c>
      <c r="AU502" s="21" t="str">
        <f>_xlfn.XLOOKUP(Consolidated[[#This Row],[CODE]],'[6]Karen sort'!$D:$D,'[6]Karen sort'!$O:$O,"NOT COMPLETE")</f>
        <v>6-8</v>
      </c>
      <c r="AV502" s="21">
        <v>4.4000000000000004</v>
      </c>
      <c r="AW502" s="21">
        <v>4</v>
      </c>
      <c r="AX502" s="21" t="s">
        <v>92</v>
      </c>
      <c r="AY502" s="27" t="s">
        <v>92</v>
      </c>
      <c r="AZ502" s="21"/>
      <c r="BA502" s="21"/>
      <c r="BB502" s="21"/>
      <c r="BC502" s="21"/>
      <c r="BD502" s="21"/>
      <c r="BE502" s="21"/>
      <c r="BF502" s="24" t="s">
        <v>179</v>
      </c>
      <c r="BG502" s="24">
        <v>253.92288292953563</v>
      </c>
      <c r="BH502" s="29" t="str">
        <f>IF(_xlfn.XLOOKUP(Consolidated[[#This Row],[CODE]],'[4]PRUEBA PVI'!$D:$D,'[4]PRUEBA PVI'!$AF:$AF,"NOT FOUND")=BG502,"",_xlfn.XLOOKUP(Consolidated[[#This Row],[CODE]],'[4]PRUEBA PVI'!$D:$D,'[4]PRUEBA PVI'!$AF:$AF,"NOT FOUND"))</f>
        <v/>
      </c>
      <c r="BI502" s="30">
        <v>240.58724135675823</v>
      </c>
      <c r="BJ502" s="21">
        <v>34</v>
      </c>
      <c r="BK502" s="28" t="str">
        <f>IF(_xlfn.XLOOKUP(Consolidated[[#This Row],[CODE]],'[4]PRUEBA PVI'!$D:$D,'[4]PRUEBA PVI'!$AK:$AK,"NO DATA")=Consolidated[[#This Row],[NO OF CLASSROOMS]],"","DOES NOT MATCH")</f>
        <v/>
      </c>
      <c r="BL502" s="31">
        <f>Consolidated[[#This Row],[ENROLLMENT 2021-22]]/Consolidated[[#This Row],[NO OF CLASSROOMS]]</f>
        <v>7.076095334022301</v>
      </c>
      <c r="BM502" s="21">
        <f>Consolidated[[#This Row],[FLOOR AREA (SF)]]/Consolidated[[#This Row],[ENROLLMENT 2022-23]]</f>
        <v>244.42066537667245</v>
      </c>
      <c r="BN502" s="21" t="s">
        <v>99</v>
      </c>
      <c r="BO502" s="21" t="s">
        <v>100</v>
      </c>
      <c r="BP502" s="21" t="s">
        <v>97</v>
      </c>
      <c r="BQ502" s="21" t="s">
        <v>97</v>
      </c>
      <c r="BR502" s="21" t="s">
        <v>285</v>
      </c>
      <c r="BS502" s="21" t="str">
        <f>_xlfn.XLOOKUP(Consolidated[[#This Row],[CODE]],'[7]page 1'!$A:$A,'[7]page 1'!$C:$C,"")</f>
        <v/>
      </c>
      <c r="BT502" s="21" t="str">
        <f>_xlfn.XLOOKUP(Consolidated[[#This Row],[CODE]],[8]Sheet1!$A:$A,[8]Sheet1!$G:$G,"")</f>
        <v>ESSER ROOF SEALING PROGRAM</v>
      </c>
      <c r="BU502" s="21" t="s">
        <v>92</v>
      </c>
      <c r="BV502" s="21" t="s">
        <v>101</v>
      </c>
      <c r="BW502" s="25" t="s">
        <v>125</v>
      </c>
      <c r="BX502" s="32" t="s">
        <v>1467</v>
      </c>
      <c r="BY502" s="21" t="s">
        <v>1462</v>
      </c>
      <c r="BZ502" s="21" t="s">
        <v>103</v>
      </c>
      <c r="CA502" s="33" t="s">
        <v>1465</v>
      </c>
      <c r="CB502" s="21">
        <v>1</v>
      </c>
      <c r="CC502" s="25" t="s">
        <v>172</v>
      </c>
      <c r="CD502" s="21" t="s">
        <v>97</v>
      </c>
      <c r="CE502" s="21"/>
      <c r="CF502" s="21" t="s">
        <v>154</v>
      </c>
    </row>
    <row r="503" spans="1:84" ht="27.6" x14ac:dyDescent="0.3">
      <c r="A503" s="50">
        <v>51938</v>
      </c>
      <c r="B503" s="22" t="s">
        <v>1468</v>
      </c>
      <c r="C503" s="21" t="s">
        <v>356</v>
      </c>
      <c r="D503" s="21" t="s">
        <v>1400</v>
      </c>
      <c r="E503" s="21" t="s">
        <v>1462</v>
      </c>
      <c r="F503" s="21"/>
      <c r="G503" s="21" t="s">
        <v>108</v>
      </c>
      <c r="H503" s="21" t="s">
        <v>109</v>
      </c>
      <c r="I503" s="21" t="s">
        <v>92</v>
      </c>
      <c r="J503" s="21" t="s">
        <v>93</v>
      </c>
      <c r="K503" s="21" t="s">
        <v>111</v>
      </c>
      <c r="L503" s="24" t="s">
        <v>92</v>
      </c>
      <c r="M503" s="24">
        <v>13.354135691302972</v>
      </c>
      <c r="N503" s="24">
        <v>11.204036452500704</v>
      </c>
      <c r="O503" s="24">
        <v>6.5703363548416682</v>
      </c>
      <c r="P503" s="24">
        <v>18.835901246194815</v>
      </c>
      <c r="Q503" s="24">
        <v>13.217433891072758</v>
      </c>
      <c r="R503" s="24">
        <v>16.076504079086146</v>
      </c>
      <c r="S503" s="24">
        <v>21.812790820455341</v>
      </c>
      <c r="T503" s="24">
        <v>15.123915590676251</v>
      </c>
      <c r="U503" s="24">
        <v>17.114831628623442</v>
      </c>
      <c r="V503" s="24" t="s">
        <v>92</v>
      </c>
      <c r="W503" s="24" t="s">
        <v>92</v>
      </c>
      <c r="X503" s="24" t="s">
        <v>92</v>
      </c>
      <c r="Y503" s="24" t="s">
        <v>92</v>
      </c>
      <c r="Z503" s="24" t="s">
        <v>92</v>
      </c>
      <c r="AA503" s="24" t="s">
        <v>92</v>
      </c>
      <c r="AB503" s="23" t="s">
        <v>129</v>
      </c>
      <c r="AC503" s="21">
        <v>17.997160000000001</v>
      </c>
      <c r="AD503" s="21">
        <v>-66.719710000000006</v>
      </c>
      <c r="AE503" s="21" t="str">
        <f>_xlfn.XLOOKUP(Consolidated[[#This Row],[CODE]],[1]updatedschoolpoints!$A:$A,[1]updatedschoolpoints!$O:$O)</f>
        <v>387-095-002-01</v>
      </c>
      <c r="AF503" s="21">
        <f>_xlfn.XLOOKUP(Consolidated[[#This Row],[CODE]],[1]updatedschoolpoints!$A:$A,[1]updatedschoolpoints!$Q:$Q)</f>
        <v>1</v>
      </c>
      <c r="AG503" s="21">
        <f>_xlfn.XLOOKUP(Consolidated[[#This Row],[CODE]],[1]updatedschoolpoints!$A:$A,[1]updatedschoolpoints!$P:$P)</f>
        <v>2</v>
      </c>
      <c r="AH503" s="21">
        <f>_xlfn.XLOOKUP(Consolidated[[#This Row],[CODE]],[1]updatedschoolpoints!$A:$A,[1]updatedschoolpoints!$I:$I)</f>
        <v>7.1703061090000002</v>
      </c>
      <c r="AI503" s="21">
        <f>_xlfn.XLOOKUP(Consolidated[[#This Row],[CODE]],[1]updatedschoolpoints!$A:$A,[1]updatedschoolpoints!$H:$H)</f>
        <v>312338.53409999999</v>
      </c>
      <c r="AJ503" s="21">
        <v>26608</v>
      </c>
      <c r="AK503" s="21" t="s">
        <v>195</v>
      </c>
      <c r="AL503" s="26">
        <f>_xlfn.XLOOKUP(Consolidated[[#This Row],[CODE]],'[2]FCI updated 220517'!$B:$B,'[2]FCI updated 220517'!$GD:$GD)</f>
        <v>1.1120000000000001</v>
      </c>
      <c r="AM503" s="27">
        <f>IF(AND(Consolidated[[#This Row],[DESIGNATION]]="Historic",Consolidated[[#This Row],[DESIGNATION 3/22/2022]]="Historic"),AL503,AL503/1.6)</f>
        <v>0.69500000000000006</v>
      </c>
      <c r="AN503" s="21" t="s">
        <v>97</v>
      </c>
      <c r="AO503" s="21" t="s">
        <v>97</v>
      </c>
      <c r="AP503" s="21" t="str">
        <f>_xlfn.XLOOKUP(Consolidated[[#This Row],[CODE]],'[3]PRUEBA PVI'!$D:$D,'[3]PRUEBA PVI'!$I:$I,"NO DATA")</f>
        <v>REGULAR</v>
      </c>
      <c r="AQ503" s="28" t="str">
        <f>IF(_xlfn.XLOOKUP(Consolidated[[#This Row],[CODE]],'[4]PRUEBA PVI'!$D:$D,'[4]PRUEBA PVI'!$I:$I,"NOT FOUND")=Consolidated[[#This Row],[SPECIAL SCHOOL]],"MATCHES","NO")</f>
        <v>MATCHES</v>
      </c>
      <c r="AR503" s="28"/>
      <c r="AS503" s="21">
        <f>_xlfn.XLOOKUP(Consolidated[[#This Row],[CODE]],'[5]WORKING FILE'!$D:$D,'[5]WORKING FILE'!$W:$W,"")</f>
        <v>3</v>
      </c>
      <c r="AT503" s="33" t="str">
        <f>_xlfn.XLOOKUP(Consolidated[[#This Row],[CODE]],'[5]WORKING FILE'!$D:$D,'[5]WORKING FILE'!$V:$V)</f>
        <v>Isolated. Edge of Flood Plain</v>
      </c>
      <c r="AU503" s="21" t="str">
        <f>_xlfn.XLOOKUP(Consolidated[[#This Row],[CODE]],'[6]Karen sort'!$D:$D,'[6]Karen sort'!$O:$O,"NOT COMPLETE")</f>
        <v>PK-8</v>
      </c>
      <c r="AV503" s="21">
        <v>4.4000000000000004</v>
      </c>
      <c r="AW503" s="21">
        <v>4</v>
      </c>
      <c r="AX503" s="21" t="s">
        <v>92</v>
      </c>
      <c r="AY503" s="27" t="s">
        <v>92</v>
      </c>
      <c r="AZ503" s="21"/>
      <c r="BA503" s="21"/>
      <c r="BB503" s="21"/>
      <c r="BC503" s="21"/>
      <c r="BD503" s="21"/>
      <c r="BE503" s="21"/>
      <c r="BF503" s="24" t="s">
        <v>98</v>
      </c>
      <c r="BG503" s="24">
        <v>140.08025323433372</v>
      </c>
      <c r="BH503" s="29" t="str">
        <f>IF(_xlfn.XLOOKUP(Consolidated[[#This Row],[CODE]],'[4]PRUEBA PVI'!$D:$D,'[4]PRUEBA PVI'!$AF:$AF,"NOT FOUND")=BG503,"",_xlfn.XLOOKUP(Consolidated[[#This Row],[CODE]],'[4]PRUEBA PVI'!$D:$D,'[4]PRUEBA PVI'!$AF:$AF,"NOT FOUND"))</f>
        <v/>
      </c>
      <c r="BI503" s="30">
        <v>132.59325229266412</v>
      </c>
      <c r="BJ503" s="21">
        <v>18</v>
      </c>
      <c r="BK503" s="28" t="str">
        <f>IF(_xlfn.XLOOKUP(Consolidated[[#This Row],[CODE]],'[4]PRUEBA PVI'!$D:$D,'[4]PRUEBA PVI'!$AK:$AK,"NO DATA")=Consolidated[[#This Row],[NO OF CLASSROOMS]],"","DOES NOT MATCH")</f>
        <v/>
      </c>
      <c r="BL503" s="31">
        <f>Consolidated[[#This Row],[ENROLLMENT 2021-22]]/Consolidated[[#This Row],[NO OF CLASSROOMS]]</f>
        <v>7.3662917940368953</v>
      </c>
      <c r="BM503" s="21">
        <f>Consolidated[[#This Row],[FLOOR AREA (SF)]]/Consolidated[[#This Row],[ENROLLMENT 2022-23]]</f>
        <v>189.94825741418899</v>
      </c>
      <c r="BN503" s="21" t="s">
        <v>114</v>
      </c>
      <c r="BO503" s="21" t="s">
        <v>132</v>
      </c>
      <c r="BP503" s="21" t="s">
        <v>97</v>
      </c>
      <c r="BQ503" s="21" t="s">
        <v>97</v>
      </c>
      <c r="BR503" s="21" t="s">
        <v>285</v>
      </c>
      <c r="BS503" s="21" t="str">
        <f>_xlfn.XLOOKUP(Consolidated[[#This Row],[CODE]],'[7]page 1'!$A:$A,'[7]page 1'!$C:$C,"")</f>
        <v/>
      </c>
      <c r="BT503" s="21" t="str">
        <f>_xlfn.XLOOKUP(Consolidated[[#This Row],[CODE]],[8]Sheet1!$A:$A,[8]Sheet1!$G:$G,"")</f>
        <v/>
      </c>
      <c r="BU503" s="21" t="s">
        <v>92</v>
      </c>
      <c r="BV503" s="21" t="s">
        <v>124</v>
      </c>
      <c r="BW503" s="25" t="s">
        <v>92</v>
      </c>
      <c r="BX503" s="32" t="s">
        <v>1469</v>
      </c>
      <c r="BY503" s="21" t="s">
        <v>1462</v>
      </c>
      <c r="BZ503" s="21" t="s">
        <v>103</v>
      </c>
      <c r="CA503" s="33" t="s">
        <v>1465</v>
      </c>
      <c r="CB503" s="21">
        <v>1</v>
      </c>
      <c r="CC503" s="25" t="s">
        <v>105</v>
      </c>
      <c r="CD503" s="21" t="s">
        <v>97</v>
      </c>
      <c r="CE503" s="21"/>
      <c r="CF503" s="21" t="s">
        <v>117</v>
      </c>
    </row>
    <row r="504" spans="1:84" ht="41.4" x14ac:dyDescent="0.3">
      <c r="A504" s="61">
        <v>51946</v>
      </c>
      <c r="B504" s="62" t="s">
        <v>1470</v>
      </c>
      <c r="C504" s="21" t="s">
        <v>356</v>
      </c>
      <c r="D504" s="21" t="s">
        <v>1400</v>
      </c>
      <c r="E504" s="21" t="s">
        <v>1462</v>
      </c>
      <c r="F504" s="21"/>
      <c r="G504" s="21" t="s">
        <v>108</v>
      </c>
      <c r="H504" s="21" t="s">
        <v>109</v>
      </c>
      <c r="I504" s="21" t="s">
        <v>92</v>
      </c>
      <c r="J504" s="21" t="s">
        <v>93</v>
      </c>
      <c r="K504" s="21" t="s">
        <v>111</v>
      </c>
      <c r="L504" s="24" t="s">
        <v>92</v>
      </c>
      <c r="M504" s="24">
        <v>21.938937207140597</v>
      </c>
      <c r="N504" s="24">
        <v>21.474403200626352</v>
      </c>
      <c r="O504" s="24">
        <v>42.23787656683929</v>
      </c>
      <c r="P504" s="24">
        <v>37.671802492389631</v>
      </c>
      <c r="Q504" s="24">
        <v>26.434867782145517</v>
      </c>
      <c r="R504" s="24">
        <v>37.827068421379167</v>
      </c>
      <c r="S504" s="24">
        <v>45.522346060080714</v>
      </c>
      <c r="T504" s="24">
        <v>31.193075905769767</v>
      </c>
      <c r="U504" s="24">
        <v>39.934607133454698</v>
      </c>
      <c r="V504" s="24" t="s">
        <v>92</v>
      </c>
      <c r="W504" s="24" t="s">
        <v>92</v>
      </c>
      <c r="X504" s="24" t="s">
        <v>92</v>
      </c>
      <c r="Y504" s="24" t="s">
        <v>92</v>
      </c>
      <c r="Z504" s="24" t="s">
        <v>92</v>
      </c>
      <c r="AA504" s="24" t="s">
        <v>92</v>
      </c>
      <c r="AB504" s="23" t="s">
        <v>136</v>
      </c>
      <c r="AC504" s="21">
        <v>18.060479999999998</v>
      </c>
      <c r="AD504" s="21">
        <v>-66.754450000000006</v>
      </c>
      <c r="AE504" s="21" t="str">
        <f>_xlfn.XLOOKUP(Consolidated[[#This Row],[CODE]],[1]updatedschoolpoints!$A:$A,[1]updatedschoolpoints!$O:$O)</f>
        <v>362-000-005-04</v>
      </c>
      <c r="AF504" s="21">
        <f>_xlfn.XLOOKUP(Consolidated[[#This Row],[CODE]],[1]updatedschoolpoints!$A:$A,[1]updatedschoolpoints!$Q:$Q)</f>
        <v>4</v>
      </c>
      <c r="AG504" s="21">
        <f>_xlfn.XLOOKUP(Consolidated[[#This Row],[CODE]],[1]updatedschoolpoints!$A:$A,[1]updatedschoolpoints!$P:$P)</f>
        <v>5</v>
      </c>
      <c r="AH504" s="21">
        <f>_xlfn.XLOOKUP(Consolidated[[#This Row],[CODE]],[1]updatedschoolpoints!$A:$A,[1]updatedschoolpoints!$I:$I)</f>
        <v>1.8006440210000001</v>
      </c>
      <c r="AI504" s="21">
        <f>_xlfn.XLOOKUP(Consolidated[[#This Row],[CODE]],[1]updatedschoolpoints!$A:$A,[1]updatedschoolpoints!$H:$H)</f>
        <v>78436.053549999997</v>
      </c>
      <c r="AJ504" s="21">
        <v>21522</v>
      </c>
      <c r="AK504" s="21" t="s">
        <v>186</v>
      </c>
      <c r="AL504" s="26">
        <f>_xlfn.XLOOKUP(Consolidated[[#This Row],[CODE]],'[2]FCI updated 220517'!$B:$B,'[2]FCI updated 220517'!$GD:$GD)</f>
        <v>1.3560000000000001</v>
      </c>
      <c r="AM504" s="27">
        <f>IF(AND(Consolidated[[#This Row],[DESIGNATION]]="Historic",Consolidated[[#This Row],[DESIGNATION 3/22/2022]]="Historic"),AL504,AL504/1.6)</f>
        <v>0.84750000000000003</v>
      </c>
      <c r="AN504" s="21" t="s">
        <v>97</v>
      </c>
      <c r="AO504" s="21" t="s">
        <v>97</v>
      </c>
      <c r="AP504" s="21" t="str">
        <f>_xlfn.XLOOKUP(Consolidated[[#This Row],[CODE]],'[3]PRUEBA PVI'!$D:$D,'[3]PRUEBA PVI'!$I:$I,"NO DATA")</f>
        <v>REGULAR</v>
      </c>
      <c r="AQ504" s="28" t="str">
        <f>IF(_xlfn.XLOOKUP(Consolidated[[#This Row],[CODE]],'[4]PRUEBA PVI'!$D:$D,'[4]PRUEBA PVI'!$I:$I,"NOT FOUND")=Consolidated[[#This Row],[SPECIAL SCHOOL]],"MATCHES","NO")</f>
        <v>MATCHES</v>
      </c>
      <c r="AR504" s="28"/>
      <c r="AS504" s="21">
        <f>_xlfn.XLOOKUP(Consolidated[[#This Row],[CODE]],'[5]WORKING FILE'!$D:$D,'[5]WORKING FILE'!$W:$W,"")</f>
        <v>3</v>
      </c>
      <c r="AT504" s="33" t="str">
        <f>_xlfn.XLOOKUP(Consolidated[[#This Row],[CODE]],'[5]WORKING FILE'!$D:$D,'[5]WORKING FILE'!$V:$V)</f>
        <v>Tight on SF but no room to build addition. Send MS students to nearby RAFAEL IRIZARRY RIVERA</v>
      </c>
      <c r="AU504" s="21" t="str">
        <f>_xlfn.XLOOKUP(Consolidated[[#This Row],[CODE]],'[6]Karen sort'!$D:$D,'[6]Karen sort'!$O:$O,"NOT COMPLETE")</f>
        <v>PK-5</v>
      </c>
      <c r="AV504" s="21">
        <v>4.4000000000000004</v>
      </c>
      <c r="AW504" s="21">
        <v>3</v>
      </c>
      <c r="AX504" s="21" t="s">
        <v>92</v>
      </c>
      <c r="AY504" s="27" t="s">
        <v>92</v>
      </c>
      <c r="AZ504" s="21"/>
      <c r="BA504" s="21"/>
      <c r="BB504" s="21"/>
      <c r="BC504" s="21"/>
      <c r="BD504" s="21"/>
      <c r="BE504" s="21"/>
      <c r="BF504" s="24" t="s">
        <v>98</v>
      </c>
      <c r="BG504" s="24">
        <v>310.93981343549206</v>
      </c>
      <c r="BH504" s="29" t="str">
        <f>IF(_xlfn.XLOOKUP(Consolidated[[#This Row],[CODE]],'[4]PRUEBA PVI'!$D:$D,'[4]PRUEBA PVI'!$AF:$AF,"NOT FOUND")=BG504,"",_xlfn.XLOOKUP(Consolidated[[#This Row],[CODE]],'[4]PRUEBA PVI'!$D:$D,'[4]PRUEBA PVI'!$AF:$AF,"NOT FOUND"))</f>
        <v/>
      </c>
      <c r="BI504" s="30">
        <v>293.88119544010743</v>
      </c>
      <c r="BJ504" s="21">
        <v>20</v>
      </c>
      <c r="BK504" s="28" t="str">
        <f>IF(_xlfn.XLOOKUP(Consolidated[[#This Row],[CODE]],'[4]PRUEBA PVI'!$D:$D,'[4]PRUEBA PVI'!$AK:$AK,"NO DATA")=Consolidated[[#This Row],[NO OF CLASSROOMS]],"","DOES NOT MATCH")</f>
        <v/>
      </c>
      <c r="BL504" s="31">
        <f>Consolidated[[#This Row],[ENROLLMENT 2021-22]]/Consolidated[[#This Row],[NO OF CLASSROOMS]]</f>
        <v>14.694059772005371</v>
      </c>
      <c r="BM504" s="21">
        <f>Consolidated[[#This Row],[FLOOR AREA (SF)]]/Consolidated[[#This Row],[ENROLLMENT 2022-23]]</f>
        <v>69.215967431796827</v>
      </c>
      <c r="BN504" s="21" t="s">
        <v>114</v>
      </c>
      <c r="BO504" s="21" t="s">
        <v>100</v>
      </c>
      <c r="BP504" s="21" t="s">
        <v>97</v>
      </c>
      <c r="BQ504" s="21" t="s">
        <v>97</v>
      </c>
      <c r="BR504" s="21" t="s">
        <v>285</v>
      </c>
      <c r="BS504" s="21" t="str">
        <f>_xlfn.XLOOKUP(Consolidated[[#This Row],[CODE]],'[7]page 1'!$A:$A,'[7]page 1'!$C:$C,"")</f>
        <v/>
      </c>
      <c r="BT504" s="21" t="str">
        <f>_xlfn.XLOOKUP(Consolidated[[#This Row],[CODE]],[8]Sheet1!$A:$A,[8]Sheet1!$G:$G,"")</f>
        <v/>
      </c>
      <c r="BU504" s="21" t="s">
        <v>92</v>
      </c>
      <c r="BV504" s="21" t="s">
        <v>124</v>
      </c>
      <c r="BW504" s="25" t="s">
        <v>92</v>
      </c>
      <c r="BX504" s="32" t="s">
        <v>1471</v>
      </c>
      <c r="BY504" s="21" t="s">
        <v>1462</v>
      </c>
      <c r="BZ504" s="21" t="s">
        <v>103</v>
      </c>
      <c r="CA504" s="33" t="s">
        <v>1465</v>
      </c>
      <c r="CB504" s="21">
        <v>1</v>
      </c>
      <c r="CC504" s="25" t="s">
        <v>105</v>
      </c>
      <c r="CD504" s="21" t="s">
        <v>97</v>
      </c>
      <c r="CE504" s="21"/>
      <c r="CF504" s="21" t="s">
        <v>117</v>
      </c>
    </row>
    <row r="505" spans="1:84" ht="55.2" x14ac:dyDescent="0.3">
      <c r="A505" s="63">
        <v>52050</v>
      </c>
      <c r="B505" s="60" t="s">
        <v>1472</v>
      </c>
      <c r="C505" s="21" t="s">
        <v>356</v>
      </c>
      <c r="D505" s="21" t="s">
        <v>356</v>
      </c>
      <c r="E505" s="21" t="s">
        <v>356</v>
      </c>
      <c r="F505" s="21"/>
      <c r="G505" s="21" t="s">
        <v>108</v>
      </c>
      <c r="H505" s="21" t="s">
        <v>109</v>
      </c>
      <c r="I505" s="21" t="s">
        <v>92</v>
      </c>
      <c r="J505" s="21" t="s">
        <v>93</v>
      </c>
      <c r="K505" s="21" t="s">
        <v>111</v>
      </c>
      <c r="L505" s="24" t="s">
        <v>92</v>
      </c>
      <c r="M505" s="24">
        <v>34.339206063350503</v>
      </c>
      <c r="N505" s="24">
        <v>32.678439653127057</v>
      </c>
      <c r="O505" s="24">
        <v>27.219964898629765</v>
      </c>
      <c r="P505" s="24">
        <v>34.846417305460406</v>
      </c>
      <c r="Q505" s="24">
        <v>44.37281377717283</v>
      </c>
      <c r="R505" s="24">
        <v>45.392482105655006</v>
      </c>
      <c r="S505" s="24">
        <v>53.109403736760832</v>
      </c>
      <c r="T505" s="24">
        <v>60.495662362705005</v>
      </c>
      <c r="U505" s="24">
        <v>49.442846927134383</v>
      </c>
      <c r="V505" s="24" t="s">
        <v>92</v>
      </c>
      <c r="W505" s="24" t="s">
        <v>92</v>
      </c>
      <c r="X505" s="24" t="s">
        <v>92</v>
      </c>
      <c r="Y505" s="24" t="s">
        <v>92</v>
      </c>
      <c r="Z505" s="24" t="s">
        <v>92</v>
      </c>
      <c r="AA505" s="24" t="s">
        <v>92</v>
      </c>
      <c r="AB505" s="23" t="s">
        <v>129</v>
      </c>
      <c r="AC505" s="21">
        <v>17.98809</v>
      </c>
      <c r="AD505" s="21">
        <v>-66.656379999999999</v>
      </c>
      <c r="AE505" s="21" t="str">
        <f>_xlfn.XLOOKUP(Consolidated[[#This Row],[CODE]],[1]updatedschoolpoints!$A:$A,[1]updatedschoolpoints!$O:$O)</f>
        <v>411-035-156-03</v>
      </c>
      <c r="AF505" s="21">
        <f>_xlfn.XLOOKUP(Consolidated[[#This Row],[CODE]],[1]updatedschoolpoints!$A:$A,[1]updatedschoolpoints!$Q:$Q)</f>
        <v>3</v>
      </c>
      <c r="AG505" s="21">
        <f>_xlfn.XLOOKUP(Consolidated[[#This Row],[CODE]],[1]updatedschoolpoints!$A:$A,[1]updatedschoolpoints!$P:$P)</f>
        <v>156</v>
      </c>
      <c r="AH505" s="21">
        <f>_xlfn.XLOOKUP(Consolidated[[#This Row],[CODE]],[1]updatedschoolpoints!$A:$A,[1]updatedschoolpoints!$I:$I)</f>
        <v>3.4857652689999998</v>
      </c>
      <c r="AI505" s="21">
        <f>_xlfn.XLOOKUP(Consolidated[[#This Row],[CODE]],[1]updatedschoolpoints!$A:$A,[1]updatedschoolpoints!$H:$H)</f>
        <v>151839.9351</v>
      </c>
      <c r="AJ505" s="21">
        <v>41142</v>
      </c>
      <c r="AK505" s="21" t="s">
        <v>402</v>
      </c>
      <c r="AL505" s="26">
        <f>_xlfn.XLOOKUP(Consolidated[[#This Row],[CODE]],'[2]FCI updated 220517'!$B:$B,'[2]FCI updated 220517'!$GD:$GD)</f>
        <v>0.744999999999999</v>
      </c>
      <c r="AM505" s="27">
        <f>IF(AND(Consolidated[[#This Row],[DESIGNATION]]="Historic",Consolidated[[#This Row],[DESIGNATION 3/22/2022]]="Historic"),AL505,AL505/1.6)</f>
        <v>0.46562499999999934</v>
      </c>
      <c r="AN505" s="21" t="s">
        <v>97</v>
      </c>
      <c r="AO505" s="21" t="s">
        <v>97</v>
      </c>
      <c r="AP505" s="21" t="str">
        <f>_xlfn.XLOOKUP(Consolidated[[#This Row],[CODE]],'[3]PRUEBA PVI'!$D:$D,'[3]PRUEBA PVI'!$I:$I,"NO DATA")</f>
        <v>REGULAR</v>
      </c>
      <c r="AQ505" s="28" t="str">
        <f>IF(_xlfn.XLOOKUP(Consolidated[[#This Row],[CODE]],'[4]PRUEBA PVI'!$D:$D,'[4]PRUEBA PVI'!$I:$I,"NOT FOUND")=Consolidated[[#This Row],[SPECIAL SCHOOL]],"MATCHES","NO")</f>
        <v>MATCHES</v>
      </c>
      <c r="AR505" s="28"/>
      <c r="AS505" s="21">
        <f>_xlfn.XLOOKUP(Consolidated[[#This Row],[CODE]],'[5]WORKING FILE'!$D:$D,'[5]WORKING FILE'!$W:$W,"")</f>
        <v>4</v>
      </c>
      <c r="AT505" s="33" t="str">
        <f>_xlfn.XLOOKUP(Consolidated[[#This Row],[CODE]],'[5]WORKING FILE'!$D:$D,'[5]WORKING FILE'!$V:$V)</f>
        <v xml:space="preserve">Wing replacement to reduce SF/Student Ratio. Currently too dense. Isolated and no room to grow on site. </v>
      </c>
      <c r="AU505" s="21" t="str">
        <f>_xlfn.XLOOKUP(Consolidated[[#This Row],[CODE]],'[6]Karen sort'!$D:$D,'[6]Karen sort'!$O:$O,"NOT COMPLETE")</f>
        <v>K-8</v>
      </c>
      <c r="AV505" s="21">
        <v>8.1999999999999993</v>
      </c>
      <c r="AW505" s="21">
        <v>3</v>
      </c>
      <c r="AX505" s="21" t="s">
        <v>92</v>
      </c>
      <c r="AY505" s="27" t="s">
        <v>92</v>
      </c>
      <c r="AZ505" s="21"/>
      <c r="BA505" s="21"/>
      <c r="BB505" s="21"/>
      <c r="BC505" s="21"/>
      <c r="BD505" s="21"/>
      <c r="BE505" s="21"/>
      <c r="BF505" s="24" t="s">
        <v>98</v>
      </c>
      <c r="BG505" s="24">
        <v>402.78578562829972</v>
      </c>
      <c r="BH505" s="29" t="str">
        <f>IF(_xlfn.XLOOKUP(Consolidated[[#This Row],[CODE]],'[4]PRUEBA PVI'!$D:$D,'[4]PRUEBA PVI'!$AF:$AF,"NOT FOUND")=BG505,"",_xlfn.XLOOKUP(Consolidated[[#This Row],[CODE]],'[4]PRUEBA PVI'!$D:$D,'[4]PRUEBA PVI'!$AF:$AF,"NOT FOUND"))</f>
        <v/>
      </c>
      <c r="BI505" s="30">
        <v>380.84955772498171</v>
      </c>
      <c r="BJ505" s="21">
        <v>80</v>
      </c>
      <c r="BK505" s="28" t="str">
        <f>IF(_xlfn.XLOOKUP(Consolidated[[#This Row],[CODE]],'[4]PRUEBA PVI'!$D:$D,'[4]PRUEBA PVI'!$AK:$AK,"NO DATA")=Consolidated[[#This Row],[NO OF CLASSROOMS]],"","DOES NOT MATCH")</f>
        <v/>
      </c>
      <c r="BL505" s="31">
        <f>Consolidated[[#This Row],[ENROLLMENT 2021-22]]/Consolidated[[#This Row],[NO OF CLASSROOMS]]</f>
        <v>4.7606194715622712</v>
      </c>
      <c r="BM505" s="21">
        <f>Consolidated[[#This Row],[FLOOR AREA (SF)]]/Consolidated[[#This Row],[ENROLLMENT 2022-23]]</f>
        <v>102.14362439782523</v>
      </c>
      <c r="BN505" s="21" t="s">
        <v>99</v>
      </c>
      <c r="BO505" s="21" t="s">
        <v>132</v>
      </c>
      <c r="BP505" s="21" t="s">
        <v>97</v>
      </c>
      <c r="BQ505" s="21" t="s">
        <v>97</v>
      </c>
      <c r="BR505" s="21" t="s">
        <v>285</v>
      </c>
      <c r="BS505" s="21" t="str">
        <f>_xlfn.XLOOKUP(Consolidated[[#This Row],[CODE]],'[7]page 1'!$A:$A,'[7]page 1'!$C:$C,"")</f>
        <v/>
      </c>
      <c r="BT505" s="21" t="str">
        <f>_xlfn.XLOOKUP(Consolidated[[#This Row],[CODE]],[8]Sheet1!$A:$A,[8]Sheet1!$G:$G,"")</f>
        <v>ESSER ROOF SEALING PROGRAM</v>
      </c>
      <c r="BU505" s="21" t="s">
        <v>92</v>
      </c>
      <c r="BV505" s="21" t="s">
        <v>124</v>
      </c>
      <c r="BW505" s="25" t="s">
        <v>125</v>
      </c>
      <c r="BX505" s="32" t="s">
        <v>1473</v>
      </c>
      <c r="BY505" s="21" t="s">
        <v>356</v>
      </c>
      <c r="BZ505" s="21" t="s">
        <v>103</v>
      </c>
      <c r="CA505" s="33" t="s">
        <v>1474</v>
      </c>
      <c r="CB505" s="21">
        <v>1</v>
      </c>
      <c r="CC505" s="25" t="s">
        <v>172</v>
      </c>
      <c r="CD505" s="21" t="s">
        <v>97</v>
      </c>
      <c r="CE505" s="21" t="s">
        <v>1023</v>
      </c>
      <c r="CF505" s="21" t="s">
        <v>106</v>
      </c>
    </row>
    <row r="506" spans="1:84" ht="41.4" x14ac:dyDescent="0.3">
      <c r="A506" s="64">
        <v>52084</v>
      </c>
      <c r="B506" s="62" t="s">
        <v>1475</v>
      </c>
      <c r="C506" s="21" t="s">
        <v>356</v>
      </c>
      <c r="D506" s="21" t="s">
        <v>356</v>
      </c>
      <c r="E506" s="21" t="s">
        <v>356</v>
      </c>
      <c r="F506" s="21"/>
      <c r="G506" s="21" t="s">
        <v>119</v>
      </c>
      <c r="H506" s="21" t="s">
        <v>120</v>
      </c>
      <c r="I506" s="21" t="s">
        <v>92</v>
      </c>
      <c r="J506" s="21" t="s">
        <v>92</v>
      </c>
      <c r="K506" s="21" t="s">
        <v>121</v>
      </c>
      <c r="L506" s="24" t="s">
        <v>92</v>
      </c>
      <c r="M506" s="24">
        <v>20.031203536954457</v>
      </c>
      <c r="N506" s="24">
        <v>14.938715270000939</v>
      </c>
      <c r="O506" s="24">
        <v>25.342725940103577</v>
      </c>
      <c r="P506" s="24">
        <v>24.486671620053258</v>
      </c>
      <c r="Q506" s="24">
        <v>23.602560519772783</v>
      </c>
      <c r="R506" s="24">
        <v>18.913534210689583</v>
      </c>
      <c r="S506" s="24" t="s">
        <v>92</v>
      </c>
      <c r="T506" s="24" t="s">
        <v>92</v>
      </c>
      <c r="U506" s="24" t="s">
        <v>92</v>
      </c>
      <c r="V506" s="24" t="s">
        <v>92</v>
      </c>
      <c r="W506" s="24" t="s">
        <v>92</v>
      </c>
      <c r="X506" s="24" t="s">
        <v>92</v>
      </c>
      <c r="Y506" s="24" t="s">
        <v>92</v>
      </c>
      <c r="Z506" s="24" t="s">
        <v>92</v>
      </c>
      <c r="AA506" s="24" t="s">
        <v>92</v>
      </c>
      <c r="AB506" s="23" t="s">
        <v>198</v>
      </c>
      <c r="AC506" s="21">
        <v>18.015180000000001</v>
      </c>
      <c r="AD506" s="21">
        <v>-66.620059999999995</v>
      </c>
      <c r="AE506" s="21" t="str">
        <f>_xlfn.XLOOKUP(Consolidated[[#This Row],[CODE]],[1]updatedschoolpoints!$A:$A,[1]updatedschoolpoints!$O:$O)</f>
        <v>389-041-774-18</v>
      </c>
      <c r="AF506" s="21">
        <f>_xlfn.XLOOKUP(Consolidated[[#This Row],[CODE]],[1]updatedschoolpoints!$A:$A,[1]updatedschoolpoints!$Q:$Q)</f>
        <v>18</v>
      </c>
      <c r="AG506" s="21">
        <f>_xlfn.XLOOKUP(Consolidated[[#This Row],[CODE]],[1]updatedschoolpoints!$A:$A,[1]updatedschoolpoints!$P:$P)</f>
        <v>774</v>
      </c>
      <c r="AH506" s="21">
        <f>_xlfn.XLOOKUP(Consolidated[[#This Row],[CODE]],[1]updatedschoolpoints!$A:$A,[1]updatedschoolpoints!$I:$I)</f>
        <v>4.0661322640000002</v>
      </c>
      <c r="AI506" s="21">
        <f>_xlfn.XLOOKUP(Consolidated[[#This Row],[CODE]],[1]updatedschoolpoints!$A:$A,[1]updatedschoolpoints!$H:$H)</f>
        <v>177120.72140000001</v>
      </c>
      <c r="AJ506" s="21">
        <v>48474</v>
      </c>
      <c r="AK506" s="21" t="s">
        <v>591</v>
      </c>
      <c r="AL506" s="26">
        <f>_xlfn.XLOOKUP(Consolidated[[#This Row],[CODE]],'[2]FCI updated 220517'!$B:$B,'[2]FCI updated 220517'!$GD:$GD)</f>
        <v>1.04399999999999</v>
      </c>
      <c r="AM506" s="27">
        <f>IF(AND(Consolidated[[#This Row],[DESIGNATION]]="Historic",Consolidated[[#This Row],[DESIGNATION 3/22/2022]]="Historic"),AL506,AL506/1.6)</f>
        <v>0.65249999999999375</v>
      </c>
      <c r="AN506" s="21" t="s">
        <v>97</v>
      </c>
      <c r="AO506" s="21" t="s">
        <v>97</v>
      </c>
      <c r="AP506" s="21" t="str">
        <f>_xlfn.XLOOKUP(Consolidated[[#This Row],[CODE]],'[3]PRUEBA PVI'!$D:$D,'[3]PRUEBA PVI'!$I:$I,"NO DATA")</f>
        <v>REGULAR</v>
      </c>
      <c r="AQ506" s="28" t="str">
        <f>IF(_xlfn.XLOOKUP(Consolidated[[#This Row],[CODE]],'[4]PRUEBA PVI'!$D:$D,'[4]PRUEBA PVI'!$I:$I,"NOT FOUND")=Consolidated[[#This Row],[SPECIAL SCHOOL]],"MATCHES","NO")</f>
        <v>MATCHES</v>
      </c>
      <c r="AR506" s="28"/>
      <c r="AS506" s="21">
        <f>_xlfn.XLOOKUP(Consolidated[[#This Row],[CODE]],'[5]WORKING FILE'!$D:$D,'[5]WORKING FILE'!$W:$W,"")</f>
        <v>3</v>
      </c>
      <c r="AT506" s="33" t="str">
        <f>_xlfn.XLOOKUP(Consolidated[[#This Row],[CODE]],'[5]WORKING FILE'!$D:$D,'[5]WORKING FILE'!$V:$V)</f>
        <v>Underutilized but potential to bring Students from AUREA E RIVERA COLLAZO. Shelter</v>
      </c>
      <c r="AU506" s="21" t="str">
        <f>_xlfn.XLOOKUP(Consolidated[[#This Row],[CODE]],'[6]Karen sort'!$D:$D,'[6]Karen sort'!$O:$O,"NOT COMPLETE")</f>
        <v>PK-5</v>
      </c>
      <c r="AV506" s="21">
        <v>8.1999999999999993</v>
      </c>
      <c r="AW506" s="21">
        <v>2</v>
      </c>
      <c r="AX506" s="21" t="s">
        <v>92</v>
      </c>
      <c r="AY506" s="27" t="s">
        <v>92</v>
      </c>
      <c r="AZ506" s="21"/>
      <c r="BA506" s="21"/>
      <c r="BB506" s="21"/>
      <c r="BC506" s="21"/>
      <c r="BD506" s="21"/>
      <c r="BE506" s="21"/>
      <c r="BF506" s="24" t="s">
        <v>98</v>
      </c>
      <c r="BG506" s="24">
        <v>127.31541109757458</v>
      </c>
      <c r="BH506" s="29" t="str">
        <f>IF(_xlfn.XLOOKUP(Consolidated[[#This Row],[CODE]],'[4]PRUEBA PVI'!$D:$D,'[4]PRUEBA PVI'!$AF:$AF,"NOT FOUND")=BG506,"",_xlfn.XLOOKUP(Consolidated[[#This Row],[CODE]],'[4]PRUEBA PVI'!$D:$D,'[4]PRUEBA PVI'!$AF:$AF,"NOT FOUND"))</f>
        <v/>
      </c>
      <c r="BI506" s="30">
        <v>120.07285258048611</v>
      </c>
      <c r="BJ506" s="21">
        <v>21</v>
      </c>
      <c r="BK506" s="28" t="str">
        <f>IF(_xlfn.XLOOKUP(Consolidated[[#This Row],[CODE]],'[4]PRUEBA PVI'!$D:$D,'[4]PRUEBA PVI'!$AK:$AK,"NO DATA")=Consolidated[[#This Row],[NO OF CLASSROOMS]],"","DOES NOT MATCH")</f>
        <v/>
      </c>
      <c r="BL506" s="31">
        <f>Consolidated[[#This Row],[ENROLLMENT 2021-22]]/Consolidated[[#This Row],[NO OF CLASSROOMS]]</f>
        <v>5.7177548847850534</v>
      </c>
      <c r="BM506" s="21">
        <f>Consolidated[[#This Row],[FLOOR AREA (SF)]]/Consolidated[[#This Row],[ENROLLMENT 2022-23]]</f>
        <v>380.73945315896992</v>
      </c>
      <c r="BN506" s="21" t="s">
        <v>99</v>
      </c>
      <c r="BO506" s="21" t="s">
        <v>132</v>
      </c>
      <c r="BP506" s="21" t="s">
        <v>97</v>
      </c>
      <c r="BQ506" s="21" t="s">
        <v>123</v>
      </c>
      <c r="BR506" s="21" t="s">
        <v>285</v>
      </c>
      <c r="BS506" s="21" t="str">
        <f>_xlfn.XLOOKUP(Consolidated[[#This Row],[CODE]],'[7]page 1'!$A:$A,'[7]page 1'!$C:$C,"")</f>
        <v/>
      </c>
      <c r="BT506" s="21" t="str">
        <f>_xlfn.XLOOKUP(Consolidated[[#This Row],[CODE]],[8]Sheet1!$A:$A,[8]Sheet1!$G:$G,"")</f>
        <v/>
      </c>
      <c r="BU506" s="21" t="s">
        <v>92</v>
      </c>
      <c r="BV506" s="21" t="s">
        <v>101</v>
      </c>
      <c r="BW506" s="25" t="s">
        <v>125</v>
      </c>
      <c r="BX506" s="32" t="s">
        <v>1476</v>
      </c>
      <c r="BY506" s="21" t="s">
        <v>356</v>
      </c>
      <c r="BZ506" s="21" t="s">
        <v>103</v>
      </c>
      <c r="CA506" s="33" t="s">
        <v>1474</v>
      </c>
      <c r="CB506" s="21">
        <v>1</v>
      </c>
      <c r="CC506" s="25" t="s">
        <v>105</v>
      </c>
      <c r="CD506" s="21" t="s">
        <v>97</v>
      </c>
      <c r="CE506" s="21"/>
      <c r="CF506" s="21" t="s">
        <v>143</v>
      </c>
    </row>
    <row r="507" spans="1:84" ht="41.4" x14ac:dyDescent="0.3">
      <c r="A507" s="21">
        <v>52118</v>
      </c>
      <c r="B507" s="22" t="s">
        <v>1477</v>
      </c>
      <c r="C507" s="21" t="s">
        <v>356</v>
      </c>
      <c r="D507" s="21" t="s">
        <v>356</v>
      </c>
      <c r="E507" s="21" t="s">
        <v>356</v>
      </c>
      <c r="F507" s="21"/>
      <c r="G507" s="21" t="s">
        <v>108</v>
      </c>
      <c r="H507" s="21" t="s">
        <v>109</v>
      </c>
      <c r="I507" s="21" t="s">
        <v>92</v>
      </c>
      <c r="J507" s="21" t="s">
        <v>92</v>
      </c>
      <c r="K507" s="21" t="s">
        <v>111</v>
      </c>
      <c r="L507" s="24" t="s">
        <v>92</v>
      </c>
      <c r="M507" s="24">
        <v>15.261869361489111</v>
      </c>
      <c r="N507" s="24">
        <v>22.408072905001408</v>
      </c>
      <c r="O507" s="24">
        <v>22.526867502314289</v>
      </c>
      <c r="P507" s="24">
        <v>26.370261744672742</v>
      </c>
      <c r="Q507" s="24">
        <v>20.77025325740005</v>
      </c>
      <c r="R507" s="24">
        <v>16.076504079086146</v>
      </c>
      <c r="S507" s="24">
        <v>70.180283509291101</v>
      </c>
      <c r="T507" s="24">
        <v>50.09797039411508</v>
      </c>
      <c r="U507" s="24">
        <v>60.852734679550011</v>
      </c>
      <c r="V507" s="24" t="s">
        <v>92</v>
      </c>
      <c r="W507" s="24" t="s">
        <v>92</v>
      </c>
      <c r="X507" s="24" t="s">
        <v>92</v>
      </c>
      <c r="Y507" s="24" t="s">
        <v>92</v>
      </c>
      <c r="Z507" s="24" t="s">
        <v>92</v>
      </c>
      <c r="AA507" s="24" t="s">
        <v>92</v>
      </c>
      <c r="AB507" s="23" t="s">
        <v>112</v>
      </c>
      <c r="AC507" s="21">
        <v>18.00712</v>
      </c>
      <c r="AD507" s="21">
        <v>-66.632149999999996</v>
      </c>
      <c r="AE507" s="21" t="str">
        <f>_xlfn.XLOOKUP(Consolidated[[#This Row],[CODE]],[1]updatedschoolpoints!$A:$A,[1]updatedschoolpoints!$O:$O)</f>
        <v>388-079-071-29</v>
      </c>
      <c r="AF507" s="21">
        <f>_xlfn.XLOOKUP(Consolidated[[#This Row],[CODE]],[1]updatedschoolpoints!$A:$A,[1]updatedschoolpoints!$Q:$Q)</f>
        <v>29</v>
      </c>
      <c r="AG507" s="21">
        <f>_xlfn.XLOOKUP(Consolidated[[#This Row],[CODE]],[1]updatedschoolpoints!$A:$A,[1]updatedschoolpoints!$P:$P)</f>
        <v>71</v>
      </c>
      <c r="AH507" s="21">
        <f>_xlfn.XLOOKUP(Consolidated[[#This Row],[CODE]],[1]updatedschoolpoints!$A:$A,[1]updatedschoolpoints!$I:$I)</f>
        <v>2.6594226889999999</v>
      </c>
      <c r="AI507" s="21">
        <f>_xlfn.XLOOKUP(Consolidated[[#This Row],[CODE]],[1]updatedschoolpoints!$A:$A,[1]updatedschoolpoints!$H:$H)</f>
        <v>115844.45239999999</v>
      </c>
      <c r="AJ507" s="21">
        <v>34770</v>
      </c>
      <c r="AK507" s="21" t="s">
        <v>164</v>
      </c>
      <c r="AL507" s="26">
        <f>_xlfn.XLOOKUP(Consolidated[[#This Row],[CODE]],'[2]FCI updated 220517'!$B:$B,'[2]FCI updated 220517'!$GD:$GD)</f>
        <v>1.1288</v>
      </c>
      <c r="AM507" s="27">
        <f>IF(AND(Consolidated[[#This Row],[DESIGNATION]]="Historic",Consolidated[[#This Row],[DESIGNATION 3/22/2022]]="Historic"),AL507,AL507/1.6)</f>
        <v>0.70550000000000002</v>
      </c>
      <c r="AN507" s="21" t="s">
        <v>97</v>
      </c>
      <c r="AO507" s="21" t="s">
        <v>97</v>
      </c>
      <c r="AP507" s="21" t="str">
        <f>_xlfn.XLOOKUP(Consolidated[[#This Row],[CODE]],'[3]PRUEBA PVI'!$D:$D,'[3]PRUEBA PVI'!$I:$I,"NO DATA")</f>
        <v>REGULAR</v>
      </c>
      <c r="AQ507" s="28" t="str">
        <f>IF(_xlfn.XLOOKUP(Consolidated[[#This Row],[CODE]],'[4]PRUEBA PVI'!$D:$D,'[4]PRUEBA PVI'!$I:$I,"NOT FOUND")=Consolidated[[#This Row],[SPECIAL SCHOOL]],"MATCHES","NO")</f>
        <v>MATCHES</v>
      </c>
      <c r="AR507" s="28"/>
      <c r="AS507" s="21">
        <f>_xlfn.XLOOKUP(Consolidated[[#This Row],[CODE]],'[5]WORKING FILE'!$D:$D,'[5]WORKING FILE'!$W:$W,"")</f>
        <v>1</v>
      </c>
      <c r="AT507" s="33" t="str">
        <f>_xlfn.XLOOKUP(Consolidated[[#This Row],[CODE]],'[5]WORKING FILE'!$D:$D,'[5]WORKING FILE'!$V:$V)</f>
        <v>Small and in flood zone. Close to ANTONIO PAOLI. Suggest to merge.</v>
      </c>
      <c r="AU507" s="21" t="str">
        <f>_xlfn.XLOOKUP(Consolidated[[#This Row],[CODE]],'[6]Karen sort'!$D:$D,'[6]Karen sort'!$O:$O,"NOT COMPLETE")</f>
        <v>PK-8</v>
      </c>
      <c r="AV507" s="21">
        <v>8.1999999999999993</v>
      </c>
      <c r="AW507" s="21">
        <v>2</v>
      </c>
      <c r="AX507" s="21" t="s">
        <v>92</v>
      </c>
      <c r="AY507" s="27" t="s">
        <v>92</v>
      </c>
      <c r="AZ507" s="21"/>
      <c r="BA507" s="21"/>
      <c r="BB507" s="21"/>
      <c r="BC507" s="21"/>
      <c r="BD507" s="21"/>
      <c r="BE507" s="21"/>
      <c r="BF507" s="24" t="s">
        <v>98</v>
      </c>
      <c r="BG507" s="24">
        <v>304.54481743291996</v>
      </c>
      <c r="BH507" s="29" t="str">
        <f>IF(_xlfn.XLOOKUP(Consolidated[[#This Row],[CODE]],'[4]PRUEBA PVI'!$D:$D,'[4]PRUEBA PVI'!$AF:$AF,"NOT FOUND")=BG507,"",_xlfn.XLOOKUP(Consolidated[[#This Row],[CODE]],'[4]PRUEBA PVI'!$D:$D,'[4]PRUEBA PVI'!$AF:$AF,"NOT FOUND"))</f>
        <v/>
      </c>
      <c r="BI507" s="30">
        <v>288.04430455915707</v>
      </c>
      <c r="BJ507" s="21">
        <v>25</v>
      </c>
      <c r="BK507" s="28" t="str">
        <f>IF(_xlfn.XLOOKUP(Consolidated[[#This Row],[CODE]],'[4]PRUEBA PVI'!$D:$D,'[4]PRUEBA PVI'!$AK:$AK,"NO DATA")=Consolidated[[#This Row],[NO OF CLASSROOMS]],"","DOES NOT MATCH")</f>
        <v/>
      </c>
      <c r="BL507" s="31">
        <f>Consolidated[[#This Row],[ENROLLMENT 2021-22]]/Consolidated[[#This Row],[NO OF CLASSROOMS]]</f>
        <v>11.521772182366282</v>
      </c>
      <c r="BM507" s="21">
        <f>Consolidated[[#This Row],[FLOOR AREA (SF)]]/Consolidated[[#This Row],[ENROLLMENT 2022-23]]</f>
        <v>114.17038809947424</v>
      </c>
      <c r="BN507" s="21" t="s">
        <v>99</v>
      </c>
      <c r="BO507" s="21" t="s">
        <v>100</v>
      </c>
      <c r="BP507" s="21" t="s">
        <v>97</v>
      </c>
      <c r="BQ507" s="21" t="s">
        <v>97</v>
      </c>
      <c r="BR507" s="21" t="s">
        <v>285</v>
      </c>
      <c r="BS507" s="21" t="str">
        <f>_xlfn.XLOOKUP(Consolidated[[#This Row],[CODE]],'[7]page 1'!$A:$A,'[7]page 1'!$C:$C,"")</f>
        <v/>
      </c>
      <c r="BT507" s="21" t="str">
        <f>_xlfn.XLOOKUP(Consolidated[[#This Row],[CODE]],[8]Sheet1!$A:$A,[8]Sheet1!$G:$G,"")</f>
        <v>ESSER ROOF SEALING PROGRAM</v>
      </c>
      <c r="BU507" s="21" t="s">
        <v>92</v>
      </c>
      <c r="BV507" s="21" t="s">
        <v>101</v>
      </c>
      <c r="BW507" s="25" t="s">
        <v>92</v>
      </c>
      <c r="BX507" s="32" t="s">
        <v>1478</v>
      </c>
      <c r="BY507" s="21" t="s">
        <v>356</v>
      </c>
      <c r="BZ507" s="21" t="s">
        <v>103</v>
      </c>
      <c r="CA507" s="33" t="s">
        <v>1474</v>
      </c>
      <c r="CB507" s="21">
        <v>1</v>
      </c>
      <c r="CC507" s="25" t="s">
        <v>105</v>
      </c>
      <c r="CD507" s="21" t="s">
        <v>97</v>
      </c>
      <c r="CE507" s="21"/>
      <c r="CF507" s="21" t="s">
        <v>106</v>
      </c>
    </row>
    <row r="508" spans="1:84" ht="56.4" x14ac:dyDescent="0.3">
      <c r="A508" s="21">
        <v>52142</v>
      </c>
      <c r="B508" s="22" t="s">
        <v>1479</v>
      </c>
      <c r="C508" s="21" t="s">
        <v>356</v>
      </c>
      <c r="D508" s="21" t="s">
        <v>356</v>
      </c>
      <c r="E508" s="21" t="s">
        <v>356</v>
      </c>
      <c r="F508" s="21"/>
      <c r="G508" s="21" t="s">
        <v>189</v>
      </c>
      <c r="H508" s="21" t="s">
        <v>190</v>
      </c>
      <c r="I508" s="21" t="s">
        <v>92</v>
      </c>
      <c r="J508" s="21" t="s">
        <v>92</v>
      </c>
      <c r="K508" s="21" t="s">
        <v>191</v>
      </c>
      <c r="L508" s="24" t="s">
        <v>92</v>
      </c>
      <c r="M508" s="24" t="s">
        <v>92</v>
      </c>
      <c r="N508" s="24" t="s">
        <v>92</v>
      </c>
      <c r="O508" s="24" t="s">
        <v>92</v>
      </c>
      <c r="P508" s="24" t="s">
        <v>92</v>
      </c>
      <c r="Q508" s="24" t="s">
        <v>92</v>
      </c>
      <c r="R508" s="24" t="s">
        <v>92</v>
      </c>
      <c r="S508" s="24">
        <v>83.457634443481311</v>
      </c>
      <c r="T508" s="24">
        <v>78.455312126633046</v>
      </c>
      <c r="U508" s="24">
        <v>74.164270390701574</v>
      </c>
      <c r="V508" s="24" t="s">
        <v>92</v>
      </c>
      <c r="W508" s="24" t="s">
        <v>92</v>
      </c>
      <c r="X508" s="24" t="s">
        <v>92</v>
      </c>
      <c r="Y508" s="24" t="s">
        <v>92</v>
      </c>
      <c r="Z508" s="24" t="s">
        <v>92</v>
      </c>
      <c r="AA508" s="24" t="s">
        <v>92</v>
      </c>
      <c r="AB508" s="23" t="s">
        <v>230</v>
      </c>
      <c r="AC508" s="21">
        <v>18.0076</v>
      </c>
      <c r="AD508" s="21">
        <v>-66.614670000000004</v>
      </c>
      <c r="AE508" s="21" t="str">
        <f>_xlfn.XLOOKUP(Consolidated[[#This Row],[CODE]],[1]updatedschoolpoints!$A:$A,[1]updatedschoolpoints!$O:$O)</f>
        <v>389-062-505-07</v>
      </c>
      <c r="AF508" s="21">
        <f>_xlfn.XLOOKUP(Consolidated[[#This Row],[CODE]],[1]updatedschoolpoints!$A:$A,[1]updatedschoolpoints!$Q:$Q)</f>
        <v>7</v>
      </c>
      <c r="AG508" s="21">
        <f>_xlfn.XLOOKUP(Consolidated[[#This Row],[CODE]],[1]updatedschoolpoints!$A:$A,[1]updatedschoolpoints!$P:$P)</f>
        <v>505</v>
      </c>
      <c r="AH508" s="21">
        <f>_xlfn.XLOOKUP(Consolidated[[#This Row],[CODE]],[1]updatedschoolpoints!$A:$A,[1]updatedschoolpoints!$I:$I)</f>
        <v>1.2384620900000001</v>
      </c>
      <c r="AI508" s="21">
        <f>_xlfn.XLOOKUP(Consolidated[[#This Row],[CODE]],[1]updatedschoolpoints!$A:$A,[1]updatedschoolpoints!$H:$H)</f>
        <v>53947.408640000001</v>
      </c>
      <c r="AJ508" s="21">
        <v>29492</v>
      </c>
      <c r="AK508" s="21" t="s">
        <v>784</v>
      </c>
      <c r="AL508" s="26">
        <f>_xlfn.XLOOKUP(Consolidated[[#This Row],[CODE]],'[2]FCI updated 220517'!$B:$B,'[2]FCI updated 220517'!$GD:$GD)</f>
        <v>1.6</v>
      </c>
      <c r="AM508" s="27">
        <f>IF(AND(Consolidated[[#This Row],[DESIGNATION]]="Historic",Consolidated[[#This Row],[DESIGNATION 3/22/2022]]="Historic"),AL508,AL508/1.6)</f>
        <v>1</v>
      </c>
      <c r="AN508" s="21" t="s">
        <v>97</v>
      </c>
      <c r="AO508" s="21" t="s">
        <v>97</v>
      </c>
      <c r="AP508" s="21" t="str">
        <f>_xlfn.XLOOKUP(Consolidated[[#This Row],[CODE]],'[3]PRUEBA PVI'!$D:$D,'[3]PRUEBA PVI'!$I:$I,"NO DATA")</f>
        <v>REGULAR</v>
      </c>
      <c r="AQ508" s="28" t="str">
        <f>IF(_xlfn.XLOOKUP(Consolidated[[#This Row],[CODE]],'[4]PRUEBA PVI'!$D:$D,'[4]PRUEBA PVI'!$I:$I,"NOT FOUND")=Consolidated[[#This Row],[SPECIAL SCHOOL]],"MATCHES","NO")</f>
        <v>MATCHES</v>
      </c>
      <c r="AR508" s="28"/>
      <c r="AS508" s="21">
        <f>_xlfn.XLOOKUP(Consolidated[[#This Row],[CODE]],'[5]WORKING FILE'!$D:$D,'[5]WORKING FILE'!$W:$W,"")</f>
        <v>5</v>
      </c>
      <c r="AT508" s="33" t="str">
        <f>_xlfn.XLOOKUP(Consolidated[[#This Row],[CODE]],'[5]WORKING FILE'!$D:$D,'[5]WORKING FILE'!$V:$V)</f>
        <v>Bring students from nearby JUAN CUEVAS ABOY. Replace School as K-8</v>
      </c>
      <c r="AU508" s="21" t="str">
        <f>_xlfn.XLOOKUP(Consolidated[[#This Row],[CODE]],'[6]Karen sort'!$D:$D,'[6]Karen sort'!$O:$O,"NOT COMPLETE")</f>
        <v>PK-8</v>
      </c>
      <c r="AV508" s="21">
        <v>8.1999999999999993</v>
      </c>
      <c r="AW508" s="21">
        <v>3</v>
      </c>
      <c r="AX508" s="21" t="s">
        <v>92</v>
      </c>
      <c r="AY508" s="27" t="s">
        <v>92</v>
      </c>
      <c r="AZ508" s="21"/>
      <c r="BA508" s="21"/>
      <c r="BB508" s="21"/>
      <c r="BC508" s="21"/>
      <c r="BD508" s="21"/>
      <c r="BE508" s="21"/>
      <c r="BF508" s="24" t="s">
        <v>98</v>
      </c>
      <c r="BG508" s="24">
        <v>236.07721696081592</v>
      </c>
      <c r="BH508" s="29" t="str">
        <f>IF(_xlfn.XLOOKUP(Consolidated[[#This Row],[CODE]],'[4]PRUEBA PVI'!$D:$D,'[4]PRUEBA PVI'!$AF:$AF,"NOT FOUND")=BG508,"",_xlfn.XLOOKUP(Consolidated[[#This Row],[CODE]],'[4]PRUEBA PVI'!$D:$D,'[4]PRUEBA PVI'!$AF:$AF,"NOT FOUND"))</f>
        <v/>
      </c>
      <c r="BI508" s="30">
        <v>223.82637235026596</v>
      </c>
      <c r="BJ508" s="21">
        <v>92</v>
      </c>
      <c r="BK508" s="28" t="str">
        <f>IF(_xlfn.XLOOKUP(Consolidated[[#This Row],[CODE]],'[4]PRUEBA PVI'!$D:$D,'[4]PRUEBA PVI'!$AK:$AK,"NO DATA")=Consolidated[[#This Row],[NO OF CLASSROOMS]],"","DOES NOT MATCH")</f>
        <v/>
      </c>
      <c r="BL508" s="31">
        <f>Consolidated[[#This Row],[ENROLLMENT 2021-22]]/Consolidated[[#This Row],[NO OF CLASSROOMS]]</f>
        <v>2.4328953516333258</v>
      </c>
      <c r="BM508" s="21">
        <f>Consolidated[[#This Row],[FLOOR AREA (SF)]]/Consolidated[[#This Row],[ENROLLMENT 2022-23]]</f>
        <v>124.92522734582677</v>
      </c>
      <c r="BN508" s="21" t="s">
        <v>99</v>
      </c>
      <c r="BO508" s="21" t="s">
        <v>100</v>
      </c>
      <c r="BP508" s="21" t="s">
        <v>97</v>
      </c>
      <c r="BQ508" s="21" t="s">
        <v>97</v>
      </c>
      <c r="BR508" s="21" t="s">
        <v>285</v>
      </c>
      <c r="BS508" s="21" t="str">
        <f>_xlfn.XLOOKUP(Consolidated[[#This Row],[CODE]],'[7]page 1'!$A:$A,'[7]page 1'!$C:$C,"")</f>
        <v/>
      </c>
      <c r="BT508" s="21" t="str">
        <f>_xlfn.XLOOKUP(Consolidated[[#This Row],[CODE]],[8]Sheet1!$A:$A,[8]Sheet1!$G:$G,"")</f>
        <v/>
      </c>
      <c r="BU508" s="21" t="s">
        <v>92</v>
      </c>
      <c r="BV508" s="21" t="s">
        <v>101</v>
      </c>
      <c r="BW508" s="25" t="s">
        <v>92</v>
      </c>
      <c r="BX508" s="32" t="s">
        <v>1480</v>
      </c>
      <c r="BY508" s="21" t="s">
        <v>356</v>
      </c>
      <c r="BZ508" s="21" t="s">
        <v>103</v>
      </c>
      <c r="CA508" s="33" t="s">
        <v>1481</v>
      </c>
      <c r="CB508" s="21">
        <v>1</v>
      </c>
      <c r="CC508" s="25" t="s">
        <v>105</v>
      </c>
      <c r="CD508" s="21" t="s">
        <v>97</v>
      </c>
      <c r="CE508" s="21"/>
      <c r="CF508" s="21" t="s">
        <v>176</v>
      </c>
    </row>
    <row r="509" spans="1:84" ht="56.4" x14ac:dyDescent="0.3">
      <c r="A509" s="21">
        <v>52159</v>
      </c>
      <c r="B509" s="22" t="s">
        <v>1482</v>
      </c>
      <c r="C509" s="21" t="s">
        <v>356</v>
      </c>
      <c r="D509" s="21" t="s">
        <v>356</v>
      </c>
      <c r="E509" s="21" t="s">
        <v>356</v>
      </c>
      <c r="F509" s="21"/>
      <c r="G509" s="42" t="s">
        <v>389</v>
      </c>
      <c r="H509" s="42"/>
      <c r="I509" s="42" t="s">
        <v>92</v>
      </c>
      <c r="J509" s="42" t="s">
        <v>92</v>
      </c>
      <c r="K509" s="42" t="s">
        <v>94</v>
      </c>
      <c r="L509" s="43"/>
      <c r="M509" s="43"/>
      <c r="N509" s="43"/>
      <c r="O509" s="43"/>
      <c r="P509" s="43"/>
      <c r="Q509" s="43"/>
      <c r="R509" s="43"/>
      <c r="S509" s="43"/>
      <c r="T509" s="43"/>
      <c r="U509" s="43"/>
      <c r="V509" s="43"/>
      <c r="W509" s="43"/>
      <c r="X509" s="43"/>
      <c r="Y509" s="43"/>
      <c r="Z509" s="43"/>
      <c r="AA509" s="43"/>
      <c r="AB509" s="23" t="s">
        <v>1483</v>
      </c>
      <c r="AC509" s="37">
        <v>18.012031</v>
      </c>
      <c r="AD509" s="37">
        <v>-66.611351999999997</v>
      </c>
      <c r="AE509" s="37" t="str">
        <f>_xlfn.XLOOKUP(Consolidated[[#This Row],[CODE]],[1]updatedschoolpoints!$A:$A,[1]updatedschoolpoints!$O:$O)</f>
        <v>389-053-383-06</v>
      </c>
      <c r="AF509" s="37">
        <f>_xlfn.XLOOKUP(Consolidated[[#This Row],[CODE]],[1]updatedschoolpoints!$A:$A,[1]updatedschoolpoints!$Q:$Q)</f>
        <v>6</v>
      </c>
      <c r="AG509" s="37">
        <f>_xlfn.XLOOKUP(Consolidated[[#This Row],[CODE]],[1]updatedschoolpoints!$A:$A,[1]updatedschoolpoints!$P:$P)</f>
        <v>383</v>
      </c>
      <c r="AH509" s="37">
        <f>_xlfn.XLOOKUP(Consolidated[[#This Row],[CODE]],[1]updatedschoolpoints!$A:$A,[1]updatedschoolpoints!$I:$I)</f>
        <v>0.25188330199999998</v>
      </c>
      <c r="AI509" s="37">
        <f>_xlfn.XLOOKUP(Consolidated[[#This Row],[CODE]],[1]updatedschoolpoints!$A:$A,[1]updatedschoolpoints!$H:$H)</f>
        <v>10972.03666</v>
      </c>
      <c r="AJ509" s="21">
        <v>88940</v>
      </c>
      <c r="AK509" s="21" t="s">
        <v>402</v>
      </c>
      <c r="AL509" s="26">
        <f>_xlfn.XLOOKUP(Consolidated[[#This Row],[CODE]],'[2]FCI updated 220517'!$B:$B,'[2]FCI updated 220517'!$GD:$GD)</f>
        <v>0.82499999999999996</v>
      </c>
      <c r="AM509" s="27">
        <f>IF(AND(Consolidated[[#This Row],[DESIGNATION]]="Historic",Consolidated[[#This Row],[DESIGNATION 3/22/2022]]="Historic"),AL509,AL509/1.6)</f>
        <v>0.51562499999999989</v>
      </c>
      <c r="AN509" s="21" t="s">
        <v>97</v>
      </c>
      <c r="AO509" s="21" t="s">
        <v>97</v>
      </c>
      <c r="AP509" s="21" t="str">
        <f>_xlfn.XLOOKUP(Consolidated[[#This Row],[CODE]],'[3]PRUEBA PVI'!$D:$D,'[3]PRUEBA PVI'!$I:$I,"NO DATA")</f>
        <v>BELLAS ARTES</v>
      </c>
      <c r="AQ509" s="28" t="str">
        <f>IF(_xlfn.XLOOKUP(Consolidated[[#This Row],[CODE]],'[4]PRUEBA PVI'!$D:$D,'[4]PRUEBA PVI'!$I:$I,"NOT FOUND")=Consolidated[[#This Row],[SPECIAL SCHOOL]],"MATCHES","NO")</f>
        <v>MATCHES</v>
      </c>
      <c r="AR509" s="28"/>
      <c r="AS509" s="21">
        <f>_xlfn.XLOOKUP(Consolidated[[#This Row],[CODE]],'[5]WORKING FILE'!$D:$D,'[5]WORKING FILE'!$W:$W,"")</f>
        <v>3</v>
      </c>
      <c r="AT509" s="33" t="str">
        <f>_xlfn.XLOOKUP(Consolidated[[#This Row],[CODE]],'[5]WORKING FILE'!$D:$D,'[5]WORKING FILE'!$V:$V)</f>
        <v xml:space="preserve">Specialty School. Keep </v>
      </c>
      <c r="AU509" s="21">
        <f>_xlfn.XLOOKUP(Consolidated[[#This Row],[CODE]],'[6]Karen sort'!$D:$D,'[6]Karen sort'!$O:$O,"NOT COMPLETE")</f>
        <v>0</v>
      </c>
      <c r="AV509" s="21">
        <v>8.1999999999999993</v>
      </c>
      <c r="AW509" s="21"/>
      <c r="AX509" s="21" t="s">
        <v>92</v>
      </c>
      <c r="AY509" s="27" t="s">
        <v>92</v>
      </c>
      <c r="AZ509" s="21"/>
      <c r="BA509" s="21"/>
      <c r="BB509" s="21"/>
      <c r="BC509" s="21"/>
      <c r="BD509" s="21"/>
      <c r="BE509" s="21"/>
      <c r="BF509" s="24" t="s">
        <v>98</v>
      </c>
      <c r="BG509" s="24">
        <v>0</v>
      </c>
      <c r="BH509" s="29" t="str">
        <f>IF(_xlfn.XLOOKUP(Consolidated[[#This Row],[CODE]],'[4]PRUEBA PVI'!$D:$D,'[4]PRUEBA PVI'!$AF:$AF,"NOT FOUND")=BG509,"",_xlfn.XLOOKUP(Consolidated[[#This Row],[CODE]],'[4]PRUEBA PVI'!$D:$D,'[4]PRUEBA PVI'!$AF:$AF,"NOT FOUND"))</f>
        <v/>
      </c>
      <c r="BI509" s="30">
        <v>0</v>
      </c>
      <c r="BJ509" s="21">
        <v>56</v>
      </c>
      <c r="BK509" s="28" t="str">
        <f>IF(_xlfn.XLOOKUP(Consolidated[[#This Row],[CODE]],'[4]PRUEBA PVI'!$D:$D,'[4]PRUEBA PVI'!$AK:$AK,"NO DATA")=Consolidated[[#This Row],[NO OF CLASSROOMS]],"","DOES NOT MATCH")</f>
        <v/>
      </c>
      <c r="BL509" s="31">
        <f>Consolidated[[#This Row],[ENROLLMENT 2021-22]]/Consolidated[[#This Row],[NO OF CLASSROOMS]]</f>
        <v>0</v>
      </c>
      <c r="BM509" s="21" t="e">
        <f>Consolidated[[#This Row],[FLOOR AREA (SF)]]/Consolidated[[#This Row],[ENROLLMENT 2022-23]]</f>
        <v>#DIV/0!</v>
      </c>
      <c r="BN509" s="21" t="s">
        <v>99</v>
      </c>
      <c r="BO509" s="21" t="s">
        <v>100</v>
      </c>
      <c r="BP509" s="21" t="s">
        <v>392</v>
      </c>
      <c r="BQ509" s="21" t="s">
        <v>97</v>
      </c>
      <c r="BR509" s="21" t="s">
        <v>97</v>
      </c>
      <c r="BS509" s="21" t="str">
        <f>_xlfn.XLOOKUP(Consolidated[[#This Row],[CODE]],'[7]page 1'!$A:$A,'[7]page 1'!$C:$C,"")</f>
        <v/>
      </c>
      <c r="BT509" s="21" t="str">
        <f>_xlfn.XLOOKUP(Consolidated[[#This Row],[CODE]],[8]Sheet1!$A:$A,[8]Sheet1!$G:$G,"")</f>
        <v/>
      </c>
      <c r="BU509" s="21" t="s">
        <v>92</v>
      </c>
      <c r="BV509" s="21" t="s">
        <v>101</v>
      </c>
      <c r="BW509" s="25" t="s">
        <v>92</v>
      </c>
      <c r="BX509" s="32" t="s">
        <v>1484</v>
      </c>
      <c r="BY509" s="21" t="s">
        <v>356</v>
      </c>
      <c r="BZ509" s="21" t="s">
        <v>103</v>
      </c>
      <c r="CA509" s="33" t="s">
        <v>1474</v>
      </c>
      <c r="CB509" s="21">
        <v>1</v>
      </c>
      <c r="CC509" s="25" t="s">
        <v>172</v>
      </c>
      <c r="CD509" s="21" t="s">
        <v>97</v>
      </c>
      <c r="CE509" s="21"/>
      <c r="CF509" s="21" t="s">
        <v>176</v>
      </c>
    </row>
    <row r="510" spans="1:84" ht="98.4" x14ac:dyDescent="0.3">
      <c r="A510" s="21">
        <v>52183</v>
      </c>
      <c r="B510" s="22" t="s">
        <v>1485</v>
      </c>
      <c r="C510" s="21" t="s">
        <v>356</v>
      </c>
      <c r="D510" s="21" t="s">
        <v>356</v>
      </c>
      <c r="E510" s="21" t="s">
        <v>356</v>
      </c>
      <c r="F510" s="21"/>
      <c r="G510" s="21" t="s">
        <v>119</v>
      </c>
      <c r="H510" s="21" t="s">
        <v>120</v>
      </c>
      <c r="I510" s="21" t="s">
        <v>92</v>
      </c>
      <c r="J510" s="21" t="s">
        <v>92</v>
      </c>
      <c r="K510" s="21" t="s">
        <v>121</v>
      </c>
      <c r="L510" s="24" t="s">
        <v>92</v>
      </c>
      <c r="M510" s="24">
        <v>19.077336701861391</v>
      </c>
      <c r="N510" s="24">
        <v>17.739724383126116</v>
      </c>
      <c r="O510" s="24">
        <v>18.772389585261909</v>
      </c>
      <c r="P510" s="24">
        <v>21.661286433124037</v>
      </c>
      <c r="Q510" s="24">
        <v>19.826150836609138</v>
      </c>
      <c r="R510" s="24">
        <v>21.750564342293021</v>
      </c>
      <c r="S510" s="24" t="s">
        <v>92</v>
      </c>
      <c r="T510" s="24" t="s">
        <v>92</v>
      </c>
      <c r="U510" s="24" t="s">
        <v>92</v>
      </c>
      <c r="V510" s="24" t="s">
        <v>92</v>
      </c>
      <c r="W510" s="24" t="s">
        <v>92</v>
      </c>
      <c r="X510" s="24" t="s">
        <v>92</v>
      </c>
      <c r="Y510" s="24" t="s">
        <v>92</v>
      </c>
      <c r="Z510" s="24" t="s">
        <v>92</v>
      </c>
      <c r="AA510" s="24" t="s">
        <v>92</v>
      </c>
      <c r="AB510" s="23" t="s">
        <v>202</v>
      </c>
      <c r="AC510" s="21">
        <v>18.00798</v>
      </c>
      <c r="AD510" s="21">
        <v>-66.533770000000004</v>
      </c>
      <c r="AE510" s="21" t="str">
        <f>_xlfn.XLOOKUP(Consolidated[[#This Row],[CODE]],[1]updatedschoolpoints!$A:$A,[1]updatedschoolpoints!$O:$O)</f>
        <v>390-065-163-30</v>
      </c>
      <c r="AF510" s="21">
        <f>_xlfn.XLOOKUP(Consolidated[[#This Row],[CODE]],[1]updatedschoolpoints!$A:$A,[1]updatedschoolpoints!$Q:$Q)</f>
        <v>30</v>
      </c>
      <c r="AG510" s="21">
        <f>_xlfn.XLOOKUP(Consolidated[[#This Row],[CODE]],[1]updatedschoolpoints!$A:$A,[1]updatedschoolpoints!$P:$P)</f>
        <v>163</v>
      </c>
      <c r="AH510" s="21">
        <f>_xlfn.XLOOKUP(Consolidated[[#This Row],[CODE]],[1]updatedschoolpoints!$A:$A,[1]updatedschoolpoints!$I:$I)</f>
        <v>0.69134804999999999</v>
      </c>
      <c r="AI510" s="21">
        <f>_xlfn.XLOOKUP(Consolidated[[#This Row],[CODE]],[1]updatedschoolpoints!$A:$A,[1]updatedschoolpoints!$H:$H)</f>
        <v>30115.121070000001</v>
      </c>
      <c r="AJ510" s="21">
        <v>18846</v>
      </c>
      <c r="AK510" s="21" t="s">
        <v>873</v>
      </c>
      <c r="AL510" s="26">
        <f>_xlfn.XLOOKUP(Consolidated[[#This Row],[CODE]],'[2]FCI updated 220517'!$B:$B,'[2]FCI updated 220517'!$GD:$GD)</f>
        <v>1.3839999999999999</v>
      </c>
      <c r="AM510" s="27">
        <f>IF(AND(Consolidated[[#This Row],[DESIGNATION]]="Historic",Consolidated[[#This Row],[DESIGNATION 3/22/2022]]="Historic"),AL510,AL510/1.6)</f>
        <v>0.86499999999999988</v>
      </c>
      <c r="AN510" s="21" t="s">
        <v>97</v>
      </c>
      <c r="AO510" s="21" t="s">
        <v>97</v>
      </c>
      <c r="AP510" s="21" t="str">
        <f>_xlfn.XLOOKUP(Consolidated[[#This Row],[CODE]],'[3]PRUEBA PVI'!$D:$D,'[3]PRUEBA PVI'!$I:$I,"NO DATA")</f>
        <v>REGULAR</v>
      </c>
      <c r="AQ510" s="28" t="str">
        <f>IF(_xlfn.XLOOKUP(Consolidated[[#This Row],[CODE]],'[4]PRUEBA PVI'!$D:$D,'[4]PRUEBA PVI'!$I:$I,"NOT FOUND")=Consolidated[[#This Row],[SPECIAL SCHOOL]],"MATCHES","NO")</f>
        <v>MATCHES</v>
      </c>
      <c r="AR510" s="28"/>
      <c r="AS510" s="21">
        <f>_xlfn.XLOOKUP(Consolidated[[#This Row],[CODE]],'[5]WORKING FILE'!$D:$D,'[5]WORKING FILE'!$W:$W,"")</f>
        <v>3</v>
      </c>
      <c r="AT510" s="33" t="str">
        <f>_xlfn.XLOOKUP(Consolidated[[#This Row],[CODE]],'[5]WORKING FILE'!$D:$D,'[5]WORKING FILE'!$V:$V)</f>
        <v xml:space="preserve">Very Isolated. Keep </v>
      </c>
      <c r="AU510" s="21" t="str">
        <f>_xlfn.XLOOKUP(Consolidated[[#This Row],[CODE]],'[6]Karen sort'!$D:$D,'[6]Karen sort'!$O:$O,"NOT COMPLETE")</f>
        <v>PK-5</v>
      </c>
      <c r="AV510" s="21">
        <v>8.1999999999999993</v>
      </c>
      <c r="AW510" s="21">
        <v>4</v>
      </c>
      <c r="AX510" s="21" t="s">
        <v>92</v>
      </c>
      <c r="AY510" s="27" t="s">
        <v>92</v>
      </c>
      <c r="AZ510" s="21"/>
      <c r="BA510" s="21"/>
      <c r="BB510" s="21"/>
      <c r="BC510" s="21"/>
      <c r="BD510" s="21"/>
      <c r="BE510" s="21"/>
      <c r="BF510" s="24" t="s">
        <v>98</v>
      </c>
      <c r="BG510" s="24">
        <v>118.8274522822756</v>
      </c>
      <c r="BH510" s="29" t="str">
        <f>IF(_xlfn.XLOOKUP(Consolidated[[#This Row],[CODE]],'[4]PRUEBA PVI'!$D:$D,'[4]PRUEBA PVI'!$AF:$AF,"NOT FOUND")=BG510,"",_xlfn.XLOOKUP(Consolidated[[#This Row],[CODE]],'[4]PRUEBA PVI'!$D:$D,'[4]PRUEBA PVI'!$AF:$AF,"NOT FOUND"))</f>
        <v/>
      </c>
      <c r="BI510" s="30">
        <v>112.06782428463009</v>
      </c>
      <c r="BJ510" s="21">
        <v>21</v>
      </c>
      <c r="BK510" s="28" t="str">
        <f>IF(_xlfn.XLOOKUP(Consolidated[[#This Row],[CODE]],'[4]PRUEBA PVI'!$D:$D,'[4]PRUEBA PVI'!$AK:$AK,"NO DATA")=Consolidated[[#This Row],[NO OF CLASSROOMS]],"","DOES NOT MATCH")</f>
        <v/>
      </c>
      <c r="BL510" s="31">
        <f>Consolidated[[#This Row],[ENROLLMENT 2021-22]]/Consolidated[[#This Row],[NO OF CLASSROOMS]]</f>
        <v>5.3365630611728614</v>
      </c>
      <c r="BM510" s="21">
        <f>Consolidated[[#This Row],[FLOOR AREA (SF)]]/Consolidated[[#This Row],[ENROLLMENT 2022-23]]</f>
        <v>158.59971444335244</v>
      </c>
      <c r="BN510" s="21" t="s">
        <v>114</v>
      </c>
      <c r="BO510" s="21" t="s">
        <v>115</v>
      </c>
      <c r="BP510" s="21" t="s">
        <v>97</v>
      </c>
      <c r="BQ510" s="21" t="s">
        <v>97</v>
      </c>
      <c r="BR510" s="21" t="s">
        <v>97</v>
      </c>
      <c r="BS510" s="21" t="str">
        <f>_xlfn.XLOOKUP(Consolidated[[#This Row],[CODE]],'[7]page 1'!$A:$A,'[7]page 1'!$C:$C,"")</f>
        <v>85KVA</v>
      </c>
      <c r="BT510" s="21" t="str">
        <f>_xlfn.XLOOKUP(Consolidated[[#This Row],[CODE]],[8]Sheet1!$A:$A,[8]Sheet1!$G:$G,"")</f>
        <v/>
      </c>
      <c r="BU510" s="21" t="s">
        <v>92</v>
      </c>
      <c r="BV510" s="21" t="s">
        <v>124</v>
      </c>
      <c r="BW510" s="25" t="s">
        <v>92</v>
      </c>
      <c r="BX510" s="32" t="s">
        <v>1486</v>
      </c>
      <c r="BY510" s="21" t="s">
        <v>356</v>
      </c>
      <c r="BZ510" s="21" t="s">
        <v>103</v>
      </c>
      <c r="CA510" s="33" t="s">
        <v>1474</v>
      </c>
      <c r="CB510" s="21">
        <v>1</v>
      </c>
      <c r="CC510" s="25" t="s">
        <v>105</v>
      </c>
      <c r="CD510" s="21" t="s">
        <v>97</v>
      </c>
      <c r="CE510" s="21"/>
      <c r="CF510" s="21" t="s">
        <v>106</v>
      </c>
    </row>
    <row r="511" spans="1:84" ht="27.6" x14ac:dyDescent="0.3">
      <c r="A511" s="64">
        <v>52225</v>
      </c>
      <c r="B511" s="62" t="s">
        <v>1487</v>
      </c>
      <c r="C511" s="21" t="s">
        <v>356</v>
      </c>
      <c r="D511" s="21" t="s">
        <v>356</v>
      </c>
      <c r="E511" s="21" t="s">
        <v>356</v>
      </c>
      <c r="F511" s="21"/>
      <c r="G511" s="21" t="s">
        <v>119</v>
      </c>
      <c r="H511" s="21" t="s">
        <v>120</v>
      </c>
      <c r="I511" s="21" t="s">
        <v>92</v>
      </c>
      <c r="J511" s="21" t="s">
        <v>93</v>
      </c>
      <c r="K511" s="21" t="s">
        <v>121</v>
      </c>
      <c r="L511" s="24" t="s">
        <v>92</v>
      </c>
      <c r="M511" s="24">
        <v>49.601075424839614</v>
      </c>
      <c r="N511" s="24">
        <v>47.617154923127991</v>
      </c>
      <c r="O511" s="24">
        <v>35.667540211997625</v>
      </c>
      <c r="P511" s="24">
        <v>30.137441993911704</v>
      </c>
      <c r="Q511" s="24">
        <v>17.937945995027317</v>
      </c>
      <c r="R511" s="24">
        <v>37.827068421379167</v>
      </c>
      <c r="S511" s="24" t="s">
        <v>92</v>
      </c>
      <c r="T511" s="24" t="s">
        <v>92</v>
      </c>
      <c r="U511" s="24" t="s">
        <v>92</v>
      </c>
      <c r="V511" s="24" t="s">
        <v>92</v>
      </c>
      <c r="W511" s="24" t="s">
        <v>92</v>
      </c>
      <c r="X511" s="24" t="s">
        <v>92</v>
      </c>
      <c r="Y511" s="24" t="s">
        <v>92</v>
      </c>
      <c r="Z511" s="24" t="s">
        <v>92</v>
      </c>
      <c r="AA511" s="24" t="s">
        <v>92</v>
      </c>
      <c r="AB511" s="23" t="s">
        <v>136</v>
      </c>
      <c r="AC511" s="21">
        <v>18.00872</v>
      </c>
      <c r="AD511" s="21">
        <v>-66.627970000000005</v>
      </c>
      <c r="AE511" s="21" t="str">
        <f>_xlfn.XLOOKUP(Consolidated[[#This Row],[CODE]],[1]updatedschoolpoints!$A:$A,[1]updatedschoolpoints!$O:$O)</f>
        <v>388-070-416-01</v>
      </c>
      <c r="AF511" s="21">
        <f>_xlfn.XLOOKUP(Consolidated[[#This Row],[CODE]],[1]updatedschoolpoints!$A:$A,[1]updatedschoolpoints!$Q:$Q)</f>
        <v>1</v>
      </c>
      <c r="AG511" s="21">
        <f>_xlfn.XLOOKUP(Consolidated[[#This Row],[CODE]],[1]updatedschoolpoints!$A:$A,[1]updatedschoolpoints!$P:$P)</f>
        <v>416</v>
      </c>
      <c r="AH511" s="21">
        <f>_xlfn.XLOOKUP(Consolidated[[#This Row],[CODE]],[1]updatedschoolpoints!$A:$A,[1]updatedschoolpoints!$I:$I)</f>
        <v>1.7690962020000001</v>
      </c>
      <c r="AI511" s="21">
        <f>_xlfn.XLOOKUP(Consolidated[[#This Row],[CODE]],[1]updatedschoolpoints!$A:$A,[1]updatedschoolpoints!$H:$H)</f>
        <v>77061.830539999995</v>
      </c>
      <c r="AJ511" s="21">
        <v>37780</v>
      </c>
      <c r="AK511" s="21" t="s">
        <v>873</v>
      </c>
      <c r="AL511" s="26">
        <f>_xlfn.XLOOKUP(Consolidated[[#This Row],[CODE]],'[2]FCI updated 220517'!$B:$B,'[2]FCI updated 220517'!$GD:$GD)</f>
        <v>0.95199999999999996</v>
      </c>
      <c r="AM511" s="27">
        <f>IF(AND(Consolidated[[#This Row],[DESIGNATION]]="Historic",Consolidated[[#This Row],[DESIGNATION 3/22/2022]]="Historic"),AL511,AL511/1.6)</f>
        <v>0.59499999999999997</v>
      </c>
      <c r="AN511" s="21" t="s">
        <v>97</v>
      </c>
      <c r="AO511" s="21" t="s">
        <v>97</v>
      </c>
      <c r="AP511" s="21" t="str">
        <f>_xlfn.XLOOKUP(Consolidated[[#This Row],[CODE]],'[3]PRUEBA PVI'!$D:$D,'[3]PRUEBA PVI'!$I:$I,"NO DATA")</f>
        <v>REGULAR</v>
      </c>
      <c r="AQ511" s="28" t="str">
        <f>IF(_xlfn.XLOOKUP(Consolidated[[#This Row],[CODE]],'[4]PRUEBA PVI'!$D:$D,'[4]PRUEBA PVI'!$I:$I,"NOT FOUND")=Consolidated[[#This Row],[SPECIAL SCHOOL]],"MATCHES","NO")</f>
        <v>MATCHES</v>
      </c>
      <c r="AR511" s="28"/>
      <c r="AS511" s="21">
        <f>_xlfn.XLOOKUP(Consolidated[[#This Row],[CODE]],'[5]WORKING FILE'!$D:$D,'[5]WORKING FILE'!$W:$W,"")</f>
        <v>1</v>
      </c>
      <c r="AT511" s="33" t="str">
        <f>_xlfn.XLOOKUP(Consolidated[[#This Row],[CODE]],'[5]WORKING FILE'!$D:$D,'[5]WORKING FILE'!$V:$V)</f>
        <v>Small and in flood zone. Close to ANTONIO PAOLI. Suggest to merge.</v>
      </c>
      <c r="AU511" s="21" t="str">
        <f>_xlfn.XLOOKUP(Consolidated[[#This Row],[CODE]],'[6]Karen sort'!$D:$D,'[6]Karen sort'!$O:$O,"NOT COMPLETE")</f>
        <v>-</v>
      </c>
      <c r="AV511" s="21">
        <v>8.1999999999999993</v>
      </c>
      <c r="AW511" s="21">
        <v>3</v>
      </c>
      <c r="AX511" s="21" t="s">
        <v>92</v>
      </c>
      <c r="AY511" s="27" t="s">
        <v>92</v>
      </c>
      <c r="AZ511" s="21"/>
      <c r="BA511" s="21"/>
      <c r="BB511" s="21"/>
      <c r="BC511" s="21"/>
      <c r="BD511" s="21"/>
      <c r="BE511" s="21"/>
      <c r="BF511" s="24" t="s">
        <v>98</v>
      </c>
      <c r="BG511" s="24">
        <v>223.57739030290222</v>
      </c>
      <c r="BH511" s="29" t="str">
        <f>IF(_xlfn.XLOOKUP(Consolidated[[#This Row],[CODE]],'[4]PRUEBA PVI'!$D:$D,'[4]PRUEBA PVI'!$AF:$AF,"NOT FOUND")=BG511,"",_xlfn.XLOOKUP(Consolidated[[#This Row],[CODE]],'[4]PRUEBA PVI'!$D:$D,'[4]PRUEBA PVI'!$AF:$AF,"NOT FOUND"))</f>
        <v/>
      </c>
      <c r="BI511" s="30">
        <v>210.92771083097026</v>
      </c>
      <c r="BJ511" s="21">
        <v>26</v>
      </c>
      <c r="BK511" s="28" t="str">
        <f>IF(_xlfn.XLOOKUP(Consolidated[[#This Row],[CODE]],'[4]PRUEBA PVI'!$D:$D,'[4]PRUEBA PVI'!$AK:$AK,"NO DATA")=Consolidated[[#This Row],[NO OF CLASSROOMS]],"","DOES NOT MATCH")</f>
        <v/>
      </c>
      <c r="BL511" s="31">
        <f>Consolidated[[#This Row],[ENROLLMENT 2021-22]]/Consolidated[[#This Row],[NO OF CLASSROOMS]]</f>
        <v>8.1126042627296258</v>
      </c>
      <c r="BM511" s="21">
        <f>Consolidated[[#This Row],[FLOOR AREA (SF)]]/Consolidated[[#This Row],[ENROLLMENT 2022-23]]</f>
        <v>168.97951956955814</v>
      </c>
      <c r="BN511" s="21" t="s">
        <v>99</v>
      </c>
      <c r="BO511" s="21" t="s">
        <v>132</v>
      </c>
      <c r="BP511" s="21" t="s">
        <v>97</v>
      </c>
      <c r="BQ511" s="21" t="s">
        <v>97</v>
      </c>
      <c r="BR511" s="21" t="s">
        <v>97</v>
      </c>
      <c r="BS511" s="21" t="str">
        <f>_xlfn.XLOOKUP(Consolidated[[#This Row],[CODE]],'[7]page 1'!$A:$A,'[7]page 1'!$C:$C,"")</f>
        <v/>
      </c>
      <c r="BT511" s="21" t="str">
        <f>_xlfn.XLOOKUP(Consolidated[[#This Row],[CODE]],[8]Sheet1!$A:$A,[8]Sheet1!$G:$G,"")</f>
        <v/>
      </c>
      <c r="BU511" s="21" t="s">
        <v>92</v>
      </c>
      <c r="BV511" s="21" t="s">
        <v>101</v>
      </c>
      <c r="BW511" s="25" t="s">
        <v>92</v>
      </c>
      <c r="BX511" s="32" t="s">
        <v>1488</v>
      </c>
      <c r="BY511" s="21" t="s">
        <v>356</v>
      </c>
      <c r="BZ511" s="21" t="s">
        <v>103</v>
      </c>
      <c r="CA511" s="33" t="s">
        <v>1474</v>
      </c>
      <c r="CB511" s="21">
        <v>1</v>
      </c>
      <c r="CC511" s="25" t="s">
        <v>105</v>
      </c>
      <c r="CD511" s="21" t="s">
        <v>97</v>
      </c>
      <c r="CE511" s="21"/>
      <c r="CF511" s="21" t="s">
        <v>127</v>
      </c>
    </row>
    <row r="512" spans="1:84" ht="41.4" x14ac:dyDescent="0.3">
      <c r="A512" s="21">
        <v>52258</v>
      </c>
      <c r="B512" s="22" t="s">
        <v>1489</v>
      </c>
      <c r="C512" s="21" t="s">
        <v>356</v>
      </c>
      <c r="D512" s="21" t="s">
        <v>356</v>
      </c>
      <c r="E512" s="21" t="s">
        <v>356</v>
      </c>
      <c r="F512" s="21"/>
      <c r="G512" s="21" t="s">
        <v>119</v>
      </c>
      <c r="H512" s="21" t="s">
        <v>120</v>
      </c>
      <c r="I512" s="21" t="s">
        <v>92</v>
      </c>
      <c r="J512" s="21" t="s">
        <v>92</v>
      </c>
      <c r="K512" s="21" t="s">
        <v>121</v>
      </c>
      <c r="L512" s="24" t="s">
        <v>92</v>
      </c>
      <c r="M512" s="24">
        <v>71.540012631980204</v>
      </c>
      <c r="N512" s="24">
        <v>50.418164036253167</v>
      </c>
      <c r="O512" s="24">
        <v>69.457841465469059</v>
      </c>
      <c r="P512" s="24">
        <v>71.5764247355403</v>
      </c>
      <c r="Q512" s="24">
        <v>46.261018618754655</v>
      </c>
      <c r="R512" s="24">
        <v>66.197369737413538</v>
      </c>
      <c r="S512" s="24" t="s">
        <v>92</v>
      </c>
      <c r="T512" s="24" t="s">
        <v>92</v>
      </c>
      <c r="U512" s="24" t="s">
        <v>92</v>
      </c>
      <c r="V512" s="24" t="s">
        <v>92</v>
      </c>
      <c r="W512" s="24" t="s">
        <v>92</v>
      </c>
      <c r="X512" s="24" t="s">
        <v>92</v>
      </c>
      <c r="Y512" s="24" t="s">
        <v>92</v>
      </c>
      <c r="Z512" s="24" t="s">
        <v>92</v>
      </c>
      <c r="AA512" s="24" t="s">
        <v>92</v>
      </c>
      <c r="AB512" s="23" t="s">
        <v>198</v>
      </c>
      <c r="AC512" s="21">
        <v>17.999759999999998</v>
      </c>
      <c r="AD512" s="21">
        <v>-66.622219999999999</v>
      </c>
      <c r="AE512" s="21" t="str">
        <f>_xlfn.XLOOKUP(Consolidated[[#This Row],[CODE]],[1]updatedschoolpoints!$A:$A,[1]updatedschoolpoints!$O:$O)</f>
        <v>389-091-755-01</v>
      </c>
      <c r="AF512" s="21">
        <f>_xlfn.XLOOKUP(Consolidated[[#This Row],[CODE]],[1]updatedschoolpoints!$A:$A,[1]updatedschoolpoints!$Q:$Q)</f>
        <v>1</v>
      </c>
      <c r="AG512" s="21">
        <f>_xlfn.XLOOKUP(Consolidated[[#This Row],[CODE]],[1]updatedschoolpoints!$A:$A,[1]updatedschoolpoints!$P:$P)</f>
        <v>755</v>
      </c>
      <c r="AH512" s="21">
        <f>_xlfn.XLOOKUP(Consolidated[[#This Row],[CODE]],[1]updatedschoolpoints!$A:$A,[1]updatedschoolpoints!$I:$I)</f>
        <v>3.4378256060000001</v>
      </c>
      <c r="AI512" s="21">
        <f>_xlfn.XLOOKUP(Consolidated[[#This Row],[CODE]],[1]updatedschoolpoints!$A:$A,[1]updatedschoolpoints!$H:$H)</f>
        <v>149751.68340000001</v>
      </c>
      <c r="AJ512" s="21">
        <v>22780</v>
      </c>
      <c r="AK512" s="21" t="s">
        <v>873</v>
      </c>
      <c r="AL512" s="26">
        <f>_xlfn.XLOOKUP(Consolidated[[#This Row],[CODE]],'[2]FCI updated 220517'!$B:$B,'[2]FCI updated 220517'!$GD:$GD)</f>
        <v>1.3360000000000001</v>
      </c>
      <c r="AM512" s="27">
        <f>IF(AND(Consolidated[[#This Row],[DESIGNATION]]="Historic",Consolidated[[#This Row],[DESIGNATION 3/22/2022]]="Historic"),AL512,AL512/1.6)</f>
        <v>0.83499999999999996</v>
      </c>
      <c r="AN512" s="21" t="s">
        <v>97</v>
      </c>
      <c r="AO512" s="21" t="s">
        <v>97</v>
      </c>
      <c r="AP512" s="21" t="str">
        <f>_xlfn.XLOOKUP(Consolidated[[#This Row],[CODE]],'[3]PRUEBA PVI'!$D:$D,'[3]PRUEBA PVI'!$I:$I,"NO DATA")</f>
        <v>REGULAR</v>
      </c>
      <c r="AQ512" s="28" t="str">
        <f>IF(_xlfn.XLOOKUP(Consolidated[[#This Row],[CODE]],'[4]PRUEBA PVI'!$D:$D,'[4]PRUEBA PVI'!$I:$I,"NOT FOUND")=Consolidated[[#This Row],[SPECIAL SCHOOL]],"MATCHES","NO")</f>
        <v>MATCHES</v>
      </c>
      <c r="AR512" s="28"/>
      <c r="AS512" s="21">
        <f>_xlfn.XLOOKUP(Consolidated[[#This Row],[CODE]],'[5]WORKING FILE'!$D:$D,'[5]WORKING FILE'!$W:$W,"")</f>
        <v>1</v>
      </c>
      <c r="AT512" s="33" t="str">
        <f>_xlfn.XLOOKUP(Consolidated[[#This Row],[CODE]],'[5]WORKING FILE'!$D:$D,'[5]WORKING FILE'!$V:$V)</f>
        <v>In flood zone. Merge with nearby HEMETERIO COLON</v>
      </c>
      <c r="AU512" s="21" t="str">
        <f>_xlfn.XLOOKUP(Consolidated[[#This Row],[CODE]],'[6]Karen sort'!$D:$D,'[6]Karen sort'!$O:$O,"NOT COMPLETE")</f>
        <v>-</v>
      </c>
      <c r="AV512" s="21">
        <v>8.1999999999999993</v>
      </c>
      <c r="AW512" s="21">
        <v>4</v>
      </c>
      <c r="AX512" s="21" t="s">
        <v>92</v>
      </c>
      <c r="AY512" s="27" t="s">
        <v>92</v>
      </c>
      <c r="AZ512" s="21"/>
      <c r="BA512" s="21"/>
      <c r="BB512" s="21"/>
      <c r="BC512" s="21"/>
      <c r="BD512" s="21"/>
      <c r="BE512" s="21"/>
      <c r="BF512" s="24" t="s">
        <v>98</v>
      </c>
      <c r="BG512" s="24">
        <v>375.45083122541087</v>
      </c>
      <c r="BH512" s="29" t="str">
        <f>IF(_xlfn.XLOOKUP(Consolidated[[#This Row],[CODE]],'[4]PRUEBA PVI'!$D:$D,'[4]PRUEBA PVI'!$AF:$AF,"NOT FOUND")=BG512,"",_xlfn.XLOOKUP(Consolidated[[#This Row],[CODE]],'[4]PRUEBA PVI'!$D:$D,'[4]PRUEBA PVI'!$AF:$AF,"NOT FOUND"))</f>
        <v/>
      </c>
      <c r="BI512" s="30">
        <v>354.19481464895233</v>
      </c>
      <c r="BJ512" s="21">
        <v>19</v>
      </c>
      <c r="BK512" s="28" t="str">
        <f>IF(_xlfn.XLOOKUP(Consolidated[[#This Row],[CODE]],'[4]PRUEBA PVI'!$D:$D,'[4]PRUEBA PVI'!$AK:$AK,"NO DATA")=Consolidated[[#This Row],[NO OF CLASSROOMS]],"","DOES NOT MATCH")</f>
        <v/>
      </c>
      <c r="BL512" s="31">
        <f>Consolidated[[#This Row],[ENROLLMENT 2021-22]]/Consolidated[[#This Row],[NO OF CLASSROOMS]]</f>
        <v>18.64183234994486</v>
      </c>
      <c r="BM512" s="21">
        <f>Consolidated[[#This Row],[FLOOR AREA (SF)]]/Consolidated[[#This Row],[ENROLLMENT 2022-23]]</f>
        <v>60.673723708773686</v>
      </c>
      <c r="BN512" s="21" t="s">
        <v>99</v>
      </c>
      <c r="BO512" s="21" t="s">
        <v>100</v>
      </c>
      <c r="BP512" s="21" t="s">
        <v>97</v>
      </c>
      <c r="BQ512" s="21" t="s">
        <v>97</v>
      </c>
      <c r="BR512" s="21" t="s">
        <v>97</v>
      </c>
      <c r="BS512" s="21" t="str">
        <f>_xlfn.XLOOKUP(Consolidated[[#This Row],[CODE]],'[7]page 1'!$A:$A,'[7]page 1'!$C:$C,"")</f>
        <v/>
      </c>
      <c r="BT512" s="21" t="str">
        <f>_xlfn.XLOOKUP(Consolidated[[#This Row],[CODE]],[8]Sheet1!$A:$A,[8]Sheet1!$G:$G,"")</f>
        <v/>
      </c>
      <c r="BU512" s="21" t="s">
        <v>92</v>
      </c>
      <c r="BV512" s="21" t="s">
        <v>124</v>
      </c>
      <c r="BW512" s="25" t="s">
        <v>92</v>
      </c>
      <c r="BX512" s="32" t="s">
        <v>1490</v>
      </c>
      <c r="BY512" s="21" t="s">
        <v>356</v>
      </c>
      <c r="BZ512" s="21" t="s">
        <v>103</v>
      </c>
      <c r="CA512" s="33" t="s">
        <v>1474</v>
      </c>
      <c r="CB512" s="21">
        <v>1</v>
      </c>
      <c r="CC512" s="25" t="s">
        <v>105</v>
      </c>
      <c r="CD512" s="21" t="s">
        <v>97</v>
      </c>
      <c r="CE512" s="21"/>
      <c r="CF512" s="21" t="s">
        <v>143</v>
      </c>
    </row>
    <row r="513" spans="1:84" ht="56.4" x14ac:dyDescent="0.3">
      <c r="A513" s="21">
        <v>52274</v>
      </c>
      <c r="B513" s="22" t="s">
        <v>1491</v>
      </c>
      <c r="C513" s="21" t="s">
        <v>356</v>
      </c>
      <c r="D513" s="21" t="s">
        <v>356</v>
      </c>
      <c r="E513" s="21" t="s">
        <v>356</v>
      </c>
      <c r="F513" s="21"/>
      <c r="G513" s="21" t="s">
        <v>160</v>
      </c>
      <c r="H513" s="21" t="s">
        <v>161</v>
      </c>
      <c r="I513" s="21" t="s">
        <v>92</v>
      </c>
      <c r="J513" s="21" t="s">
        <v>92</v>
      </c>
      <c r="K513" s="21" t="s">
        <v>162</v>
      </c>
      <c r="L513" s="24" t="s">
        <v>92</v>
      </c>
      <c r="M513" s="24" t="s">
        <v>92</v>
      </c>
      <c r="N513" s="24" t="s">
        <v>92</v>
      </c>
      <c r="O513" s="24" t="s">
        <v>92</v>
      </c>
      <c r="P513" s="24" t="s">
        <v>92</v>
      </c>
      <c r="Q513" s="24" t="s">
        <v>92</v>
      </c>
      <c r="R513" s="24" t="s">
        <v>92</v>
      </c>
      <c r="S513" s="24" t="s">
        <v>92</v>
      </c>
      <c r="T513" s="24" t="s">
        <v>92</v>
      </c>
      <c r="U513" s="24" t="s">
        <v>92</v>
      </c>
      <c r="V513" s="24">
        <v>98.34013382849848</v>
      </c>
      <c r="W513" s="24">
        <v>113.52438457240197</v>
      </c>
      <c r="X513" s="24">
        <v>108.07371822788109</v>
      </c>
      <c r="Y513" s="24">
        <v>90.677283773643907</v>
      </c>
      <c r="Z513" s="24" t="s">
        <v>92</v>
      </c>
      <c r="AA513" s="24" t="s">
        <v>92</v>
      </c>
      <c r="AB513" s="23" t="s">
        <v>1124</v>
      </c>
      <c r="AC513" s="21">
        <v>18.049710000000001</v>
      </c>
      <c r="AD513" s="21">
        <v>-66.548240000000007</v>
      </c>
      <c r="AE513" s="21" t="str">
        <f>_xlfn.XLOOKUP(Consolidated[[#This Row],[CODE]],[1]updatedschoolpoints!$A:$A,[1]updatedschoolpoints!$O:$O)</f>
        <v>366-033-007-13</v>
      </c>
      <c r="AF513" s="21">
        <f>_xlfn.XLOOKUP(Consolidated[[#This Row],[CODE]],[1]updatedschoolpoints!$A:$A,[1]updatedschoolpoints!$Q:$Q)</f>
        <v>13</v>
      </c>
      <c r="AG513" s="21">
        <f>_xlfn.XLOOKUP(Consolidated[[#This Row],[CODE]],[1]updatedschoolpoints!$A:$A,[1]updatedschoolpoints!$P:$P)</f>
        <v>7</v>
      </c>
      <c r="AH513" s="21">
        <f>_xlfn.XLOOKUP(Consolidated[[#This Row],[CODE]],[1]updatedschoolpoints!$A:$A,[1]updatedschoolpoints!$I:$I)</f>
        <v>1.788436744</v>
      </c>
      <c r="AI513" s="21">
        <f>_xlfn.XLOOKUP(Consolidated[[#This Row],[CODE]],[1]updatedschoolpoints!$A:$A,[1]updatedschoolpoints!$H:$H)</f>
        <v>77904.304579999996</v>
      </c>
      <c r="AJ513" s="21">
        <v>19733</v>
      </c>
      <c r="AK513" s="21" t="s">
        <v>1492</v>
      </c>
      <c r="AL513" s="26">
        <f>_xlfn.XLOOKUP(Consolidated[[#This Row],[CODE]],'[2]FCI updated 220517'!$B:$B,'[2]FCI updated 220517'!$GD:$GD)</f>
        <v>1.284</v>
      </c>
      <c r="AM513" s="27">
        <f>IF(AND(Consolidated[[#This Row],[DESIGNATION]]="Historic",Consolidated[[#This Row],[DESIGNATION 3/22/2022]]="Historic"),AL513,AL513/1.6)</f>
        <v>0.80249999999999999</v>
      </c>
      <c r="AN513" s="21" t="s">
        <v>97</v>
      </c>
      <c r="AO513" s="21" t="s">
        <v>97</v>
      </c>
      <c r="AP513" s="21" t="str">
        <f>_xlfn.XLOOKUP(Consolidated[[#This Row],[CODE]],'[3]PRUEBA PVI'!$D:$D,'[3]PRUEBA PVI'!$I:$I,"NO DATA")</f>
        <v>REGULAR</v>
      </c>
      <c r="AQ513" s="28" t="str">
        <f>IF(_xlfn.XLOOKUP(Consolidated[[#This Row],[CODE]],'[4]PRUEBA PVI'!$D:$D,'[4]PRUEBA PVI'!$I:$I,"NOT FOUND")=Consolidated[[#This Row],[SPECIAL SCHOOL]],"MATCHES","NO")</f>
        <v>MATCHES</v>
      </c>
      <c r="AR513" s="28"/>
      <c r="AS513" s="21">
        <f>_xlfn.XLOOKUP(Consolidated[[#This Row],[CODE]],'[5]WORKING FILE'!$D:$D,'[5]WORKING FILE'!$W:$W,"")</f>
        <v>5</v>
      </c>
      <c r="AT513" s="33" t="str">
        <f>_xlfn.XLOOKUP(Consolidated[[#This Row],[CODE]],'[5]WORKING FILE'!$D:$D,'[5]WORKING FILE'!$V:$V)</f>
        <v xml:space="preserve">Too small with no room to grow on site. Needs replacement for HS alone. Consider a new 6-12 to combination with nearby LLANOS DEL SUR (INTERMEDIA) to get it out of flood zone. </v>
      </c>
      <c r="AU513" s="21" t="str">
        <f>_xlfn.XLOOKUP(Consolidated[[#This Row],[CODE]],'[6]Karen sort'!$D:$D,'[6]Karen sort'!$O:$O,"NOT COMPLETE")</f>
        <v>6-12</v>
      </c>
      <c r="AV513" s="21">
        <v>8.1999999999999993</v>
      </c>
      <c r="AW513" s="21">
        <v>3</v>
      </c>
      <c r="AX513" s="21" t="s">
        <v>92</v>
      </c>
      <c r="AY513" s="27" t="s">
        <v>92</v>
      </c>
      <c r="AZ513" s="21"/>
      <c r="BA513" s="21"/>
      <c r="BB513" s="21"/>
      <c r="BC513" s="21"/>
      <c r="BD513" s="21"/>
      <c r="BE513" s="21"/>
      <c r="BF513" s="24" t="s">
        <v>98</v>
      </c>
      <c r="BG513" s="24">
        <v>410.61552040242549</v>
      </c>
      <c r="BH513" s="29" t="str">
        <f>IF(_xlfn.XLOOKUP(Consolidated[[#This Row],[CODE]],'[4]PRUEBA PVI'!$D:$D,'[4]PRUEBA PVI'!$AF:$AF,"NOT FOUND")=BG513,"",_xlfn.XLOOKUP(Consolidated[[#This Row],[CODE]],'[4]PRUEBA PVI'!$D:$D,'[4]PRUEBA PVI'!$AF:$AF,"NOT FOUND"))</f>
        <v/>
      </c>
      <c r="BI513" s="30">
        <v>393.94890400366262</v>
      </c>
      <c r="BJ513" s="21">
        <v>21</v>
      </c>
      <c r="BK513" s="28" t="str">
        <f>IF(_xlfn.XLOOKUP(Consolidated[[#This Row],[CODE]],'[4]PRUEBA PVI'!$D:$D,'[4]PRUEBA PVI'!$AK:$AK,"NO DATA")=Consolidated[[#This Row],[NO OF CLASSROOMS]],"","DOES NOT MATCH")</f>
        <v/>
      </c>
      <c r="BL513" s="31">
        <f>Consolidated[[#This Row],[ENROLLMENT 2021-22]]/Consolidated[[#This Row],[NO OF CLASSROOMS]]</f>
        <v>18.75947161922203</v>
      </c>
      <c r="BM513" s="21">
        <f>Consolidated[[#This Row],[FLOOR AREA (SF)]]/Consolidated[[#This Row],[ENROLLMENT 2022-23]]</f>
        <v>48.057121612599033</v>
      </c>
      <c r="BN513" s="21" t="s">
        <v>114</v>
      </c>
      <c r="BO513" s="21" t="s">
        <v>115</v>
      </c>
      <c r="BP513" s="21" t="s">
        <v>97</v>
      </c>
      <c r="BQ513" s="21" t="s">
        <v>97</v>
      </c>
      <c r="BR513" s="21" t="s">
        <v>285</v>
      </c>
      <c r="BS513" s="21" t="str">
        <f>_xlfn.XLOOKUP(Consolidated[[#This Row],[CODE]],'[7]page 1'!$A:$A,'[7]page 1'!$C:$C,"")</f>
        <v/>
      </c>
      <c r="BT513" s="21" t="str">
        <f>_xlfn.XLOOKUP(Consolidated[[#This Row],[CODE]],[8]Sheet1!$A:$A,[8]Sheet1!$G:$G,"")</f>
        <v/>
      </c>
      <c r="BU513" s="21" t="s">
        <v>92</v>
      </c>
      <c r="BV513" s="21" t="s">
        <v>101</v>
      </c>
      <c r="BW513" s="25" t="s">
        <v>279</v>
      </c>
      <c r="BX513" s="32" t="s">
        <v>1493</v>
      </c>
      <c r="BY513" s="21" t="s">
        <v>356</v>
      </c>
      <c r="BZ513" s="21" t="s">
        <v>103</v>
      </c>
      <c r="CA513" s="33" t="s">
        <v>1474</v>
      </c>
      <c r="CB513" s="21">
        <v>1</v>
      </c>
      <c r="CC513" s="25" t="s">
        <v>105</v>
      </c>
      <c r="CD513" s="21" t="s">
        <v>97</v>
      </c>
      <c r="CE513" s="21"/>
      <c r="CF513" s="21" t="s">
        <v>176</v>
      </c>
    </row>
    <row r="514" spans="1:84" ht="70.2" x14ac:dyDescent="0.3">
      <c r="A514" s="21">
        <v>52357</v>
      </c>
      <c r="B514" s="22" t="s">
        <v>1494</v>
      </c>
      <c r="C514" s="21" t="s">
        <v>356</v>
      </c>
      <c r="D514" s="21" t="s">
        <v>356</v>
      </c>
      <c r="E514" s="21" t="s">
        <v>356</v>
      </c>
      <c r="F514" s="21"/>
      <c r="G514" s="21" t="s">
        <v>119</v>
      </c>
      <c r="H514" s="21" t="s">
        <v>120</v>
      </c>
      <c r="I514" s="21" t="s">
        <v>92</v>
      </c>
      <c r="J514" s="21" t="s">
        <v>93</v>
      </c>
      <c r="K514" s="21" t="s">
        <v>121</v>
      </c>
      <c r="L514" s="24" t="s">
        <v>92</v>
      </c>
      <c r="M514" s="24">
        <v>35.293072898443569</v>
      </c>
      <c r="N514" s="24">
        <v>24.275412313751527</v>
      </c>
      <c r="O514" s="24">
        <v>25.342725940103577</v>
      </c>
      <c r="P514" s="24">
        <v>22.603081495433777</v>
      </c>
      <c r="Q514" s="24">
        <v>29.26717504451825</v>
      </c>
      <c r="R514" s="24">
        <v>24.587594473896459</v>
      </c>
      <c r="S514" s="24" t="s">
        <v>92</v>
      </c>
      <c r="T514" s="24" t="s">
        <v>92</v>
      </c>
      <c r="U514" s="24" t="s">
        <v>92</v>
      </c>
      <c r="V514" s="24" t="s">
        <v>92</v>
      </c>
      <c r="W514" s="24" t="s">
        <v>92</v>
      </c>
      <c r="X514" s="24" t="s">
        <v>92</v>
      </c>
      <c r="Y514" s="24" t="s">
        <v>92</v>
      </c>
      <c r="Z514" s="24" t="s">
        <v>92</v>
      </c>
      <c r="AA514" s="24" t="s">
        <v>92</v>
      </c>
      <c r="AB514" s="23" t="s">
        <v>136</v>
      </c>
      <c r="AC514" s="21">
        <v>18.004629999999999</v>
      </c>
      <c r="AD514" s="21">
        <v>-66.609920000000002</v>
      </c>
      <c r="AE514" s="21" t="str">
        <f>_xlfn.XLOOKUP(Consolidated[[#This Row],[CODE]],[1]updatedschoolpoints!$A:$A,[1]updatedschoolpoints!$O:$O)</f>
        <v>389-073-540-01</v>
      </c>
      <c r="AF514" s="21">
        <f>_xlfn.XLOOKUP(Consolidated[[#This Row],[CODE]],[1]updatedschoolpoints!$A:$A,[1]updatedschoolpoints!$Q:$Q)</f>
        <v>1</v>
      </c>
      <c r="AG514" s="21">
        <f>_xlfn.XLOOKUP(Consolidated[[#This Row],[CODE]],[1]updatedschoolpoints!$A:$A,[1]updatedschoolpoints!$P:$P)</f>
        <v>540</v>
      </c>
      <c r="AH514" s="21">
        <f>_xlfn.XLOOKUP(Consolidated[[#This Row],[CODE]],[1]updatedschoolpoints!$A:$A,[1]updatedschoolpoints!$I:$I)</f>
        <v>1.0525304129999999</v>
      </c>
      <c r="AI514" s="21">
        <f>_xlfn.XLOOKUP(Consolidated[[#This Row],[CODE]],[1]updatedschoolpoints!$A:$A,[1]updatedschoolpoints!$H:$H)</f>
        <v>45848.22479</v>
      </c>
      <c r="AJ514" s="21">
        <v>31164</v>
      </c>
      <c r="AK514" s="21" t="s">
        <v>591</v>
      </c>
      <c r="AL514" s="26">
        <f>_xlfn.XLOOKUP(Consolidated[[#This Row],[CODE]],'[2]FCI updated 220517'!$B:$B,'[2]FCI updated 220517'!$GD:$GD)</f>
        <v>1.6</v>
      </c>
      <c r="AM514" s="27">
        <f>IF(AND(Consolidated[[#This Row],[DESIGNATION]]="Historic",Consolidated[[#This Row],[DESIGNATION 3/22/2022]]="Historic"),AL514,AL514/1.6)</f>
        <v>1</v>
      </c>
      <c r="AN514" s="21" t="s">
        <v>97</v>
      </c>
      <c r="AO514" s="21" t="s">
        <v>97</v>
      </c>
      <c r="AP514" s="21" t="str">
        <f>_xlfn.XLOOKUP(Consolidated[[#This Row],[CODE]],'[3]PRUEBA PVI'!$D:$D,'[3]PRUEBA PVI'!$I:$I,"NO DATA")</f>
        <v>REGULAR</v>
      </c>
      <c r="AQ514" s="28" t="str">
        <f>IF(_xlfn.XLOOKUP(Consolidated[[#This Row],[CODE]],'[4]PRUEBA PVI'!$D:$D,'[4]PRUEBA PVI'!$I:$I,"NOT FOUND")=Consolidated[[#This Row],[SPECIAL SCHOOL]],"MATCHES","NO")</f>
        <v>MATCHES</v>
      </c>
      <c r="AR514" s="28"/>
      <c r="AS514" s="21">
        <f>_xlfn.XLOOKUP(Consolidated[[#This Row],[CODE]],'[5]WORKING FILE'!$D:$D,'[5]WORKING FILE'!$W:$W,"")</f>
        <v>1</v>
      </c>
      <c r="AT514" s="33" t="str">
        <f>_xlfn.XLOOKUP(Consolidated[[#This Row],[CODE]],'[5]WORKING FILE'!$D:$D,'[5]WORKING FILE'!$V:$V)</f>
        <v>In Flood zone. Underutilized. Merge with nearby ISMAEL MALDONADO LUGARO</v>
      </c>
      <c r="AU514" s="21" t="str">
        <f>_xlfn.XLOOKUP(Consolidated[[#This Row],[CODE]],'[6]Karen sort'!$D:$D,'[6]Karen sort'!$O:$O,"NOT COMPLETE")</f>
        <v>-</v>
      </c>
      <c r="AV514" s="21">
        <v>8.1999999999999993</v>
      </c>
      <c r="AW514" s="21">
        <v>4</v>
      </c>
      <c r="AX514" s="21" t="s">
        <v>92</v>
      </c>
      <c r="AY514" s="27" t="s">
        <v>92</v>
      </c>
      <c r="AZ514" s="21"/>
      <c r="BA514" s="21"/>
      <c r="BB514" s="21"/>
      <c r="BC514" s="21"/>
      <c r="BD514" s="21"/>
      <c r="BE514" s="21"/>
      <c r="BF514" s="24" t="s">
        <v>98</v>
      </c>
      <c r="BG514" s="24">
        <v>167.11605816528976</v>
      </c>
      <c r="BH514" s="29" t="str">
        <f>IF(_xlfn.XLOOKUP(Consolidated[[#This Row],[CODE]],'[4]PRUEBA PVI'!$D:$D,'[4]PRUEBA PVI'!$AF:$AF,"NOT FOUND")=BG514,"",_xlfn.XLOOKUP(Consolidated[[#This Row],[CODE]],'[4]PRUEBA PVI'!$D:$D,'[4]PRUEBA PVI'!$AF:$AF,"NOT FOUND"))</f>
        <v/>
      </c>
      <c r="BI514" s="30">
        <v>157.79254232893331</v>
      </c>
      <c r="BJ514" s="21">
        <v>20</v>
      </c>
      <c r="BK514" s="28" t="str">
        <f>IF(_xlfn.XLOOKUP(Consolidated[[#This Row],[CODE]],'[4]PRUEBA PVI'!$D:$D,'[4]PRUEBA PVI'!$AK:$AK,"NO DATA")=Consolidated[[#This Row],[NO OF CLASSROOMS]],"","DOES NOT MATCH")</f>
        <v/>
      </c>
      <c r="BL514" s="31">
        <f>Consolidated[[#This Row],[ENROLLMENT 2021-22]]/Consolidated[[#This Row],[NO OF CLASSROOMS]]</f>
        <v>7.8896271164466656</v>
      </c>
      <c r="BM514" s="21">
        <f>Consolidated[[#This Row],[FLOOR AREA (SF)]]/Consolidated[[#This Row],[ENROLLMENT 2022-23]]</f>
        <v>186.48118165386938</v>
      </c>
      <c r="BN514" s="21" t="s">
        <v>99</v>
      </c>
      <c r="BO514" s="21" t="s">
        <v>100</v>
      </c>
      <c r="BP514" s="21" t="s">
        <v>97</v>
      </c>
      <c r="BQ514" s="21" t="s">
        <v>97</v>
      </c>
      <c r="BR514" s="21" t="s">
        <v>285</v>
      </c>
      <c r="BS514" s="21" t="str">
        <f>_xlfn.XLOOKUP(Consolidated[[#This Row],[CODE]],'[7]page 1'!$A:$A,'[7]page 1'!$C:$C,"")</f>
        <v/>
      </c>
      <c r="BT514" s="21" t="str">
        <f>_xlfn.XLOOKUP(Consolidated[[#This Row],[CODE]],[8]Sheet1!$A:$A,[8]Sheet1!$G:$G,"")</f>
        <v/>
      </c>
      <c r="BU514" s="21" t="s">
        <v>92</v>
      </c>
      <c r="BV514" s="21" t="s">
        <v>101</v>
      </c>
      <c r="BW514" s="25" t="s">
        <v>92</v>
      </c>
      <c r="BX514" s="32" t="s">
        <v>1495</v>
      </c>
      <c r="BY514" s="21" t="s">
        <v>356</v>
      </c>
      <c r="BZ514" s="21" t="s">
        <v>103</v>
      </c>
      <c r="CA514" s="33" t="s">
        <v>1474</v>
      </c>
      <c r="CB514" s="21">
        <v>1</v>
      </c>
      <c r="CC514" s="25" t="s">
        <v>105</v>
      </c>
      <c r="CD514" s="21" t="s">
        <v>97</v>
      </c>
      <c r="CE514" s="21"/>
      <c r="CF514" s="21" t="s">
        <v>176</v>
      </c>
    </row>
    <row r="515" spans="1:84" ht="55.2" x14ac:dyDescent="0.3">
      <c r="A515" s="21">
        <v>52365</v>
      </c>
      <c r="B515" s="22" t="s">
        <v>1496</v>
      </c>
      <c r="C515" s="21" t="s">
        <v>356</v>
      </c>
      <c r="D515" s="21" t="s">
        <v>356</v>
      </c>
      <c r="E515" s="21" t="s">
        <v>356</v>
      </c>
      <c r="F515" s="21"/>
      <c r="G515" s="21" t="s">
        <v>119</v>
      </c>
      <c r="H515" s="21" t="s">
        <v>120</v>
      </c>
      <c r="I515" s="21" t="s">
        <v>110</v>
      </c>
      <c r="J515" s="21" t="s">
        <v>93</v>
      </c>
      <c r="K515" s="21" t="s">
        <v>121</v>
      </c>
      <c r="L515" s="24">
        <v>17.240218076592587</v>
      </c>
      <c r="M515" s="24">
        <v>32.431472393164363</v>
      </c>
      <c r="N515" s="24">
        <v>23.341742609376467</v>
      </c>
      <c r="O515" s="24">
        <v>24.404106460840481</v>
      </c>
      <c r="P515" s="24">
        <v>29.195646931601964</v>
      </c>
      <c r="Q515" s="24">
        <v>34.931789569263721</v>
      </c>
      <c r="R515" s="24">
        <v>28.370301316034375</v>
      </c>
      <c r="S515" s="24" t="s">
        <v>92</v>
      </c>
      <c r="T515" s="24" t="s">
        <v>92</v>
      </c>
      <c r="U515" s="24" t="s">
        <v>92</v>
      </c>
      <c r="V515" s="24" t="s">
        <v>92</v>
      </c>
      <c r="W515" s="24" t="s">
        <v>92</v>
      </c>
      <c r="X515" s="24" t="s">
        <v>92</v>
      </c>
      <c r="Y515" s="24" t="s">
        <v>92</v>
      </c>
      <c r="Z515" s="24" t="s">
        <v>92</v>
      </c>
      <c r="AA515" s="24" t="s">
        <v>92</v>
      </c>
      <c r="AB515" s="23" t="s">
        <v>136</v>
      </c>
      <c r="AC515" s="21">
        <v>17.986239999999999</v>
      </c>
      <c r="AD515" s="21">
        <v>-66.629230000000007</v>
      </c>
      <c r="AE515" s="21" t="str">
        <f>_xlfn.XLOOKUP(Consolidated[[#This Row],[CODE]],[1]updatedschoolpoints!$A:$A,[1]updatedschoolpoints!$O:$O)</f>
        <v>411-040-647-01</v>
      </c>
      <c r="AF515" s="21">
        <f>_xlfn.XLOOKUP(Consolidated[[#This Row],[CODE]],[1]updatedschoolpoints!$A:$A,[1]updatedschoolpoints!$Q:$Q)</f>
        <v>1</v>
      </c>
      <c r="AG515" s="21">
        <f>_xlfn.XLOOKUP(Consolidated[[#This Row],[CODE]],[1]updatedschoolpoints!$A:$A,[1]updatedschoolpoints!$P:$P)</f>
        <v>647</v>
      </c>
      <c r="AH515" s="21">
        <f>_xlfn.XLOOKUP(Consolidated[[#This Row],[CODE]],[1]updatedschoolpoints!$A:$A,[1]updatedschoolpoints!$I:$I)</f>
        <v>3.4937119540000001</v>
      </c>
      <c r="AI515" s="21">
        <f>_xlfn.XLOOKUP(Consolidated[[#This Row],[CODE]],[1]updatedschoolpoints!$A:$A,[1]updatedschoolpoints!$H:$H)</f>
        <v>152186.09270000001</v>
      </c>
      <c r="AJ515" s="21">
        <v>44872</v>
      </c>
      <c r="AK515" s="21" t="s">
        <v>282</v>
      </c>
      <c r="AL515" s="26">
        <f>_xlfn.XLOOKUP(Consolidated[[#This Row],[CODE]],'[2]FCI updated 220517'!$B:$B,'[2]FCI updated 220517'!$GD:$GD)</f>
        <v>1.044</v>
      </c>
      <c r="AM515" s="27">
        <f>IF(AND(Consolidated[[#This Row],[DESIGNATION]]="Historic",Consolidated[[#This Row],[DESIGNATION 3/22/2022]]="Historic"),AL515,AL515/1.6)</f>
        <v>0.65249999999999997</v>
      </c>
      <c r="AN515" s="21" t="s">
        <v>97</v>
      </c>
      <c r="AO515" s="21" t="s">
        <v>97</v>
      </c>
      <c r="AP515" s="21" t="str">
        <f>_xlfn.XLOOKUP(Consolidated[[#This Row],[CODE]],'[3]PRUEBA PVI'!$D:$D,'[3]PRUEBA PVI'!$I:$I,"NO DATA")</f>
        <v>REGULAR</v>
      </c>
      <c r="AQ515" s="28" t="str">
        <f>IF(_xlfn.XLOOKUP(Consolidated[[#This Row],[CODE]],'[4]PRUEBA PVI'!$D:$D,'[4]PRUEBA PVI'!$I:$I,"NOT FOUND")=Consolidated[[#This Row],[SPECIAL SCHOOL]],"MATCHES","NO")</f>
        <v>MATCHES</v>
      </c>
      <c r="AR515" s="28"/>
      <c r="AS515" s="21">
        <f>_xlfn.XLOOKUP(Consolidated[[#This Row],[CODE]],'[5]WORKING FILE'!$D:$D,'[5]WORKING FILE'!$W:$W,"")</f>
        <v>1</v>
      </c>
      <c r="AT515" s="33" t="str">
        <f>_xlfn.XLOOKUP(Consolidated[[#This Row],[CODE]],'[5]WORKING FILE'!$D:$D,'[5]WORKING FILE'!$V:$V)</f>
        <v>Small and in flood zone. Merge with DR ALFREDO M AGUAYO on their site.</v>
      </c>
      <c r="AU515" s="21" t="str">
        <f>_xlfn.XLOOKUP(Consolidated[[#This Row],[CODE]],'[6]Karen sort'!$D:$D,'[6]Karen sort'!$O:$O,"NOT COMPLETE")</f>
        <v>-</v>
      </c>
      <c r="AV515" s="21">
        <v>8.1999999999999993</v>
      </c>
      <c r="AW515" s="21">
        <v>3</v>
      </c>
      <c r="AX515" s="21" t="s">
        <v>92</v>
      </c>
      <c r="AY515" s="27" t="s">
        <v>92</v>
      </c>
      <c r="AZ515" s="21"/>
      <c r="BA515" s="21"/>
      <c r="BB515" s="21"/>
      <c r="BC515" s="21"/>
      <c r="BD515" s="21"/>
      <c r="BE515" s="21"/>
      <c r="BF515" s="24" t="s">
        <v>98</v>
      </c>
      <c r="BG515" s="24">
        <v>243.5539066822048</v>
      </c>
      <c r="BH515" s="29" t="str">
        <f>IF(_xlfn.XLOOKUP(Consolidated[[#This Row],[CODE]],'[4]PRUEBA PVI'!$D:$D,'[4]PRUEBA PVI'!$AF:$AF,"NOT FOUND")=BG515,"",_xlfn.XLOOKUP(Consolidated[[#This Row],[CODE]],'[4]PRUEBA PVI'!$D:$D,'[4]PRUEBA PVI'!$AF:$AF,"NOT FOUND"))</f>
        <v/>
      </c>
      <c r="BI515" s="30">
        <v>232.89299130375849</v>
      </c>
      <c r="BJ515" s="21">
        <v>23</v>
      </c>
      <c r="BK515" s="28" t="str">
        <f>IF(_xlfn.XLOOKUP(Consolidated[[#This Row],[CODE]],'[4]PRUEBA PVI'!$D:$D,'[4]PRUEBA PVI'!$AK:$AK,"NO DATA")=Consolidated[[#This Row],[NO OF CLASSROOMS]],"","DOES NOT MATCH")</f>
        <v/>
      </c>
      <c r="BL515" s="31">
        <f>Consolidated[[#This Row],[ENROLLMENT 2021-22]]/Consolidated[[#This Row],[NO OF CLASSROOMS]]</f>
        <v>10.125782230598196</v>
      </c>
      <c r="BM515" s="21">
        <f>Consolidated[[#This Row],[FLOOR AREA (SF)]]/Consolidated[[#This Row],[ENROLLMENT 2022-23]]</f>
        <v>184.23847357353253</v>
      </c>
      <c r="BN515" s="21" t="s">
        <v>99</v>
      </c>
      <c r="BO515" s="21" t="s">
        <v>100</v>
      </c>
      <c r="BP515" s="21" t="s">
        <v>97</v>
      </c>
      <c r="BQ515" s="21" t="s">
        <v>97</v>
      </c>
      <c r="BR515" s="21" t="s">
        <v>97</v>
      </c>
      <c r="BS515" s="21" t="str">
        <f>_xlfn.XLOOKUP(Consolidated[[#This Row],[CODE]],'[7]page 1'!$A:$A,'[7]page 1'!$C:$C,"")</f>
        <v>85KVA</v>
      </c>
      <c r="BT515" s="21" t="str">
        <f>_xlfn.XLOOKUP(Consolidated[[#This Row],[CODE]],[8]Sheet1!$A:$A,[8]Sheet1!$G:$G,"")</f>
        <v/>
      </c>
      <c r="BU515" s="21" t="s">
        <v>92</v>
      </c>
      <c r="BV515" s="21" t="s">
        <v>124</v>
      </c>
      <c r="BW515" s="25" t="s">
        <v>92</v>
      </c>
      <c r="BX515" s="32" t="s">
        <v>1497</v>
      </c>
      <c r="BY515" s="21" t="s">
        <v>356</v>
      </c>
      <c r="BZ515" s="21" t="s">
        <v>103</v>
      </c>
      <c r="CA515" s="33" t="s">
        <v>1474</v>
      </c>
      <c r="CB515" s="21">
        <v>1</v>
      </c>
      <c r="CC515" s="25" t="s">
        <v>105</v>
      </c>
      <c r="CD515" s="21" t="s">
        <v>97</v>
      </c>
      <c r="CE515" s="21"/>
      <c r="CF515" s="21" t="s">
        <v>143</v>
      </c>
    </row>
    <row r="516" spans="1:84" ht="56.4" x14ac:dyDescent="0.3">
      <c r="A516" s="21">
        <v>52514</v>
      </c>
      <c r="B516" s="22" t="s">
        <v>1498</v>
      </c>
      <c r="C516" s="21" t="s">
        <v>356</v>
      </c>
      <c r="D516" s="21" t="s">
        <v>356</v>
      </c>
      <c r="E516" s="21" t="s">
        <v>356</v>
      </c>
      <c r="F516" s="21"/>
      <c r="G516" s="21" t="s">
        <v>160</v>
      </c>
      <c r="H516" s="21" t="s">
        <v>161</v>
      </c>
      <c r="I516" s="21" t="s">
        <v>92</v>
      </c>
      <c r="J516" s="21" t="s">
        <v>92</v>
      </c>
      <c r="K516" s="21" t="s">
        <v>162</v>
      </c>
      <c r="L516" s="24" t="s">
        <v>92</v>
      </c>
      <c r="M516" s="24" t="s">
        <v>92</v>
      </c>
      <c r="N516" s="24" t="s">
        <v>92</v>
      </c>
      <c r="O516" s="24" t="s">
        <v>92</v>
      </c>
      <c r="P516" s="24" t="s">
        <v>92</v>
      </c>
      <c r="Q516" s="24" t="s">
        <v>92</v>
      </c>
      <c r="R516" s="24" t="s">
        <v>92</v>
      </c>
      <c r="S516" s="24" t="s">
        <v>92</v>
      </c>
      <c r="T516" s="24" t="s">
        <v>92</v>
      </c>
      <c r="U516" s="24" t="s">
        <v>92</v>
      </c>
      <c r="V516" s="24">
        <v>120.29958118826028</v>
      </c>
      <c r="W516" s="24">
        <v>132.60411307196532</v>
      </c>
      <c r="X516" s="24">
        <v>132.19731604660456</v>
      </c>
      <c r="Y516" s="24">
        <v>165.92013626666758</v>
      </c>
      <c r="Z516" s="24" t="s">
        <v>92</v>
      </c>
      <c r="AA516" s="24" t="s">
        <v>92</v>
      </c>
      <c r="AB516" s="23" t="s">
        <v>313</v>
      </c>
      <c r="AC516" s="37">
        <v>18.011572059999999</v>
      </c>
      <c r="AD516" s="37">
        <v>-66.610259990000003</v>
      </c>
      <c r="AE516" s="37" t="str">
        <f>_xlfn.XLOOKUP(Consolidated[[#This Row],[CODE]],[1]updatedschoolpoints!$A:$A,[1]updatedschoolpoints!$O:$O)</f>
        <v>389-053-392-04</v>
      </c>
      <c r="AF516" s="37">
        <f>_xlfn.XLOOKUP(Consolidated[[#This Row],[CODE]],[1]updatedschoolpoints!$A:$A,[1]updatedschoolpoints!$Q:$Q)</f>
        <v>4</v>
      </c>
      <c r="AG516" s="37">
        <f>_xlfn.XLOOKUP(Consolidated[[#This Row],[CODE]],[1]updatedschoolpoints!$A:$A,[1]updatedschoolpoints!$P:$P)</f>
        <v>392</v>
      </c>
      <c r="AH516" s="37">
        <f>_xlfn.XLOOKUP(Consolidated[[#This Row],[CODE]],[1]updatedschoolpoints!$A:$A,[1]updatedschoolpoints!$I:$I)</f>
        <v>4.0453761989999997</v>
      </c>
      <c r="AI516" s="37">
        <f>_xlfn.XLOOKUP(Consolidated[[#This Row],[CODE]],[1]updatedschoolpoints!$A:$A,[1]updatedschoolpoints!$H:$H)</f>
        <v>176216.58720000001</v>
      </c>
      <c r="AJ516" s="21">
        <v>101490</v>
      </c>
      <c r="AK516" s="21" t="s">
        <v>1408</v>
      </c>
      <c r="AL516" s="26">
        <f>_xlfn.XLOOKUP(Consolidated[[#This Row],[CODE]],'[2]FCI updated 220517'!$B:$B,'[2]FCI updated 220517'!$GD:$GD)</f>
        <v>1.252</v>
      </c>
      <c r="AM516" s="27">
        <f>IF(AND(Consolidated[[#This Row],[DESIGNATION]]="Historic",Consolidated[[#This Row],[DESIGNATION 3/22/2022]]="Historic"),AL516,AL516/1.6)</f>
        <v>1.252</v>
      </c>
      <c r="AN516" s="21" t="s">
        <v>97</v>
      </c>
      <c r="AO516" s="21" t="s">
        <v>97</v>
      </c>
      <c r="AP516" s="21" t="str">
        <f>_xlfn.XLOOKUP(Consolidated[[#This Row],[CODE]],'[3]PRUEBA PVI'!$D:$D,'[3]PRUEBA PVI'!$I:$I,"NO DATA")</f>
        <v>VOCACIONAL</v>
      </c>
      <c r="AQ516" s="28" t="str">
        <f>IF(_xlfn.XLOOKUP(Consolidated[[#This Row],[CODE]],'[4]PRUEBA PVI'!$D:$D,'[4]PRUEBA PVI'!$I:$I,"NOT FOUND")=Consolidated[[#This Row],[SPECIAL SCHOOL]],"MATCHES","NO")</f>
        <v>MATCHES</v>
      </c>
      <c r="AR516" s="28"/>
      <c r="AS516" s="21">
        <f>_xlfn.XLOOKUP(Consolidated[[#This Row],[CODE]],'[5]WORKING FILE'!$D:$D,'[5]WORKING FILE'!$W:$W,"")</f>
        <v>3</v>
      </c>
      <c r="AT516" s="33" t="str">
        <f>_xlfn.XLOOKUP(Consolidated[[#This Row],[CODE]],'[5]WORKING FILE'!$D:$D,'[5]WORKING FILE'!$V:$V)</f>
        <v xml:space="preserve">Large HS. Keep. In flood zone. </v>
      </c>
      <c r="AU516" s="21" t="str">
        <f>_xlfn.XLOOKUP(Consolidated[[#This Row],[CODE]],'[6]Karen sort'!$D:$D,'[6]Karen sort'!$O:$O,"NOT COMPLETE")</f>
        <v>9-12</v>
      </c>
      <c r="AV516" s="21">
        <v>8.1999999999999993</v>
      </c>
      <c r="AW516" s="21">
        <v>2</v>
      </c>
      <c r="AX516" s="21" t="s">
        <v>92</v>
      </c>
      <c r="AY516" s="27" t="s">
        <v>92</v>
      </c>
      <c r="AZ516" s="21"/>
      <c r="BA516" s="21"/>
      <c r="BB516" s="21"/>
      <c r="BC516" s="21"/>
      <c r="BD516" s="21"/>
      <c r="BE516" s="21"/>
      <c r="BF516" s="24" t="s">
        <v>98</v>
      </c>
      <c r="BG516" s="24">
        <v>551.02114657349773</v>
      </c>
      <c r="BH516" s="29" t="str">
        <f>IF(_xlfn.XLOOKUP(Consolidated[[#This Row],[CODE]],'[4]PRUEBA PVI'!$D:$D,'[4]PRUEBA PVI'!$AF:$AF,"NOT FOUND")=BG516,"",_xlfn.XLOOKUP(Consolidated[[#This Row],[CODE]],'[4]PRUEBA PVI'!$D:$D,'[4]PRUEBA PVI'!$AF:$AF,"NOT FOUND"))</f>
        <v/>
      </c>
      <c r="BI516" s="30">
        <v>528.97776041104328</v>
      </c>
      <c r="BJ516" s="21">
        <v>57</v>
      </c>
      <c r="BK516" s="28" t="str">
        <f>IF(_xlfn.XLOOKUP(Consolidated[[#This Row],[CODE]],'[4]PRUEBA PVI'!$D:$D,'[4]PRUEBA PVI'!$AK:$AK,"NO DATA")=Consolidated[[#This Row],[NO OF CLASSROOMS]],"","DOES NOT MATCH")</f>
        <v/>
      </c>
      <c r="BL516" s="31">
        <f>Consolidated[[#This Row],[ENROLLMENT 2021-22]]/Consolidated[[#This Row],[NO OF CLASSROOMS]]</f>
        <v>9.2803115861586534</v>
      </c>
      <c r="BM516" s="21">
        <f>Consolidated[[#This Row],[FLOOR AREA (SF)]]/Consolidated[[#This Row],[ENROLLMENT 2022-23]]</f>
        <v>184.18530873290686</v>
      </c>
      <c r="BN516" s="21" t="s">
        <v>99</v>
      </c>
      <c r="BO516" s="21" t="s">
        <v>132</v>
      </c>
      <c r="BP516" s="21" t="s">
        <v>97</v>
      </c>
      <c r="BQ516" s="21" t="s">
        <v>97</v>
      </c>
      <c r="BR516" s="21" t="s">
        <v>97</v>
      </c>
      <c r="BS516" s="21" t="str">
        <f>_xlfn.XLOOKUP(Consolidated[[#This Row],[CODE]],'[7]page 1'!$A:$A,'[7]page 1'!$C:$C,"")</f>
        <v/>
      </c>
      <c r="BT516" s="21" t="str">
        <f>_xlfn.XLOOKUP(Consolidated[[#This Row],[CODE]],[8]Sheet1!$A:$A,[8]Sheet1!$G:$G,"")</f>
        <v/>
      </c>
      <c r="BU516" s="21" t="s">
        <v>92</v>
      </c>
      <c r="BV516" s="21" t="s">
        <v>101</v>
      </c>
      <c r="BW516" s="25" t="s">
        <v>92</v>
      </c>
      <c r="BX516" s="32" t="s">
        <v>1499</v>
      </c>
      <c r="BY516" s="21" t="s">
        <v>356</v>
      </c>
      <c r="BZ516" s="21" t="s">
        <v>103</v>
      </c>
      <c r="CA516" s="33" t="s">
        <v>1500</v>
      </c>
      <c r="CB516" s="21">
        <v>1</v>
      </c>
      <c r="CC516" s="25" t="s">
        <v>105</v>
      </c>
      <c r="CD516" s="21" t="s">
        <v>105</v>
      </c>
      <c r="CE516" s="21"/>
      <c r="CF516" s="21" t="s">
        <v>387</v>
      </c>
    </row>
    <row r="517" spans="1:84" ht="56.4" x14ac:dyDescent="0.3">
      <c r="A517" s="21">
        <v>52522</v>
      </c>
      <c r="B517" s="22" t="s">
        <v>1501</v>
      </c>
      <c r="C517" s="21" t="s">
        <v>356</v>
      </c>
      <c r="D517" s="21" t="s">
        <v>356</v>
      </c>
      <c r="E517" s="21" t="s">
        <v>356</v>
      </c>
      <c r="F517" s="21"/>
      <c r="G517" s="21" t="s">
        <v>189</v>
      </c>
      <c r="H517" s="21" t="s">
        <v>190</v>
      </c>
      <c r="I517" s="21" t="s">
        <v>92</v>
      </c>
      <c r="J517" s="21" t="s">
        <v>92</v>
      </c>
      <c r="K517" s="21" t="s">
        <v>191</v>
      </c>
      <c r="L517" s="24" t="s">
        <v>92</v>
      </c>
      <c r="M517" s="24" t="s">
        <v>92</v>
      </c>
      <c r="N517" s="24" t="s">
        <v>92</v>
      </c>
      <c r="O517" s="24" t="s">
        <v>92</v>
      </c>
      <c r="P517" s="24" t="s">
        <v>92</v>
      </c>
      <c r="Q517" s="24" t="s">
        <v>92</v>
      </c>
      <c r="R517" s="24" t="s">
        <v>92</v>
      </c>
      <c r="S517" s="24">
        <v>67.335136880536055</v>
      </c>
      <c r="T517" s="24">
        <v>76.564822677798517</v>
      </c>
      <c r="U517" s="24">
        <v>56.098614782710165</v>
      </c>
      <c r="V517" s="24" t="s">
        <v>92</v>
      </c>
      <c r="W517" s="24" t="s">
        <v>92</v>
      </c>
      <c r="X517" s="24" t="s">
        <v>92</v>
      </c>
      <c r="Y517" s="24" t="s">
        <v>92</v>
      </c>
      <c r="Z517" s="24" t="s">
        <v>92</v>
      </c>
      <c r="AA517" s="24" t="s">
        <v>92</v>
      </c>
      <c r="AB517" s="23" t="s">
        <v>1013</v>
      </c>
      <c r="AC517" s="21">
        <v>18.014109999999999</v>
      </c>
      <c r="AD517" s="21">
        <v>-66.609340000000003</v>
      </c>
      <c r="AE517" s="21" t="str">
        <f>_xlfn.XLOOKUP(Consolidated[[#This Row],[CODE]],[1]updatedschoolpoints!$A:$A,[1]updatedschoolpoints!$O:$O)</f>
        <v>389-043-294-24</v>
      </c>
      <c r="AF517" s="21">
        <f>_xlfn.XLOOKUP(Consolidated[[#This Row],[CODE]],[1]updatedschoolpoints!$A:$A,[1]updatedschoolpoints!$Q:$Q)</f>
        <v>24</v>
      </c>
      <c r="AG517" s="21">
        <f>_xlfn.XLOOKUP(Consolidated[[#This Row],[CODE]],[1]updatedschoolpoints!$A:$A,[1]updatedschoolpoints!$P:$P)</f>
        <v>294</v>
      </c>
      <c r="AH517" s="21">
        <f>_xlfn.XLOOKUP(Consolidated[[#This Row],[CODE]],[1]updatedschoolpoints!$A:$A,[1]updatedschoolpoints!$I:$I)</f>
        <v>0.74567357499999998</v>
      </c>
      <c r="AI517" s="21">
        <f>_xlfn.XLOOKUP(Consolidated[[#This Row],[CODE]],[1]updatedschoolpoints!$A:$A,[1]updatedschoolpoints!$H:$H)</f>
        <v>32481.540929999999</v>
      </c>
      <c r="AJ517" s="21">
        <v>28368</v>
      </c>
      <c r="AK517" s="21" t="s">
        <v>784</v>
      </c>
      <c r="AL517" s="26">
        <f>_xlfn.XLOOKUP(Consolidated[[#This Row],[CODE]],'[2]FCI updated 220517'!$B:$B,'[2]FCI updated 220517'!$GD:$GD)</f>
        <v>1.3919999999999999</v>
      </c>
      <c r="AM517" s="27">
        <f>IF(AND(Consolidated[[#This Row],[DESIGNATION]]="Historic",Consolidated[[#This Row],[DESIGNATION 3/22/2022]]="Historic"),AL517,AL517/1.6)</f>
        <v>0.86999999999999988</v>
      </c>
      <c r="AN517" s="21" t="s">
        <v>97</v>
      </c>
      <c r="AO517" s="21" t="s">
        <v>97</v>
      </c>
      <c r="AP517" s="21" t="str">
        <f>_xlfn.XLOOKUP(Consolidated[[#This Row],[CODE]],'[3]PRUEBA PVI'!$D:$D,'[3]PRUEBA PVI'!$I:$I,"NO DATA")</f>
        <v>REGULAR</v>
      </c>
      <c r="AQ517" s="28" t="str">
        <f>IF(_xlfn.XLOOKUP(Consolidated[[#This Row],[CODE]],'[4]PRUEBA PVI'!$D:$D,'[4]PRUEBA PVI'!$I:$I,"NOT FOUND")=Consolidated[[#This Row],[SPECIAL SCHOOL]],"MATCHES","NO")</f>
        <v>MATCHES</v>
      </c>
      <c r="AR517" s="28"/>
      <c r="AS517" s="21">
        <f>_xlfn.XLOOKUP(Consolidated[[#This Row],[CODE]],'[5]WORKING FILE'!$D:$D,'[5]WORKING FILE'!$W:$W,"")</f>
        <v>3</v>
      </c>
      <c r="AT517" s="33" t="str">
        <f>_xlfn.XLOOKUP(Consolidated[[#This Row],[CODE]],'[5]WORKING FILE'!$D:$D,'[5]WORKING FILE'!$V:$V)</f>
        <v>Small neighborhood school. Appropriate SF per Student. In flood zone.</v>
      </c>
      <c r="AU517" s="21" t="str">
        <f>_xlfn.XLOOKUP(Consolidated[[#This Row],[CODE]],'[6]Karen sort'!$D:$D,'[6]Karen sort'!$O:$O,"NOT COMPLETE")</f>
        <v>6-8</v>
      </c>
      <c r="AV517" s="21">
        <v>8.1999999999999993</v>
      </c>
      <c r="AW517" s="21">
        <v>2</v>
      </c>
      <c r="AX517" s="21" t="s">
        <v>92</v>
      </c>
      <c r="AY517" s="27" t="s">
        <v>92</v>
      </c>
      <c r="AZ517" s="21"/>
      <c r="BA517" s="21"/>
      <c r="BB517" s="21"/>
      <c r="BC517" s="21"/>
      <c r="BD517" s="21"/>
      <c r="BE517" s="21"/>
      <c r="BF517" s="24" t="s">
        <v>98</v>
      </c>
      <c r="BG517" s="24">
        <v>199.99857434104473</v>
      </c>
      <c r="BH517" s="29" t="str">
        <f>IF(_xlfn.XLOOKUP(Consolidated[[#This Row],[CODE]],'[4]PRUEBA PVI'!$D:$D,'[4]PRUEBA PVI'!$AF:$AF,"NOT FOUND")=BG517,"",_xlfn.XLOOKUP(Consolidated[[#This Row],[CODE]],'[4]PRUEBA PVI'!$D:$D,'[4]PRUEBA PVI'!$AF:$AF,"NOT FOUND"))</f>
        <v/>
      </c>
      <c r="BI517" s="30">
        <v>189.57184875433194</v>
      </c>
      <c r="BJ517" s="21">
        <v>27</v>
      </c>
      <c r="BK517" s="28" t="str">
        <f>IF(_xlfn.XLOOKUP(Consolidated[[#This Row],[CODE]],'[4]PRUEBA PVI'!$D:$D,'[4]PRUEBA PVI'!$AK:$AK,"NO DATA")=Consolidated[[#This Row],[NO OF CLASSROOMS]],"","DOES NOT MATCH")</f>
        <v/>
      </c>
      <c r="BL517" s="31">
        <f>Consolidated[[#This Row],[ENROLLMENT 2021-22]]/Consolidated[[#This Row],[NO OF CLASSROOMS]]</f>
        <v>7.0211795834937751</v>
      </c>
      <c r="BM517" s="21">
        <f>Consolidated[[#This Row],[FLOOR AREA (SF)]]/Consolidated[[#This Row],[ENROLLMENT 2022-23]]</f>
        <v>141.84101108453839</v>
      </c>
      <c r="BN517" s="21" t="s">
        <v>99</v>
      </c>
      <c r="BO517" s="21" t="s">
        <v>100</v>
      </c>
      <c r="BP517" s="21" t="s">
        <v>97</v>
      </c>
      <c r="BQ517" s="21" t="s">
        <v>97</v>
      </c>
      <c r="BR517" s="21" t="s">
        <v>285</v>
      </c>
      <c r="BS517" s="21" t="str">
        <f>_xlfn.XLOOKUP(Consolidated[[#This Row],[CODE]],'[7]page 1'!$A:$A,'[7]page 1'!$C:$C,"")</f>
        <v/>
      </c>
      <c r="BT517" s="21" t="str">
        <f>_xlfn.XLOOKUP(Consolidated[[#This Row],[CODE]],[8]Sheet1!$A:$A,[8]Sheet1!$G:$G,"")</f>
        <v/>
      </c>
      <c r="BU517" s="21" t="s">
        <v>92</v>
      </c>
      <c r="BV517" s="21" t="s">
        <v>101</v>
      </c>
      <c r="BW517" s="25" t="s">
        <v>279</v>
      </c>
      <c r="BX517" s="32" t="s">
        <v>1502</v>
      </c>
      <c r="BY517" s="21" t="s">
        <v>356</v>
      </c>
      <c r="BZ517" s="21" t="s">
        <v>103</v>
      </c>
      <c r="CA517" s="33" t="s">
        <v>1500</v>
      </c>
      <c r="CB517" s="21">
        <v>1</v>
      </c>
      <c r="CC517" s="25" t="s">
        <v>105</v>
      </c>
      <c r="CD517" s="21" t="s">
        <v>97</v>
      </c>
      <c r="CE517" s="21"/>
      <c r="CF517" s="21" t="s">
        <v>134</v>
      </c>
    </row>
    <row r="518" spans="1:84" ht="56.4" x14ac:dyDescent="0.3">
      <c r="A518" s="21">
        <v>52555</v>
      </c>
      <c r="B518" s="22" t="s">
        <v>1503</v>
      </c>
      <c r="C518" s="21" t="s">
        <v>356</v>
      </c>
      <c r="D518" s="21" t="s">
        <v>356</v>
      </c>
      <c r="E518" s="21" t="s">
        <v>356</v>
      </c>
      <c r="F518" s="21"/>
      <c r="G518" s="21" t="s">
        <v>92</v>
      </c>
      <c r="H518" s="21"/>
      <c r="I518" s="21" t="s">
        <v>92</v>
      </c>
      <c r="J518" s="21" t="s">
        <v>93</v>
      </c>
      <c r="K518" s="21" t="s">
        <v>94</v>
      </c>
      <c r="L518" s="24" t="s">
        <v>92</v>
      </c>
      <c r="M518" s="24" t="s">
        <v>92</v>
      </c>
      <c r="N518" s="24" t="s">
        <v>92</v>
      </c>
      <c r="O518" s="24" t="s">
        <v>92</v>
      </c>
      <c r="P518" s="24" t="s">
        <v>92</v>
      </c>
      <c r="Q518" s="24" t="s">
        <v>92</v>
      </c>
      <c r="R518" s="24" t="s">
        <v>92</v>
      </c>
      <c r="S518" s="24" t="s">
        <v>92</v>
      </c>
      <c r="T518" s="24" t="s">
        <v>92</v>
      </c>
      <c r="U518" s="24" t="s">
        <v>92</v>
      </c>
      <c r="V518" s="24" t="s">
        <v>92</v>
      </c>
      <c r="W518" s="24" t="s">
        <v>92</v>
      </c>
      <c r="X518" s="24" t="s">
        <v>92</v>
      </c>
      <c r="Y518" s="24" t="s">
        <v>92</v>
      </c>
      <c r="Z518" s="24">
        <v>2.2899589338191952</v>
      </c>
      <c r="AA518" s="24" t="s">
        <v>92</v>
      </c>
      <c r="AB518" s="23" t="s">
        <v>95</v>
      </c>
      <c r="AC518" s="21">
        <v>18.006964910000001</v>
      </c>
      <c r="AD518" s="21">
        <v>-66.601597769999998</v>
      </c>
      <c r="AE518" s="21" t="str">
        <f>_xlfn.XLOOKUP(Consolidated[[#This Row],[CODE]],[1]updatedschoolpoints!$A:$A,[1]updatedschoolpoints!$O:$O)</f>
        <v>389-074-704-18</v>
      </c>
      <c r="AF518" s="21">
        <f>_xlfn.XLOOKUP(Consolidated[[#This Row],[CODE]],[1]updatedschoolpoints!$A:$A,[1]updatedschoolpoints!$Q:$Q)</f>
        <v>18</v>
      </c>
      <c r="AG518" s="21">
        <f>_xlfn.XLOOKUP(Consolidated[[#This Row],[CODE]],[1]updatedschoolpoints!$A:$A,[1]updatedschoolpoints!$P:$P)</f>
        <v>704</v>
      </c>
      <c r="AH518" s="21">
        <f>_xlfn.XLOOKUP(Consolidated[[#This Row],[CODE]],[1]updatedschoolpoints!$A:$A,[1]updatedschoolpoints!$I:$I)</f>
        <v>1.9700056100000001</v>
      </c>
      <c r="AI518" s="21">
        <f>_xlfn.XLOOKUP(Consolidated[[#This Row],[CODE]],[1]updatedschoolpoints!$A:$A,[1]updatedschoolpoints!$H:$H)</f>
        <v>85813.444380000001</v>
      </c>
      <c r="AJ518" s="21">
        <v>76042</v>
      </c>
      <c r="AK518" s="21" t="s">
        <v>491</v>
      </c>
      <c r="AL518" s="26">
        <f>_xlfn.XLOOKUP(Consolidated[[#This Row],[CODE]],'[2]FCI updated 220517'!$B:$B,'[2]FCI updated 220517'!$GD:$GD)</f>
        <v>0.40799999999999997</v>
      </c>
      <c r="AM518" s="27">
        <f>IF(AND(Consolidated[[#This Row],[DESIGNATION]]="Historic",Consolidated[[#This Row],[DESIGNATION 3/22/2022]]="Historic"),AL518,AL518/1.6)</f>
        <v>0.25499999999999995</v>
      </c>
      <c r="AN518" s="21" t="s">
        <v>45</v>
      </c>
      <c r="AO518" s="21" t="s">
        <v>97</v>
      </c>
      <c r="AP518" s="21" t="str">
        <f>_xlfn.XLOOKUP(Consolidated[[#This Row],[CODE]],'[3]PRUEBA PVI'!$D:$D,'[3]PRUEBA PVI'!$I:$I,"NO DATA")</f>
        <v>REGULAR</v>
      </c>
      <c r="AQ518" s="28" t="str">
        <f>IF(_xlfn.XLOOKUP(Consolidated[[#This Row],[CODE]],'[4]PRUEBA PVI'!$D:$D,'[4]PRUEBA PVI'!$I:$I,"NOT FOUND")=Consolidated[[#This Row],[SPECIAL SCHOOL]],"MATCHES","NO")</f>
        <v>MATCHES</v>
      </c>
      <c r="AR518" s="28"/>
      <c r="AS518" s="21">
        <f>_xlfn.XLOOKUP(Consolidated[[#This Row],[CODE]],'[5]WORKING FILE'!$D:$D,'[5]WORKING FILE'!$W:$W,"")</f>
        <v>3</v>
      </c>
      <c r="AT518" s="33" t="str">
        <f>_xlfn.XLOOKUP(Consolidated[[#This Row],[CODE]],'[5]WORKING FILE'!$D:$D,'[5]WORKING FILE'!$V:$V)</f>
        <v>RAMON MARIN and ANDRES GRILLASCA SALAS share a building. Keep</v>
      </c>
      <c r="AU518" s="21" t="str">
        <f>_xlfn.XLOOKUP(Consolidated[[#This Row],[CODE]],'[6]Karen sort'!$D:$D,'[6]Karen sort'!$O:$O,"NOT COMPLETE")</f>
        <v>SPED</v>
      </c>
      <c r="AV518" s="21">
        <v>8.1999999999999993</v>
      </c>
      <c r="AW518" s="21">
        <v>5</v>
      </c>
      <c r="AX518" s="21" t="s">
        <v>92</v>
      </c>
      <c r="AY518" s="27" t="s">
        <v>92</v>
      </c>
      <c r="AZ518" s="21"/>
      <c r="BA518" s="21"/>
      <c r="BB518" s="21"/>
      <c r="BC518" s="21"/>
      <c r="BD518" s="21"/>
      <c r="BE518" s="21"/>
      <c r="BF518" s="24" t="s">
        <v>179</v>
      </c>
      <c r="BG518" s="24">
        <v>147.66151343195571</v>
      </c>
      <c r="BH518" s="29" t="str">
        <f>IF(_xlfn.XLOOKUP(Consolidated[[#This Row],[CODE]],'[4]PRUEBA PVI'!$D:$D,'[4]PRUEBA PVI'!$AF:$AF,"NOT FOUND")=BG518,"",_xlfn.XLOOKUP(Consolidated[[#This Row],[CODE]],'[4]PRUEBA PVI'!$D:$D,'[4]PRUEBA PVI'!$AF:$AF,"NOT FOUND"))</f>
        <v/>
      </c>
      <c r="BI518" s="30">
        <v>143.55383493231719</v>
      </c>
      <c r="BJ518" s="21">
        <v>27</v>
      </c>
      <c r="BK518" s="28" t="str">
        <f>IF(_xlfn.XLOOKUP(Consolidated[[#This Row],[CODE]],'[4]PRUEBA PVI'!$D:$D,'[4]PRUEBA PVI'!$AK:$AK,"NO DATA")=Consolidated[[#This Row],[NO OF CLASSROOMS]],"","DOES NOT MATCH")</f>
        <v/>
      </c>
      <c r="BL518" s="31">
        <f>Consolidated[[#This Row],[ENROLLMENT 2021-22]]/Consolidated[[#This Row],[NO OF CLASSROOMS]]</f>
        <v>5.3168087011969325</v>
      </c>
      <c r="BM518" s="21">
        <f>Consolidated[[#This Row],[FLOOR AREA (SF)]]/Consolidated[[#This Row],[ENROLLMENT 2022-23]]</f>
        <v>514.97508208217789</v>
      </c>
      <c r="BN518" s="21" t="s">
        <v>99</v>
      </c>
      <c r="BO518" s="21" t="s">
        <v>100</v>
      </c>
      <c r="BP518" s="21" t="s">
        <v>97</v>
      </c>
      <c r="BQ518" s="21" t="s">
        <v>97</v>
      </c>
      <c r="BR518" s="21" t="s">
        <v>285</v>
      </c>
      <c r="BS518" s="21" t="str">
        <f>_xlfn.XLOOKUP(Consolidated[[#This Row],[CODE]],'[7]page 1'!$A:$A,'[7]page 1'!$C:$C,"")</f>
        <v/>
      </c>
      <c r="BT518" s="21" t="str">
        <f>_xlfn.XLOOKUP(Consolidated[[#This Row],[CODE]],[8]Sheet1!$A:$A,[8]Sheet1!$G:$G,"")</f>
        <v>ESSER ROOF SEALING PROGRAM</v>
      </c>
      <c r="BU518" s="21" t="s">
        <v>92</v>
      </c>
      <c r="BV518" s="21" t="s">
        <v>101</v>
      </c>
      <c r="BW518" s="25" t="s">
        <v>92</v>
      </c>
      <c r="BX518" s="32" t="s">
        <v>1504</v>
      </c>
      <c r="BY518" s="21" t="s">
        <v>356</v>
      </c>
      <c r="BZ518" s="21" t="s">
        <v>103</v>
      </c>
      <c r="CA518" s="33" t="s">
        <v>1474</v>
      </c>
      <c r="CB518" s="21">
        <v>1</v>
      </c>
      <c r="CC518" s="25" t="s">
        <v>253</v>
      </c>
      <c r="CD518" s="21" t="s">
        <v>97</v>
      </c>
      <c r="CE518" s="21"/>
      <c r="CF518" s="21" t="s">
        <v>134</v>
      </c>
    </row>
    <row r="519" spans="1:84" ht="56.4" x14ac:dyDescent="0.3">
      <c r="A519" s="21">
        <v>52571</v>
      </c>
      <c r="B519" s="22" t="s">
        <v>1505</v>
      </c>
      <c r="C519" s="21" t="s">
        <v>356</v>
      </c>
      <c r="D519" s="21" t="s">
        <v>356</v>
      </c>
      <c r="E519" s="21" t="s">
        <v>356</v>
      </c>
      <c r="F519" s="21"/>
      <c r="G519" s="21" t="s">
        <v>119</v>
      </c>
      <c r="H519" s="21" t="s">
        <v>120</v>
      </c>
      <c r="I519" s="21" t="s">
        <v>92</v>
      </c>
      <c r="J519" s="21" t="s">
        <v>93</v>
      </c>
      <c r="K519" s="21" t="s">
        <v>121</v>
      </c>
      <c r="L519" s="24" t="s">
        <v>92</v>
      </c>
      <c r="M519" s="24">
        <v>36.246939733536642</v>
      </c>
      <c r="N519" s="24">
        <v>24.275412313751527</v>
      </c>
      <c r="O519" s="24">
        <v>33.790301253471434</v>
      </c>
      <c r="P519" s="24">
        <v>28.253851869292223</v>
      </c>
      <c r="Q519" s="24">
        <v>40.596404094009188</v>
      </c>
      <c r="R519" s="24">
        <v>30.261654737103335</v>
      </c>
      <c r="S519" s="24" t="s">
        <v>92</v>
      </c>
      <c r="T519" s="24" t="s">
        <v>92</v>
      </c>
      <c r="U519" s="24" t="s">
        <v>92</v>
      </c>
      <c r="V519" s="24" t="s">
        <v>92</v>
      </c>
      <c r="W519" s="24" t="s">
        <v>92</v>
      </c>
      <c r="X519" s="24" t="s">
        <v>92</v>
      </c>
      <c r="Y519" s="24" t="s">
        <v>92</v>
      </c>
      <c r="Z519" s="24" t="s">
        <v>92</v>
      </c>
      <c r="AA519" s="24" t="s">
        <v>92</v>
      </c>
      <c r="AB519" s="23" t="s">
        <v>136</v>
      </c>
      <c r="AC519" s="21">
        <v>18.02225</v>
      </c>
      <c r="AD519" s="21">
        <v>-66.603790000000004</v>
      </c>
      <c r="AE519" s="21" t="str">
        <f>_xlfn.XLOOKUP(Consolidated[[#This Row],[CODE]],[1]updatedschoolpoints!$A:$A,[1]updatedschoolpoints!$O:$O)</f>
        <v>389-024-069-54</v>
      </c>
      <c r="AF519" s="21">
        <f>_xlfn.XLOOKUP(Consolidated[[#This Row],[CODE]],[1]updatedschoolpoints!$A:$A,[1]updatedschoolpoints!$Q:$Q)</f>
        <v>4</v>
      </c>
      <c r="AG519" s="21">
        <f>_xlfn.XLOOKUP(Consolidated[[#This Row],[CODE]],[1]updatedschoolpoints!$A:$A,[1]updatedschoolpoints!$P:$P)</f>
        <v>69</v>
      </c>
      <c r="AH519" s="21">
        <f>_xlfn.XLOOKUP(Consolidated[[#This Row],[CODE]],[1]updatedschoolpoints!$A:$A,[1]updatedschoolpoints!$I:$I)</f>
        <v>4.263975909</v>
      </c>
      <c r="AI519" s="21">
        <f>_xlfn.XLOOKUP(Consolidated[[#This Row],[CODE]],[1]updatedschoolpoints!$A:$A,[1]updatedschoolpoints!$H:$H)</f>
        <v>185738.79060000001</v>
      </c>
      <c r="AJ519" s="21">
        <v>22330</v>
      </c>
      <c r="AK519" s="21" t="s">
        <v>1395</v>
      </c>
      <c r="AL519" s="26">
        <f>_xlfn.XLOOKUP(Consolidated[[#This Row],[CODE]],'[2]FCI updated 220517'!$B:$B,'[2]FCI updated 220517'!$GD:$GD)</f>
        <v>1.58</v>
      </c>
      <c r="AM519" s="27">
        <f>IF(AND(Consolidated[[#This Row],[DESIGNATION]]="Historic",Consolidated[[#This Row],[DESIGNATION 3/22/2022]]="Historic"),AL519,AL519/1.6)</f>
        <v>0.98750000000000004</v>
      </c>
      <c r="AN519" s="21" t="s">
        <v>97</v>
      </c>
      <c r="AO519" s="21" t="s">
        <v>97</v>
      </c>
      <c r="AP519" s="21" t="str">
        <f>_xlfn.XLOOKUP(Consolidated[[#This Row],[CODE]],'[3]PRUEBA PVI'!$D:$D,'[3]PRUEBA PVI'!$I:$I,"NO DATA")</f>
        <v>REGULAR</v>
      </c>
      <c r="AQ519" s="28" t="str">
        <f>IF(_xlfn.XLOOKUP(Consolidated[[#This Row],[CODE]],'[4]PRUEBA PVI'!$D:$D,'[4]PRUEBA PVI'!$I:$I,"NOT FOUND")=Consolidated[[#This Row],[SPECIAL SCHOOL]],"MATCHES","NO")</f>
        <v>MATCHES</v>
      </c>
      <c r="AR519" s="28"/>
      <c r="AS519" s="21">
        <f>_xlfn.XLOOKUP(Consolidated[[#This Row],[CODE]],'[5]WORKING FILE'!$D:$D,'[5]WORKING FILE'!$W:$W,"")</f>
        <v>1</v>
      </c>
      <c r="AT519" s="33" t="str">
        <f>_xlfn.XLOOKUP(Consolidated[[#This Row],[CODE]],'[5]WORKING FILE'!$D:$D,'[5]WORKING FILE'!$V:$V)</f>
        <v xml:space="preserve">Under Square Footage. Nearby ERNESTO RAMOS ANTONINI could accept students. </v>
      </c>
      <c r="AU519" s="21" t="str">
        <f>_xlfn.XLOOKUP(Consolidated[[#This Row],[CODE]],'[6]Karen sort'!$D:$D,'[6]Karen sort'!$O:$O,"NOT COMPLETE")</f>
        <v>-</v>
      </c>
      <c r="AV519" s="21">
        <v>8.1999999999999993</v>
      </c>
      <c r="AW519" s="21">
        <v>4</v>
      </c>
      <c r="AX519" s="21" t="s">
        <v>92</v>
      </c>
      <c r="AY519" s="27" t="s">
        <v>92</v>
      </c>
      <c r="AZ519" s="21"/>
      <c r="BA519" s="21"/>
      <c r="BB519" s="21"/>
      <c r="BC519" s="21"/>
      <c r="BD519" s="21"/>
      <c r="BE519" s="21"/>
      <c r="BF519" s="24" t="s">
        <v>98</v>
      </c>
      <c r="BG519" s="24">
        <v>202.04505799987822</v>
      </c>
      <c r="BH519" s="29" t="str">
        <f>IF(_xlfn.XLOOKUP(Consolidated[[#This Row],[CODE]],'[4]PRUEBA PVI'!$D:$D,'[4]PRUEBA PVI'!$AF:$AF,"NOT FOUND")=BG519,"",_xlfn.XLOOKUP(Consolidated[[#This Row],[CODE]],'[4]PRUEBA PVI'!$D:$D,'[4]PRUEBA PVI'!$AF:$AF,"NOT FOUND"))</f>
        <v/>
      </c>
      <c r="BI519" s="30">
        <v>190.767440113622</v>
      </c>
      <c r="BJ519" s="21">
        <v>27</v>
      </c>
      <c r="BK519" s="28" t="str">
        <f>IF(_xlfn.XLOOKUP(Consolidated[[#This Row],[CODE]],'[4]PRUEBA PVI'!$D:$D,'[4]PRUEBA PVI'!$AK:$AK,"NO DATA")=Consolidated[[#This Row],[NO OF CLASSROOMS]],"","DOES NOT MATCH")</f>
        <v/>
      </c>
      <c r="BL519" s="31">
        <f>Consolidated[[#This Row],[ENROLLMENT 2021-22]]/Consolidated[[#This Row],[NO OF CLASSROOMS]]</f>
        <v>7.0654607449489628</v>
      </c>
      <c r="BM519" s="21">
        <f>Consolidated[[#This Row],[FLOOR AREA (SF)]]/Consolidated[[#This Row],[ENROLLMENT 2022-23]]</f>
        <v>110.51990195183818</v>
      </c>
      <c r="BN519" s="21" t="s">
        <v>99</v>
      </c>
      <c r="BO519" s="21" t="s">
        <v>132</v>
      </c>
      <c r="BP519" s="21" t="s">
        <v>97</v>
      </c>
      <c r="BQ519" s="21" t="s">
        <v>97</v>
      </c>
      <c r="BR519" s="21" t="s">
        <v>97</v>
      </c>
      <c r="BS519" s="21" t="str">
        <f>_xlfn.XLOOKUP(Consolidated[[#This Row],[CODE]],'[7]page 1'!$A:$A,'[7]page 1'!$C:$C,"")</f>
        <v>85KVA</v>
      </c>
      <c r="BT519" s="21" t="str">
        <f>_xlfn.XLOOKUP(Consolidated[[#This Row],[CODE]],[8]Sheet1!$A:$A,[8]Sheet1!$G:$G,"")</f>
        <v/>
      </c>
      <c r="BU519" s="21" t="s">
        <v>92</v>
      </c>
      <c r="BV519" s="21" t="s">
        <v>101</v>
      </c>
      <c r="BW519" s="25" t="s">
        <v>92</v>
      </c>
      <c r="BX519" s="32" t="s">
        <v>1506</v>
      </c>
      <c r="BY519" s="21" t="s">
        <v>356</v>
      </c>
      <c r="BZ519" s="21" t="s">
        <v>103</v>
      </c>
      <c r="CA519" s="33" t="s">
        <v>1500</v>
      </c>
      <c r="CB519" s="21">
        <v>1</v>
      </c>
      <c r="CC519" s="25" t="s">
        <v>105</v>
      </c>
      <c r="CD519" s="21" t="s">
        <v>97</v>
      </c>
      <c r="CE519" s="21"/>
      <c r="CF519" s="21" t="s">
        <v>134</v>
      </c>
    </row>
    <row r="520" spans="1:84" ht="56.4" x14ac:dyDescent="0.3">
      <c r="A520" s="21">
        <v>52621</v>
      </c>
      <c r="B520" s="22" t="s">
        <v>1507</v>
      </c>
      <c r="C520" s="21" t="s">
        <v>356</v>
      </c>
      <c r="D520" s="21" t="s">
        <v>356</v>
      </c>
      <c r="E520" s="21" t="s">
        <v>356</v>
      </c>
      <c r="F520" s="21"/>
      <c r="G520" s="21" t="s">
        <v>108</v>
      </c>
      <c r="H520" s="21" t="s">
        <v>109</v>
      </c>
      <c r="I520" s="21" t="s">
        <v>92</v>
      </c>
      <c r="J520" s="21" t="s">
        <v>92</v>
      </c>
      <c r="K520" s="21" t="s">
        <v>111</v>
      </c>
      <c r="L520" s="24" t="s">
        <v>92</v>
      </c>
      <c r="M520" s="24">
        <v>6.6770678456514858</v>
      </c>
      <c r="N520" s="24">
        <v>7.4693576350004696</v>
      </c>
      <c r="O520" s="24">
        <v>13.140672709683336</v>
      </c>
      <c r="P520" s="24">
        <v>15.068720996955852</v>
      </c>
      <c r="Q520" s="24">
        <v>15.105638732654581</v>
      </c>
      <c r="R520" s="24">
        <v>8.5110903948103136</v>
      </c>
      <c r="S520" s="24">
        <v>32.244995125890505</v>
      </c>
      <c r="T520" s="24">
        <v>38.755033701107891</v>
      </c>
      <c r="U520" s="24">
        <v>46.590374989030479</v>
      </c>
      <c r="V520" s="24" t="s">
        <v>92</v>
      </c>
      <c r="W520" s="24" t="s">
        <v>92</v>
      </c>
      <c r="X520" s="24" t="s">
        <v>92</v>
      </c>
      <c r="Y520" s="24" t="s">
        <v>92</v>
      </c>
      <c r="Z520" s="24" t="s">
        <v>92</v>
      </c>
      <c r="AA520" s="24" t="s">
        <v>92</v>
      </c>
      <c r="AB520" s="23" t="s">
        <v>230</v>
      </c>
      <c r="AC520" s="21">
        <v>18.005510000000001</v>
      </c>
      <c r="AD520" s="21">
        <v>-66.604089999999999</v>
      </c>
      <c r="AE520" s="21" t="str">
        <f>_xlfn.XLOOKUP(Consolidated[[#This Row],[CODE]],[1]updatedschoolpoints!$A:$A,[1]updatedschoolpoints!$O:$O)</f>
        <v>389-074-461-79</v>
      </c>
      <c r="AF520" s="21">
        <f>_xlfn.XLOOKUP(Consolidated[[#This Row],[CODE]],[1]updatedschoolpoints!$A:$A,[1]updatedschoolpoints!$Q:$Q)</f>
        <v>79</v>
      </c>
      <c r="AG520" s="21">
        <f>_xlfn.XLOOKUP(Consolidated[[#This Row],[CODE]],[1]updatedschoolpoints!$A:$A,[1]updatedschoolpoints!$P:$P)</f>
        <v>461</v>
      </c>
      <c r="AH520" s="21">
        <f>_xlfn.XLOOKUP(Consolidated[[#This Row],[CODE]],[1]updatedschoolpoints!$A:$A,[1]updatedschoolpoints!$I:$I)</f>
        <v>6.6159563480000001</v>
      </c>
      <c r="AI520" s="21">
        <f>_xlfn.XLOOKUP(Consolidated[[#This Row],[CODE]],[1]updatedschoolpoints!$A:$A,[1]updatedschoolpoints!$H:$H)</f>
        <v>288191.05849999998</v>
      </c>
      <c r="AJ520" s="21">
        <v>52983</v>
      </c>
      <c r="AK520" s="21" t="s">
        <v>248</v>
      </c>
      <c r="AL520" s="26">
        <f>_xlfn.XLOOKUP(Consolidated[[#This Row],[CODE]],'[2]FCI updated 220517'!$B:$B,'[2]FCI updated 220517'!$GD:$GD)</f>
        <v>1.548</v>
      </c>
      <c r="AM520" s="27">
        <f>IF(AND(Consolidated[[#This Row],[DESIGNATION]]="Historic",Consolidated[[#This Row],[DESIGNATION 3/22/2022]]="Historic"),AL520,AL520/1.6)</f>
        <v>0.96750000000000003</v>
      </c>
      <c r="AN520" s="21" t="s">
        <v>97</v>
      </c>
      <c r="AO520" s="21" t="s">
        <v>97</v>
      </c>
      <c r="AP520" s="21" t="str">
        <f>_xlfn.XLOOKUP(Consolidated[[#This Row],[CODE]],'[3]PRUEBA PVI'!$D:$D,'[3]PRUEBA PVI'!$I:$I,"NO DATA")</f>
        <v>REGULAR</v>
      </c>
      <c r="AQ520" s="28" t="str">
        <f>IF(_xlfn.XLOOKUP(Consolidated[[#This Row],[CODE]],'[4]PRUEBA PVI'!$D:$D,'[4]PRUEBA PVI'!$I:$I,"NOT FOUND")=Consolidated[[#This Row],[SPECIAL SCHOOL]],"MATCHES","NO")</f>
        <v>MATCHES</v>
      </c>
      <c r="AR520" s="28"/>
      <c r="AS520" s="21">
        <f>_xlfn.XLOOKUP(Consolidated[[#This Row],[CODE]],'[5]WORKING FILE'!$D:$D,'[5]WORKING FILE'!$W:$W,"")</f>
        <v>3</v>
      </c>
      <c r="AT520" s="33" t="str">
        <f>_xlfn.XLOOKUP(Consolidated[[#This Row],[CODE]],'[5]WORKING FILE'!$D:$D,'[5]WORKING FILE'!$V:$V)</f>
        <v>Bring students from nearby ABRAHAM LINCOLN</v>
      </c>
      <c r="AU520" s="21" t="str">
        <f>_xlfn.XLOOKUP(Consolidated[[#This Row],[CODE]],'[6]Karen sort'!$D:$D,'[6]Karen sort'!$O:$O,"NOT COMPLETE")</f>
        <v>K-8</v>
      </c>
      <c r="AV520" s="21">
        <v>8.1999999999999993</v>
      </c>
      <c r="AW520" s="21">
        <v>3</v>
      </c>
      <c r="AX520" s="21" t="s">
        <v>92</v>
      </c>
      <c r="AY520" s="27" t="s">
        <v>92</v>
      </c>
      <c r="AZ520" s="21"/>
      <c r="BA520" s="21"/>
      <c r="BB520" s="21"/>
      <c r="BC520" s="21"/>
      <c r="BD520" s="21"/>
      <c r="BE520" s="21"/>
      <c r="BF520" s="24" t="s">
        <v>98</v>
      </c>
      <c r="BG520" s="24">
        <v>183.56295213078494</v>
      </c>
      <c r="BH520" s="29" t="str">
        <f>IF(_xlfn.XLOOKUP(Consolidated[[#This Row],[CODE]],'[4]PRUEBA PVI'!$D:$D,'[4]PRUEBA PVI'!$AF:$AF,"NOT FOUND")=BG520,"",_xlfn.XLOOKUP(Consolidated[[#This Row],[CODE]],'[4]PRUEBA PVI'!$D:$D,'[4]PRUEBA PVI'!$AF:$AF,"NOT FOUND"))</f>
        <v/>
      </c>
      <c r="BI520" s="30">
        <v>173.69151160093111</v>
      </c>
      <c r="BJ520" s="21">
        <v>36</v>
      </c>
      <c r="BK520" s="28" t="str">
        <f>IF(_xlfn.XLOOKUP(Consolidated[[#This Row],[CODE]],'[4]PRUEBA PVI'!$D:$D,'[4]PRUEBA PVI'!$AK:$AK,"NO DATA")=Consolidated[[#This Row],[NO OF CLASSROOMS]],"","DOES NOT MATCH")</f>
        <v/>
      </c>
      <c r="BL520" s="31">
        <f>Consolidated[[#This Row],[ENROLLMENT 2021-22]]/Consolidated[[#This Row],[NO OF CLASSROOMS]]</f>
        <v>4.8247642111369755</v>
      </c>
      <c r="BM520" s="21">
        <f>Consolidated[[#This Row],[FLOOR AREA (SF)]]/Consolidated[[#This Row],[ENROLLMENT 2022-23]]</f>
        <v>288.63667414898987</v>
      </c>
      <c r="BN520" s="21" t="s">
        <v>99</v>
      </c>
      <c r="BO520" s="21" t="s">
        <v>132</v>
      </c>
      <c r="BP520" s="21" t="s">
        <v>97</v>
      </c>
      <c r="BQ520" s="21" t="s">
        <v>97</v>
      </c>
      <c r="BR520" s="21" t="s">
        <v>285</v>
      </c>
      <c r="BS520" s="21" t="str">
        <f>_xlfn.XLOOKUP(Consolidated[[#This Row],[CODE]],'[7]page 1'!$A:$A,'[7]page 1'!$C:$C,"")</f>
        <v/>
      </c>
      <c r="BT520" s="21" t="str">
        <f>_xlfn.XLOOKUP(Consolidated[[#This Row],[CODE]],[8]Sheet1!$A:$A,[8]Sheet1!$G:$G,"")</f>
        <v>ESSER ROOF SEALING PROGRAM</v>
      </c>
      <c r="BU520" s="21" t="s">
        <v>92</v>
      </c>
      <c r="BV520" s="21" t="s">
        <v>101</v>
      </c>
      <c r="BW520" s="25" t="s">
        <v>279</v>
      </c>
      <c r="BX520" s="32" t="s">
        <v>1508</v>
      </c>
      <c r="BY520" s="21" t="s">
        <v>356</v>
      </c>
      <c r="BZ520" s="21" t="s">
        <v>103</v>
      </c>
      <c r="CA520" s="33" t="s">
        <v>1474</v>
      </c>
      <c r="CB520" s="21">
        <v>1</v>
      </c>
      <c r="CC520" s="25" t="s">
        <v>105</v>
      </c>
      <c r="CD520" s="21" t="s">
        <v>97</v>
      </c>
      <c r="CE520" s="21"/>
      <c r="CF520" s="21" t="s">
        <v>134</v>
      </c>
    </row>
    <row r="521" spans="1:84" ht="27.6" x14ac:dyDescent="0.3">
      <c r="A521" s="21">
        <v>52688</v>
      </c>
      <c r="B521" s="22" t="s">
        <v>1509</v>
      </c>
      <c r="C521" s="21" t="s">
        <v>356</v>
      </c>
      <c r="D521" s="21" t="s">
        <v>356</v>
      </c>
      <c r="E521" s="21" t="s">
        <v>356</v>
      </c>
      <c r="F521" s="21"/>
      <c r="G521" s="21" t="s">
        <v>160</v>
      </c>
      <c r="H521" s="21" t="s">
        <v>161</v>
      </c>
      <c r="I521" s="21" t="s">
        <v>92</v>
      </c>
      <c r="J521" s="21" t="s">
        <v>92</v>
      </c>
      <c r="K521" s="21" t="s">
        <v>162</v>
      </c>
      <c r="L521" s="24" t="s">
        <v>92</v>
      </c>
      <c r="M521" s="24" t="s">
        <v>92</v>
      </c>
      <c r="N521" s="24" t="s">
        <v>92</v>
      </c>
      <c r="O521" s="24" t="s">
        <v>92</v>
      </c>
      <c r="P521" s="24" t="s">
        <v>92</v>
      </c>
      <c r="Q521" s="24" t="s">
        <v>92</v>
      </c>
      <c r="R521" s="24" t="s">
        <v>92</v>
      </c>
      <c r="S521" s="24" t="s">
        <v>92</v>
      </c>
      <c r="T521" s="24" t="s">
        <v>92</v>
      </c>
      <c r="U521" s="24" t="s">
        <v>92</v>
      </c>
      <c r="V521" s="24">
        <v>81.154479373032729</v>
      </c>
      <c r="W521" s="24">
        <v>69.641009023406241</v>
      </c>
      <c r="X521" s="24">
        <v>88.774839972902328</v>
      </c>
      <c r="Y521" s="24">
        <v>54.020509482170837</v>
      </c>
      <c r="Z521" s="24" t="s">
        <v>92</v>
      </c>
      <c r="AA521" s="24" t="s">
        <v>92</v>
      </c>
      <c r="AB521" s="23" t="s">
        <v>313</v>
      </c>
      <c r="AC521" s="21">
        <v>18.005949999999999</v>
      </c>
      <c r="AD521" s="21">
        <v>-66.627600000000001</v>
      </c>
      <c r="AE521" s="21" t="str">
        <f>_xlfn.XLOOKUP(Consolidated[[#This Row],[CODE]],[1]updatedschoolpoints!$A:$A,[1]updatedschoolpoints!$O:$O)</f>
        <v>388-080-832-01</v>
      </c>
      <c r="AF521" s="21">
        <f>_xlfn.XLOOKUP(Consolidated[[#This Row],[CODE]],[1]updatedschoolpoints!$A:$A,[1]updatedschoolpoints!$Q:$Q)</f>
        <v>1</v>
      </c>
      <c r="AG521" s="21">
        <f>_xlfn.XLOOKUP(Consolidated[[#This Row],[CODE]],[1]updatedschoolpoints!$A:$A,[1]updatedschoolpoints!$P:$P)</f>
        <v>832</v>
      </c>
      <c r="AH521" s="21">
        <f>_xlfn.XLOOKUP(Consolidated[[#This Row],[CODE]],[1]updatedschoolpoints!$A:$A,[1]updatedschoolpoints!$I:$I)</f>
        <v>7.040895312</v>
      </c>
      <c r="AI521" s="21">
        <f>_xlfn.XLOOKUP(Consolidated[[#This Row],[CODE]],[1]updatedschoolpoints!$A:$A,[1]updatedschoolpoints!$H:$H)</f>
        <v>306701.39980000001</v>
      </c>
      <c r="AJ521" s="21">
        <v>61774</v>
      </c>
      <c r="AK521" s="21" t="s">
        <v>152</v>
      </c>
      <c r="AL521" s="26">
        <f>_xlfn.XLOOKUP(Consolidated[[#This Row],[CODE]],'[2]FCI updated 220517'!$B:$B,'[2]FCI updated 220517'!$GD:$GD)</f>
        <v>1.51999999999999</v>
      </c>
      <c r="AM521" s="27">
        <f>IF(AND(Consolidated[[#This Row],[DESIGNATION]]="Historic",Consolidated[[#This Row],[DESIGNATION 3/22/2022]]="Historic"),AL521,AL521/1.6)</f>
        <v>0.94999999999999374</v>
      </c>
      <c r="AN521" s="21" t="s">
        <v>97</v>
      </c>
      <c r="AO521" s="21" t="s">
        <v>97</v>
      </c>
      <c r="AP521" s="21" t="str">
        <f>_xlfn.XLOOKUP(Consolidated[[#This Row],[CODE]],'[3]PRUEBA PVI'!$D:$D,'[3]PRUEBA PVI'!$I:$I,"NO DATA")</f>
        <v>VOCACIONAL</v>
      </c>
      <c r="AQ521" s="28" t="str">
        <f>IF(_xlfn.XLOOKUP(Consolidated[[#This Row],[CODE]],'[4]PRUEBA PVI'!$D:$D,'[4]PRUEBA PVI'!$I:$I,"NOT FOUND")=Consolidated[[#This Row],[SPECIAL SCHOOL]],"MATCHES","NO")</f>
        <v>MATCHES</v>
      </c>
      <c r="AR521" s="28"/>
      <c r="AS521" s="21">
        <f>_xlfn.XLOOKUP(Consolidated[[#This Row],[CODE]],'[5]WORKING FILE'!$D:$D,'[5]WORKING FILE'!$W:$W,"")</f>
        <v>3</v>
      </c>
      <c r="AT521" s="33" t="str">
        <f>_xlfn.XLOOKUP(Consolidated[[#This Row],[CODE]],'[5]WORKING FILE'!$D:$D,'[5]WORKING FILE'!$V:$V)</f>
        <v xml:space="preserve">Large HS. Keep. In flood zone. </v>
      </c>
      <c r="AU521" s="21" t="str">
        <f>_xlfn.XLOOKUP(Consolidated[[#This Row],[CODE]],'[6]Karen sort'!$D:$D,'[6]Karen sort'!$O:$O,"NOT COMPLETE")</f>
        <v>9-12</v>
      </c>
      <c r="AV521" s="21">
        <v>8.1999999999999993</v>
      </c>
      <c r="AW521" s="21">
        <v>2</v>
      </c>
      <c r="AX521" s="21" t="s">
        <v>92</v>
      </c>
      <c r="AY521" s="27" t="s">
        <v>92</v>
      </c>
      <c r="AZ521" s="21"/>
      <c r="BA521" s="21"/>
      <c r="BB521" s="21"/>
      <c r="BC521" s="21"/>
      <c r="BD521" s="21"/>
      <c r="BE521" s="21"/>
      <c r="BF521" s="24" t="s">
        <v>98</v>
      </c>
      <c r="BG521" s="24">
        <v>293.59083785151211</v>
      </c>
      <c r="BH521" s="29" t="str">
        <f>IF(_xlfn.XLOOKUP(Consolidated[[#This Row],[CODE]],'[4]PRUEBA PVI'!$D:$D,'[4]PRUEBA PVI'!$AF:$AF,"NOT FOUND")=BG521,"",_xlfn.XLOOKUP(Consolidated[[#This Row],[CODE]],'[4]PRUEBA PVI'!$D:$D,'[4]PRUEBA PVI'!$AF:$AF,"NOT FOUND"))</f>
        <v/>
      </c>
      <c r="BI521" s="30">
        <v>281.69324430795575</v>
      </c>
      <c r="BJ521" s="21">
        <v>39</v>
      </c>
      <c r="BK521" s="28" t="str">
        <f>IF(_xlfn.XLOOKUP(Consolidated[[#This Row],[CODE]],'[4]PRUEBA PVI'!$D:$D,'[4]PRUEBA PVI'!$AK:$AK,"NO DATA")=Consolidated[[#This Row],[NO OF CLASSROOMS]],"","DOES NOT MATCH")</f>
        <v/>
      </c>
      <c r="BL521" s="31">
        <f>Consolidated[[#This Row],[ENROLLMENT 2021-22]]/Consolidated[[#This Row],[NO OF CLASSROOMS]]</f>
        <v>7.222903700203994</v>
      </c>
      <c r="BM521" s="21">
        <f>Consolidated[[#This Row],[FLOOR AREA (SF)]]/Consolidated[[#This Row],[ENROLLMENT 2022-23]]</f>
        <v>210.40847341170473</v>
      </c>
      <c r="BN521" s="21" t="s">
        <v>99</v>
      </c>
      <c r="BO521" s="21" t="s">
        <v>132</v>
      </c>
      <c r="BP521" s="21" t="s">
        <v>97</v>
      </c>
      <c r="BQ521" s="21" t="s">
        <v>97</v>
      </c>
      <c r="BR521" s="21" t="s">
        <v>285</v>
      </c>
      <c r="BS521" s="21" t="str">
        <f>_xlfn.XLOOKUP(Consolidated[[#This Row],[CODE]],'[7]page 1'!$A:$A,'[7]page 1'!$C:$C,"")</f>
        <v/>
      </c>
      <c r="BT521" s="21" t="str">
        <f>_xlfn.XLOOKUP(Consolidated[[#This Row],[CODE]],[8]Sheet1!$A:$A,[8]Sheet1!$G:$G,"")</f>
        <v/>
      </c>
      <c r="BU521" s="21" t="s">
        <v>92</v>
      </c>
      <c r="BV521" s="21" t="s">
        <v>101</v>
      </c>
      <c r="BW521" s="25" t="s">
        <v>92</v>
      </c>
      <c r="BX521" s="32" t="s">
        <v>1510</v>
      </c>
      <c r="BY521" s="21" t="s">
        <v>356</v>
      </c>
      <c r="BZ521" s="21" t="s">
        <v>103</v>
      </c>
      <c r="CA521" s="33" t="s">
        <v>1474</v>
      </c>
      <c r="CB521" s="21">
        <v>1</v>
      </c>
      <c r="CC521" s="25" t="s">
        <v>105</v>
      </c>
      <c r="CD521" s="21" t="s">
        <v>97</v>
      </c>
      <c r="CE521" s="21"/>
      <c r="CF521" s="21" t="s">
        <v>176</v>
      </c>
    </row>
    <row r="522" spans="1:84" ht="56.4" x14ac:dyDescent="0.3">
      <c r="A522" s="21">
        <v>52696</v>
      </c>
      <c r="B522" s="22" t="s">
        <v>1511</v>
      </c>
      <c r="C522" s="21" t="s">
        <v>356</v>
      </c>
      <c r="D522" s="21" t="s">
        <v>356</v>
      </c>
      <c r="E522" s="21" t="s">
        <v>356</v>
      </c>
      <c r="F522" s="21"/>
      <c r="G522" s="21" t="s">
        <v>160</v>
      </c>
      <c r="H522" s="21" t="s">
        <v>161</v>
      </c>
      <c r="I522" s="21" t="s">
        <v>92</v>
      </c>
      <c r="J522" s="21" t="s">
        <v>93</v>
      </c>
      <c r="K522" s="21" t="s">
        <v>162</v>
      </c>
      <c r="L522" s="24" t="s">
        <v>92</v>
      </c>
      <c r="M522" s="24" t="s">
        <v>92</v>
      </c>
      <c r="N522" s="24" t="s">
        <v>92</v>
      </c>
      <c r="O522" s="24" t="s">
        <v>92</v>
      </c>
      <c r="P522" s="24" t="s">
        <v>92</v>
      </c>
      <c r="Q522" s="24" t="s">
        <v>92</v>
      </c>
      <c r="R522" s="24" t="s">
        <v>92</v>
      </c>
      <c r="S522" s="24" t="s">
        <v>92</v>
      </c>
      <c r="T522" s="24" t="s">
        <v>92</v>
      </c>
      <c r="U522" s="24" t="s">
        <v>92</v>
      </c>
      <c r="V522" s="24">
        <v>348.48688201361108</v>
      </c>
      <c r="W522" s="24">
        <v>314.81552024279534</v>
      </c>
      <c r="X522" s="24">
        <v>285.62339817368576</v>
      </c>
      <c r="Y522" s="24">
        <v>281.67837087131937</v>
      </c>
      <c r="Z522" s="24" t="s">
        <v>92</v>
      </c>
      <c r="AA522" s="24" t="s">
        <v>92</v>
      </c>
      <c r="AB522" s="23" t="s">
        <v>178</v>
      </c>
      <c r="AC522" s="37">
        <v>18.00264</v>
      </c>
      <c r="AD522" s="37">
        <v>-66.629059999999996</v>
      </c>
      <c r="AE522" s="37" t="str">
        <f>_xlfn.XLOOKUP(Consolidated[[#This Row],[CODE]],[1]updatedschoolpoints!$A:$A,[1]updatedschoolpoints!$O:$O)</f>
        <v>388-090-781-03</v>
      </c>
      <c r="AF522" s="37">
        <f>_xlfn.XLOOKUP(Consolidated[[#This Row],[CODE]],[1]updatedschoolpoints!$A:$A,[1]updatedschoolpoints!$Q:$Q)</f>
        <v>3</v>
      </c>
      <c r="AG522" s="37">
        <f>_xlfn.XLOOKUP(Consolidated[[#This Row],[CODE]],[1]updatedschoolpoints!$A:$A,[1]updatedschoolpoints!$P:$P)</f>
        <v>781</v>
      </c>
      <c r="AH522" s="37">
        <f>_xlfn.XLOOKUP(Consolidated[[#This Row],[CODE]],[1]updatedschoolpoints!$A:$A,[1]updatedschoolpoints!$I:$I)</f>
        <v>7.7741835889999997</v>
      </c>
      <c r="AI522" s="37">
        <f>_xlfn.XLOOKUP(Consolidated[[#This Row],[CODE]],[1]updatedschoolpoints!$A:$A,[1]updatedschoolpoints!$H:$H)</f>
        <v>338643.43709999998</v>
      </c>
      <c r="AJ522" s="38"/>
      <c r="AK522" s="21" t="s">
        <v>522</v>
      </c>
      <c r="AL522" s="26">
        <f>_xlfn.XLOOKUP(Consolidated[[#This Row],[CODE]],'[2]FCI updated 220517'!$B:$B,'[2]FCI updated 220517'!$GD:$GD)</f>
        <v>0.20549999999999999</v>
      </c>
      <c r="AM522" s="27">
        <f>IF(AND(Consolidated[[#This Row],[DESIGNATION]]="Historic",Consolidated[[#This Row],[DESIGNATION 3/22/2022]]="Historic"),AL522,AL522/1.6)</f>
        <v>0.12843749999999998</v>
      </c>
      <c r="AN522" s="21" t="s">
        <v>97</v>
      </c>
      <c r="AO522" s="21" t="s">
        <v>46</v>
      </c>
      <c r="AP522" s="21" t="str">
        <f>_xlfn.XLOOKUP(Consolidated[[#This Row],[CODE]],'[3]PRUEBA PVI'!$D:$D,'[3]PRUEBA PVI'!$I:$I,"NO DATA")</f>
        <v>VOCACIONAL</v>
      </c>
      <c r="AQ522" s="28" t="str">
        <f>IF(_xlfn.XLOOKUP(Consolidated[[#This Row],[CODE]],'[4]PRUEBA PVI'!$D:$D,'[4]PRUEBA PVI'!$I:$I,"NOT FOUND")=Consolidated[[#This Row],[SPECIAL SCHOOL]],"MATCHES","NO")</f>
        <v>MATCHES</v>
      </c>
      <c r="AR522" s="28"/>
      <c r="AS522" s="21">
        <f>_xlfn.XLOOKUP(Consolidated[[#This Row],[CODE]],'[5]WORKING FILE'!$D:$D,'[5]WORKING FILE'!$W:$W,"")</f>
        <v>3</v>
      </c>
      <c r="AT522" s="33" t="str">
        <f>_xlfn.XLOOKUP(Consolidated[[#This Row],[CODE]],'[5]WORKING FILE'!$D:$D,'[5]WORKING FILE'!$V:$V)</f>
        <v xml:space="preserve">Specialty School. Keep </v>
      </c>
      <c r="AU522" s="21">
        <f>_xlfn.XLOOKUP(Consolidated[[#This Row],[CODE]],'[6]Karen sort'!$D:$D,'[6]Karen sort'!$O:$O,"NOT COMPLETE")</f>
        <v>0</v>
      </c>
      <c r="AV522" s="21">
        <v>8.1999999999999993</v>
      </c>
      <c r="AW522" s="21">
        <v>3</v>
      </c>
      <c r="AX522" s="21" t="s">
        <v>92</v>
      </c>
      <c r="AY522" s="27" t="s">
        <v>92</v>
      </c>
      <c r="AZ522" s="21"/>
      <c r="BA522" s="21"/>
      <c r="BB522" s="21"/>
      <c r="BC522" s="21"/>
      <c r="BD522" s="21"/>
      <c r="BE522" s="21"/>
      <c r="BF522" s="24" t="s">
        <v>179</v>
      </c>
      <c r="BG522" s="24">
        <v>1235.5280895829439</v>
      </c>
      <c r="BH522" s="29" t="str">
        <f>IF(_xlfn.XLOOKUP(Consolidated[[#This Row],[CODE]],'[4]PRUEBA PVI'!$D:$D,'[4]PRUEBA PVI'!$AF:$AF,"NOT FOUND")=BG522,"",_xlfn.XLOOKUP(Consolidated[[#This Row],[CODE]],'[4]PRUEBA PVI'!$D:$D,'[4]PRUEBA PVI'!$AF:$AF,"NOT FOUND"))</f>
        <v/>
      </c>
      <c r="BI522" s="30">
        <v>1185.2317184115909</v>
      </c>
      <c r="BJ522" s="21">
        <v>80</v>
      </c>
      <c r="BK522" s="28" t="str">
        <f>IF(_xlfn.XLOOKUP(Consolidated[[#This Row],[CODE]],'[4]PRUEBA PVI'!$D:$D,'[4]PRUEBA PVI'!$AK:$AK,"NO DATA")=Consolidated[[#This Row],[NO OF CLASSROOMS]],"","DOES NOT MATCH")</f>
        <v/>
      </c>
      <c r="BL522" s="31">
        <f>Consolidated[[#This Row],[ENROLLMENT 2021-22]]/Consolidated[[#This Row],[NO OF CLASSROOMS]]</f>
        <v>14.815396480144887</v>
      </c>
      <c r="BM522" s="21">
        <f>Consolidated[[#This Row],[FLOOR AREA (SF)]]/Consolidated[[#This Row],[ENROLLMENT 2022-23]]</f>
        <v>0</v>
      </c>
      <c r="BN522" s="21" t="s">
        <v>99</v>
      </c>
      <c r="BO522" s="21" t="s">
        <v>100</v>
      </c>
      <c r="BP522" s="21" t="s">
        <v>97</v>
      </c>
      <c r="BQ522" s="21" t="s">
        <v>123</v>
      </c>
      <c r="BR522" s="21" t="s">
        <v>285</v>
      </c>
      <c r="BS522" s="21" t="str">
        <f>_xlfn.XLOOKUP(Consolidated[[#This Row],[CODE]],'[7]page 1'!$A:$A,'[7]page 1'!$C:$C,"")</f>
        <v/>
      </c>
      <c r="BT522" s="21" t="str">
        <f>_xlfn.XLOOKUP(Consolidated[[#This Row],[CODE]],[8]Sheet1!$A:$A,[8]Sheet1!$G:$G,"")</f>
        <v/>
      </c>
      <c r="BU522" s="21" t="s">
        <v>92</v>
      </c>
      <c r="BV522" s="21" t="s">
        <v>101</v>
      </c>
      <c r="BW522" s="25" t="s">
        <v>125</v>
      </c>
      <c r="BX522" s="32" t="s">
        <v>1512</v>
      </c>
      <c r="BY522" s="21" t="s">
        <v>356</v>
      </c>
      <c r="BZ522" s="21" t="s">
        <v>103</v>
      </c>
      <c r="CA522" s="33" t="s">
        <v>1513</v>
      </c>
      <c r="CB522" s="21"/>
      <c r="CC522" s="25" t="s">
        <v>92</v>
      </c>
      <c r="CD522" s="21" t="s">
        <v>97</v>
      </c>
      <c r="CE522" s="21"/>
      <c r="CF522" s="21" t="s">
        <v>143</v>
      </c>
    </row>
    <row r="523" spans="1:84" ht="56.4" x14ac:dyDescent="0.3">
      <c r="A523" s="21">
        <v>52704</v>
      </c>
      <c r="B523" s="22" t="s">
        <v>1514</v>
      </c>
      <c r="C523" s="21" t="s">
        <v>356</v>
      </c>
      <c r="D523" s="21" t="s">
        <v>356</v>
      </c>
      <c r="E523" s="21" t="s">
        <v>356</v>
      </c>
      <c r="F523" s="21"/>
      <c r="G523" s="21" t="s">
        <v>119</v>
      </c>
      <c r="H523" s="21" t="s">
        <v>120</v>
      </c>
      <c r="I523" s="21" t="s">
        <v>92</v>
      </c>
      <c r="J523" s="21" t="s">
        <v>92</v>
      </c>
      <c r="K523" s="21" t="s">
        <v>121</v>
      </c>
      <c r="L523" s="24" t="s">
        <v>92</v>
      </c>
      <c r="M523" s="24">
        <v>7.6309346807445557</v>
      </c>
      <c r="N523" s="24">
        <v>14.005045565625881</v>
      </c>
      <c r="O523" s="24">
        <v>17.833770105998813</v>
      </c>
      <c r="P523" s="24">
        <v>17.894106183885075</v>
      </c>
      <c r="Q523" s="24">
        <v>18.882048415818225</v>
      </c>
      <c r="R523" s="24">
        <v>23.641917763361981</v>
      </c>
      <c r="S523" s="24" t="s">
        <v>92</v>
      </c>
      <c r="T523" s="24" t="s">
        <v>92</v>
      </c>
      <c r="U523" s="24" t="s">
        <v>92</v>
      </c>
      <c r="V523" s="24" t="s">
        <v>92</v>
      </c>
      <c r="W523" s="24" t="s">
        <v>92</v>
      </c>
      <c r="X523" s="24" t="s">
        <v>92</v>
      </c>
      <c r="Y523" s="24" t="s">
        <v>92</v>
      </c>
      <c r="Z523" s="24" t="s">
        <v>92</v>
      </c>
      <c r="AA523" s="24" t="s">
        <v>92</v>
      </c>
      <c r="AB523" s="23" t="s">
        <v>202</v>
      </c>
      <c r="AC523" s="37">
        <v>18.040690000000001</v>
      </c>
      <c r="AD523" s="37">
        <v>-66.579260000000005</v>
      </c>
      <c r="AE523" s="37" t="str">
        <f>_xlfn.XLOOKUP(Consolidated[[#This Row],[CODE]],[1]updatedschoolpoints!$A:$A,[1]updatedschoolpoints!$O:$O)</f>
        <v>365-068-121-08</v>
      </c>
      <c r="AF523" s="37">
        <f>_xlfn.XLOOKUP(Consolidated[[#This Row],[CODE]],[1]updatedschoolpoints!$A:$A,[1]updatedschoolpoints!$Q:$Q)</f>
        <v>8</v>
      </c>
      <c r="AG523" s="37">
        <f>_xlfn.XLOOKUP(Consolidated[[#This Row],[CODE]],[1]updatedschoolpoints!$A:$A,[1]updatedschoolpoints!$P:$P)</f>
        <v>121</v>
      </c>
      <c r="AH523" s="37">
        <f>_xlfn.XLOOKUP(Consolidated[[#This Row],[CODE]],[1]updatedschoolpoints!$A:$A,[1]updatedschoolpoints!$I:$I)</f>
        <v>1.119518625</v>
      </c>
      <c r="AI523" s="37">
        <f>_xlfn.XLOOKUP(Consolidated[[#This Row],[CODE]],[1]updatedschoolpoints!$A:$A,[1]updatedschoolpoints!$H:$H)</f>
        <v>48766.231310000003</v>
      </c>
      <c r="AJ523" s="21">
        <v>11104</v>
      </c>
      <c r="AK523" s="21" t="s">
        <v>137</v>
      </c>
      <c r="AL523" s="26">
        <f>_xlfn.XLOOKUP(Consolidated[[#This Row],[CODE]],'[2]FCI updated 220517'!$B:$B,'[2]FCI updated 220517'!$GD:$GD)</f>
        <v>1.54</v>
      </c>
      <c r="AM523" s="27">
        <f>IF(AND(Consolidated[[#This Row],[DESIGNATION]]="Historic",Consolidated[[#This Row],[DESIGNATION 3/22/2022]]="Historic"),AL523,AL523/1.6)</f>
        <v>0.96250000000000002</v>
      </c>
      <c r="AN523" s="21" t="s">
        <v>97</v>
      </c>
      <c r="AO523" s="21" t="s">
        <v>97</v>
      </c>
      <c r="AP523" s="21" t="str">
        <f>_xlfn.XLOOKUP(Consolidated[[#This Row],[CODE]],'[3]PRUEBA PVI'!$D:$D,'[3]PRUEBA PVI'!$I:$I,"NO DATA")</f>
        <v>REGULAR</v>
      </c>
      <c r="AQ523" s="28" t="str">
        <f>IF(_xlfn.XLOOKUP(Consolidated[[#This Row],[CODE]],'[4]PRUEBA PVI'!$D:$D,'[4]PRUEBA PVI'!$I:$I,"NOT FOUND")=Consolidated[[#This Row],[SPECIAL SCHOOL]],"MATCHES","NO")</f>
        <v>MATCHES</v>
      </c>
      <c r="AR523" s="28"/>
      <c r="AS523" s="21">
        <f>_xlfn.XLOOKUP(Consolidated[[#This Row],[CODE]],'[5]WORKING FILE'!$D:$D,'[5]WORKING FILE'!$W:$W,"")</f>
        <v>3</v>
      </c>
      <c r="AT523" s="33" t="str">
        <f>_xlfn.XLOOKUP(Consolidated[[#This Row],[CODE]],'[5]WORKING FILE'!$D:$D,'[5]WORKING FILE'!$V:$V)</f>
        <v>Not sure on school's location. Maps show confilicting locations</v>
      </c>
      <c r="AU523" s="21" t="str">
        <f>_xlfn.XLOOKUP(Consolidated[[#This Row],[CODE]],'[6]Karen sort'!$D:$D,'[6]Karen sort'!$O:$O,"NOT COMPLETE")</f>
        <v>-</v>
      </c>
      <c r="AV523" s="21">
        <v>8.1999999999999993</v>
      </c>
      <c r="AW523" s="21">
        <v>3</v>
      </c>
      <c r="AX523" s="21" t="s">
        <v>92</v>
      </c>
      <c r="AY523" s="27" t="s">
        <v>92</v>
      </c>
      <c r="AZ523" s="21"/>
      <c r="BA523" s="21"/>
      <c r="BB523" s="21"/>
      <c r="BC523" s="21"/>
      <c r="BD523" s="21"/>
      <c r="BE523" s="21"/>
      <c r="BF523" s="24" t="s">
        <v>98</v>
      </c>
      <c r="BG523" s="24">
        <v>99.887822715434538</v>
      </c>
      <c r="BH523" s="29" t="str">
        <f>IF(_xlfn.XLOOKUP(Consolidated[[#This Row],[CODE]],'[4]PRUEBA PVI'!$D:$D,'[4]PRUEBA PVI'!$AF:$AF,"NOT FOUND")=BG523,"",_xlfn.XLOOKUP(Consolidated[[#This Row],[CODE]],'[4]PRUEBA PVI'!$D:$D,'[4]PRUEBA PVI'!$AF:$AF,"NOT FOUND"))</f>
        <v/>
      </c>
      <c r="BI523" s="30">
        <v>94.130885764408433</v>
      </c>
      <c r="BJ523" s="21">
        <v>15</v>
      </c>
      <c r="BK523" s="28" t="str">
        <f>IF(_xlfn.XLOOKUP(Consolidated[[#This Row],[CODE]],'[4]PRUEBA PVI'!$D:$D,'[4]PRUEBA PVI'!$AK:$AK,"NO DATA")=Consolidated[[#This Row],[NO OF CLASSROOMS]],"","DOES NOT MATCH")</f>
        <v/>
      </c>
      <c r="BL523" s="31">
        <f>Consolidated[[#This Row],[ENROLLMENT 2021-22]]/Consolidated[[#This Row],[NO OF CLASSROOMS]]</f>
        <v>6.2753923842938955</v>
      </c>
      <c r="BM523" s="21">
        <f>Consolidated[[#This Row],[FLOOR AREA (SF)]]/Consolidated[[#This Row],[ENROLLMENT 2022-23]]</f>
        <v>111.1647015435869</v>
      </c>
      <c r="BN523" s="21" t="s">
        <v>114</v>
      </c>
      <c r="BO523" s="21" t="s">
        <v>100</v>
      </c>
      <c r="BP523" s="21" t="s">
        <v>97</v>
      </c>
      <c r="BQ523" s="21" t="s">
        <v>97</v>
      </c>
      <c r="BR523" s="21" t="s">
        <v>285</v>
      </c>
      <c r="BS523" s="21" t="str">
        <f>_xlfn.XLOOKUP(Consolidated[[#This Row],[CODE]],'[7]page 1'!$A:$A,'[7]page 1'!$C:$C,"")</f>
        <v>85KVA</v>
      </c>
      <c r="BT523" s="21" t="str">
        <f>_xlfn.XLOOKUP(Consolidated[[#This Row],[CODE]],[8]Sheet1!$A:$A,[8]Sheet1!$G:$G,"")</f>
        <v/>
      </c>
      <c r="BU523" s="21" t="s">
        <v>92</v>
      </c>
      <c r="BV523" s="21" t="s">
        <v>124</v>
      </c>
      <c r="BW523" s="25" t="s">
        <v>92</v>
      </c>
      <c r="BX523" s="32" t="s">
        <v>1515</v>
      </c>
      <c r="BY523" s="21" t="s">
        <v>356</v>
      </c>
      <c r="BZ523" s="21" t="s">
        <v>103</v>
      </c>
      <c r="CA523" s="33" t="s">
        <v>1474</v>
      </c>
      <c r="CB523" s="21">
        <v>1</v>
      </c>
      <c r="CC523" s="25" t="s">
        <v>105</v>
      </c>
      <c r="CD523" s="21" t="s">
        <v>97</v>
      </c>
      <c r="CE523" s="21"/>
      <c r="CF523" s="21" t="s">
        <v>127</v>
      </c>
    </row>
    <row r="524" spans="1:84" ht="56.4" x14ac:dyDescent="0.3">
      <c r="A524" s="21">
        <v>52761</v>
      </c>
      <c r="B524" s="22" t="s">
        <v>1516</v>
      </c>
      <c r="C524" s="21" t="s">
        <v>532</v>
      </c>
      <c r="D524" s="21" t="s">
        <v>725</v>
      </c>
      <c r="E524" s="21" t="s">
        <v>823</v>
      </c>
      <c r="F524" s="21"/>
      <c r="G524" s="21" t="s">
        <v>119</v>
      </c>
      <c r="H524" s="21" t="s">
        <v>120</v>
      </c>
      <c r="I524" s="21" t="s">
        <v>92</v>
      </c>
      <c r="J524" s="21" t="s">
        <v>92</v>
      </c>
      <c r="K524" s="21" t="s">
        <v>121</v>
      </c>
      <c r="L524" s="24" t="s">
        <v>92</v>
      </c>
      <c r="M524" s="24">
        <v>20.031203536954457</v>
      </c>
      <c r="N524" s="24">
        <v>19.607063791876232</v>
      </c>
      <c r="O524" s="24">
        <v>10.32481427189405</v>
      </c>
      <c r="P524" s="24">
        <v>15.068720996955852</v>
      </c>
      <c r="Q524" s="24">
        <v>18.882048415818225</v>
      </c>
      <c r="R524" s="24">
        <v>10.402443815879272</v>
      </c>
      <c r="S524" s="24" t="s">
        <v>92</v>
      </c>
      <c r="T524" s="24" t="s">
        <v>92</v>
      </c>
      <c r="U524" s="24" t="s">
        <v>92</v>
      </c>
      <c r="V524" s="24" t="s">
        <v>92</v>
      </c>
      <c r="W524" s="24" t="s">
        <v>92</v>
      </c>
      <c r="X524" s="24" t="s">
        <v>92</v>
      </c>
      <c r="Y524" s="24" t="s">
        <v>92</v>
      </c>
      <c r="Z524" s="24" t="s">
        <v>92</v>
      </c>
      <c r="AA524" s="24" t="s">
        <v>92</v>
      </c>
      <c r="AB524" s="23" t="s">
        <v>202</v>
      </c>
      <c r="AC524" s="21">
        <v>17.9481</v>
      </c>
      <c r="AD524" s="21">
        <v>-66.264740000000003</v>
      </c>
      <c r="AE524" s="21" t="str">
        <f>_xlfn.XLOOKUP(Consolidated[[#This Row],[CODE]],[1]updatedschoolpoints!$A:$A,[1]updatedschoolpoints!$O:$O)</f>
        <v>439-000-003-02</v>
      </c>
      <c r="AF524" s="21">
        <f>_xlfn.XLOOKUP(Consolidated[[#This Row],[CODE]],[1]updatedschoolpoints!$A:$A,[1]updatedschoolpoints!$Q:$Q)</f>
        <v>2</v>
      </c>
      <c r="AG524" s="21">
        <f>_xlfn.XLOOKUP(Consolidated[[#This Row],[CODE]],[1]updatedschoolpoints!$A:$A,[1]updatedschoolpoints!$P:$P)</f>
        <v>3</v>
      </c>
      <c r="AH524" s="21">
        <f>_xlfn.XLOOKUP(Consolidated[[#This Row],[CODE]],[1]updatedschoolpoints!$A:$A,[1]updatedschoolpoints!$I:$I)</f>
        <v>0.82065649100000004</v>
      </c>
      <c r="AI524" s="21">
        <f>_xlfn.XLOOKUP(Consolidated[[#This Row],[CODE]],[1]updatedschoolpoints!$A:$A,[1]updatedschoolpoints!$H:$H)</f>
        <v>35747.796770000001</v>
      </c>
      <c r="AJ524" s="21">
        <v>7576</v>
      </c>
      <c r="AK524" s="21" t="s">
        <v>248</v>
      </c>
      <c r="AL524" s="26">
        <f>_xlfn.XLOOKUP(Consolidated[[#This Row],[CODE]],'[2]FCI updated 220517'!$B:$B,'[2]FCI updated 220517'!$GD:$GD)</f>
        <v>1.3360000000000001</v>
      </c>
      <c r="AM524" s="27">
        <f>IF(AND(Consolidated[[#This Row],[DESIGNATION]]="Historic",Consolidated[[#This Row],[DESIGNATION 3/22/2022]]="Historic"),AL524,AL524/1.6)</f>
        <v>0.83499999999999996</v>
      </c>
      <c r="AN524" s="21" t="s">
        <v>97</v>
      </c>
      <c r="AO524" s="21" t="s">
        <v>97</v>
      </c>
      <c r="AP524" s="21" t="str">
        <f>_xlfn.XLOOKUP(Consolidated[[#This Row],[CODE]],'[3]PRUEBA PVI'!$D:$D,'[3]PRUEBA PVI'!$I:$I,"NO DATA")</f>
        <v>BILINGUE</v>
      </c>
      <c r="AQ524" s="28" t="str">
        <f>IF(_xlfn.XLOOKUP(Consolidated[[#This Row],[CODE]],'[4]PRUEBA PVI'!$D:$D,'[4]PRUEBA PVI'!$I:$I,"NOT FOUND")=Consolidated[[#This Row],[SPECIAL SCHOOL]],"MATCHES","NO")</f>
        <v>MATCHES</v>
      </c>
      <c r="AR524" s="28"/>
      <c r="AS524" s="21">
        <f>_xlfn.XLOOKUP(Consolidated[[#This Row],[CODE]],'[5]WORKING FILE'!$D:$D,'[5]WORKING FILE'!$W:$W,"")</f>
        <v>1</v>
      </c>
      <c r="AT524" s="33" t="str">
        <f>_xlfn.XLOOKUP(Consolidated[[#This Row],[CODE]],'[5]WORKING FILE'!$D:$D,'[5]WORKING FILE'!$V:$V)</f>
        <v>Very small and overcrowded. Move students to COQUI (INTERMEDIA)</v>
      </c>
      <c r="AU524" s="21" t="str">
        <f>_xlfn.XLOOKUP(Consolidated[[#This Row],[CODE]],'[6]Karen sort'!$D:$D,'[6]Karen sort'!$O:$O,"NOT COMPLETE")</f>
        <v>-</v>
      </c>
      <c r="AV524" s="21">
        <v>3.2</v>
      </c>
      <c r="AW524" s="21">
        <v>4</v>
      </c>
      <c r="AX524" s="21" t="s">
        <v>92</v>
      </c>
      <c r="AY524" s="27" t="s">
        <v>92</v>
      </c>
      <c r="AZ524" s="21"/>
      <c r="BA524" s="21"/>
      <c r="BB524" s="21"/>
      <c r="BC524" s="21"/>
      <c r="BD524" s="21"/>
      <c r="BE524" s="21"/>
      <c r="BF524" s="24" t="s">
        <v>98</v>
      </c>
      <c r="BG524" s="24">
        <v>94.316294829378094</v>
      </c>
      <c r="BH524" s="29" t="str">
        <f>IF(_xlfn.XLOOKUP(Consolidated[[#This Row],[CODE]],'[4]PRUEBA PVI'!$D:$D,'[4]PRUEBA PVI'!$AF:$AF,"NOT FOUND")=BG524,"",_xlfn.XLOOKUP(Consolidated[[#This Row],[CODE]],'[4]PRUEBA PVI'!$D:$D,'[4]PRUEBA PVI'!$AF:$AF,"NOT FOUND"))</f>
        <v/>
      </c>
      <c r="BI524" s="30">
        <v>88.960277468938983</v>
      </c>
      <c r="BJ524" s="21">
        <v>9</v>
      </c>
      <c r="BK524" s="28" t="str">
        <f>IF(_xlfn.XLOOKUP(Consolidated[[#This Row],[CODE]],'[4]PRUEBA PVI'!$D:$D,'[4]PRUEBA PVI'!$AK:$AK,"NO DATA")=Consolidated[[#This Row],[NO OF CLASSROOMS]],"","DOES NOT MATCH")</f>
        <v/>
      </c>
      <c r="BL524" s="31">
        <f>Consolidated[[#This Row],[ENROLLMENT 2021-22]]/Consolidated[[#This Row],[NO OF CLASSROOMS]]</f>
        <v>9.8844752743265545</v>
      </c>
      <c r="BM524" s="21">
        <f>Consolidated[[#This Row],[FLOOR AREA (SF)]]/Consolidated[[#This Row],[ENROLLMENT 2022-23]]</f>
        <v>80.325462463355706</v>
      </c>
      <c r="BN524" s="21" t="s">
        <v>114</v>
      </c>
      <c r="BO524" s="21" t="s">
        <v>115</v>
      </c>
      <c r="BP524" s="21" t="s">
        <v>97</v>
      </c>
      <c r="BQ524" s="21" t="s">
        <v>97</v>
      </c>
      <c r="BR524" s="21" t="s">
        <v>97</v>
      </c>
      <c r="BS524" s="21" t="str">
        <f>_xlfn.XLOOKUP(Consolidated[[#This Row],[CODE]],'[7]page 1'!$A:$A,'[7]page 1'!$C:$C,"")</f>
        <v>85KVA</v>
      </c>
      <c r="BT524" s="21" t="str">
        <f>_xlfn.XLOOKUP(Consolidated[[#This Row],[CODE]],[8]Sheet1!$A:$A,[8]Sheet1!$G:$G,"")</f>
        <v>ESSER ROOF SEALING PROGRAM</v>
      </c>
      <c r="BU524" s="21" t="s">
        <v>92</v>
      </c>
      <c r="BV524" s="21" t="s">
        <v>124</v>
      </c>
      <c r="BW524" s="25" t="s">
        <v>92</v>
      </c>
      <c r="BX524" s="32" t="s">
        <v>1517</v>
      </c>
      <c r="BY524" s="21" t="s">
        <v>823</v>
      </c>
      <c r="BZ524" s="21" t="s">
        <v>103</v>
      </c>
      <c r="CA524" s="33" t="s">
        <v>827</v>
      </c>
      <c r="CB524" s="21">
        <v>1</v>
      </c>
      <c r="CC524" s="25" t="s">
        <v>105</v>
      </c>
      <c r="CD524" s="21" t="s">
        <v>97</v>
      </c>
      <c r="CE524" s="21"/>
      <c r="CF524" s="21" t="s">
        <v>127</v>
      </c>
    </row>
    <row r="525" spans="1:84" ht="56.4" x14ac:dyDescent="0.3">
      <c r="A525" s="21">
        <v>52795</v>
      </c>
      <c r="B525" s="22" t="s">
        <v>1518</v>
      </c>
      <c r="C525" s="21" t="s">
        <v>532</v>
      </c>
      <c r="D525" s="21" t="s">
        <v>725</v>
      </c>
      <c r="E525" s="21" t="s">
        <v>823</v>
      </c>
      <c r="F525" s="21"/>
      <c r="G525" s="21" t="s">
        <v>119</v>
      </c>
      <c r="H525" s="21" t="s">
        <v>120</v>
      </c>
      <c r="I525" s="21" t="s">
        <v>92</v>
      </c>
      <c r="J525" s="21" t="s">
        <v>93</v>
      </c>
      <c r="K525" s="21" t="s">
        <v>121</v>
      </c>
      <c r="L525" s="24" t="s">
        <v>92</v>
      </c>
      <c r="M525" s="24">
        <v>43.877874414281195</v>
      </c>
      <c r="N525" s="24">
        <v>23.341742609376467</v>
      </c>
      <c r="O525" s="24">
        <v>30.974442815682149</v>
      </c>
      <c r="P525" s="24">
        <v>28.253851869292223</v>
      </c>
      <c r="Q525" s="24">
        <v>20.77025325740005</v>
      </c>
      <c r="R525" s="24">
        <v>27.424624605499897</v>
      </c>
      <c r="S525" s="24" t="s">
        <v>92</v>
      </c>
      <c r="T525" s="24" t="s">
        <v>92</v>
      </c>
      <c r="U525" s="24" t="s">
        <v>92</v>
      </c>
      <c r="V525" s="24" t="s">
        <v>92</v>
      </c>
      <c r="W525" s="24" t="s">
        <v>92</v>
      </c>
      <c r="X525" s="24" t="s">
        <v>92</v>
      </c>
      <c r="Y525" s="24" t="s">
        <v>92</v>
      </c>
      <c r="Z525" s="24" t="s">
        <v>92</v>
      </c>
      <c r="AA525" s="24" t="s">
        <v>92</v>
      </c>
      <c r="AB525" s="23" t="s">
        <v>136</v>
      </c>
      <c r="AC525" s="21">
        <v>18.001840000000001</v>
      </c>
      <c r="AD525" s="21">
        <v>-66.263679999999994</v>
      </c>
      <c r="AE525" s="21" t="str">
        <f>_xlfn.XLOOKUP(Consolidated[[#This Row],[CODE]],[1]updatedschoolpoints!$A:$A,[1]updatedschoolpoints!$O:$O)</f>
        <v>394-088-002-05</v>
      </c>
      <c r="AF525" s="21">
        <f>_xlfn.XLOOKUP(Consolidated[[#This Row],[CODE]],[1]updatedschoolpoints!$A:$A,[1]updatedschoolpoints!$Q:$Q)</f>
        <v>5</v>
      </c>
      <c r="AG525" s="21">
        <f>_xlfn.XLOOKUP(Consolidated[[#This Row],[CODE]],[1]updatedschoolpoints!$A:$A,[1]updatedschoolpoints!$P:$P)</f>
        <v>2</v>
      </c>
      <c r="AH525" s="21">
        <f>_xlfn.XLOOKUP(Consolidated[[#This Row],[CODE]],[1]updatedschoolpoints!$A:$A,[1]updatedschoolpoints!$I:$I)</f>
        <v>1.1965372460000001</v>
      </c>
      <c r="AI525" s="21">
        <f>_xlfn.XLOOKUP(Consolidated[[#This Row],[CODE]],[1]updatedschoolpoints!$A:$A,[1]updatedschoolpoints!$H:$H)</f>
        <v>52121.162450000003</v>
      </c>
      <c r="AJ525" s="21">
        <v>33869</v>
      </c>
      <c r="AK525" s="21" t="s">
        <v>248</v>
      </c>
      <c r="AL525" s="26">
        <f>_xlfn.XLOOKUP(Consolidated[[#This Row],[CODE]],'[2]FCI updated 220517'!$B:$B,'[2]FCI updated 220517'!$GD:$GD)</f>
        <v>1.268</v>
      </c>
      <c r="AM525" s="27">
        <f>IF(AND(Consolidated[[#This Row],[DESIGNATION]]="Historic",Consolidated[[#This Row],[DESIGNATION 3/22/2022]]="Historic"),AL525,AL525/1.6)</f>
        <v>0.79249999999999998</v>
      </c>
      <c r="AN525" s="21" t="s">
        <v>97</v>
      </c>
      <c r="AO525" s="21" t="s">
        <v>97</v>
      </c>
      <c r="AP525" s="21" t="str">
        <f>_xlfn.XLOOKUP(Consolidated[[#This Row],[CODE]],'[3]PRUEBA PVI'!$D:$D,'[3]PRUEBA PVI'!$I:$I,"NO DATA")</f>
        <v>REGULAR</v>
      </c>
      <c r="AQ525" s="28" t="str">
        <f>IF(_xlfn.XLOOKUP(Consolidated[[#This Row],[CODE]],'[4]PRUEBA PVI'!$D:$D,'[4]PRUEBA PVI'!$I:$I,"NOT FOUND")=Consolidated[[#This Row],[SPECIAL SCHOOL]],"MATCHES","NO")</f>
        <v>MATCHES</v>
      </c>
      <c r="AR525" s="28"/>
      <c r="AS525" s="21">
        <f>_xlfn.XLOOKUP(Consolidated[[#This Row],[CODE]],'[5]WORKING FILE'!$D:$D,'[5]WORKING FILE'!$W:$W,"")</f>
        <v>4</v>
      </c>
      <c r="AT525" s="33" t="str">
        <f>_xlfn.XLOOKUP(Consolidated[[#This Row],[CODE]],'[5]WORKING FILE'!$D:$D,'[5]WORKING FILE'!$V:$V)</f>
        <v>Partial replacement required</v>
      </c>
      <c r="AU525" s="21" t="str">
        <f>_xlfn.XLOOKUP(Consolidated[[#This Row],[CODE]],'[6]Karen sort'!$D:$D,'[6]Karen sort'!$O:$O,"NOT COMPLETE")</f>
        <v>K-5</v>
      </c>
      <c r="AV525" s="21">
        <v>3.2</v>
      </c>
      <c r="AW525" s="21">
        <v>5</v>
      </c>
      <c r="AX525" s="21" t="s">
        <v>92</v>
      </c>
      <c r="AY525" s="27" t="s">
        <v>92</v>
      </c>
      <c r="AZ525" s="21"/>
      <c r="BA525" s="21"/>
      <c r="BB525" s="21"/>
      <c r="BC525" s="21"/>
      <c r="BD525" s="21"/>
      <c r="BE525" s="21"/>
      <c r="BF525" s="24" t="s">
        <v>98</v>
      </c>
      <c r="BG525" s="24">
        <v>181.34761823719833</v>
      </c>
      <c r="BH525" s="29" t="str">
        <f>IF(_xlfn.XLOOKUP(Consolidated[[#This Row],[CODE]],'[4]PRUEBA PVI'!$D:$D,'[4]PRUEBA PVI'!$AF:$AF,"NOT FOUND")=BG525,"",_xlfn.XLOOKUP(Consolidated[[#This Row],[CODE]],'[4]PRUEBA PVI'!$D:$D,'[4]PRUEBA PVI'!$AF:$AF,"NOT FOUND"))</f>
        <v/>
      </c>
      <c r="BI525" s="30">
        <v>171.29585977245111</v>
      </c>
      <c r="BJ525" s="21">
        <v>23</v>
      </c>
      <c r="BK525" s="28" t="str">
        <f>IF(_xlfn.XLOOKUP(Consolidated[[#This Row],[CODE]],'[4]PRUEBA PVI'!$D:$D,'[4]PRUEBA PVI'!$AK:$AK,"NO DATA")=Consolidated[[#This Row],[NO OF CLASSROOMS]],"","DOES NOT MATCH")</f>
        <v/>
      </c>
      <c r="BL525" s="31">
        <f>Consolidated[[#This Row],[ENROLLMENT 2021-22]]/Consolidated[[#This Row],[NO OF CLASSROOMS]]</f>
        <v>7.4476460770630917</v>
      </c>
      <c r="BM525" s="21">
        <f>Consolidated[[#This Row],[FLOOR AREA (SF)]]/Consolidated[[#This Row],[ENROLLMENT 2022-23]]</f>
        <v>186.76286090341787</v>
      </c>
      <c r="BN525" s="21" t="s">
        <v>114</v>
      </c>
      <c r="BO525" s="21" t="s">
        <v>115</v>
      </c>
      <c r="BP525" s="21" t="s">
        <v>97</v>
      </c>
      <c r="BQ525" s="21" t="s">
        <v>123</v>
      </c>
      <c r="BR525" s="21" t="s">
        <v>97</v>
      </c>
      <c r="BS525" s="21" t="str">
        <f>_xlfn.XLOOKUP(Consolidated[[#This Row],[CODE]],'[7]page 1'!$A:$A,'[7]page 1'!$C:$C,"")</f>
        <v/>
      </c>
      <c r="BT525" s="21" t="str">
        <f>_xlfn.XLOOKUP(Consolidated[[#This Row],[CODE]],[8]Sheet1!$A:$A,[8]Sheet1!$G:$G,"")</f>
        <v/>
      </c>
      <c r="BU525" s="21" t="s">
        <v>92</v>
      </c>
      <c r="BV525" s="21" t="s">
        <v>124</v>
      </c>
      <c r="BW525" s="25" t="s">
        <v>92</v>
      </c>
      <c r="BX525" s="32" t="s">
        <v>1519</v>
      </c>
      <c r="BY525" s="21" t="s">
        <v>823</v>
      </c>
      <c r="BZ525" s="21" t="s">
        <v>103</v>
      </c>
      <c r="CA525" s="33" t="s">
        <v>827</v>
      </c>
      <c r="CB525" s="21">
        <v>1</v>
      </c>
      <c r="CC525" s="25" t="s">
        <v>105</v>
      </c>
      <c r="CD525" s="21" t="s">
        <v>97</v>
      </c>
      <c r="CE525" s="21"/>
      <c r="CF525" s="21" t="s">
        <v>106</v>
      </c>
    </row>
    <row r="526" spans="1:84" ht="56.4" x14ac:dyDescent="0.3">
      <c r="A526" s="21">
        <v>52886</v>
      </c>
      <c r="B526" s="22" t="s">
        <v>1520</v>
      </c>
      <c r="C526" s="21" t="s">
        <v>532</v>
      </c>
      <c r="D526" s="21" t="s">
        <v>725</v>
      </c>
      <c r="E526" s="21" t="s">
        <v>823</v>
      </c>
      <c r="F526" s="21"/>
      <c r="G526" s="21" t="s">
        <v>119</v>
      </c>
      <c r="H526" s="21" t="s">
        <v>120</v>
      </c>
      <c r="I526" s="21" t="s">
        <v>92</v>
      </c>
      <c r="J526" s="21" t="s">
        <v>93</v>
      </c>
      <c r="K526" s="21" t="s">
        <v>121</v>
      </c>
      <c r="L526" s="24" t="s">
        <v>92</v>
      </c>
      <c r="M526" s="24">
        <v>41.016273909001988</v>
      </c>
      <c r="N526" s="24">
        <v>36.413118470627289</v>
      </c>
      <c r="O526" s="24">
        <v>38.483398649786913</v>
      </c>
      <c r="P526" s="24">
        <v>31.079237056221444</v>
      </c>
      <c r="Q526" s="24">
        <v>36.819994410845545</v>
      </c>
      <c r="R526" s="24">
        <v>33.098684868706769</v>
      </c>
      <c r="S526" s="24" t="s">
        <v>92</v>
      </c>
      <c r="T526" s="24" t="s">
        <v>92</v>
      </c>
      <c r="U526" s="24" t="s">
        <v>92</v>
      </c>
      <c r="V526" s="24" t="s">
        <v>92</v>
      </c>
      <c r="W526" s="24" t="s">
        <v>92</v>
      </c>
      <c r="X526" s="24" t="s">
        <v>92</v>
      </c>
      <c r="Y526" s="24" t="s">
        <v>92</v>
      </c>
      <c r="Z526" s="24" t="s">
        <v>92</v>
      </c>
      <c r="AA526" s="24" t="s">
        <v>92</v>
      </c>
      <c r="AB526" s="23" t="s">
        <v>192</v>
      </c>
      <c r="AC526" s="37">
        <v>17.971350000000001</v>
      </c>
      <c r="AD526" s="37">
        <v>-66.225539999999995</v>
      </c>
      <c r="AE526" s="37" t="str">
        <f>_xlfn.XLOOKUP(Consolidated[[#This Row],[CODE]],[1]updatedschoolpoints!$A:$A,[1]updatedschoolpoints!$O:$O)</f>
        <v>418-085-038-02</v>
      </c>
      <c r="AF526" s="37">
        <f>_xlfn.XLOOKUP(Consolidated[[#This Row],[CODE]],[1]updatedschoolpoints!$A:$A,[1]updatedschoolpoints!$Q:$Q)</f>
        <v>2</v>
      </c>
      <c r="AG526" s="37">
        <f>_xlfn.XLOOKUP(Consolidated[[#This Row],[CODE]],[1]updatedschoolpoints!$A:$A,[1]updatedschoolpoints!$P:$P)</f>
        <v>38</v>
      </c>
      <c r="AH526" s="37">
        <f>_xlfn.XLOOKUP(Consolidated[[#This Row],[CODE]],[1]updatedschoolpoints!$A:$A,[1]updatedschoolpoints!$I:$I)</f>
        <v>6.66468404</v>
      </c>
      <c r="AI526" s="37">
        <f>_xlfn.XLOOKUP(Consolidated[[#This Row],[CODE]],[1]updatedschoolpoints!$A:$A,[1]updatedschoolpoints!$H:$H)</f>
        <v>290313.63679999998</v>
      </c>
      <c r="AJ526" s="21">
        <v>20750</v>
      </c>
      <c r="AK526" s="21" t="s">
        <v>248</v>
      </c>
      <c r="AL526" s="26">
        <f>_xlfn.XLOOKUP(Consolidated[[#This Row],[CODE]],'[2]FCI updated 220517'!$B:$B,'[2]FCI updated 220517'!$GD:$GD)</f>
        <v>0.65600000000000003</v>
      </c>
      <c r="AM526" s="27">
        <f>IF(AND(Consolidated[[#This Row],[DESIGNATION]]="Historic",Consolidated[[#This Row],[DESIGNATION 3/22/2022]]="Historic"),AL526,AL526/1.6)</f>
        <v>0.41</v>
      </c>
      <c r="AN526" s="21" t="s">
        <v>45</v>
      </c>
      <c r="AO526" s="21" t="s">
        <v>46</v>
      </c>
      <c r="AP526" s="21" t="str">
        <f>_xlfn.XLOOKUP(Consolidated[[#This Row],[CODE]],'[3]PRUEBA PVI'!$D:$D,'[3]PRUEBA PVI'!$I:$I,"NO DATA")</f>
        <v>REGULAR</v>
      </c>
      <c r="AQ526" s="28" t="str">
        <f>IF(_xlfn.XLOOKUP(Consolidated[[#This Row],[CODE]],'[4]PRUEBA PVI'!$D:$D,'[4]PRUEBA PVI'!$I:$I,"NOT FOUND")=Consolidated[[#This Row],[SPECIAL SCHOOL]],"MATCHES","NO")</f>
        <v>MATCHES</v>
      </c>
      <c r="AR526" s="28"/>
      <c r="AS526" s="21">
        <f>_xlfn.XLOOKUP(Consolidated[[#This Row],[CODE]],'[5]WORKING FILE'!$D:$D,'[5]WORKING FILE'!$W:$W,"")</f>
        <v>5</v>
      </c>
      <c r="AT526" s="33" t="str">
        <f>_xlfn.XLOOKUP(Consolidated[[#This Row],[CODE]],'[5]WORKING FILE'!$D:$D,'[5]WORKING FILE'!$V:$V)</f>
        <v>Bring students from LAS MAREAS. Replacement or major addition required.</v>
      </c>
      <c r="AU526" s="21" t="str">
        <f>_xlfn.XLOOKUP(Consolidated[[#This Row],[CODE]],'[6]Karen sort'!$D:$D,'[6]Karen sort'!$O:$O,"NOT COMPLETE")</f>
        <v>K-5</v>
      </c>
      <c r="AV526" s="21">
        <v>3.2</v>
      </c>
      <c r="AW526" s="21">
        <v>5</v>
      </c>
      <c r="AX526" s="21" t="s">
        <v>92</v>
      </c>
      <c r="AY526" s="27" t="s">
        <v>92</v>
      </c>
      <c r="AZ526" s="21"/>
      <c r="BA526" s="21"/>
      <c r="BB526" s="21"/>
      <c r="BC526" s="21"/>
      <c r="BD526" s="21"/>
      <c r="BE526" s="21"/>
      <c r="BF526" s="24" t="s">
        <v>98</v>
      </c>
      <c r="BG526" s="24">
        <v>221.69987069780873</v>
      </c>
      <c r="BH526" s="29" t="str">
        <f>IF(_xlfn.XLOOKUP(Consolidated[[#This Row],[CODE]],'[4]PRUEBA PVI'!$D:$D,'[4]PRUEBA PVI'!$AF:$AF,"NOT FOUND")=BG526,"",_xlfn.XLOOKUP(Consolidated[[#This Row],[CODE]],'[4]PRUEBA PVI'!$D:$D,'[4]PRUEBA PVI'!$AF:$AF,"NOT FOUND"))</f>
        <v/>
      </c>
      <c r="BI526" s="30">
        <v>209.16314691131834</v>
      </c>
      <c r="BJ526" s="21">
        <v>20</v>
      </c>
      <c r="BK526" s="28" t="str">
        <f>IF(_xlfn.XLOOKUP(Consolidated[[#This Row],[CODE]],'[4]PRUEBA PVI'!$D:$D,'[4]PRUEBA PVI'!$AK:$AK,"NO DATA")=Consolidated[[#This Row],[NO OF CLASSROOMS]],"","DOES NOT MATCH")</f>
        <v/>
      </c>
      <c r="BL526" s="31">
        <f>Consolidated[[#This Row],[ENROLLMENT 2021-22]]/Consolidated[[#This Row],[NO OF CLASSROOMS]]</f>
        <v>10.458157345565917</v>
      </c>
      <c r="BM526" s="21">
        <f>Consolidated[[#This Row],[FLOOR AREA (SF)]]/Consolidated[[#This Row],[ENROLLMENT 2022-23]]</f>
        <v>93.595002715556802</v>
      </c>
      <c r="BN526" s="21" t="s">
        <v>114</v>
      </c>
      <c r="BO526" s="21" t="s">
        <v>115</v>
      </c>
      <c r="BP526" s="21" t="s">
        <v>97</v>
      </c>
      <c r="BQ526" s="21" t="s">
        <v>123</v>
      </c>
      <c r="BR526" s="21" t="s">
        <v>97</v>
      </c>
      <c r="BS526" s="21" t="str">
        <f>_xlfn.XLOOKUP(Consolidated[[#This Row],[CODE]],'[7]page 1'!$A:$A,'[7]page 1'!$C:$C,"")</f>
        <v>85KVA</v>
      </c>
      <c r="BT526" s="21" t="str">
        <f>_xlfn.XLOOKUP(Consolidated[[#This Row],[CODE]],[8]Sheet1!$A:$A,[8]Sheet1!$G:$G,"")</f>
        <v>ESSER ROOF SEALING PROGRAM</v>
      </c>
      <c r="BU526" s="21" t="s">
        <v>92</v>
      </c>
      <c r="BV526" s="21" t="s">
        <v>124</v>
      </c>
      <c r="BW526" s="25" t="s">
        <v>92</v>
      </c>
      <c r="BX526" s="32" t="s">
        <v>1521</v>
      </c>
      <c r="BY526" s="21" t="s">
        <v>823</v>
      </c>
      <c r="BZ526" s="21" t="s">
        <v>103</v>
      </c>
      <c r="CA526" s="33" t="s">
        <v>827</v>
      </c>
      <c r="CB526" s="21">
        <v>1</v>
      </c>
      <c r="CC526" s="25" t="s">
        <v>105</v>
      </c>
      <c r="CD526" s="21" t="s">
        <v>97</v>
      </c>
      <c r="CE526" s="21"/>
      <c r="CF526" s="21" t="s">
        <v>143</v>
      </c>
    </row>
    <row r="527" spans="1:84" ht="84" x14ac:dyDescent="0.3">
      <c r="A527" s="21">
        <v>52894</v>
      </c>
      <c r="B527" s="22" t="s">
        <v>1522</v>
      </c>
      <c r="C527" s="21" t="s">
        <v>532</v>
      </c>
      <c r="D527" s="21" t="s">
        <v>725</v>
      </c>
      <c r="E527" s="21" t="s">
        <v>823</v>
      </c>
      <c r="F527" s="21"/>
      <c r="G527" s="21" t="s">
        <v>119</v>
      </c>
      <c r="H527" s="21" t="s">
        <v>120</v>
      </c>
      <c r="I527" s="21" t="s">
        <v>92</v>
      </c>
      <c r="J527" s="21" t="s">
        <v>92</v>
      </c>
      <c r="K527" s="21" t="s">
        <v>121</v>
      </c>
      <c r="L527" s="24" t="s">
        <v>92</v>
      </c>
      <c r="M527" s="24">
        <v>24.800537712419807</v>
      </c>
      <c r="N527" s="24">
        <v>24.275412313751527</v>
      </c>
      <c r="O527" s="24">
        <v>23.465486981577385</v>
      </c>
      <c r="P527" s="24">
        <v>24.486671620053258</v>
      </c>
      <c r="Q527" s="24">
        <v>27.378970202936429</v>
      </c>
      <c r="R527" s="24">
        <v>30.261654737103335</v>
      </c>
      <c r="S527" s="24" t="s">
        <v>92</v>
      </c>
      <c r="T527" s="24" t="s">
        <v>92</v>
      </c>
      <c r="U527" s="24" t="s">
        <v>92</v>
      </c>
      <c r="V527" s="24" t="s">
        <v>92</v>
      </c>
      <c r="W527" s="24" t="s">
        <v>92</v>
      </c>
      <c r="X527" s="24" t="s">
        <v>92</v>
      </c>
      <c r="Y527" s="24" t="s">
        <v>92</v>
      </c>
      <c r="Z527" s="24" t="s">
        <v>92</v>
      </c>
      <c r="AA527" s="24" t="s">
        <v>92</v>
      </c>
      <c r="AB527" s="23" t="s">
        <v>198</v>
      </c>
      <c r="AC527" s="21">
        <v>18.024979999999999</v>
      </c>
      <c r="AD527" s="21">
        <v>-66.251199999999997</v>
      </c>
      <c r="AE527" s="21" t="str">
        <f>_xlfn.XLOOKUP(Consolidated[[#This Row],[CODE]],[1]updatedschoolpoints!$A:$A,[1]updatedschoolpoints!$O:$O)</f>
        <v>394-000-005-06</v>
      </c>
      <c r="AF527" s="21">
        <f>_xlfn.XLOOKUP(Consolidated[[#This Row],[CODE]],[1]updatedschoolpoints!$A:$A,[1]updatedschoolpoints!$Q:$Q)</f>
        <v>6</v>
      </c>
      <c r="AG527" s="21">
        <f>_xlfn.XLOOKUP(Consolidated[[#This Row],[CODE]],[1]updatedschoolpoints!$A:$A,[1]updatedschoolpoints!$P:$P)</f>
        <v>5</v>
      </c>
      <c r="AH527" s="21">
        <f>_xlfn.XLOOKUP(Consolidated[[#This Row],[CODE]],[1]updatedschoolpoints!$A:$A,[1]updatedschoolpoints!$I:$I)</f>
        <v>4.3215080720000003</v>
      </c>
      <c r="AI527" s="21">
        <f>_xlfn.XLOOKUP(Consolidated[[#This Row],[CODE]],[1]updatedschoolpoints!$A:$A,[1]updatedschoolpoints!$H:$H)</f>
        <v>188244.8916</v>
      </c>
      <c r="AJ527" s="21">
        <v>13770</v>
      </c>
      <c r="AK527" s="21" t="s">
        <v>113</v>
      </c>
      <c r="AL527" s="26">
        <f>_xlfn.XLOOKUP(Consolidated[[#This Row],[CODE]],'[2]FCI updated 220517'!$B:$B,'[2]FCI updated 220517'!$GD:$GD)</f>
        <v>1.268</v>
      </c>
      <c r="AM527" s="27">
        <f>IF(AND(Consolidated[[#This Row],[DESIGNATION]]="Historic",Consolidated[[#This Row],[DESIGNATION 3/22/2022]]="Historic"),AL527,AL527/1.6)</f>
        <v>0.79249999999999998</v>
      </c>
      <c r="AN527" s="21" t="s">
        <v>97</v>
      </c>
      <c r="AO527" s="21" t="s">
        <v>97</v>
      </c>
      <c r="AP527" s="21" t="str">
        <f>_xlfn.XLOOKUP(Consolidated[[#This Row],[CODE]],'[3]PRUEBA PVI'!$D:$D,'[3]PRUEBA PVI'!$I:$I,"NO DATA")</f>
        <v>REGULAR</v>
      </c>
      <c r="AQ527" s="28" t="str">
        <f>IF(_xlfn.XLOOKUP(Consolidated[[#This Row],[CODE]],'[4]PRUEBA PVI'!$D:$D,'[4]PRUEBA PVI'!$I:$I,"NOT FOUND")=Consolidated[[#This Row],[SPECIAL SCHOOL]],"MATCHES","NO")</f>
        <v>MATCHES</v>
      </c>
      <c r="AR527" s="28"/>
      <c r="AS527" s="21">
        <f>_xlfn.XLOOKUP(Consolidated[[#This Row],[CODE]],'[5]WORKING FILE'!$D:$D,'[5]WORKING FILE'!$W:$W,"")</f>
        <v>1</v>
      </c>
      <c r="AT527" s="33" t="str">
        <f>_xlfn.XLOOKUP(Consolidated[[#This Row],[CODE]],'[5]WORKING FILE'!$D:$D,'[5]WORKING FILE'!$V:$V)</f>
        <v>Overcrowded. Move ES into nearby SU SABANA LLANA after that school moves its students to EUGENIO GUERRA CRUZ</v>
      </c>
      <c r="AU527" s="21" t="str">
        <f>_xlfn.XLOOKUP(Consolidated[[#This Row],[CODE]],'[6]Karen sort'!$D:$D,'[6]Karen sort'!$O:$O,"NOT COMPLETE")</f>
        <v>-</v>
      </c>
      <c r="AV527" s="21">
        <v>3.2</v>
      </c>
      <c r="AW527" s="21">
        <v>4</v>
      </c>
      <c r="AX527" s="21" t="s">
        <v>92</v>
      </c>
      <c r="AY527" s="27" t="s">
        <v>92</v>
      </c>
      <c r="AZ527" s="21"/>
      <c r="BA527" s="21"/>
      <c r="BB527" s="21"/>
      <c r="BC527" s="21"/>
      <c r="BD527" s="21"/>
      <c r="BE527" s="21"/>
      <c r="BF527" s="24" t="s">
        <v>98</v>
      </c>
      <c r="BG527" s="24">
        <v>154.66873356784174</v>
      </c>
      <c r="BH527" s="29" t="str">
        <f>IF(_xlfn.XLOOKUP(Consolidated[[#This Row],[CODE]],'[4]PRUEBA PVI'!$D:$D,'[4]PRUEBA PVI'!$AF:$AF,"NOT FOUND")=BG527,"",_xlfn.XLOOKUP(Consolidated[[#This Row],[CODE]],'[4]PRUEBA PVI'!$D:$D,'[4]PRUEBA PVI'!$AF:$AF,"NOT FOUND"))</f>
        <v/>
      </c>
      <c r="BI527" s="30">
        <v>145.87451120485309</v>
      </c>
      <c r="BJ527" s="21">
        <v>11</v>
      </c>
      <c r="BK527" s="28" t="str">
        <f>IF(_xlfn.XLOOKUP(Consolidated[[#This Row],[CODE]],'[4]PRUEBA PVI'!$D:$D,'[4]PRUEBA PVI'!$AK:$AK,"NO DATA")=Consolidated[[#This Row],[NO OF CLASSROOMS]],"","DOES NOT MATCH")</f>
        <v/>
      </c>
      <c r="BL527" s="31">
        <f>Consolidated[[#This Row],[ENROLLMENT 2021-22]]/Consolidated[[#This Row],[NO OF CLASSROOMS]]</f>
        <v>13.261319200441191</v>
      </c>
      <c r="BM527" s="21">
        <f>Consolidated[[#This Row],[FLOOR AREA (SF)]]/Consolidated[[#This Row],[ENROLLMENT 2022-23]]</f>
        <v>89.028982667399418</v>
      </c>
      <c r="BN527" s="21" t="s">
        <v>114</v>
      </c>
      <c r="BO527" s="21" t="s">
        <v>115</v>
      </c>
      <c r="BP527" s="21" t="s">
        <v>97</v>
      </c>
      <c r="BQ527" s="21" t="s">
        <v>97</v>
      </c>
      <c r="BR527" s="21" t="s">
        <v>97</v>
      </c>
      <c r="BS527" s="21" t="str">
        <f>_xlfn.XLOOKUP(Consolidated[[#This Row],[CODE]],'[7]page 1'!$A:$A,'[7]page 1'!$C:$C,"")</f>
        <v/>
      </c>
      <c r="BT527" s="21" t="str">
        <f>_xlfn.XLOOKUP(Consolidated[[#This Row],[CODE]],[8]Sheet1!$A:$A,[8]Sheet1!$G:$G,"")</f>
        <v>ESSER ROOF SEALING PROGRAM</v>
      </c>
      <c r="BU527" s="21" t="s">
        <v>92</v>
      </c>
      <c r="BV527" s="21" t="s">
        <v>101</v>
      </c>
      <c r="BW527" s="25" t="s">
        <v>92</v>
      </c>
      <c r="BX527" s="32" t="s">
        <v>1523</v>
      </c>
      <c r="BY527" s="21" t="s">
        <v>823</v>
      </c>
      <c r="BZ527" s="21" t="s">
        <v>103</v>
      </c>
      <c r="CA527" s="33" t="s">
        <v>827</v>
      </c>
      <c r="CB527" s="21">
        <v>1</v>
      </c>
      <c r="CC527" s="25" t="s">
        <v>105</v>
      </c>
      <c r="CD527" s="21" t="s">
        <v>97</v>
      </c>
      <c r="CE527" s="21"/>
      <c r="CF527" s="21" t="s">
        <v>139</v>
      </c>
    </row>
    <row r="528" spans="1:84" ht="70.2" x14ac:dyDescent="0.3">
      <c r="A528" s="21">
        <v>52944</v>
      </c>
      <c r="B528" s="22" t="s">
        <v>1524</v>
      </c>
      <c r="C528" s="21" t="s">
        <v>356</v>
      </c>
      <c r="D528" s="21" t="s">
        <v>1384</v>
      </c>
      <c r="E528" s="21" t="s">
        <v>1384</v>
      </c>
      <c r="F528" s="21"/>
      <c r="G528" s="21" t="s">
        <v>119</v>
      </c>
      <c r="H528" s="21" t="s">
        <v>120</v>
      </c>
      <c r="I528" s="21" t="s">
        <v>92</v>
      </c>
      <c r="J528" s="21" t="s">
        <v>93</v>
      </c>
      <c r="K528" s="21" t="s">
        <v>121</v>
      </c>
      <c r="L528" s="24" t="s">
        <v>92</v>
      </c>
      <c r="M528" s="24">
        <v>51.508809095025754</v>
      </c>
      <c r="N528" s="24">
        <v>52.285503445003286</v>
      </c>
      <c r="O528" s="24">
        <v>53.501310317996442</v>
      </c>
      <c r="P528" s="24">
        <v>43.322572866248073</v>
      </c>
      <c r="Q528" s="24">
        <v>43.428711356381925</v>
      </c>
      <c r="R528" s="24">
        <v>44.446805395120521</v>
      </c>
      <c r="S528" s="24" t="s">
        <v>92</v>
      </c>
      <c r="T528" s="24" t="s">
        <v>92</v>
      </c>
      <c r="U528" s="24" t="s">
        <v>92</v>
      </c>
      <c r="V528" s="24" t="s">
        <v>92</v>
      </c>
      <c r="W528" s="24" t="s">
        <v>92</v>
      </c>
      <c r="X528" s="24" t="s">
        <v>92</v>
      </c>
      <c r="Y528" s="24" t="s">
        <v>92</v>
      </c>
      <c r="Z528" s="24">
        <v>4.5799178676383905</v>
      </c>
      <c r="AA528" s="24" t="s">
        <v>92</v>
      </c>
      <c r="AB528" s="23" t="s">
        <v>1427</v>
      </c>
      <c r="AC528" s="21">
        <v>17.96771</v>
      </c>
      <c r="AD528" s="21">
        <v>-66.404300000000006</v>
      </c>
      <c r="AE528" s="21" t="str">
        <f>_xlfn.XLOOKUP(Consolidated[[#This Row],[CODE]],[1]updatedschoolpoints!$A:$A,[1]updatedschoolpoints!$O:$O)</f>
        <v>415-096-002-14</v>
      </c>
      <c r="AF528" s="21">
        <f>_xlfn.XLOOKUP(Consolidated[[#This Row],[CODE]],[1]updatedschoolpoints!$A:$A,[1]updatedschoolpoints!$Q:$Q)</f>
        <v>14</v>
      </c>
      <c r="AG528" s="21">
        <f>_xlfn.XLOOKUP(Consolidated[[#This Row],[CODE]],[1]updatedschoolpoints!$A:$A,[1]updatedschoolpoints!$P:$P)</f>
        <v>2</v>
      </c>
      <c r="AH528" s="21">
        <f>_xlfn.XLOOKUP(Consolidated[[#This Row],[CODE]],[1]updatedschoolpoints!$A:$A,[1]updatedschoolpoints!$I:$I)</f>
        <v>1.702706976</v>
      </c>
      <c r="AI528" s="21">
        <f>_xlfn.XLOOKUP(Consolidated[[#This Row],[CODE]],[1]updatedschoolpoints!$A:$A,[1]updatedschoolpoints!$H:$H)</f>
        <v>74169.915869999997</v>
      </c>
      <c r="AJ528" s="21">
        <v>35810</v>
      </c>
      <c r="AK528" s="21" t="s">
        <v>342</v>
      </c>
      <c r="AL528" s="26">
        <f>_xlfn.XLOOKUP(Consolidated[[#This Row],[CODE]],'[2]FCI updated 220517'!$B:$B,'[2]FCI updated 220517'!$GD:$GD)</f>
        <v>1.276</v>
      </c>
      <c r="AM528" s="27">
        <f>IF(AND(Consolidated[[#This Row],[DESIGNATION]]="Historic",Consolidated[[#This Row],[DESIGNATION 3/22/2022]]="Historic"),AL528,AL528/1.6)</f>
        <v>1.276</v>
      </c>
      <c r="AN528" s="21" t="s">
        <v>97</v>
      </c>
      <c r="AO528" s="21" t="s">
        <v>97</v>
      </c>
      <c r="AP528" s="21" t="str">
        <f>_xlfn.XLOOKUP(Consolidated[[#This Row],[CODE]],'[3]PRUEBA PVI'!$D:$D,'[3]PRUEBA PVI'!$I:$I,"NO DATA")</f>
        <v>REGULAR</v>
      </c>
      <c r="AQ528" s="28" t="str">
        <f>IF(_xlfn.XLOOKUP(Consolidated[[#This Row],[CODE]],'[4]PRUEBA PVI'!$D:$D,'[4]PRUEBA PVI'!$I:$I,"NOT FOUND")=Consolidated[[#This Row],[SPECIAL SCHOOL]],"MATCHES","NO")</f>
        <v>MATCHES</v>
      </c>
      <c r="AR528" s="28"/>
      <c r="AS528" s="21">
        <f>_xlfn.XLOOKUP(Consolidated[[#This Row],[CODE]],'[5]WORKING FILE'!$D:$D,'[5]WORKING FILE'!$W:$W,"")</f>
        <v>4</v>
      </c>
      <c r="AT528" s="33">
        <f>_xlfn.XLOOKUP(Consolidated[[#This Row],[CODE]],'[5]WORKING FILE'!$D:$D,'[5]WORKING FILE'!$V:$V)</f>
        <v>0</v>
      </c>
      <c r="AU528" s="21" t="str">
        <f>_xlfn.XLOOKUP(Consolidated[[#This Row],[CODE]],'[6]Karen sort'!$D:$D,'[6]Karen sort'!$O:$O,"NOT COMPLETE")</f>
        <v>PK-5</v>
      </c>
      <c r="AV528" s="21">
        <v>3.8</v>
      </c>
      <c r="AW528" s="21">
        <v>3</v>
      </c>
      <c r="AX528" s="21" t="s">
        <v>92</v>
      </c>
      <c r="AY528" s="27" t="s">
        <v>92</v>
      </c>
      <c r="AZ528" s="21"/>
      <c r="BA528" s="21"/>
      <c r="BB528" s="21"/>
      <c r="BC528" s="21"/>
      <c r="BD528" s="21"/>
      <c r="BE528" s="21"/>
      <c r="BF528" s="24" t="s">
        <v>98</v>
      </c>
      <c r="BG528" s="24">
        <v>307.44112034127085</v>
      </c>
      <c r="BH528" s="29" t="str">
        <f>IF(_xlfn.XLOOKUP(Consolidated[[#This Row],[CODE]],'[4]PRUEBA PVI'!$D:$D,'[4]PRUEBA PVI'!$AF:$AF,"NOT FOUND")=BG528,"",_xlfn.XLOOKUP(Consolidated[[#This Row],[CODE]],'[4]PRUEBA PVI'!$D:$D,'[4]PRUEBA PVI'!$AF:$AF,"NOT FOUND"))</f>
        <v/>
      </c>
      <c r="BI528" s="30">
        <v>291.00731591573253</v>
      </c>
      <c r="BJ528" s="21">
        <v>20</v>
      </c>
      <c r="BK528" s="28" t="str">
        <f>IF(_xlfn.XLOOKUP(Consolidated[[#This Row],[CODE]],'[4]PRUEBA PVI'!$D:$D,'[4]PRUEBA PVI'!$AK:$AK,"NO DATA")=Consolidated[[#This Row],[NO OF CLASSROOMS]],"","DOES NOT MATCH")</f>
        <v/>
      </c>
      <c r="BL528" s="31">
        <f>Consolidated[[#This Row],[ENROLLMENT 2021-22]]/Consolidated[[#This Row],[NO OF CLASSROOMS]]</f>
        <v>14.550365795786627</v>
      </c>
      <c r="BM528" s="21">
        <f>Consolidated[[#This Row],[FLOOR AREA (SF)]]/Consolidated[[#This Row],[ENROLLMENT 2022-23]]</f>
        <v>116.47758751415424</v>
      </c>
      <c r="BN528" s="21" t="s">
        <v>99</v>
      </c>
      <c r="BO528" s="21" t="s">
        <v>115</v>
      </c>
      <c r="BP528" s="21" t="s">
        <v>97</v>
      </c>
      <c r="BQ528" s="21" t="s">
        <v>123</v>
      </c>
      <c r="BR528" s="21" t="s">
        <v>97</v>
      </c>
      <c r="BS528" s="21" t="str">
        <f>_xlfn.XLOOKUP(Consolidated[[#This Row],[CODE]],'[7]page 1'!$A:$A,'[7]page 1'!$C:$C,"")</f>
        <v/>
      </c>
      <c r="BT528" s="21" t="str">
        <f>_xlfn.XLOOKUP(Consolidated[[#This Row],[CODE]],[8]Sheet1!$A:$A,[8]Sheet1!$G:$G,"")</f>
        <v/>
      </c>
      <c r="BU528" s="21" t="s">
        <v>92</v>
      </c>
      <c r="BV528" s="21" t="s">
        <v>124</v>
      </c>
      <c r="BW528" s="25" t="s">
        <v>125</v>
      </c>
      <c r="BX528" s="32" t="s">
        <v>1525</v>
      </c>
      <c r="BY528" s="21" t="s">
        <v>1526</v>
      </c>
      <c r="BZ528" s="21" t="s">
        <v>103</v>
      </c>
      <c r="CA528" s="33" t="s">
        <v>1527</v>
      </c>
      <c r="CB528" s="21">
        <v>1</v>
      </c>
      <c r="CC528" s="25" t="s">
        <v>105</v>
      </c>
      <c r="CD528" s="21" t="s">
        <v>105</v>
      </c>
      <c r="CE528" s="21"/>
      <c r="CF528" s="21" t="s">
        <v>176</v>
      </c>
    </row>
    <row r="529" spans="1:84" ht="84.6" x14ac:dyDescent="0.3">
      <c r="A529" s="21">
        <v>52985</v>
      </c>
      <c r="B529" s="22" t="s">
        <v>1528</v>
      </c>
      <c r="C529" s="21" t="s">
        <v>356</v>
      </c>
      <c r="D529" s="21" t="s">
        <v>1384</v>
      </c>
      <c r="E529" s="21" t="s">
        <v>1384</v>
      </c>
      <c r="F529" s="21"/>
      <c r="G529" s="21" t="s">
        <v>119</v>
      </c>
      <c r="H529" s="21" t="s">
        <v>120</v>
      </c>
      <c r="I529" s="21" t="s">
        <v>92</v>
      </c>
      <c r="J529" s="21" t="s">
        <v>93</v>
      </c>
      <c r="K529" s="21" t="s">
        <v>121</v>
      </c>
      <c r="L529" s="24" t="s">
        <v>92</v>
      </c>
      <c r="M529" s="24">
        <v>32.431472393164363</v>
      </c>
      <c r="N529" s="24">
        <v>14.938715270000939</v>
      </c>
      <c r="O529" s="24">
        <v>22.526867502314289</v>
      </c>
      <c r="P529" s="24">
        <v>20.719491370814296</v>
      </c>
      <c r="Q529" s="24">
        <v>28.323072623727342</v>
      </c>
      <c r="R529" s="24">
        <v>13.239473947482709</v>
      </c>
      <c r="S529" s="24" t="s">
        <v>92</v>
      </c>
      <c r="T529" s="24" t="s">
        <v>92</v>
      </c>
      <c r="U529" s="24" t="s">
        <v>92</v>
      </c>
      <c r="V529" s="24" t="s">
        <v>92</v>
      </c>
      <c r="W529" s="24" t="s">
        <v>92</v>
      </c>
      <c r="X529" s="24" t="s">
        <v>92</v>
      </c>
      <c r="Y529" s="24" t="s">
        <v>92</v>
      </c>
      <c r="Z529" s="24" t="s">
        <v>92</v>
      </c>
      <c r="AA529" s="24" t="s">
        <v>92</v>
      </c>
      <c r="AB529" s="23" t="s">
        <v>278</v>
      </c>
      <c r="AC529" s="21">
        <v>17.968499999999999</v>
      </c>
      <c r="AD529" s="21">
        <v>-66.367649999999998</v>
      </c>
      <c r="AE529" s="21" t="str">
        <f>_xlfn.XLOOKUP(Consolidated[[#This Row],[CODE]],[1]updatedschoolpoints!$A:$A,[1]updatedschoolpoints!$O:$O)</f>
        <v>416-092-002-01</v>
      </c>
      <c r="AF529" s="21">
        <f>_xlfn.XLOOKUP(Consolidated[[#This Row],[CODE]],[1]updatedschoolpoints!$A:$A,[1]updatedschoolpoints!$Q:$Q)</f>
        <v>1</v>
      </c>
      <c r="AG529" s="21">
        <f>_xlfn.XLOOKUP(Consolidated[[#This Row],[CODE]],[1]updatedschoolpoints!$A:$A,[1]updatedschoolpoints!$P:$P)</f>
        <v>2</v>
      </c>
      <c r="AH529" s="21">
        <f>_xlfn.XLOOKUP(Consolidated[[#This Row],[CODE]],[1]updatedschoolpoints!$A:$A,[1]updatedschoolpoints!$I:$I)</f>
        <v>1.630942903</v>
      </c>
      <c r="AI529" s="21">
        <f>_xlfn.XLOOKUP(Consolidated[[#This Row],[CODE]],[1]updatedschoolpoints!$A:$A,[1]updatedschoolpoints!$H:$H)</f>
        <v>71043.872870000007</v>
      </c>
      <c r="AJ529" s="21">
        <v>4018</v>
      </c>
      <c r="AK529" s="21" t="s">
        <v>1492</v>
      </c>
      <c r="AL529" s="26">
        <f>_xlfn.XLOOKUP(Consolidated[[#This Row],[CODE]],'[2]FCI updated 220517'!$B:$B,'[2]FCI updated 220517'!$GD:$GD)</f>
        <v>1.6</v>
      </c>
      <c r="AM529" s="27">
        <f>IF(AND(Consolidated[[#This Row],[DESIGNATION]]="Historic",Consolidated[[#This Row],[DESIGNATION 3/22/2022]]="Historic"),AL529,AL529/1.6)</f>
        <v>1</v>
      </c>
      <c r="AN529" s="21" t="s">
        <v>97</v>
      </c>
      <c r="AO529" s="21" t="s">
        <v>97</v>
      </c>
      <c r="AP529" s="21" t="str">
        <f>_xlfn.XLOOKUP(Consolidated[[#This Row],[CODE]],'[3]PRUEBA PVI'!$D:$D,'[3]PRUEBA PVI'!$I:$I,"NO DATA")</f>
        <v>REGULAR</v>
      </c>
      <c r="AQ529" s="28" t="str">
        <f>IF(_xlfn.XLOOKUP(Consolidated[[#This Row],[CODE]],'[4]PRUEBA PVI'!$D:$D,'[4]PRUEBA PVI'!$I:$I,"NOT FOUND")=Consolidated[[#This Row],[SPECIAL SCHOOL]],"MATCHES","NO")</f>
        <v>MATCHES</v>
      </c>
      <c r="AR529" s="28"/>
      <c r="AS529" s="21">
        <f>_xlfn.XLOOKUP(Consolidated[[#This Row],[CODE]],'[5]WORKING FILE'!$D:$D,'[5]WORKING FILE'!$W:$W,"")</f>
        <v>5</v>
      </c>
      <c r="AT529" s="33" t="str">
        <f>_xlfn.XLOOKUP(Consolidated[[#This Row],[CODE]],'[5]WORKING FILE'!$D:$D,'[5]WORKING FILE'!$V:$V)</f>
        <v xml:space="preserve">Tiny School but 3 miles to K-5 MARTIN G BRUMBAUGH. </v>
      </c>
      <c r="AU529" s="21" t="str">
        <f>_xlfn.XLOOKUP(Consolidated[[#This Row],[CODE]],'[6]Karen sort'!$D:$D,'[6]Karen sort'!$O:$O,"NOT COMPLETE")</f>
        <v>PK-5</v>
      </c>
      <c r="AV529" s="21">
        <v>3.8</v>
      </c>
      <c r="AW529" s="21">
        <v>5</v>
      </c>
      <c r="AX529" s="21" t="s">
        <v>92</v>
      </c>
      <c r="AY529" s="27" t="s">
        <v>92</v>
      </c>
      <c r="AZ529" s="21"/>
      <c r="BA529" s="21"/>
      <c r="BB529" s="21"/>
      <c r="BC529" s="21"/>
      <c r="BD529" s="21"/>
      <c r="BE529" s="21"/>
      <c r="BF529" s="24" t="s">
        <v>98</v>
      </c>
      <c r="BG529" s="24">
        <v>136.96825644012276</v>
      </c>
      <c r="BH529" s="29" t="str">
        <f>IF(_xlfn.XLOOKUP(Consolidated[[#This Row],[CODE]],'[4]PRUEBA PVI'!$D:$D,'[4]PRUEBA PVI'!$AF:$AF,"NOT FOUND")=BG529,"",_xlfn.XLOOKUP(Consolidated[[#This Row],[CODE]],'[4]PRUEBA PVI'!$D:$D,'[4]PRUEBA PVI'!$AF:$AF,"NOT FOUND"))</f>
        <v/>
      </c>
      <c r="BI529" s="30">
        <v>129.38816379547436</v>
      </c>
      <c r="BJ529" s="21">
        <v>25</v>
      </c>
      <c r="BK529" s="28" t="str">
        <f>IF(_xlfn.XLOOKUP(Consolidated[[#This Row],[CODE]],'[4]PRUEBA PVI'!$D:$D,'[4]PRUEBA PVI'!$AK:$AK,"NO DATA")=Consolidated[[#This Row],[NO OF CLASSROOMS]],"","DOES NOT MATCH")</f>
        <v/>
      </c>
      <c r="BL529" s="31">
        <f>Consolidated[[#This Row],[ENROLLMENT 2021-22]]/Consolidated[[#This Row],[NO OF CLASSROOMS]]</f>
        <v>5.1755265518189741</v>
      </c>
      <c r="BM529" s="21">
        <f>Consolidated[[#This Row],[FLOOR AREA (SF)]]/Consolidated[[#This Row],[ENROLLMENT 2022-23]]</f>
        <v>29.335264275314149</v>
      </c>
      <c r="BN529" s="21" t="s">
        <v>114</v>
      </c>
      <c r="BO529" s="21" t="s">
        <v>115</v>
      </c>
      <c r="BP529" s="21" t="s">
        <v>97</v>
      </c>
      <c r="BQ529" s="21" t="s">
        <v>97</v>
      </c>
      <c r="BR529" s="21" t="s">
        <v>97</v>
      </c>
      <c r="BS529" s="21" t="str">
        <f>_xlfn.XLOOKUP(Consolidated[[#This Row],[CODE]],'[7]page 1'!$A:$A,'[7]page 1'!$C:$C,"")</f>
        <v/>
      </c>
      <c r="BT529" s="21" t="str">
        <f>_xlfn.XLOOKUP(Consolidated[[#This Row],[CODE]],[8]Sheet1!$A:$A,[8]Sheet1!$G:$G,"")</f>
        <v/>
      </c>
      <c r="BU529" s="21" t="s">
        <v>92</v>
      </c>
      <c r="BV529" s="21" t="s">
        <v>124</v>
      </c>
      <c r="BW529" s="25" t="s">
        <v>92</v>
      </c>
      <c r="BX529" s="32" t="s">
        <v>1529</v>
      </c>
      <c r="BY529" s="21" t="s">
        <v>1384</v>
      </c>
      <c r="BZ529" s="21" t="s">
        <v>103</v>
      </c>
      <c r="CA529" s="33" t="s">
        <v>1527</v>
      </c>
      <c r="CB529" s="21">
        <v>1</v>
      </c>
      <c r="CC529" s="25" t="s">
        <v>105</v>
      </c>
      <c r="CD529" s="21" t="s">
        <v>97</v>
      </c>
      <c r="CE529" s="21"/>
      <c r="CF529" s="21" t="s">
        <v>143</v>
      </c>
    </row>
    <row r="530" spans="1:84" ht="70.2" x14ac:dyDescent="0.3">
      <c r="A530" s="21">
        <v>53009</v>
      </c>
      <c r="B530" s="22" t="s">
        <v>1530</v>
      </c>
      <c r="C530" s="21" t="s">
        <v>356</v>
      </c>
      <c r="D530" s="21" t="s">
        <v>1384</v>
      </c>
      <c r="E530" s="21" t="s">
        <v>1384</v>
      </c>
      <c r="F530" s="21"/>
      <c r="G530" s="21" t="s">
        <v>189</v>
      </c>
      <c r="H530" s="21" t="s">
        <v>190</v>
      </c>
      <c r="I530" s="21" t="s">
        <v>92</v>
      </c>
      <c r="J530" s="21" t="s">
        <v>93</v>
      </c>
      <c r="K530" s="21" t="s">
        <v>191</v>
      </c>
      <c r="L530" s="24" t="s">
        <v>92</v>
      </c>
      <c r="M530" s="24" t="s">
        <v>92</v>
      </c>
      <c r="N530" s="24" t="s">
        <v>92</v>
      </c>
      <c r="O530" s="24" t="s">
        <v>92</v>
      </c>
      <c r="P530" s="24" t="s">
        <v>92</v>
      </c>
      <c r="Q530" s="24" t="s">
        <v>92</v>
      </c>
      <c r="R530" s="24" t="s">
        <v>92</v>
      </c>
      <c r="S530" s="24">
        <v>79.664105605141245</v>
      </c>
      <c r="T530" s="24">
        <v>60.495662362705005</v>
      </c>
      <c r="U530" s="24">
        <v>79.869214266909395</v>
      </c>
      <c r="V530" s="24" t="s">
        <v>92</v>
      </c>
      <c r="W530" s="24" t="s">
        <v>92</v>
      </c>
      <c r="X530" s="24" t="s">
        <v>92</v>
      </c>
      <c r="Y530" s="24" t="s">
        <v>92</v>
      </c>
      <c r="Z530" s="24" t="s">
        <v>92</v>
      </c>
      <c r="AA530" s="24" t="s">
        <v>92</v>
      </c>
      <c r="AB530" s="23" t="s">
        <v>1447</v>
      </c>
      <c r="AC530" s="21">
        <v>17.966539999999998</v>
      </c>
      <c r="AD530" s="21">
        <v>-66.405439999999999</v>
      </c>
      <c r="AE530" s="21" t="str">
        <f>_xlfn.XLOOKUP(Consolidated[[#This Row],[CODE]],[1]updatedschoolpoints!$A:$A,[1]updatedschoolpoints!$O:$O)</f>
        <v>415-095-040-01</v>
      </c>
      <c r="AF530" s="21">
        <f>_xlfn.XLOOKUP(Consolidated[[#This Row],[CODE]],[1]updatedschoolpoints!$A:$A,[1]updatedschoolpoints!$Q:$Q)</f>
        <v>1</v>
      </c>
      <c r="AG530" s="21">
        <f>_xlfn.XLOOKUP(Consolidated[[#This Row],[CODE]],[1]updatedschoolpoints!$A:$A,[1]updatedschoolpoints!$P:$P)</f>
        <v>40</v>
      </c>
      <c r="AH530" s="21">
        <f>_xlfn.XLOOKUP(Consolidated[[#This Row],[CODE]],[1]updatedschoolpoints!$A:$A,[1]updatedschoolpoints!$I:$I)</f>
        <v>6.81235254</v>
      </c>
      <c r="AI530" s="21">
        <f>_xlfn.XLOOKUP(Consolidated[[#This Row],[CODE]],[1]updatedschoolpoints!$A:$A,[1]updatedschoolpoints!$H:$H)</f>
        <v>296746.07659999997</v>
      </c>
      <c r="AJ530" s="21">
        <v>55605</v>
      </c>
      <c r="AK530" s="21" t="s">
        <v>1424</v>
      </c>
      <c r="AL530" s="26">
        <f>_xlfn.XLOOKUP(Consolidated[[#This Row],[CODE]],'[2]FCI updated 220517'!$B:$B,'[2]FCI updated 220517'!$GD:$GD)</f>
        <v>0.71360000000000001</v>
      </c>
      <c r="AM530" s="27">
        <f>IF(AND(Consolidated[[#This Row],[DESIGNATION]]="Historic",Consolidated[[#This Row],[DESIGNATION 3/22/2022]]="Historic"),AL530,AL530/1.6)</f>
        <v>0.44600000000000001</v>
      </c>
      <c r="AN530" s="21" t="s">
        <v>45</v>
      </c>
      <c r="AO530" s="21" t="s">
        <v>46</v>
      </c>
      <c r="AP530" s="21" t="str">
        <f>_xlfn.XLOOKUP(Consolidated[[#This Row],[CODE]],'[3]PRUEBA PVI'!$D:$D,'[3]PRUEBA PVI'!$I:$I,"NO DATA")</f>
        <v>REGULAR</v>
      </c>
      <c r="AQ530" s="28" t="str">
        <f>IF(_xlfn.XLOOKUP(Consolidated[[#This Row],[CODE]],'[4]PRUEBA PVI'!$D:$D,'[4]PRUEBA PVI'!$I:$I,"NOT FOUND")=Consolidated[[#This Row],[SPECIAL SCHOOL]],"MATCHES","NO")</f>
        <v>MATCHES</v>
      </c>
      <c r="AR530" s="28"/>
      <c r="AS530" s="21">
        <f>_xlfn.XLOOKUP(Consolidated[[#This Row],[CODE]],'[5]WORKING FILE'!$D:$D,'[5]WORKING FILE'!$W:$W,"")</f>
        <v>3</v>
      </c>
      <c r="AT530" s="33" t="str">
        <f>_xlfn.XLOOKUP(Consolidated[[#This Row],[CODE]],'[5]WORKING FILE'!$D:$D,'[5]WORKING FILE'!$V:$V)</f>
        <v>850 meters to HS</v>
      </c>
      <c r="AU530" s="21" t="str">
        <f>_xlfn.XLOOKUP(Consolidated[[#This Row],[CODE]],'[6]Karen sort'!$D:$D,'[6]Karen sort'!$O:$O,"NOT COMPLETE")</f>
        <v>6-8</v>
      </c>
      <c r="AV530" s="21">
        <v>3.8</v>
      </c>
      <c r="AW530" s="21">
        <v>2</v>
      </c>
      <c r="AX530" s="21" t="s">
        <v>92</v>
      </c>
      <c r="AY530" s="27" t="s">
        <v>92</v>
      </c>
      <c r="AZ530" s="21"/>
      <c r="BA530" s="21"/>
      <c r="BB530" s="21"/>
      <c r="BC530" s="21"/>
      <c r="BD530" s="21"/>
      <c r="BE530" s="21"/>
      <c r="BF530" s="24" t="s">
        <v>98</v>
      </c>
      <c r="BG530" s="24">
        <v>240.76438947871054</v>
      </c>
      <c r="BH530" s="29" t="str">
        <f>IF(_xlfn.XLOOKUP(Consolidated[[#This Row],[CODE]],'[4]PRUEBA PVI'!$D:$D,'[4]PRUEBA PVI'!$AF:$AF,"NOT FOUND")=BG530,"",_xlfn.XLOOKUP(Consolidated[[#This Row],[CODE]],'[4]PRUEBA PVI'!$D:$D,'[4]PRUEBA PVI'!$AF:$AF,"NOT FOUND"))</f>
        <v/>
      </c>
      <c r="BI530" s="30">
        <v>228.22029549754217</v>
      </c>
      <c r="BJ530" s="21">
        <v>45</v>
      </c>
      <c r="BK530" s="28" t="str">
        <f>IF(_xlfn.XLOOKUP(Consolidated[[#This Row],[CODE]],'[4]PRUEBA PVI'!$D:$D,'[4]PRUEBA PVI'!$AK:$AK,"NO DATA")=Consolidated[[#This Row],[NO OF CLASSROOMS]],"","DOES NOT MATCH")</f>
        <v/>
      </c>
      <c r="BL530" s="31">
        <f>Consolidated[[#This Row],[ENROLLMENT 2021-22]]/Consolidated[[#This Row],[NO OF CLASSROOMS]]</f>
        <v>5.0715621221676042</v>
      </c>
      <c r="BM530" s="21">
        <f>Consolidated[[#This Row],[FLOOR AREA (SF)]]/Consolidated[[#This Row],[ENROLLMENT 2022-23]]</f>
        <v>230.95192823321094</v>
      </c>
      <c r="BN530" s="21" t="s">
        <v>99</v>
      </c>
      <c r="BO530" s="21" t="s">
        <v>115</v>
      </c>
      <c r="BP530" s="21" t="s">
        <v>97</v>
      </c>
      <c r="BQ530" s="21" t="s">
        <v>97</v>
      </c>
      <c r="BR530" s="21" t="s">
        <v>97</v>
      </c>
      <c r="BS530" s="21" t="str">
        <f>_xlfn.XLOOKUP(Consolidated[[#This Row],[CODE]],'[7]page 1'!$A:$A,'[7]page 1'!$C:$C,"")</f>
        <v/>
      </c>
      <c r="BT530" s="21" t="str">
        <f>_xlfn.XLOOKUP(Consolidated[[#This Row],[CODE]],[8]Sheet1!$A:$A,[8]Sheet1!$G:$G,"")</f>
        <v/>
      </c>
      <c r="BU530" s="21" t="s">
        <v>92</v>
      </c>
      <c r="BV530" s="21" t="s">
        <v>101</v>
      </c>
      <c r="BW530" s="25" t="s">
        <v>92</v>
      </c>
      <c r="BX530" s="32" t="s">
        <v>1531</v>
      </c>
      <c r="BY530" s="21" t="s">
        <v>1384</v>
      </c>
      <c r="BZ530" s="21" t="s">
        <v>103</v>
      </c>
      <c r="CA530" s="33" t="s">
        <v>1527</v>
      </c>
      <c r="CB530" s="21">
        <v>1</v>
      </c>
      <c r="CC530" s="25" t="s">
        <v>105</v>
      </c>
      <c r="CD530" s="21" t="s">
        <v>97</v>
      </c>
      <c r="CE530" s="21"/>
      <c r="CF530" s="21" t="s">
        <v>106</v>
      </c>
    </row>
    <row r="531" spans="1:84" ht="84.6" x14ac:dyDescent="0.3">
      <c r="A531" s="21">
        <v>53058</v>
      </c>
      <c r="B531" s="22" t="s">
        <v>1532</v>
      </c>
      <c r="C531" s="21" t="s">
        <v>356</v>
      </c>
      <c r="D531" s="21" t="s">
        <v>1384</v>
      </c>
      <c r="E531" s="21" t="s">
        <v>1384</v>
      </c>
      <c r="F531" s="21"/>
      <c r="G531" s="21" t="s">
        <v>108</v>
      </c>
      <c r="H531" s="21" t="s">
        <v>109</v>
      </c>
      <c r="I531" s="21" t="s">
        <v>92</v>
      </c>
      <c r="J531" s="21" t="s">
        <v>92</v>
      </c>
      <c r="K531" s="21" t="s">
        <v>111</v>
      </c>
      <c r="L531" s="24" t="s">
        <v>92</v>
      </c>
      <c r="M531" s="24">
        <v>33.385339228257429</v>
      </c>
      <c r="N531" s="24">
        <v>22.408072905001408</v>
      </c>
      <c r="O531" s="24">
        <v>29.097203857155957</v>
      </c>
      <c r="P531" s="24">
        <v>37.671802492389631</v>
      </c>
      <c r="Q531" s="24">
        <v>38.708199252427363</v>
      </c>
      <c r="R531" s="24">
        <v>40.664098552982608</v>
      </c>
      <c r="S531" s="24">
        <v>42.677199431325668</v>
      </c>
      <c r="T531" s="24">
        <v>48.207480945280551</v>
      </c>
      <c r="U531" s="24">
        <v>44.688727030294537</v>
      </c>
      <c r="V531" s="24" t="s">
        <v>92</v>
      </c>
      <c r="W531" s="24" t="s">
        <v>92</v>
      </c>
      <c r="X531" s="24" t="s">
        <v>92</v>
      </c>
      <c r="Y531" s="24" t="s">
        <v>92</v>
      </c>
      <c r="Z531" s="24" t="s">
        <v>92</v>
      </c>
      <c r="AA531" s="24" t="s">
        <v>92</v>
      </c>
      <c r="AB531" s="23" t="s">
        <v>213</v>
      </c>
      <c r="AC531" s="21">
        <v>17.984200000000001</v>
      </c>
      <c r="AD531" s="21">
        <v>-66.437020000000004</v>
      </c>
      <c r="AE531" s="21" t="str">
        <f>_xlfn.XLOOKUP(Consolidated[[#This Row],[CODE]],[1]updatedschoolpoints!$A:$A,[1]updatedschoolpoints!$O:$O)</f>
        <v>415-041-166-60</v>
      </c>
      <c r="AF531" s="21">
        <f>_xlfn.XLOOKUP(Consolidated[[#This Row],[CODE]],[1]updatedschoolpoints!$A:$A,[1]updatedschoolpoints!$Q:$Q)</f>
        <v>0</v>
      </c>
      <c r="AG531" s="21">
        <f>_xlfn.XLOOKUP(Consolidated[[#This Row],[CODE]],[1]updatedschoolpoints!$A:$A,[1]updatedschoolpoints!$P:$P)</f>
        <v>166</v>
      </c>
      <c r="AH531" s="21">
        <f>_xlfn.XLOOKUP(Consolidated[[#This Row],[CODE]],[1]updatedschoolpoints!$A:$A,[1]updatedschoolpoints!$I:$I)</f>
        <v>2.9316942359999998</v>
      </c>
      <c r="AI531" s="21">
        <f>_xlfn.XLOOKUP(Consolidated[[#This Row],[CODE]],[1]updatedschoolpoints!$A:$A,[1]updatedschoolpoints!$H:$H)</f>
        <v>127704.6009</v>
      </c>
      <c r="AJ531" s="21">
        <v>56614</v>
      </c>
      <c r="AK531" s="21" t="s">
        <v>442</v>
      </c>
      <c r="AL531" s="26">
        <f>_xlfn.XLOOKUP(Consolidated[[#This Row],[CODE]],'[2]FCI updated 220517'!$B:$B,'[2]FCI updated 220517'!$GD:$GD)</f>
        <v>0.48699999999999999</v>
      </c>
      <c r="AM531" s="27">
        <f>IF(AND(Consolidated[[#This Row],[DESIGNATION]]="Historic",Consolidated[[#This Row],[DESIGNATION 3/22/2022]]="Historic"),AL531,AL531/1.6)</f>
        <v>0.30437499999999995</v>
      </c>
      <c r="AN531" s="21" t="s">
        <v>97</v>
      </c>
      <c r="AO531" s="21" t="s">
        <v>97</v>
      </c>
      <c r="AP531" s="21" t="str">
        <f>_xlfn.XLOOKUP(Consolidated[[#This Row],[CODE]],'[3]PRUEBA PVI'!$D:$D,'[3]PRUEBA PVI'!$I:$I,"NO DATA")</f>
        <v>REGULAR</v>
      </c>
      <c r="AQ531" s="28" t="str">
        <f>IF(_xlfn.XLOOKUP(Consolidated[[#This Row],[CODE]],'[4]PRUEBA PVI'!$D:$D,'[4]PRUEBA PVI'!$I:$I,"NOT FOUND")=Consolidated[[#This Row],[SPECIAL SCHOOL]],"MATCHES","NO")</f>
        <v>MATCHES</v>
      </c>
      <c r="AR531" s="28"/>
      <c r="AS531" s="21">
        <f>_xlfn.XLOOKUP(Consolidated[[#This Row],[CODE]],'[5]WORKING FILE'!$D:$D,'[5]WORKING FILE'!$W:$W,"")</f>
        <v>3</v>
      </c>
      <c r="AT531" s="33">
        <f>_xlfn.XLOOKUP(Consolidated[[#This Row],[CODE]],'[5]WORKING FILE'!$D:$D,'[5]WORKING FILE'!$V:$V)</f>
        <v>0</v>
      </c>
      <c r="AU531" s="21" t="str">
        <f>_xlfn.XLOOKUP(Consolidated[[#This Row],[CODE]],'[6]Karen sort'!$D:$D,'[6]Karen sort'!$O:$O,"NOT COMPLETE")</f>
        <v>PK-8</v>
      </c>
      <c r="AV531" s="21">
        <v>3.8</v>
      </c>
      <c r="AW531" s="21">
        <v>4</v>
      </c>
      <c r="AX531" s="21" t="s">
        <v>92</v>
      </c>
      <c r="AY531" s="27" t="s">
        <v>92</v>
      </c>
      <c r="AZ531" s="21"/>
      <c r="BA531" s="21"/>
      <c r="BB531" s="21"/>
      <c r="BC531" s="21"/>
      <c r="BD531" s="21"/>
      <c r="BE531" s="21"/>
      <c r="BF531" s="24" t="s">
        <v>179</v>
      </c>
      <c r="BG531" s="24">
        <v>337.50812369511516</v>
      </c>
      <c r="BH531" s="29" t="str">
        <f>IF(_xlfn.XLOOKUP(Consolidated[[#This Row],[CODE]],'[4]PRUEBA PVI'!$D:$D,'[4]PRUEBA PVI'!$AF:$AF,"NOT FOUND")=BG531,"",_xlfn.XLOOKUP(Consolidated[[#This Row],[CODE]],'[4]PRUEBA PVI'!$D:$D,'[4]PRUEBA PVI'!$AF:$AF,"NOT FOUND"))</f>
        <v/>
      </c>
      <c r="BI531" s="30">
        <v>319.09009916054498</v>
      </c>
      <c r="BJ531" s="21">
        <v>42</v>
      </c>
      <c r="BK531" s="28" t="str">
        <f>IF(_xlfn.XLOOKUP(Consolidated[[#This Row],[CODE]],'[4]PRUEBA PVI'!$D:$D,'[4]PRUEBA PVI'!$AK:$AK,"NO DATA")=Consolidated[[#This Row],[NO OF CLASSROOMS]],"","DOES NOT MATCH")</f>
        <v/>
      </c>
      <c r="BL531" s="31">
        <f>Consolidated[[#This Row],[ENROLLMENT 2021-22]]/Consolidated[[#This Row],[NO OF CLASSROOMS]]</f>
        <v>7.5973833133463087</v>
      </c>
      <c r="BM531" s="21">
        <f>Consolidated[[#This Row],[FLOOR AREA (SF)]]/Consolidated[[#This Row],[ENROLLMENT 2022-23]]</f>
        <v>167.74114762091395</v>
      </c>
      <c r="BN531" s="21" t="s">
        <v>114</v>
      </c>
      <c r="BO531" s="21" t="s">
        <v>115</v>
      </c>
      <c r="BP531" s="21" t="s">
        <v>97</v>
      </c>
      <c r="BQ531" s="21" t="s">
        <v>123</v>
      </c>
      <c r="BR531" s="21" t="s">
        <v>97</v>
      </c>
      <c r="BS531" s="21" t="str">
        <f>_xlfn.XLOOKUP(Consolidated[[#This Row],[CODE]],'[7]page 1'!$A:$A,'[7]page 1'!$C:$C,"")</f>
        <v/>
      </c>
      <c r="BT531" s="21" t="str">
        <f>_xlfn.XLOOKUP(Consolidated[[#This Row],[CODE]],[8]Sheet1!$A:$A,[8]Sheet1!$G:$G,"")</f>
        <v>ESSER ROOF SEALING PROGRAM</v>
      </c>
      <c r="BU531" s="21" t="s">
        <v>92</v>
      </c>
      <c r="BV531" s="21" t="s">
        <v>124</v>
      </c>
      <c r="BW531" s="25" t="s">
        <v>125</v>
      </c>
      <c r="BX531" s="32" t="s">
        <v>1533</v>
      </c>
      <c r="BY531" s="21" t="s">
        <v>1384</v>
      </c>
      <c r="BZ531" s="21" t="s">
        <v>103</v>
      </c>
      <c r="CA531" s="33" t="s">
        <v>1527</v>
      </c>
      <c r="CB531" s="21">
        <v>1</v>
      </c>
      <c r="CC531" s="25" t="s">
        <v>172</v>
      </c>
      <c r="CD531" s="21" t="s">
        <v>97</v>
      </c>
      <c r="CE531" s="21"/>
      <c r="CF531" s="21" t="s">
        <v>143</v>
      </c>
    </row>
    <row r="532" spans="1:84" ht="41.4" x14ac:dyDescent="0.3">
      <c r="A532" s="21">
        <v>53140</v>
      </c>
      <c r="B532" s="22" t="s">
        <v>1534</v>
      </c>
      <c r="C532" s="21" t="s">
        <v>356</v>
      </c>
      <c r="D532" s="21" t="s">
        <v>1384</v>
      </c>
      <c r="E532" s="21" t="s">
        <v>1535</v>
      </c>
      <c r="F532" s="21"/>
      <c r="G532" s="21" t="s">
        <v>108</v>
      </c>
      <c r="H532" s="21" t="s">
        <v>109</v>
      </c>
      <c r="I532" s="21" t="s">
        <v>92</v>
      </c>
      <c r="J532" s="21" t="s">
        <v>93</v>
      </c>
      <c r="K532" s="21" t="s">
        <v>111</v>
      </c>
      <c r="L532" s="24" t="s">
        <v>92</v>
      </c>
      <c r="M532" s="24">
        <v>43.877874414281195</v>
      </c>
      <c r="N532" s="24">
        <v>32.678439653127057</v>
      </c>
      <c r="O532" s="24">
        <v>30.974442815682149</v>
      </c>
      <c r="P532" s="24">
        <v>45.206162990867554</v>
      </c>
      <c r="Q532" s="24">
        <v>35.875891990054633</v>
      </c>
      <c r="R532" s="24">
        <v>48.22951223725844</v>
      </c>
      <c r="S532" s="24">
        <v>44.573963850495694</v>
      </c>
      <c r="T532" s="24">
        <v>38.755033701107891</v>
      </c>
      <c r="U532" s="24">
        <v>45.639551009662512</v>
      </c>
      <c r="V532" s="24" t="s">
        <v>92</v>
      </c>
      <c r="W532" s="24" t="s">
        <v>92</v>
      </c>
      <c r="X532" s="24" t="s">
        <v>92</v>
      </c>
      <c r="Y532" s="24" t="s">
        <v>92</v>
      </c>
      <c r="Z532" s="24" t="s">
        <v>92</v>
      </c>
      <c r="AA532" s="24" t="s">
        <v>92</v>
      </c>
      <c r="AB532" s="23" t="s">
        <v>213</v>
      </c>
      <c r="AC532" s="21">
        <v>18.11174218</v>
      </c>
      <c r="AD532" s="21">
        <v>-66.485827279999995</v>
      </c>
      <c r="AE532" s="21" t="str">
        <f>_xlfn.XLOOKUP(Consolidated[[#This Row],[CODE]],[1]updatedschoolpoints!$A:$A,[1]updatedschoolpoints!$O:$O)</f>
        <v>319-000-002-59</v>
      </c>
      <c r="AF532" s="21">
        <f>_xlfn.XLOOKUP(Consolidated[[#This Row],[CODE]],[1]updatedschoolpoints!$A:$A,[1]updatedschoolpoints!$Q:$Q)</f>
        <v>59</v>
      </c>
      <c r="AG532" s="21">
        <f>_xlfn.XLOOKUP(Consolidated[[#This Row],[CODE]],[1]updatedschoolpoints!$A:$A,[1]updatedschoolpoints!$P:$P)</f>
        <v>2</v>
      </c>
      <c r="AH532" s="21">
        <f>_xlfn.XLOOKUP(Consolidated[[#This Row],[CODE]],[1]updatedschoolpoints!$A:$A,[1]updatedschoolpoints!$I:$I)</f>
        <v>6.3012911110000003</v>
      </c>
      <c r="AI532" s="21">
        <f>_xlfn.XLOOKUP(Consolidated[[#This Row],[CODE]],[1]updatedschoolpoints!$A:$A,[1]updatedschoolpoints!$H:$H)</f>
        <v>274484.24080000003</v>
      </c>
      <c r="AJ532" s="21">
        <v>72753</v>
      </c>
      <c r="AK532" s="21" t="s">
        <v>174</v>
      </c>
      <c r="AL532" s="26">
        <f>_xlfn.XLOOKUP(Consolidated[[#This Row],[CODE]],'[2]FCI updated 220517'!$B:$B,'[2]FCI updated 220517'!$GD:$GD)</f>
        <v>1.54</v>
      </c>
      <c r="AM532" s="27">
        <f>IF(AND(Consolidated[[#This Row],[DESIGNATION]]="Historic",Consolidated[[#This Row],[DESIGNATION 3/22/2022]]="Historic"),AL532,AL532/1.6)</f>
        <v>0.96250000000000002</v>
      </c>
      <c r="AN532" s="21" t="s">
        <v>45</v>
      </c>
      <c r="AO532" s="21" t="s">
        <v>97</v>
      </c>
      <c r="AP532" s="21" t="str">
        <f>_xlfn.XLOOKUP(Consolidated[[#This Row],[CODE]],'[3]PRUEBA PVI'!$D:$D,'[3]PRUEBA PVI'!$I:$I,"NO DATA")</f>
        <v>REGULAR</v>
      </c>
      <c r="AQ532" s="28" t="str">
        <f>IF(_xlfn.XLOOKUP(Consolidated[[#This Row],[CODE]],'[4]PRUEBA PVI'!$D:$D,'[4]PRUEBA PVI'!$I:$I,"NOT FOUND")=Consolidated[[#This Row],[SPECIAL SCHOOL]],"MATCHES","NO")</f>
        <v>MATCHES</v>
      </c>
      <c r="AR532" s="28"/>
      <c r="AS532" s="21">
        <f>_xlfn.XLOOKUP(Consolidated[[#This Row],[CODE]],'[5]WORKING FILE'!$D:$D,'[5]WORKING FILE'!$W:$W,"")</f>
        <v>3</v>
      </c>
      <c r="AT532" s="33" t="str">
        <f>_xlfn.XLOOKUP(Consolidated[[#This Row],[CODE]],'[5]WORKING FILE'!$D:$D,'[5]WORKING FILE'!$V:$V)</f>
        <v>&lt;3 m to center</v>
      </c>
      <c r="AU532" s="21" t="str">
        <f>_xlfn.XLOOKUP(Consolidated[[#This Row],[CODE]],'[6]Karen sort'!$D:$D,'[6]Karen sort'!$O:$O,"NOT COMPLETE")</f>
        <v>PK-8</v>
      </c>
      <c r="AV532" s="21">
        <v>8.1999999999999993</v>
      </c>
      <c r="AW532" s="21">
        <v>4</v>
      </c>
      <c r="AX532" s="21">
        <v>4</v>
      </c>
      <c r="AY532" s="27">
        <v>1.8867186474808086</v>
      </c>
      <c r="AZ532" s="21"/>
      <c r="BA532" s="21"/>
      <c r="BB532" s="21"/>
      <c r="BC532" s="21"/>
      <c r="BD532" s="21"/>
      <c r="BE532" s="21"/>
      <c r="BF532" s="24" t="s">
        <v>179</v>
      </c>
      <c r="BG532" s="24">
        <v>368.63842819580373</v>
      </c>
      <c r="BH532" s="29" t="str">
        <f>IF(_xlfn.XLOOKUP(Consolidated[[#This Row],[CODE]],'[4]PRUEBA PVI'!$D:$D,'[4]PRUEBA PVI'!$AF:$AF,"NOT FOUND")=BG532,"",_xlfn.XLOOKUP(Consolidated[[#This Row],[CODE]],'[4]PRUEBA PVI'!$D:$D,'[4]PRUEBA PVI'!$AF:$AF,"NOT FOUND"))</f>
        <v/>
      </c>
      <c r="BI532" s="30">
        <v>348.45906614037165</v>
      </c>
      <c r="BJ532" s="21">
        <v>29</v>
      </c>
      <c r="BK532" s="28" t="str">
        <f>IF(_xlfn.XLOOKUP(Consolidated[[#This Row],[CODE]],'[4]PRUEBA PVI'!$D:$D,'[4]PRUEBA PVI'!$AK:$AK,"NO DATA")=Consolidated[[#This Row],[NO OF CLASSROOMS]],"","DOES NOT MATCH")</f>
        <v/>
      </c>
      <c r="BL532" s="31">
        <f>Consolidated[[#This Row],[ENROLLMENT 2021-22]]/Consolidated[[#This Row],[NO OF CLASSROOMS]]</f>
        <v>12.015829866909367</v>
      </c>
      <c r="BM532" s="21">
        <f>Consolidated[[#This Row],[FLOOR AREA (SF)]]/Consolidated[[#This Row],[ENROLLMENT 2022-23]]</f>
        <v>197.35598471398907</v>
      </c>
      <c r="BN532" s="21" t="s">
        <v>114</v>
      </c>
      <c r="BO532" s="21" t="s">
        <v>132</v>
      </c>
      <c r="BP532" s="21" t="s">
        <v>97</v>
      </c>
      <c r="BQ532" s="21" t="s">
        <v>123</v>
      </c>
      <c r="BR532" s="21" t="s">
        <v>97</v>
      </c>
      <c r="BS532" s="21" t="str">
        <f>_xlfn.XLOOKUP(Consolidated[[#This Row],[CODE]],'[7]page 1'!$A:$A,'[7]page 1'!$C:$C,"")</f>
        <v/>
      </c>
      <c r="BT532" s="21" t="str">
        <f>_xlfn.XLOOKUP(Consolidated[[#This Row],[CODE]],[8]Sheet1!$A:$A,[8]Sheet1!$G:$G,"")</f>
        <v/>
      </c>
      <c r="BU532" s="21" t="s">
        <v>92</v>
      </c>
      <c r="BV532" s="21" t="s">
        <v>124</v>
      </c>
      <c r="BW532" s="25" t="s">
        <v>92</v>
      </c>
      <c r="BX532" s="32" t="s">
        <v>1536</v>
      </c>
      <c r="BY532" s="21" t="s">
        <v>1535</v>
      </c>
      <c r="BZ532" s="21" t="s">
        <v>103</v>
      </c>
      <c r="CA532" s="33" t="s">
        <v>1537</v>
      </c>
      <c r="CB532" s="21">
        <v>2</v>
      </c>
      <c r="CC532" s="25" t="s">
        <v>105</v>
      </c>
      <c r="CD532" s="21" t="s">
        <v>97</v>
      </c>
      <c r="CE532" s="21"/>
      <c r="CF532" s="21" t="s">
        <v>143</v>
      </c>
    </row>
    <row r="533" spans="1:84" ht="27.6" x14ac:dyDescent="0.3">
      <c r="A533" s="21">
        <v>53256</v>
      </c>
      <c r="B533" s="22" t="s">
        <v>1538</v>
      </c>
      <c r="C533" s="21" t="s">
        <v>356</v>
      </c>
      <c r="D533" s="21" t="s">
        <v>1384</v>
      </c>
      <c r="E533" s="21" t="s">
        <v>1535</v>
      </c>
      <c r="F533" s="21"/>
      <c r="G533" s="21" t="s">
        <v>189</v>
      </c>
      <c r="H533" s="21" t="s">
        <v>190</v>
      </c>
      <c r="I533" s="21" t="s">
        <v>92</v>
      </c>
      <c r="J533" s="21" t="s">
        <v>93</v>
      </c>
      <c r="K533" s="21" t="s">
        <v>191</v>
      </c>
      <c r="L533" s="24" t="s">
        <v>92</v>
      </c>
      <c r="M533" s="24" t="s">
        <v>92</v>
      </c>
      <c r="N533" s="24" t="s">
        <v>92</v>
      </c>
      <c r="O533" s="24" t="s">
        <v>92</v>
      </c>
      <c r="P533" s="24" t="s">
        <v>92</v>
      </c>
      <c r="Q533" s="24" t="s">
        <v>92</v>
      </c>
      <c r="R533" s="24" t="s">
        <v>92</v>
      </c>
      <c r="S533" s="24">
        <v>107.16718968310668</v>
      </c>
      <c r="T533" s="24">
        <v>108.70314330798556</v>
      </c>
      <c r="U533" s="24">
        <v>123.60711731783596</v>
      </c>
      <c r="V533" s="24" t="s">
        <v>92</v>
      </c>
      <c r="W533" s="24" t="s">
        <v>92</v>
      </c>
      <c r="X533" s="24" t="s">
        <v>92</v>
      </c>
      <c r="Y533" s="24" t="s">
        <v>92</v>
      </c>
      <c r="Z533" s="24" t="s">
        <v>92</v>
      </c>
      <c r="AA533" s="24" t="s">
        <v>92</v>
      </c>
      <c r="AB533" s="23" t="s">
        <v>192</v>
      </c>
      <c r="AC533" s="21">
        <v>18.125779999999999</v>
      </c>
      <c r="AD533" s="21">
        <v>-66.490309999999994</v>
      </c>
      <c r="AE533" s="21" t="str">
        <f>_xlfn.XLOOKUP(Consolidated[[#This Row],[CODE]],[1]updatedschoolpoints!$A:$A,[1]updatedschoolpoints!$O:$O)</f>
        <v>319-000-002-86</v>
      </c>
      <c r="AF533" s="21">
        <f>_xlfn.XLOOKUP(Consolidated[[#This Row],[CODE]],[1]updatedschoolpoints!$A:$A,[1]updatedschoolpoints!$Q:$Q)</f>
        <v>86</v>
      </c>
      <c r="AG533" s="21">
        <f>_xlfn.XLOOKUP(Consolidated[[#This Row],[CODE]],[1]updatedschoolpoints!$A:$A,[1]updatedschoolpoints!$P:$P)</f>
        <v>2</v>
      </c>
      <c r="AH533" s="21">
        <f>_xlfn.XLOOKUP(Consolidated[[#This Row],[CODE]],[1]updatedschoolpoints!$A:$A,[1]updatedschoolpoints!$I:$I)</f>
        <v>4.3899000260000003</v>
      </c>
      <c r="AI533" s="21">
        <f>_xlfn.XLOOKUP(Consolidated[[#This Row],[CODE]],[1]updatedschoolpoints!$A:$A,[1]updatedschoolpoints!$H:$H)</f>
        <v>191224.04509999999</v>
      </c>
      <c r="AJ533" s="21">
        <v>94465</v>
      </c>
      <c r="AK533" s="21" t="s">
        <v>405</v>
      </c>
      <c r="AL533" s="26">
        <f>_xlfn.XLOOKUP(Consolidated[[#This Row],[CODE]],'[2]FCI updated 220517'!$B:$B,'[2]FCI updated 220517'!$GD:$GD)</f>
        <v>0.6825</v>
      </c>
      <c r="AM533" s="27">
        <f>IF(AND(Consolidated[[#This Row],[DESIGNATION]]="Historic",Consolidated[[#This Row],[DESIGNATION 3/22/2022]]="Historic"),AL533,AL533/1.6)</f>
        <v>0.42656249999999996</v>
      </c>
      <c r="AN533" s="21" t="s">
        <v>45</v>
      </c>
      <c r="AO533" s="21" t="s">
        <v>46</v>
      </c>
      <c r="AP533" s="21" t="str">
        <f>_xlfn.XLOOKUP(Consolidated[[#This Row],[CODE]],'[3]PRUEBA PVI'!$D:$D,'[3]PRUEBA PVI'!$I:$I,"NO DATA")</f>
        <v>REGULAR</v>
      </c>
      <c r="AQ533" s="28" t="str">
        <f>IF(_xlfn.XLOOKUP(Consolidated[[#This Row],[CODE]],'[4]PRUEBA PVI'!$D:$D,'[4]PRUEBA PVI'!$I:$I,"NOT FOUND")=Consolidated[[#This Row],[SPECIAL SCHOOL]],"MATCHES","NO")</f>
        <v>MATCHES</v>
      </c>
      <c r="AR533" s="28"/>
      <c r="AS533" s="21">
        <f>_xlfn.XLOOKUP(Consolidated[[#This Row],[CODE]],'[5]WORKING FILE'!$D:$D,'[5]WORKING FILE'!$W:$W,"")</f>
        <v>3</v>
      </c>
      <c r="AT533" s="33" t="str">
        <f>_xlfn.XLOOKUP(Consolidated[[#This Row],[CODE]],'[5]WORKING FILE'!$D:$D,'[5]WORKING FILE'!$V:$V)</f>
        <v>convert to PK-8, 150 meters to NORMA I TORRES COLON, moved those students here</v>
      </c>
      <c r="AU533" s="21" t="str">
        <f>_xlfn.XLOOKUP(Consolidated[[#This Row],[CODE]],'[6]Karen sort'!$D:$D,'[6]Karen sort'!$O:$O,"NOT COMPLETE")</f>
        <v>PK-8</v>
      </c>
      <c r="AV533" s="21">
        <v>8.1999999999999993</v>
      </c>
      <c r="AW533" s="21">
        <v>2</v>
      </c>
      <c r="AX533" s="21">
        <v>1</v>
      </c>
      <c r="AY533" s="27">
        <v>0.77022676587441752</v>
      </c>
      <c r="AZ533" s="21"/>
      <c r="BA533" s="21"/>
      <c r="BB533" s="21"/>
      <c r="BC533" s="21"/>
      <c r="BD533" s="21"/>
      <c r="BE533" s="21"/>
      <c r="BF533" s="24" t="s">
        <v>131</v>
      </c>
      <c r="BG533" s="24">
        <v>364.92545010832742</v>
      </c>
      <c r="BH533" s="29" t="str">
        <f>IF(_xlfn.XLOOKUP(Consolidated[[#This Row],[CODE]],'[4]PRUEBA PVI'!$D:$D,'[4]PRUEBA PVI'!$AF:$AF,"NOT FOUND")=BG533,"",_xlfn.XLOOKUP(Consolidated[[#This Row],[CODE]],'[4]PRUEBA PVI'!$D:$D,'[4]PRUEBA PVI'!$AF:$AF,"NOT FOUND"))</f>
        <v/>
      </c>
      <c r="BI533" s="30">
        <v>345.90035093359603</v>
      </c>
      <c r="BJ533" s="21">
        <v>30</v>
      </c>
      <c r="BK533" s="28" t="str">
        <f>IF(_xlfn.XLOOKUP(Consolidated[[#This Row],[CODE]],'[4]PRUEBA PVI'!$D:$D,'[4]PRUEBA PVI'!$AK:$AK,"NO DATA")=Consolidated[[#This Row],[NO OF CLASSROOMS]],"","DOES NOT MATCH")</f>
        <v/>
      </c>
      <c r="BL533" s="31">
        <f>Consolidated[[#This Row],[ENROLLMENT 2021-22]]/Consolidated[[#This Row],[NO OF CLASSROOMS]]</f>
        <v>11.530011697786534</v>
      </c>
      <c r="BM533" s="21">
        <f>Consolidated[[#This Row],[FLOOR AREA (SF)]]/Consolidated[[#This Row],[ENROLLMENT 2022-23]]</f>
        <v>258.86109059249839</v>
      </c>
      <c r="BN533" s="21" t="s">
        <v>99</v>
      </c>
      <c r="BO533" s="21" t="s">
        <v>132</v>
      </c>
      <c r="BP533" s="21" t="s">
        <v>97</v>
      </c>
      <c r="BQ533" s="21" t="s">
        <v>97</v>
      </c>
      <c r="BR533" s="21" t="s">
        <v>97</v>
      </c>
      <c r="BS533" s="21" t="str">
        <f>_xlfn.XLOOKUP(Consolidated[[#This Row],[CODE]],'[7]page 1'!$A:$A,'[7]page 1'!$C:$C,"")</f>
        <v/>
      </c>
      <c r="BT533" s="21" t="str">
        <f>_xlfn.XLOOKUP(Consolidated[[#This Row],[CODE]],[8]Sheet1!$A:$A,[8]Sheet1!$G:$G,"")</f>
        <v/>
      </c>
      <c r="BU533" s="21" t="s">
        <v>92</v>
      </c>
      <c r="BV533" s="21" t="s">
        <v>101</v>
      </c>
      <c r="BW533" s="25" t="s">
        <v>92</v>
      </c>
      <c r="BX533" s="32" t="s">
        <v>1539</v>
      </c>
      <c r="BY533" s="21" t="s">
        <v>1535</v>
      </c>
      <c r="BZ533" s="21" t="s">
        <v>103</v>
      </c>
      <c r="CA533" s="33" t="s">
        <v>1537</v>
      </c>
      <c r="CB533" s="21">
        <v>2</v>
      </c>
      <c r="CC533" s="25" t="s">
        <v>172</v>
      </c>
      <c r="CD533" s="21" t="s">
        <v>97</v>
      </c>
      <c r="CE533" s="21"/>
      <c r="CF533" s="21" t="s">
        <v>127</v>
      </c>
    </row>
    <row r="534" spans="1:84" ht="27.6" x14ac:dyDescent="0.3">
      <c r="A534" s="21">
        <v>53330</v>
      </c>
      <c r="B534" s="22" t="s">
        <v>1540</v>
      </c>
      <c r="C534" s="21" t="s">
        <v>356</v>
      </c>
      <c r="D534" s="21" t="s">
        <v>1400</v>
      </c>
      <c r="E534" s="21" t="s">
        <v>1400</v>
      </c>
      <c r="F534" s="21"/>
      <c r="G534" s="21" t="s">
        <v>119</v>
      </c>
      <c r="H534" s="21" t="s">
        <v>120</v>
      </c>
      <c r="I534" s="21" t="s">
        <v>92</v>
      </c>
      <c r="J534" s="21" t="s">
        <v>92</v>
      </c>
      <c r="K534" s="21" t="s">
        <v>121</v>
      </c>
      <c r="L534" s="24" t="s">
        <v>92</v>
      </c>
      <c r="M534" s="24">
        <v>13.354135691302972</v>
      </c>
      <c r="N534" s="24">
        <v>16.806054678751057</v>
      </c>
      <c r="O534" s="24">
        <v>17.833770105998813</v>
      </c>
      <c r="P534" s="24">
        <v>17.894106183885075</v>
      </c>
      <c r="Q534" s="24">
        <v>16.993843574236404</v>
      </c>
      <c r="R534" s="24">
        <v>17.022180789620627</v>
      </c>
      <c r="S534" s="24" t="s">
        <v>92</v>
      </c>
      <c r="T534" s="24" t="s">
        <v>92</v>
      </c>
      <c r="U534" s="24" t="s">
        <v>92</v>
      </c>
      <c r="V534" s="24" t="s">
        <v>92</v>
      </c>
      <c r="W534" s="24" t="s">
        <v>92</v>
      </c>
      <c r="X534" s="24" t="s">
        <v>92</v>
      </c>
      <c r="Y534" s="24" t="s">
        <v>92</v>
      </c>
      <c r="Z534" s="24" t="s">
        <v>92</v>
      </c>
      <c r="AA534" s="24" t="s">
        <v>92</v>
      </c>
      <c r="AB534" s="23" t="s">
        <v>136</v>
      </c>
      <c r="AC534" s="21">
        <v>18.060519630000002</v>
      </c>
      <c r="AD534" s="21">
        <v>-66.881301160000007</v>
      </c>
      <c r="AE534" s="21" t="str">
        <f>_xlfn.XLOOKUP(Consolidated[[#This Row],[CODE]],[1]updatedschoolpoints!$A:$A,[1]updatedschoolpoints!$O:$O)</f>
        <v>336-099-011-08</v>
      </c>
      <c r="AF534" s="21">
        <f>_xlfn.XLOOKUP(Consolidated[[#This Row],[CODE]],[1]updatedschoolpoints!$A:$A,[1]updatedschoolpoints!$Q:$Q)</f>
        <v>8</v>
      </c>
      <c r="AG534" s="21">
        <f>_xlfn.XLOOKUP(Consolidated[[#This Row],[CODE]],[1]updatedschoolpoints!$A:$A,[1]updatedschoolpoints!$P:$P)</f>
        <v>11</v>
      </c>
      <c r="AH534" s="21">
        <f>_xlfn.XLOOKUP(Consolidated[[#This Row],[CODE]],[1]updatedschoolpoints!$A:$A,[1]updatedschoolpoints!$I:$I)</f>
        <v>1.9035127030000001</v>
      </c>
      <c r="AI534" s="21">
        <f>_xlfn.XLOOKUP(Consolidated[[#This Row],[CODE]],[1]updatedschoolpoints!$A:$A,[1]updatedschoolpoints!$H:$H)</f>
        <v>82917.013330000002</v>
      </c>
      <c r="AJ534" s="21">
        <v>12620</v>
      </c>
      <c r="AK534" s="21" t="s">
        <v>864</v>
      </c>
      <c r="AL534" s="26">
        <f>_xlfn.XLOOKUP(Consolidated[[#This Row],[CODE]],'[2]FCI updated 220517'!$B:$B,'[2]FCI updated 220517'!$GD:$GD)</f>
        <v>1.2999999999999901</v>
      </c>
      <c r="AM534" s="27">
        <f>IF(AND(Consolidated[[#This Row],[DESIGNATION]]="Historic",Consolidated[[#This Row],[DESIGNATION 3/22/2022]]="Historic"),AL534,AL534/1.6)</f>
        <v>0.81249999999999378</v>
      </c>
      <c r="AN534" s="21" t="s">
        <v>97</v>
      </c>
      <c r="AO534" s="21" t="s">
        <v>97</v>
      </c>
      <c r="AP534" s="21" t="str">
        <f>_xlfn.XLOOKUP(Consolidated[[#This Row],[CODE]],'[3]PRUEBA PVI'!$D:$D,'[3]PRUEBA PVI'!$I:$I,"NO DATA")</f>
        <v>REGULAR</v>
      </c>
      <c r="AQ534" s="28" t="str">
        <f>IF(_xlfn.XLOOKUP(Consolidated[[#This Row],[CODE]],'[4]PRUEBA PVI'!$D:$D,'[4]PRUEBA PVI'!$I:$I,"NOT FOUND")=Consolidated[[#This Row],[SPECIAL SCHOOL]],"MATCHES","NO")</f>
        <v>MATCHES</v>
      </c>
      <c r="AR534" s="28"/>
      <c r="AS534" s="21">
        <f>_xlfn.XLOOKUP(Consolidated[[#This Row],[CODE]],'[5]WORKING FILE'!$D:$D,'[5]WORKING FILE'!$W:$W,"")</f>
        <v>1</v>
      </c>
      <c r="AT534" s="33" t="str">
        <f>_xlfn.XLOOKUP(Consolidated[[#This Row],[CODE]],'[5]WORKING FILE'!$D:$D,'[5]WORKING FILE'!$V:$V)</f>
        <v>Tiny. Send students to nearby ARURO LLUBERAS.</v>
      </c>
      <c r="AU534" s="21" t="str">
        <f>_xlfn.XLOOKUP(Consolidated[[#This Row],[CODE]],'[6]Karen sort'!$D:$D,'[6]Karen sort'!$O:$O,"NOT COMPLETE")</f>
        <v>-</v>
      </c>
      <c r="AV534" s="21">
        <v>2.1</v>
      </c>
      <c r="AW534" s="21">
        <v>4</v>
      </c>
      <c r="AX534" s="21" t="s">
        <v>92</v>
      </c>
      <c r="AY534" s="27" t="s">
        <v>92</v>
      </c>
      <c r="AZ534" s="21"/>
      <c r="BA534" s="21"/>
      <c r="BB534" s="21"/>
      <c r="BC534" s="21"/>
      <c r="BD534" s="21"/>
      <c r="BE534" s="21"/>
      <c r="BF534" s="24" t="s">
        <v>98</v>
      </c>
      <c r="BG534" s="24">
        <v>99.904091023794962</v>
      </c>
      <c r="BH534" s="29" t="str">
        <f>IF(_xlfn.XLOOKUP(Consolidated[[#This Row],[CODE]],'[4]PRUEBA PVI'!$D:$D,'[4]PRUEBA PVI'!$AF:$AF,"NOT FOUND")=BG534,"",_xlfn.XLOOKUP(Consolidated[[#This Row],[CODE]],'[4]PRUEBA PVI'!$D:$D,'[4]PRUEBA PVI'!$AF:$AF,"NOT FOUND"))</f>
        <v/>
      </c>
      <c r="BI534" s="30">
        <v>94.16248490173696</v>
      </c>
      <c r="BJ534" s="21">
        <v>11</v>
      </c>
      <c r="BK534" s="28" t="str">
        <f>IF(_xlfn.XLOOKUP(Consolidated[[#This Row],[CODE]],'[4]PRUEBA PVI'!$D:$D,'[4]PRUEBA PVI'!$AK:$AK,"NO DATA")=Consolidated[[#This Row],[NO OF CLASSROOMS]],"","DOES NOT MATCH")</f>
        <v/>
      </c>
      <c r="BL534" s="31">
        <f>Consolidated[[#This Row],[ENROLLMENT 2021-22]]/Consolidated[[#This Row],[NO OF CLASSROOMS]]</f>
        <v>8.5602259001579046</v>
      </c>
      <c r="BM534" s="21">
        <f>Consolidated[[#This Row],[FLOOR AREA (SF)]]/Consolidated[[#This Row],[ENROLLMENT 2022-23]]</f>
        <v>126.32115332488429</v>
      </c>
      <c r="BN534" s="21" t="s">
        <v>114</v>
      </c>
      <c r="BO534" s="21" t="s">
        <v>100</v>
      </c>
      <c r="BP534" s="21" t="s">
        <v>97</v>
      </c>
      <c r="BQ534" s="21" t="s">
        <v>97</v>
      </c>
      <c r="BR534" s="21" t="s">
        <v>285</v>
      </c>
      <c r="BS534" s="21" t="str">
        <f>_xlfn.XLOOKUP(Consolidated[[#This Row],[CODE]],'[7]page 1'!$A:$A,'[7]page 1'!$C:$C,"")</f>
        <v>85KVA</v>
      </c>
      <c r="BT534" s="21" t="str">
        <f>_xlfn.XLOOKUP(Consolidated[[#This Row],[CODE]],[8]Sheet1!$A:$A,[8]Sheet1!$G:$G,"")</f>
        <v/>
      </c>
      <c r="BU534" s="21" t="s">
        <v>92</v>
      </c>
      <c r="BV534" s="21" t="s">
        <v>124</v>
      </c>
      <c r="BW534" s="25" t="s">
        <v>92</v>
      </c>
      <c r="BX534" s="32" t="s">
        <v>1541</v>
      </c>
      <c r="BY534" s="21" t="s">
        <v>1400</v>
      </c>
      <c r="BZ534" s="21" t="s">
        <v>103</v>
      </c>
      <c r="CA534" s="33" t="s">
        <v>1542</v>
      </c>
      <c r="CB534" s="21">
        <v>1</v>
      </c>
      <c r="CC534" s="25" t="s">
        <v>105</v>
      </c>
      <c r="CD534" s="21" t="s">
        <v>97</v>
      </c>
      <c r="CE534" s="21"/>
      <c r="CF534" s="21" t="s">
        <v>117</v>
      </c>
    </row>
    <row r="535" spans="1:84" ht="27.6" x14ac:dyDescent="0.3">
      <c r="A535" s="21">
        <v>53363</v>
      </c>
      <c r="B535" s="22" t="s">
        <v>1543</v>
      </c>
      <c r="C535" s="21" t="s">
        <v>356</v>
      </c>
      <c r="D535" s="21" t="s">
        <v>1400</v>
      </c>
      <c r="E535" s="21" t="s">
        <v>1400</v>
      </c>
      <c r="F535" s="21"/>
      <c r="G535" s="21" t="s">
        <v>119</v>
      </c>
      <c r="H535" s="21" t="s">
        <v>120</v>
      </c>
      <c r="I535" s="21" t="s">
        <v>92</v>
      </c>
      <c r="J535" s="21" t="s">
        <v>93</v>
      </c>
      <c r="K535" s="21" t="s">
        <v>121</v>
      </c>
      <c r="L535" s="24" t="s">
        <v>92</v>
      </c>
      <c r="M535" s="24">
        <v>15.261869361489111</v>
      </c>
      <c r="N535" s="24">
        <v>20.540733496251292</v>
      </c>
      <c r="O535" s="24">
        <v>15.956531147472623</v>
      </c>
      <c r="P535" s="24">
        <v>28.253851869292223</v>
      </c>
      <c r="Q535" s="24">
        <v>22.658458098981871</v>
      </c>
      <c r="R535" s="24">
        <v>34.990038289775732</v>
      </c>
      <c r="S535" s="24" t="s">
        <v>92</v>
      </c>
      <c r="T535" s="24" t="s">
        <v>92</v>
      </c>
      <c r="U535" s="24" t="s">
        <v>92</v>
      </c>
      <c r="V535" s="24" t="s">
        <v>92</v>
      </c>
      <c r="W535" s="24" t="s">
        <v>92</v>
      </c>
      <c r="X535" s="24" t="s">
        <v>92</v>
      </c>
      <c r="Y535" s="24" t="s">
        <v>92</v>
      </c>
      <c r="Z535" s="24" t="s">
        <v>92</v>
      </c>
      <c r="AA535" s="24" t="s">
        <v>92</v>
      </c>
      <c r="AB535" s="23" t="s">
        <v>136</v>
      </c>
      <c r="AC535" s="21">
        <v>18.041730000000001</v>
      </c>
      <c r="AD535" s="21">
        <v>-66.86206</v>
      </c>
      <c r="AE535" s="21" t="str">
        <f>_xlfn.XLOOKUP(Consolidated[[#This Row],[CODE]],[1]updatedschoolpoints!$A:$A,[1]updatedschoolpoints!$O:$O)</f>
        <v>361-063-111-54</v>
      </c>
      <c r="AF535" s="21">
        <f>_xlfn.XLOOKUP(Consolidated[[#This Row],[CODE]],[1]updatedschoolpoints!$A:$A,[1]updatedschoolpoints!$Q:$Q)</f>
        <v>54</v>
      </c>
      <c r="AG535" s="21">
        <f>_xlfn.XLOOKUP(Consolidated[[#This Row],[CODE]],[1]updatedschoolpoints!$A:$A,[1]updatedschoolpoints!$P:$P)</f>
        <v>111</v>
      </c>
      <c r="AH535" s="21">
        <f>_xlfn.XLOOKUP(Consolidated[[#This Row],[CODE]],[1]updatedschoolpoints!$A:$A,[1]updatedschoolpoints!$I:$I)</f>
        <v>1.1170011230000001</v>
      </c>
      <c r="AI535" s="21">
        <f>_xlfn.XLOOKUP(Consolidated[[#This Row],[CODE]],[1]updatedschoolpoints!$A:$A,[1]updatedschoolpoints!$H:$H)</f>
        <v>48656.568919999998</v>
      </c>
      <c r="AJ535" s="21">
        <v>18000</v>
      </c>
      <c r="AK535" s="21" t="s">
        <v>137</v>
      </c>
      <c r="AL535" s="26">
        <f>_xlfn.XLOOKUP(Consolidated[[#This Row],[CODE]],'[2]FCI updated 220517'!$B:$B,'[2]FCI updated 220517'!$GD:$GD)</f>
        <v>1.6</v>
      </c>
      <c r="AM535" s="27">
        <f>IF(AND(Consolidated[[#This Row],[DESIGNATION]]="Historic",Consolidated[[#This Row],[DESIGNATION 3/22/2022]]="Historic"),AL535,AL535/1.6)</f>
        <v>1</v>
      </c>
      <c r="AN535" s="21" t="s">
        <v>97</v>
      </c>
      <c r="AO535" s="21" t="s">
        <v>97</v>
      </c>
      <c r="AP535" s="21" t="str">
        <f>_xlfn.XLOOKUP(Consolidated[[#This Row],[CODE]],'[3]PRUEBA PVI'!$D:$D,'[3]PRUEBA PVI'!$I:$I,"NO DATA")</f>
        <v>REGULAR</v>
      </c>
      <c r="AQ535" s="28" t="str">
        <f>IF(_xlfn.XLOOKUP(Consolidated[[#This Row],[CODE]],'[4]PRUEBA PVI'!$D:$D,'[4]PRUEBA PVI'!$I:$I,"NOT FOUND")=Consolidated[[#This Row],[SPECIAL SCHOOL]],"MATCHES","NO")</f>
        <v>MATCHES</v>
      </c>
      <c r="AR535" s="28"/>
      <c r="AS535" s="21">
        <f>_xlfn.XLOOKUP(Consolidated[[#This Row],[CODE]],'[5]WORKING FILE'!$D:$D,'[5]WORKING FILE'!$W:$W,"")</f>
        <v>4</v>
      </c>
      <c r="AT535" s="33" t="str">
        <f>_xlfn.XLOOKUP(Consolidated[[#This Row],[CODE]],'[5]WORKING FILE'!$D:$D,'[5]WORKING FILE'!$V:$V)</f>
        <v>Bring in students from ALMACIGO ALTO II and build addition</v>
      </c>
      <c r="AU535" s="21" t="str">
        <f>_xlfn.XLOOKUP(Consolidated[[#This Row],[CODE]],'[6]Karen sort'!$D:$D,'[6]Karen sort'!$O:$O,"NOT COMPLETE")</f>
        <v>K-5</v>
      </c>
      <c r="AV535" s="21">
        <v>2.1</v>
      </c>
      <c r="AW535" s="21">
        <v>4</v>
      </c>
      <c r="AX535" s="21" t="s">
        <v>92</v>
      </c>
      <c r="AY535" s="27" t="s">
        <v>92</v>
      </c>
      <c r="AZ535" s="21"/>
      <c r="BA535" s="21"/>
      <c r="BB535" s="21"/>
      <c r="BC535" s="21"/>
      <c r="BD535" s="21"/>
      <c r="BE535" s="21"/>
      <c r="BF535" s="24" t="s">
        <v>98</v>
      </c>
      <c r="BG535" s="24">
        <v>144.36631092892921</v>
      </c>
      <c r="BH535" s="29" t="str">
        <f>IF(_xlfn.XLOOKUP(Consolidated[[#This Row],[CODE]],'[4]PRUEBA PVI'!$D:$D,'[4]PRUEBA PVI'!$AF:$AF,"NOT FOUND")=BG535,"",_xlfn.XLOOKUP(Consolidated[[#This Row],[CODE]],'[4]PRUEBA PVI'!$D:$D,'[4]PRUEBA PVI'!$AF:$AF,"NOT FOUND"))</f>
        <v/>
      </c>
      <c r="BI535" s="30">
        <v>136.22577410816467</v>
      </c>
      <c r="BJ535" s="21">
        <v>16</v>
      </c>
      <c r="BK535" s="28" t="str">
        <f>IF(_xlfn.XLOOKUP(Consolidated[[#This Row],[CODE]],'[4]PRUEBA PVI'!$D:$D,'[4]PRUEBA PVI'!$AK:$AK,"NO DATA")=Consolidated[[#This Row],[NO OF CLASSROOMS]],"","DOES NOT MATCH")</f>
        <v/>
      </c>
      <c r="BL535" s="31">
        <f>Consolidated[[#This Row],[ENROLLMENT 2021-22]]/Consolidated[[#This Row],[NO OF CLASSROOMS]]</f>
        <v>8.514110881760292</v>
      </c>
      <c r="BM535" s="21">
        <f>Consolidated[[#This Row],[FLOOR AREA (SF)]]/Consolidated[[#This Row],[ENROLLMENT 2022-23]]</f>
        <v>124.68282859192341</v>
      </c>
      <c r="BN535" s="21" t="s">
        <v>114</v>
      </c>
      <c r="BO535" s="21" t="s">
        <v>100</v>
      </c>
      <c r="BP535" s="21" t="s">
        <v>97</v>
      </c>
      <c r="BQ535" s="21" t="s">
        <v>97</v>
      </c>
      <c r="BR535" s="21" t="s">
        <v>285</v>
      </c>
      <c r="BS535" s="21" t="str">
        <f>_xlfn.XLOOKUP(Consolidated[[#This Row],[CODE]],'[7]page 1'!$A:$A,'[7]page 1'!$C:$C,"")</f>
        <v>85KVA</v>
      </c>
      <c r="BT535" s="21" t="str">
        <f>_xlfn.XLOOKUP(Consolidated[[#This Row],[CODE]],[8]Sheet1!$A:$A,[8]Sheet1!$G:$G,"")</f>
        <v/>
      </c>
      <c r="BU535" s="21" t="s">
        <v>92</v>
      </c>
      <c r="BV535" s="21" t="s">
        <v>101</v>
      </c>
      <c r="BW535" s="25" t="s">
        <v>92</v>
      </c>
      <c r="BX535" s="32" t="s">
        <v>1544</v>
      </c>
      <c r="BY535" s="21" t="s">
        <v>1400</v>
      </c>
      <c r="BZ535" s="21" t="s">
        <v>103</v>
      </c>
      <c r="CA535" s="33" t="s">
        <v>1542</v>
      </c>
      <c r="CB535" s="21">
        <v>1</v>
      </c>
      <c r="CC535" s="25" t="s">
        <v>105</v>
      </c>
      <c r="CD535" s="21" t="s">
        <v>97</v>
      </c>
      <c r="CE535" s="21" t="s">
        <v>1023</v>
      </c>
      <c r="CF535" s="21" t="s">
        <v>127</v>
      </c>
    </row>
    <row r="536" spans="1:84" ht="27.6" x14ac:dyDescent="0.3">
      <c r="A536" s="21">
        <v>53470</v>
      </c>
      <c r="B536" s="22" t="s">
        <v>1545</v>
      </c>
      <c r="C536" s="21" t="s">
        <v>356</v>
      </c>
      <c r="D536" s="21" t="s">
        <v>1400</v>
      </c>
      <c r="E536" s="21" t="s">
        <v>1400</v>
      </c>
      <c r="F536" s="21"/>
      <c r="G536" s="21" t="s">
        <v>234</v>
      </c>
      <c r="H536" s="21" t="s">
        <v>235</v>
      </c>
      <c r="I536" s="21" t="s">
        <v>92</v>
      </c>
      <c r="J536" s="21" t="s">
        <v>93</v>
      </c>
      <c r="K536" s="21" t="s">
        <v>236</v>
      </c>
      <c r="L536" s="24" t="s">
        <v>92</v>
      </c>
      <c r="M536" s="24" t="s">
        <v>92</v>
      </c>
      <c r="N536" s="24" t="s">
        <v>92</v>
      </c>
      <c r="O536" s="24" t="s">
        <v>92</v>
      </c>
      <c r="P536" s="24" t="s">
        <v>92</v>
      </c>
      <c r="Q536" s="24" t="s">
        <v>92</v>
      </c>
      <c r="R536" s="24" t="s">
        <v>92</v>
      </c>
      <c r="S536" s="24">
        <v>48.36749268883576</v>
      </c>
      <c r="T536" s="24">
        <v>46.316991496446022</v>
      </c>
      <c r="U536" s="24">
        <v>45.639551009662512</v>
      </c>
      <c r="V536" s="24">
        <v>46.783170462101218</v>
      </c>
      <c r="W536" s="24">
        <v>36.251484149170373</v>
      </c>
      <c r="X536" s="24">
        <v>41.492588248204349</v>
      </c>
      <c r="Y536" s="24">
        <v>61.73772512248096</v>
      </c>
      <c r="Z536" s="24" t="s">
        <v>92</v>
      </c>
      <c r="AA536" s="24" t="s">
        <v>92</v>
      </c>
      <c r="AB536" s="23" t="s">
        <v>1546</v>
      </c>
      <c r="AC536" s="21">
        <v>18.030814700000001</v>
      </c>
      <c r="AD536" s="21">
        <v>-66.849544429999995</v>
      </c>
      <c r="AE536" s="21" t="str">
        <f>_xlfn.XLOOKUP(Consolidated[[#This Row],[CODE]],[1]updatedschoolpoints!$A:$A,[1]updatedschoolpoints!$O:$O)</f>
        <v>361-095-103-02</v>
      </c>
      <c r="AF536" s="21">
        <f>_xlfn.XLOOKUP(Consolidated[[#This Row],[CODE]],[1]updatedschoolpoints!$A:$A,[1]updatedschoolpoints!$Q:$Q)</f>
        <v>2</v>
      </c>
      <c r="AG536" s="21">
        <f>_xlfn.XLOOKUP(Consolidated[[#This Row],[CODE]],[1]updatedschoolpoints!$A:$A,[1]updatedschoolpoints!$P:$P)</f>
        <v>103</v>
      </c>
      <c r="AH536" s="21">
        <f>_xlfn.XLOOKUP(Consolidated[[#This Row],[CODE]],[1]updatedschoolpoints!$A:$A,[1]updatedschoolpoints!$I:$I)</f>
        <v>2.3085094160000001</v>
      </c>
      <c r="AI536" s="21">
        <f>_xlfn.XLOOKUP(Consolidated[[#This Row],[CODE]],[1]updatedschoolpoints!$A:$A,[1]updatedschoolpoints!$H:$H)</f>
        <v>100558.67019999999</v>
      </c>
      <c r="AJ536" s="21">
        <v>45180</v>
      </c>
      <c r="AK536" s="21" t="s">
        <v>337</v>
      </c>
      <c r="AL536" s="26">
        <f>_xlfn.XLOOKUP(Consolidated[[#This Row],[CODE]],'[2]FCI updated 220517'!$B:$B,'[2]FCI updated 220517'!$GD:$GD)</f>
        <v>1.204</v>
      </c>
      <c r="AM536" s="27">
        <f>IF(AND(Consolidated[[#This Row],[DESIGNATION]]="Historic",Consolidated[[#This Row],[DESIGNATION 3/22/2022]]="Historic"),AL536,AL536/1.6)</f>
        <v>0.75249999999999995</v>
      </c>
      <c r="AN536" s="21" t="s">
        <v>97</v>
      </c>
      <c r="AO536" s="21" t="s">
        <v>46</v>
      </c>
      <c r="AP536" s="21" t="str">
        <f>_xlfn.XLOOKUP(Consolidated[[#This Row],[CODE]],'[3]PRUEBA PVI'!$D:$D,'[3]PRUEBA PVI'!$I:$I,"NO DATA")</f>
        <v>BELLAS ARTES</v>
      </c>
      <c r="AQ536" s="28" t="str">
        <f>IF(_xlfn.XLOOKUP(Consolidated[[#This Row],[CODE]],'[4]PRUEBA PVI'!$D:$D,'[4]PRUEBA PVI'!$I:$I,"NOT FOUND")=Consolidated[[#This Row],[SPECIAL SCHOOL]],"MATCHES","NO")</f>
        <v>MATCHES</v>
      </c>
      <c r="AR536" s="28"/>
      <c r="AS536" s="21">
        <f>_xlfn.XLOOKUP(Consolidated[[#This Row],[CODE]],'[5]WORKING FILE'!$D:$D,'[5]WORKING FILE'!$W:$W,"")</f>
        <v>1</v>
      </c>
      <c r="AT536" s="33" t="str">
        <f>_xlfn.XLOOKUP(Consolidated[[#This Row],[CODE]],'[5]WORKING FILE'!$D:$D,'[5]WORKING FILE'!$V:$V)</f>
        <v>In flood zone. Suggest combining MS Students with nearby ELVIRA VICENTE in new school. HS students could be relocated to nearby LOAIZA CORDERO DEL ROSARIO.</v>
      </c>
      <c r="AU536" s="21" t="str">
        <f>_xlfn.XLOOKUP(Consolidated[[#This Row],[CODE]],'[6]Karen sort'!$D:$D,'[6]Karen sort'!$O:$O,"NOT COMPLETE")</f>
        <v>-</v>
      </c>
      <c r="AV536" s="21">
        <v>2.1</v>
      </c>
      <c r="AW536" s="21">
        <v>5</v>
      </c>
      <c r="AX536" s="21" t="s">
        <v>92</v>
      </c>
      <c r="AY536" s="27" t="s">
        <v>92</v>
      </c>
      <c r="AZ536" s="21"/>
      <c r="BA536" s="21"/>
      <c r="BB536" s="21"/>
      <c r="BC536" s="21"/>
      <c r="BD536" s="21"/>
      <c r="BE536" s="21"/>
      <c r="BF536" s="24" t="s">
        <v>98</v>
      </c>
      <c r="BG536" s="24">
        <v>342.99220417237063</v>
      </c>
      <c r="BH536" s="29" t="str">
        <f>IF(_xlfn.XLOOKUP(Consolidated[[#This Row],[CODE]],'[4]PRUEBA PVI'!$D:$D,'[4]PRUEBA PVI'!$AF:$AF,"NOT FOUND")=BG536,"",_xlfn.XLOOKUP(Consolidated[[#This Row],[CODE]],'[4]PRUEBA PVI'!$D:$D,'[4]PRUEBA PVI'!$AF:$AF,"NOT FOUND"))</f>
        <v/>
      </c>
      <c r="BI536" s="30">
        <v>327.72535465177168</v>
      </c>
      <c r="BJ536" s="21">
        <v>35</v>
      </c>
      <c r="BK536" s="28" t="str">
        <f>IF(_xlfn.XLOOKUP(Consolidated[[#This Row],[CODE]],'[4]PRUEBA PVI'!$D:$D,'[4]PRUEBA PVI'!$AK:$AK,"NO DATA")=Consolidated[[#This Row],[NO OF CLASSROOMS]],"","DOES NOT MATCH")</f>
        <v/>
      </c>
      <c r="BL536" s="31">
        <f>Consolidated[[#This Row],[ENROLLMENT 2021-22]]/Consolidated[[#This Row],[NO OF CLASSROOMS]]</f>
        <v>9.3635815614791902</v>
      </c>
      <c r="BM536" s="21">
        <f>Consolidated[[#This Row],[FLOOR AREA (SF)]]/Consolidated[[#This Row],[ENROLLMENT 2022-23]]</f>
        <v>131.72311046840821</v>
      </c>
      <c r="BN536" s="21" t="s">
        <v>99</v>
      </c>
      <c r="BO536" s="21" t="s">
        <v>132</v>
      </c>
      <c r="BP536" s="21" t="s">
        <v>97</v>
      </c>
      <c r="BQ536" s="21" t="s">
        <v>97</v>
      </c>
      <c r="BR536" s="21" t="s">
        <v>285</v>
      </c>
      <c r="BS536" s="21" t="str">
        <f>_xlfn.XLOOKUP(Consolidated[[#This Row],[CODE]],'[7]page 1'!$A:$A,'[7]page 1'!$C:$C,"")</f>
        <v/>
      </c>
      <c r="BT536" s="21" t="str">
        <f>_xlfn.XLOOKUP(Consolidated[[#This Row],[CODE]],[8]Sheet1!$A:$A,[8]Sheet1!$G:$G,"")</f>
        <v/>
      </c>
      <c r="BU536" s="21" t="s">
        <v>92</v>
      </c>
      <c r="BV536" s="21" t="s">
        <v>101</v>
      </c>
      <c r="BW536" s="25" t="s">
        <v>92</v>
      </c>
      <c r="BX536" s="32" t="s">
        <v>1547</v>
      </c>
      <c r="BY536" s="21" t="s">
        <v>1400</v>
      </c>
      <c r="BZ536" s="21" t="s">
        <v>103</v>
      </c>
      <c r="CA536" s="33" t="s">
        <v>1542</v>
      </c>
      <c r="CB536" s="21">
        <v>1</v>
      </c>
      <c r="CC536" s="25" t="s">
        <v>105</v>
      </c>
      <c r="CD536" s="21" t="s">
        <v>97</v>
      </c>
      <c r="CE536" s="21"/>
      <c r="CF536" s="21" t="s">
        <v>106</v>
      </c>
    </row>
    <row r="537" spans="1:84" ht="27.6" x14ac:dyDescent="0.3">
      <c r="A537" s="21">
        <v>53512</v>
      </c>
      <c r="B537" s="22" t="s">
        <v>217</v>
      </c>
      <c r="C537" s="21" t="s">
        <v>356</v>
      </c>
      <c r="D537" s="21" t="s">
        <v>1400</v>
      </c>
      <c r="E537" s="21" t="s">
        <v>1400</v>
      </c>
      <c r="F537" s="21"/>
      <c r="G537" s="21" t="s">
        <v>119</v>
      </c>
      <c r="H537" s="21" t="s">
        <v>120</v>
      </c>
      <c r="I537" s="21" t="s">
        <v>92</v>
      </c>
      <c r="J537" s="21" t="s">
        <v>93</v>
      </c>
      <c r="K537" s="21" t="s">
        <v>121</v>
      </c>
      <c r="L537" s="24" t="s">
        <v>92</v>
      </c>
      <c r="M537" s="24">
        <v>16.215736196582181</v>
      </c>
      <c r="N537" s="24">
        <v>18.673394087501173</v>
      </c>
      <c r="O537" s="24">
        <v>15.956531147472623</v>
      </c>
      <c r="P537" s="24">
        <v>27.312056806982483</v>
      </c>
      <c r="Q537" s="24">
        <v>31.155379886100075</v>
      </c>
      <c r="R537" s="24">
        <v>27.424624605499897</v>
      </c>
      <c r="S537" s="24" t="s">
        <v>92</v>
      </c>
      <c r="T537" s="24" t="s">
        <v>92</v>
      </c>
      <c r="U537" s="24" t="s">
        <v>92</v>
      </c>
      <c r="V537" s="24" t="s">
        <v>92</v>
      </c>
      <c r="W537" s="24" t="s">
        <v>92</v>
      </c>
      <c r="X537" s="24" t="s">
        <v>92</v>
      </c>
      <c r="Y537" s="24" t="s">
        <v>92</v>
      </c>
      <c r="Z537" s="24" t="s">
        <v>92</v>
      </c>
      <c r="AA537" s="24" t="s">
        <v>92</v>
      </c>
      <c r="AB537" s="23" t="s">
        <v>136</v>
      </c>
      <c r="AC537" s="21">
        <v>18.031871169999999</v>
      </c>
      <c r="AD537" s="21">
        <v>-66.849116969999997</v>
      </c>
      <c r="AE537" s="21" t="str">
        <f>_xlfn.XLOOKUP(Consolidated[[#This Row],[CODE]],[1]updatedschoolpoints!$A:$A,[1]updatedschoolpoints!$O:$O)</f>
        <v>361-095-090-10</v>
      </c>
      <c r="AF537" s="21">
        <f>_xlfn.XLOOKUP(Consolidated[[#This Row],[CODE]],[1]updatedschoolpoints!$A:$A,[1]updatedschoolpoints!$Q:$Q)</f>
        <v>10</v>
      </c>
      <c r="AG537" s="21">
        <f>_xlfn.XLOOKUP(Consolidated[[#This Row],[CODE]],[1]updatedschoolpoints!$A:$A,[1]updatedschoolpoints!$P:$P)</f>
        <v>90</v>
      </c>
      <c r="AH537" s="21">
        <f>_xlfn.XLOOKUP(Consolidated[[#This Row],[CODE]],[1]updatedschoolpoints!$A:$A,[1]updatedschoolpoints!$I:$I)</f>
        <v>1.306254456</v>
      </c>
      <c r="AI537" s="21">
        <f>_xlfn.XLOOKUP(Consolidated[[#This Row],[CODE]],[1]updatedschoolpoints!$A:$A,[1]updatedschoolpoints!$H:$H)</f>
        <v>56900.44412</v>
      </c>
      <c r="AJ537" s="21">
        <v>26912</v>
      </c>
      <c r="AK537" s="21" t="s">
        <v>209</v>
      </c>
      <c r="AL537" s="26">
        <f>_xlfn.XLOOKUP(Consolidated[[#This Row],[CODE]],'[2]FCI updated 220517'!$B:$B,'[2]FCI updated 220517'!$GD:$GD)</f>
        <v>0.9456</v>
      </c>
      <c r="AM537" s="27">
        <f>IF(AND(Consolidated[[#This Row],[DESIGNATION]]="Historic",Consolidated[[#This Row],[DESIGNATION 3/22/2022]]="Historic"),AL537,AL537/1.6)</f>
        <v>0.59099999999999997</v>
      </c>
      <c r="AN537" s="21" t="s">
        <v>97</v>
      </c>
      <c r="AO537" s="21" t="s">
        <v>97</v>
      </c>
      <c r="AP537" s="21" t="str">
        <f>_xlfn.XLOOKUP(Consolidated[[#This Row],[CODE]],'[3]PRUEBA PVI'!$D:$D,'[3]PRUEBA PVI'!$I:$I,"NO DATA")</f>
        <v>REGULAR</v>
      </c>
      <c r="AQ537" s="28" t="str">
        <f>IF(_xlfn.XLOOKUP(Consolidated[[#This Row],[CODE]],'[4]PRUEBA PVI'!$D:$D,'[4]PRUEBA PVI'!$I:$I,"NOT FOUND")=Consolidated[[#This Row],[SPECIAL SCHOOL]],"MATCHES","NO")</f>
        <v>MATCHES</v>
      </c>
      <c r="AR537" s="28"/>
      <c r="AS537" s="21">
        <f>_xlfn.XLOOKUP(Consolidated[[#This Row],[CODE]],'[5]WORKING FILE'!$D:$D,'[5]WORKING FILE'!$W:$W,"")</f>
        <v>5</v>
      </c>
      <c r="AT537" s="33" t="str">
        <f>_xlfn.XLOOKUP(Consolidated[[#This Row],[CODE]],'[5]WORKING FILE'!$D:$D,'[5]WORKING FILE'!$V:$V)</f>
        <v xml:space="preserve">In Flood zone. Combine with nearby SANTIAGO NEGRONI in a replacement building. New building on different site could get out of flood zone a short distance to the north. </v>
      </c>
      <c r="AU537" s="21" t="str">
        <f>_xlfn.XLOOKUP(Consolidated[[#This Row],[CODE]],'[6]Karen sort'!$D:$D,'[6]Karen sort'!$O:$O,"NOT COMPLETE")</f>
        <v>PK-5</v>
      </c>
      <c r="AV537" s="21">
        <v>2.1</v>
      </c>
      <c r="AW537" s="21">
        <v>4</v>
      </c>
      <c r="AX537" s="21" t="s">
        <v>92</v>
      </c>
      <c r="AY537" s="27" t="s">
        <v>92</v>
      </c>
      <c r="AZ537" s="21"/>
      <c r="BA537" s="21"/>
      <c r="BB537" s="21"/>
      <c r="BC537" s="21"/>
      <c r="BD537" s="21"/>
      <c r="BE537" s="21"/>
      <c r="BF537" s="24" t="s">
        <v>98</v>
      </c>
      <c r="BG537" s="24">
        <v>146.31604939537607</v>
      </c>
      <c r="BH537" s="29" t="str">
        <f>IF(_xlfn.XLOOKUP(Consolidated[[#This Row],[CODE]],'[4]PRUEBA PVI'!$D:$D,'[4]PRUEBA PVI'!$AF:$AF,"NOT FOUND")=BG537,"",_xlfn.XLOOKUP(Consolidated[[#This Row],[CODE]],'[4]PRUEBA PVI'!$D:$D,'[4]PRUEBA PVI'!$AF:$AF,"NOT FOUND"))</f>
        <v/>
      </c>
      <c r="BI537" s="30">
        <v>138.1250390270194</v>
      </c>
      <c r="BJ537" s="21">
        <v>21</v>
      </c>
      <c r="BK537" s="28" t="str">
        <f>IF(_xlfn.XLOOKUP(Consolidated[[#This Row],[CODE]],'[4]PRUEBA PVI'!$D:$D,'[4]PRUEBA PVI'!$AK:$AK,"NO DATA")=Consolidated[[#This Row],[NO OF CLASSROOMS]],"","DOES NOT MATCH")</f>
        <v/>
      </c>
      <c r="BL537" s="31">
        <f>Consolidated[[#This Row],[ENROLLMENT 2021-22]]/Consolidated[[#This Row],[NO OF CLASSROOMS]]</f>
        <v>6.5773828108104473</v>
      </c>
      <c r="BM537" s="21">
        <f>Consolidated[[#This Row],[FLOOR AREA (SF)]]/Consolidated[[#This Row],[ENROLLMENT 2022-23]]</f>
        <v>183.93060850951653</v>
      </c>
      <c r="BN537" s="21" t="s">
        <v>99</v>
      </c>
      <c r="BO537" s="21" t="s">
        <v>132</v>
      </c>
      <c r="BP537" s="21" t="s">
        <v>97</v>
      </c>
      <c r="BQ537" s="21" t="s">
        <v>97</v>
      </c>
      <c r="BR537" s="21" t="s">
        <v>285</v>
      </c>
      <c r="BS537" s="21" t="str">
        <f>_xlfn.XLOOKUP(Consolidated[[#This Row],[CODE]],'[7]page 1'!$A:$A,'[7]page 1'!$C:$C,"")</f>
        <v/>
      </c>
      <c r="BT537" s="21" t="str">
        <f>_xlfn.XLOOKUP(Consolidated[[#This Row],[CODE]],[8]Sheet1!$A:$A,[8]Sheet1!$G:$G,"")</f>
        <v/>
      </c>
      <c r="BU537" s="21" t="s">
        <v>92</v>
      </c>
      <c r="BV537" s="21" t="s">
        <v>101</v>
      </c>
      <c r="BW537" s="25" t="s">
        <v>92</v>
      </c>
      <c r="BX537" s="32" t="s">
        <v>1548</v>
      </c>
      <c r="BY537" s="21" t="s">
        <v>1400</v>
      </c>
      <c r="BZ537" s="21" t="s">
        <v>103</v>
      </c>
      <c r="CA537" s="33" t="s">
        <v>1542</v>
      </c>
      <c r="CB537" s="21">
        <v>1</v>
      </c>
      <c r="CC537" s="25" t="s">
        <v>105</v>
      </c>
      <c r="CD537" s="21" t="s">
        <v>97</v>
      </c>
      <c r="CE537" s="21"/>
      <c r="CF537" s="21" t="s">
        <v>127</v>
      </c>
    </row>
    <row r="538" spans="1:84" ht="27.6" x14ac:dyDescent="0.3">
      <c r="A538" s="21">
        <v>53579</v>
      </c>
      <c r="B538" s="22" t="s">
        <v>1549</v>
      </c>
      <c r="C538" s="21" t="s">
        <v>356</v>
      </c>
      <c r="D538" s="21" t="s">
        <v>1400</v>
      </c>
      <c r="E538" s="21" t="s">
        <v>1400</v>
      </c>
      <c r="F538" s="21"/>
      <c r="G538" s="21" t="s">
        <v>119</v>
      </c>
      <c r="H538" s="21" t="s">
        <v>120</v>
      </c>
      <c r="I538" s="21" t="s">
        <v>92</v>
      </c>
      <c r="J538" s="21" t="s">
        <v>93</v>
      </c>
      <c r="K538" s="21" t="s">
        <v>121</v>
      </c>
      <c r="L538" s="24" t="s">
        <v>92</v>
      </c>
      <c r="M538" s="24">
        <v>19.077336701861391</v>
      </c>
      <c r="N538" s="24">
        <v>12.137706156875764</v>
      </c>
      <c r="O538" s="24">
        <v>12.20205323042024</v>
      </c>
      <c r="P538" s="24">
        <v>15.068720996955852</v>
      </c>
      <c r="Q538" s="24">
        <v>16.993843574236404</v>
      </c>
      <c r="R538" s="24">
        <v>15.130827368551667</v>
      </c>
      <c r="S538" s="24" t="s">
        <v>92</v>
      </c>
      <c r="T538" s="24" t="s">
        <v>92</v>
      </c>
      <c r="U538" s="24" t="s">
        <v>92</v>
      </c>
      <c r="V538" s="24" t="s">
        <v>92</v>
      </c>
      <c r="W538" s="24" t="s">
        <v>92</v>
      </c>
      <c r="X538" s="24" t="s">
        <v>92</v>
      </c>
      <c r="Y538" s="24" t="s">
        <v>92</v>
      </c>
      <c r="Z538" s="24" t="s">
        <v>92</v>
      </c>
      <c r="AA538" s="24" t="s">
        <v>92</v>
      </c>
      <c r="AB538" s="23" t="s">
        <v>136</v>
      </c>
      <c r="AC538" s="21">
        <v>18.012219999999999</v>
      </c>
      <c r="AD538" s="21">
        <v>-66.871729999999999</v>
      </c>
      <c r="AE538" s="21" t="str">
        <f>_xlfn.XLOOKUP(Consolidated[[#This Row],[CODE]],[1]updatedschoolpoints!$A:$A,[1]updatedschoolpoints!$O:$O)</f>
        <v>385-051-004-10</v>
      </c>
      <c r="AF538" s="21">
        <f>_xlfn.XLOOKUP(Consolidated[[#This Row],[CODE]],[1]updatedschoolpoints!$A:$A,[1]updatedschoolpoints!$Q:$Q)</f>
        <v>10</v>
      </c>
      <c r="AG538" s="21">
        <f>_xlfn.XLOOKUP(Consolidated[[#This Row],[CODE]],[1]updatedschoolpoints!$A:$A,[1]updatedschoolpoints!$P:$P)</f>
        <v>4</v>
      </c>
      <c r="AH538" s="21">
        <f>_xlfn.XLOOKUP(Consolidated[[#This Row],[CODE]],[1]updatedschoolpoints!$A:$A,[1]updatedschoolpoints!$I:$I)</f>
        <v>0.96596718299999995</v>
      </c>
      <c r="AI538" s="21">
        <f>_xlfn.XLOOKUP(Consolidated[[#This Row],[CODE]],[1]updatedschoolpoints!$A:$A,[1]updatedschoolpoints!$H:$H)</f>
        <v>42077.530509999997</v>
      </c>
      <c r="AJ538" s="21">
        <v>20518</v>
      </c>
      <c r="AK538" s="21" t="s">
        <v>130</v>
      </c>
      <c r="AL538" s="26">
        <f>_xlfn.XLOOKUP(Consolidated[[#This Row],[CODE]],'[2]FCI updated 220517'!$B:$B,'[2]FCI updated 220517'!$GD:$GD)</f>
        <v>1.6</v>
      </c>
      <c r="AM538" s="27">
        <f>IF(AND(Consolidated[[#This Row],[DESIGNATION]]="Historic",Consolidated[[#This Row],[DESIGNATION 3/22/2022]]="Historic"),AL538,AL538/1.6)</f>
        <v>1</v>
      </c>
      <c r="AN538" s="21" t="s">
        <v>97</v>
      </c>
      <c r="AO538" s="21" t="s">
        <v>97</v>
      </c>
      <c r="AP538" s="21" t="str">
        <f>_xlfn.XLOOKUP(Consolidated[[#This Row],[CODE]],'[3]PRUEBA PVI'!$D:$D,'[3]PRUEBA PVI'!$I:$I,"NO DATA")</f>
        <v>REGULAR</v>
      </c>
      <c r="AQ538" s="28" t="str">
        <f>IF(_xlfn.XLOOKUP(Consolidated[[#This Row],[CODE]],'[4]PRUEBA PVI'!$D:$D,'[4]PRUEBA PVI'!$I:$I,"NOT FOUND")=Consolidated[[#This Row],[SPECIAL SCHOOL]],"MATCHES","NO")</f>
        <v>MATCHES</v>
      </c>
      <c r="AR538" s="28"/>
      <c r="AS538" s="21">
        <f>_xlfn.XLOOKUP(Consolidated[[#This Row],[CODE]],'[5]WORKING FILE'!$D:$D,'[5]WORKING FILE'!$W:$W,"")</f>
        <v>1</v>
      </c>
      <c r="AT538" s="33" t="str">
        <f>_xlfn.XLOOKUP(Consolidated[[#This Row],[CODE]],'[5]WORKING FILE'!$D:$D,'[5]WORKING FILE'!$V:$V)</f>
        <v>Very small school population. Combine with nearby INES MARIA MENDOZA.</v>
      </c>
      <c r="AU538" s="21" t="str">
        <f>_xlfn.XLOOKUP(Consolidated[[#This Row],[CODE]],'[6]Karen sort'!$D:$D,'[6]Karen sort'!$O:$O,"NOT COMPLETE")</f>
        <v>-</v>
      </c>
      <c r="AV538" s="21">
        <v>2.1</v>
      </c>
      <c r="AW538" s="21">
        <v>4</v>
      </c>
      <c r="AX538" s="21" t="s">
        <v>92</v>
      </c>
      <c r="AY538" s="27" t="s">
        <v>92</v>
      </c>
      <c r="AZ538" s="21"/>
      <c r="BA538" s="21"/>
      <c r="BB538" s="21"/>
      <c r="BC538" s="21"/>
      <c r="BD538" s="21"/>
      <c r="BE538" s="21"/>
      <c r="BF538" s="24" t="s">
        <v>98</v>
      </c>
      <c r="BG538" s="24">
        <v>94.441818694996371</v>
      </c>
      <c r="BH538" s="29" t="str">
        <f>IF(_xlfn.XLOOKUP(Consolidated[[#This Row],[CODE]],'[4]PRUEBA PVI'!$D:$D,'[4]PRUEBA PVI'!$AF:$AF,"NOT FOUND")=BG538,"",_xlfn.XLOOKUP(Consolidated[[#This Row],[CODE]],'[4]PRUEBA PVI'!$D:$D,'[4]PRUEBA PVI'!$AF:$AF,"NOT FOUND"))</f>
        <v/>
      </c>
      <c r="BI538" s="30">
        <v>89.197152759200449</v>
      </c>
      <c r="BJ538" s="21">
        <v>13</v>
      </c>
      <c r="BK538" s="28" t="str">
        <f>IF(_xlfn.XLOOKUP(Consolidated[[#This Row],[CODE]],'[4]PRUEBA PVI'!$D:$D,'[4]PRUEBA PVI'!$AK:$AK,"NO DATA")=Consolidated[[#This Row],[NO OF CLASSROOMS]],"","DOES NOT MATCH")</f>
        <v/>
      </c>
      <c r="BL538" s="31">
        <f>Consolidated[[#This Row],[ENROLLMENT 2021-22]]/Consolidated[[#This Row],[NO OF CLASSROOMS]]</f>
        <v>6.861319443015419</v>
      </c>
      <c r="BM538" s="21">
        <f>Consolidated[[#This Row],[FLOOR AREA (SF)]]/Consolidated[[#This Row],[ENROLLMENT 2022-23]]</f>
        <v>217.25545191229006</v>
      </c>
      <c r="BN538" s="21" t="s">
        <v>114</v>
      </c>
      <c r="BO538" s="21" t="s">
        <v>132</v>
      </c>
      <c r="BP538" s="21" t="s">
        <v>97</v>
      </c>
      <c r="BQ538" s="21" t="s">
        <v>97</v>
      </c>
      <c r="BR538" s="21" t="s">
        <v>285</v>
      </c>
      <c r="BS538" s="21" t="str">
        <f>_xlfn.XLOOKUP(Consolidated[[#This Row],[CODE]],'[7]page 1'!$A:$A,'[7]page 1'!$C:$C,"")</f>
        <v/>
      </c>
      <c r="BT538" s="21" t="str">
        <f>_xlfn.XLOOKUP(Consolidated[[#This Row],[CODE]],[8]Sheet1!$A:$A,[8]Sheet1!$G:$G,"")</f>
        <v/>
      </c>
      <c r="BU538" s="21" t="s">
        <v>92</v>
      </c>
      <c r="BV538" s="21" t="s">
        <v>124</v>
      </c>
      <c r="BW538" s="25" t="s">
        <v>279</v>
      </c>
      <c r="BX538" s="32" t="s">
        <v>1550</v>
      </c>
      <c r="BY538" s="21" t="s">
        <v>1400</v>
      </c>
      <c r="BZ538" s="21" t="s">
        <v>103</v>
      </c>
      <c r="CA538" s="33" t="s">
        <v>1542</v>
      </c>
      <c r="CB538" s="21">
        <v>1</v>
      </c>
      <c r="CC538" s="25" t="s">
        <v>105</v>
      </c>
      <c r="CD538" s="21" t="s">
        <v>97</v>
      </c>
      <c r="CE538" s="21" t="s">
        <v>1023</v>
      </c>
      <c r="CF538" s="21" t="s">
        <v>117</v>
      </c>
    </row>
    <row r="539" spans="1:84" ht="41.4" x14ac:dyDescent="0.3">
      <c r="A539" s="21">
        <v>53603</v>
      </c>
      <c r="B539" s="22" t="s">
        <v>1551</v>
      </c>
      <c r="C539" s="21" t="s">
        <v>356</v>
      </c>
      <c r="D539" s="21" t="s">
        <v>1400</v>
      </c>
      <c r="E539" s="21" t="s">
        <v>1400</v>
      </c>
      <c r="F539" s="21"/>
      <c r="G539" s="21" t="s">
        <v>189</v>
      </c>
      <c r="H539" s="21" t="s">
        <v>190</v>
      </c>
      <c r="I539" s="21" t="s">
        <v>92</v>
      </c>
      <c r="J539" s="21" t="s">
        <v>92</v>
      </c>
      <c r="K539" s="21" t="s">
        <v>191</v>
      </c>
      <c r="L539" s="24" t="s">
        <v>92</v>
      </c>
      <c r="M539" s="24" t="s">
        <v>92</v>
      </c>
      <c r="N539" s="24" t="s">
        <v>92</v>
      </c>
      <c r="O539" s="24" t="s">
        <v>92</v>
      </c>
      <c r="P539" s="24" t="s">
        <v>92</v>
      </c>
      <c r="Q539" s="24" t="s">
        <v>92</v>
      </c>
      <c r="R539" s="24" t="s">
        <v>92</v>
      </c>
      <c r="S539" s="24">
        <v>64.489990251781009</v>
      </c>
      <c r="T539" s="24">
        <v>68.057620158043136</v>
      </c>
      <c r="U539" s="24">
        <v>64.656030597021882</v>
      </c>
      <c r="V539" s="24" t="s">
        <v>92</v>
      </c>
      <c r="W539" s="24" t="s">
        <v>92</v>
      </c>
      <c r="X539" s="24" t="s">
        <v>92</v>
      </c>
      <c r="Y539" s="24" t="s">
        <v>92</v>
      </c>
      <c r="Z539" s="24" t="s">
        <v>92</v>
      </c>
      <c r="AA539" s="24" t="s">
        <v>92</v>
      </c>
      <c r="AB539" s="23" t="s">
        <v>230</v>
      </c>
      <c r="AC539" s="21">
        <v>18.031379749999999</v>
      </c>
      <c r="AD539" s="21">
        <v>-66.848882270000004</v>
      </c>
      <c r="AE539" s="21" t="str">
        <f>_xlfn.XLOOKUP(Consolidated[[#This Row],[CODE]],[1]updatedschoolpoints!$A:$A,[1]updatedschoolpoints!$O:$O)</f>
        <v>361-095-103-02</v>
      </c>
      <c r="AF539" s="21">
        <f>_xlfn.XLOOKUP(Consolidated[[#This Row],[CODE]],[1]updatedschoolpoints!$A:$A,[1]updatedschoolpoints!$Q:$Q)</f>
        <v>2</v>
      </c>
      <c r="AG539" s="21">
        <f>_xlfn.XLOOKUP(Consolidated[[#This Row],[CODE]],[1]updatedschoolpoints!$A:$A,[1]updatedschoolpoints!$P:$P)</f>
        <v>103</v>
      </c>
      <c r="AH539" s="21">
        <f>_xlfn.XLOOKUP(Consolidated[[#This Row],[CODE]],[1]updatedschoolpoints!$A:$A,[1]updatedschoolpoints!$I:$I)</f>
        <v>1.8297984119999999</v>
      </c>
      <c r="AI539" s="21">
        <f>_xlfn.XLOOKUP(Consolidated[[#This Row],[CODE]],[1]updatedschoolpoints!$A:$A,[1]updatedschoolpoints!$H:$H)</f>
        <v>79706.018819999998</v>
      </c>
      <c r="AJ539" s="21">
        <v>28402</v>
      </c>
      <c r="AK539" s="21" t="s">
        <v>337</v>
      </c>
      <c r="AL539" s="26">
        <f>_xlfn.XLOOKUP(Consolidated[[#This Row],[CODE]],'[2]FCI updated 220517'!$B:$B,'[2]FCI updated 220517'!$GD:$GD)</f>
        <v>1.46</v>
      </c>
      <c r="AM539" s="27">
        <f>IF(AND(Consolidated[[#This Row],[DESIGNATION]]="Historic",Consolidated[[#This Row],[DESIGNATION 3/22/2022]]="Historic"),AL539,AL539/1.6)</f>
        <v>0.91249999999999998</v>
      </c>
      <c r="AN539" s="21" t="s">
        <v>97</v>
      </c>
      <c r="AO539" s="21" t="s">
        <v>97</v>
      </c>
      <c r="AP539" s="21" t="str">
        <f>_xlfn.XLOOKUP(Consolidated[[#This Row],[CODE]],'[3]PRUEBA PVI'!$D:$D,'[3]PRUEBA PVI'!$I:$I,"NO DATA")</f>
        <v>REGULAR</v>
      </c>
      <c r="AQ539" s="28" t="str">
        <f>IF(_xlfn.XLOOKUP(Consolidated[[#This Row],[CODE]],'[4]PRUEBA PVI'!$D:$D,'[4]PRUEBA PVI'!$I:$I,"NOT FOUND")=Consolidated[[#This Row],[SPECIAL SCHOOL]],"MATCHES","NO")</f>
        <v>MATCHES</v>
      </c>
      <c r="AR539" s="28"/>
      <c r="AS539" s="21">
        <f>_xlfn.XLOOKUP(Consolidated[[#This Row],[CODE]],'[5]WORKING FILE'!$D:$D,'[5]WORKING FILE'!$W:$W,"")</f>
        <v>5</v>
      </c>
      <c r="AT539" s="33" t="str">
        <f>_xlfn.XLOOKUP(Consolidated[[#This Row],[CODE]],'[5]WORKING FILE'!$D:$D,'[5]WORKING FILE'!$V:$V)</f>
        <v xml:space="preserve">In Flood zone. Combine with MS students from nearby ERNESTO RAMOS ANTONINI in a replacement building. New building on different site could get out of flood zone a short distance to the north. </v>
      </c>
      <c r="AU539" s="21" t="str">
        <f>_xlfn.XLOOKUP(Consolidated[[#This Row],[CODE]],'[6]Karen sort'!$D:$D,'[6]Karen sort'!$O:$O,"NOT COMPLETE")</f>
        <v>6-8</v>
      </c>
      <c r="AV539" s="21">
        <v>2.1</v>
      </c>
      <c r="AW539" s="21">
        <v>2</v>
      </c>
      <c r="AX539" s="21" t="s">
        <v>92</v>
      </c>
      <c r="AY539" s="27" t="s">
        <v>92</v>
      </c>
      <c r="AZ539" s="21"/>
      <c r="BA539" s="21"/>
      <c r="BB539" s="21"/>
      <c r="BC539" s="21"/>
      <c r="BD539" s="21"/>
      <c r="BE539" s="21"/>
      <c r="BF539" s="24" t="s">
        <v>98</v>
      </c>
      <c r="BG539" s="24">
        <v>197.203641006846</v>
      </c>
      <c r="BH539" s="29" t="str">
        <f>IF(_xlfn.XLOOKUP(Consolidated[[#This Row],[CODE]],'[4]PRUEBA PVI'!$D:$D,'[4]PRUEBA PVI'!$AF:$AF,"NOT FOUND")=BG539,"",_xlfn.XLOOKUP(Consolidated[[#This Row],[CODE]],'[4]PRUEBA PVI'!$D:$D,'[4]PRUEBA PVI'!$AF:$AF,"NOT FOUND"))</f>
        <v/>
      </c>
      <c r="BI539" s="30">
        <v>186.96877016428206</v>
      </c>
      <c r="BJ539" s="21">
        <v>19</v>
      </c>
      <c r="BK539" s="28" t="str">
        <f>IF(_xlfn.XLOOKUP(Consolidated[[#This Row],[CODE]],'[4]PRUEBA PVI'!$D:$D,'[4]PRUEBA PVI'!$AK:$AK,"NO DATA")=Consolidated[[#This Row],[NO OF CLASSROOMS]],"","DOES NOT MATCH")</f>
        <v/>
      </c>
      <c r="BL539" s="31">
        <f>Consolidated[[#This Row],[ENROLLMENT 2021-22]]/Consolidated[[#This Row],[NO OF CLASSROOMS]]</f>
        <v>9.8404615875937935</v>
      </c>
      <c r="BM539" s="21">
        <f>Consolidated[[#This Row],[FLOOR AREA (SF)]]/Consolidated[[#This Row],[ENROLLMENT 2022-23]]</f>
        <v>144.02370998319455</v>
      </c>
      <c r="BN539" s="21" t="s">
        <v>99</v>
      </c>
      <c r="BO539" s="21" t="s">
        <v>132</v>
      </c>
      <c r="BP539" s="21" t="s">
        <v>97</v>
      </c>
      <c r="BQ539" s="21" t="s">
        <v>97</v>
      </c>
      <c r="BR539" s="21" t="s">
        <v>285</v>
      </c>
      <c r="BS539" s="21" t="str">
        <f>_xlfn.XLOOKUP(Consolidated[[#This Row],[CODE]],'[7]page 1'!$A:$A,'[7]page 1'!$C:$C,"")</f>
        <v/>
      </c>
      <c r="BT539" s="21" t="str">
        <f>_xlfn.XLOOKUP(Consolidated[[#This Row],[CODE]],[8]Sheet1!$A:$A,[8]Sheet1!$G:$G,"")</f>
        <v/>
      </c>
      <c r="BU539" s="21" t="s">
        <v>92</v>
      </c>
      <c r="BV539" s="21" t="s">
        <v>101</v>
      </c>
      <c r="BW539" s="25" t="s">
        <v>92</v>
      </c>
      <c r="BX539" s="32" t="s">
        <v>1552</v>
      </c>
      <c r="BY539" s="21" t="s">
        <v>1400</v>
      </c>
      <c r="BZ539" s="21" t="s">
        <v>103</v>
      </c>
      <c r="CA539" s="33" t="s">
        <v>1542</v>
      </c>
      <c r="CB539" s="21">
        <v>1</v>
      </c>
      <c r="CC539" s="25" t="s">
        <v>105</v>
      </c>
      <c r="CD539" s="21" t="s">
        <v>97</v>
      </c>
      <c r="CE539" s="21" t="s">
        <v>1023</v>
      </c>
      <c r="CF539" s="21" t="s">
        <v>117</v>
      </c>
    </row>
    <row r="540" spans="1:84" ht="56.4" x14ac:dyDescent="0.3">
      <c r="A540" s="21">
        <v>53660</v>
      </c>
      <c r="B540" s="22" t="s">
        <v>1553</v>
      </c>
      <c r="C540" s="21" t="s">
        <v>356</v>
      </c>
      <c r="D540" s="21" t="s">
        <v>1400</v>
      </c>
      <c r="E540" s="21" t="s">
        <v>1400</v>
      </c>
      <c r="F540" s="21"/>
      <c r="G540" s="21" t="s">
        <v>108</v>
      </c>
      <c r="H540" s="21" t="s">
        <v>109</v>
      </c>
      <c r="I540" s="21" t="s">
        <v>92</v>
      </c>
      <c r="J540" s="21" t="s">
        <v>92</v>
      </c>
      <c r="K540" s="21" t="s">
        <v>111</v>
      </c>
      <c r="L540" s="24" t="s">
        <v>92</v>
      </c>
      <c r="M540" s="24">
        <v>8.5848015158376256</v>
      </c>
      <c r="N540" s="24">
        <v>14.005045565625881</v>
      </c>
      <c r="O540" s="24">
        <v>15.017911668209527</v>
      </c>
      <c r="P540" s="24">
        <v>18.835901246194815</v>
      </c>
      <c r="Q540" s="24">
        <v>10.385126628700025</v>
      </c>
      <c r="R540" s="24">
        <v>9.4567671053447917</v>
      </c>
      <c r="S540" s="24">
        <v>15.174115353360238</v>
      </c>
      <c r="T540" s="24">
        <v>16.069160315093516</v>
      </c>
      <c r="U540" s="24">
        <v>14.262359690519533</v>
      </c>
      <c r="V540" s="24" t="s">
        <v>92</v>
      </c>
      <c r="W540" s="24" t="s">
        <v>92</v>
      </c>
      <c r="X540" s="24" t="s">
        <v>92</v>
      </c>
      <c r="Y540" s="24" t="s">
        <v>92</v>
      </c>
      <c r="Z540" s="24" t="s">
        <v>92</v>
      </c>
      <c r="AA540" s="24" t="s">
        <v>92</v>
      </c>
      <c r="AB540" s="23" t="s">
        <v>1094</v>
      </c>
      <c r="AC540" s="21">
        <v>18.152460000000001</v>
      </c>
      <c r="AD540" s="21">
        <v>-66.886039999999994</v>
      </c>
      <c r="AE540" s="21" t="str">
        <f>_xlfn.XLOOKUP(Consolidated[[#This Row],[CODE]],[1]updatedschoolpoints!$A:$A,[1]updatedschoolpoints!$O:$O)</f>
        <v>287-000-005-26</v>
      </c>
      <c r="AF540" s="21">
        <f>_xlfn.XLOOKUP(Consolidated[[#This Row],[CODE]],[1]updatedschoolpoints!$A:$A,[1]updatedschoolpoints!$Q:$Q)</f>
        <v>26</v>
      </c>
      <c r="AG540" s="21">
        <f>_xlfn.XLOOKUP(Consolidated[[#This Row],[CODE]],[1]updatedschoolpoints!$A:$A,[1]updatedschoolpoints!$P:$P)</f>
        <v>5</v>
      </c>
      <c r="AH540" s="21">
        <f>_xlfn.XLOOKUP(Consolidated[[#This Row],[CODE]],[1]updatedschoolpoints!$A:$A,[1]updatedschoolpoints!$I:$I)</f>
        <v>1.023060163</v>
      </c>
      <c r="AI540" s="21">
        <f>_xlfn.XLOOKUP(Consolidated[[#This Row],[CODE]],[1]updatedschoolpoints!$A:$A,[1]updatedschoolpoints!$H:$H)</f>
        <v>44564.500690000001</v>
      </c>
      <c r="AJ540" s="21">
        <v>8304</v>
      </c>
      <c r="AK540" s="21" t="s">
        <v>137</v>
      </c>
      <c r="AL540" s="26">
        <f>_xlfn.XLOOKUP(Consolidated[[#This Row],[CODE]],'[2]FCI updated 220517'!$B:$B,'[2]FCI updated 220517'!$GD:$GD)</f>
        <v>1.268</v>
      </c>
      <c r="AM540" s="27">
        <f>IF(AND(Consolidated[[#This Row],[DESIGNATION]]="Historic",Consolidated[[#This Row],[DESIGNATION 3/22/2022]]="Historic"),AL540,AL540/1.6)</f>
        <v>0.79249999999999998</v>
      </c>
      <c r="AN540" s="21" t="s">
        <v>97</v>
      </c>
      <c r="AO540" s="21" t="s">
        <v>97</v>
      </c>
      <c r="AP540" s="21" t="str">
        <f>_xlfn.XLOOKUP(Consolidated[[#This Row],[CODE]],'[3]PRUEBA PVI'!$D:$D,'[3]PRUEBA PVI'!$I:$I,"NO DATA")</f>
        <v>REGULAR</v>
      </c>
      <c r="AQ540" s="28" t="str">
        <f>IF(_xlfn.XLOOKUP(Consolidated[[#This Row],[CODE]],'[4]PRUEBA PVI'!$D:$D,'[4]PRUEBA PVI'!$I:$I,"NOT FOUND")=Consolidated[[#This Row],[SPECIAL SCHOOL]],"MATCHES","NO")</f>
        <v>MATCHES</v>
      </c>
      <c r="AR540" s="28"/>
      <c r="AS540" s="21">
        <f>_xlfn.XLOOKUP(Consolidated[[#This Row],[CODE]],'[5]WORKING FILE'!$D:$D,'[5]WORKING FILE'!$W:$W,"")</f>
        <v>4</v>
      </c>
      <c r="AT540" s="33" t="str">
        <f>_xlfn.XLOOKUP(Consolidated[[#This Row],[CODE]],'[5]WORKING FILE'!$D:$D,'[5]WORKING FILE'!$V:$V)</f>
        <v>Convert to K-12 since it is so isolated. Addition required. One section of K-12 added to Enroll. Design. Cap.</v>
      </c>
      <c r="AU540" s="21" t="str">
        <f>_xlfn.XLOOKUP(Consolidated[[#This Row],[CODE]],'[6]Karen sort'!$D:$D,'[6]Karen sort'!$O:$O,"NOT COMPLETE")</f>
        <v>PK-12</v>
      </c>
      <c r="AV540" s="21">
        <v>2.1</v>
      </c>
      <c r="AW540" s="21">
        <v>3</v>
      </c>
      <c r="AX540" s="21" t="s">
        <v>92</v>
      </c>
      <c r="AY540" s="27" t="s">
        <v>92</v>
      </c>
      <c r="AZ540" s="21"/>
      <c r="BA540" s="21"/>
      <c r="BB540" s="21"/>
      <c r="BC540" s="21"/>
      <c r="BD540" s="21"/>
      <c r="BE540" s="21"/>
      <c r="BF540" s="24" t="s">
        <v>98</v>
      </c>
      <c r="BG540" s="24">
        <v>121.79118908888594</v>
      </c>
      <c r="BH540" s="29" t="str">
        <f>IF(_xlfn.XLOOKUP(Consolidated[[#This Row],[CODE]],'[4]PRUEBA PVI'!$D:$D,'[4]PRUEBA PVI'!$AF:$AF,"NOT FOUND")=BG540,"",_xlfn.XLOOKUP(Consolidated[[#This Row],[CODE]],'[4]PRUEBA PVI'!$D:$D,'[4]PRUEBA PVI'!$AF:$AF,"NOT FOUND"))</f>
        <v/>
      </c>
      <c r="BI540" s="30">
        <v>114.98931867822671</v>
      </c>
      <c r="BJ540" s="21">
        <v>11</v>
      </c>
      <c r="BK540" s="28" t="str">
        <f>IF(_xlfn.XLOOKUP(Consolidated[[#This Row],[CODE]],'[4]PRUEBA PVI'!$D:$D,'[4]PRUEBA PVI'!$AK:$AK,"NO DATA")=Consolidated[[#This Row],[NO OF CLASSROOMS]],"","DOES NOT MATCH")</f>
        <v/>
      </c>
      <c r="BL540" s="31">
        <f>Consolidated[[#This Row],[ENROLLMENT 2021-22]]/Consolidated[[#This Row],[NO OF CLASSROOMS]]</f>
        <v>10.453574425293338</v>
      </c>
      <c r="BM540" s="21">
        <f>Consolidated[[#This Row],[FLOOR AREA (SF)]]/Consolidated[[#This Row],[ENROLLMENT 2022-23]]</f>
        <v>68.182272150570384</v>
      </c>
      <c r="BN540" s="21" t="s">
        <v>114</v>
      </c>
      <c r="BO540" s="21" t="s">
        <v>132</v>
      </c>
      <c r="BP540" s="21" t="s">
        <v>97</v>
      </c>
      <c r="BQ540" s="21" t="s">
        <v>123</v>
      </c>
      <c r="BR540" s="21" t="s">
        <v>97</v>
      </c>
      <c r="BS540" s="21" t="str">
        <f>_xlfn.XLOOKUP(Consolidated[[#This Row],[CODE]],'[7]page 1'!$A:$A,'[7]page 1'!$C:$C,"")</f>
        <v>85KVA</v>
      </c>
      <c r="BT540" s="21" t="str">
        <f>_xlfn.XLOOKUP(Consolidated[[#This Row],[CODE]],[8]Sheet1!$A:$A,[8]Sheet1!$G:$G,"")</f>
        <v/>
      </c>
      <c r="BU540" s="21" t="s">
        <v>92</v>
      </c>
      <c r="BV540" s="21" t="s">
        <v>124</v>
      </c>
      <c r="BW540" s="25" t="s">
        <v>279</v>
      </c>
      <c r="BX540" s="32" t="s">
        <v>1554</v>
      </c>
      <c r="BY540" s="21" t="s">
        <v>1400</v>
      </c>
      <c r="BZ540" s="21" t="s">
        <v>103</v>
      </c>
      <c r="CA540" s="33" t="s">
        <v>1542</v>
      </c>
      <c r="CB540" s="21">
        <v>1</v>
      </c>
      <c r="CC540" s="25" t="s">
        <v>105</v>
      </c>
      <c r="CD540" s="21" t="s">
        <v>97</v>
      </c>
      <c r="CE540" s="21"/>
      <c r="CF540" s="21" t="s">
        <v>117</v>
      </c>
    </row>
    <row r="541" spans="1:84" x14ac:dyDescent="0.3">
      <c r="A541" s="21">
        <v>53686</v>
      </c>
      <c r="B541" s="22" t="s">
        <v>1555</v>
      </c>
      <c r="C541" s="21" t="s">
        <v>356</v>
      </c>
      <c r="D541" s="21" t="s">
        <v>1400</v>
      </c>
      <c r="E541" s="21" t="s">
        <v>1400</v>
      </c>
      <c r="F541" s="21"/>
      <c r="G541" s="21" t="s">
        <v>108</v>
      </c>
      <c r="H541" s="21" t="s">
        <v>109</v>
      </c>
      <c r="I541" s="21" t="s">
        <v>92</v>
      </c>
      <c r="J541" s="21" t="s">
        <v>92</v>
      </c>
      <c r="K541" s="21" t="s">
        <v>111</v>
      </c>
      <c r="L541" s="24" t="s">
        <v>92</v>
      </c>
      <c r="M541" s="24">
        <v>9.5386683509306955</v>
      </c>
      <c r="N541" s="24">
        <v>9.3366970437505863</v>
      </c>
      <c r="O541" s="24">
        <v>10.32481427189405</v>
      </c>
      <c r="P541" s="24">
        <v>14.126925934646112</v>
      </c>
      <c r="Q541" s="24">
        <v>7.5528193663272907</v>
      </c>
      <c r="R541" s="24">
        <v>12.29379723694823</v>
      </c>
      <c r="S541" s="24">
        <v>21.812790820455341</v>
      </c>
      <c r="T541" s="24">
        <v>20.795383937179846</v>
      </c>
      <c r="U541" s="24">
        <v>12.360711731783596</v>
      </c>
      <c r="V541" s="24" t="s">
        <v>92</v>
      </c>
      <c r="W541" s="24" t="s">
        <v>92</v>
      </c>
      <c r="X541" s="24" t="s">
        <v>92</v>
      </c>
      <c r="Y541" s="24" t="s">
        <v>92</v>
      </c>
      <c r="Z541" s="24" t="s">
        <v>92</v>
      </c>
      <c r="AA541" s="24" t="s">
        <v>92</v>
      </c>
      <c r="AB541" s="23" t="s">
        <v>112</v>
      </c>
      <c r="AC541" s="21">
        <v>18.089169999999999</v>
      </c>
      <c r="AD541" s="21">
        <v>-66.841130000000007</v>
      </c>
      <c r="AE541" s="21" t="str">
        <f>_xlfn.XLOOKUP(Consolidated[[#This Row],[CODE]],[1]updatedschoolpoints!$A:$A,[1]updatedschoolpoints!$O:$O)</f>
        <v>337-000-003-19</v>
      </c>
      <c r="AF541" s="21">
        <f>_xlfn.XLOOKUP(Consolidated[[#This Row],[CODE]],[1]updatedschoolpoints!$A:$A,[1]updatedschoolpoints!$Q:$Q)</f>
        <v>19</v>
      </c>
      <c r="AG541" s="21">
        <f>_xlfn.XLOOKUP(Consolidated[[#This Row],[CODE]],[1]updatedschoolpoints!$A:$A,[1]updatedschoolpoints!$P:$P)</f>
        <v>3</v>
      </c>
      <c r="AH541" s="21">
        <f>_xlfn.XLOOKUP(Consolidated[[#This Row],[CODE]],[1]updatedschoolpoints!$A:$A,[1]updatedschoolpoints!$I:$I)</f>
        <v>3.111378674</v>
      </c>
      <c r="AI541" s="21">
        <f>_xlfn.XLOOKUP(Consolidated[[#This Row],[CODE]],[1]updatedschoolpoints!$A:$A,[1]updatedschoolpoints!$H:$H)</f>
        <v>135531.655</v>
      </c>
      <c r="AJ541" s="21">
        <v>13826</v>
      </c>
      <c r="AK541" s="21" t="s">
        <v>591</v>
      </c>
      <c r="AL541" s="26">
        <f>_xlfn.XLOOKUP(Consolidated[[#This Row],[CODE]],'[2]FCI updated 220517'!$B:$B,'[2]FCI updated 220517'!$GD:$GD)</f>
        <v>1.44</v>
      </c>
      <c r="AM541" s="27">
        <f>IF(AND(Consolidated[[#This Row],[DESIGNATION]]="Historic",Consolidated[[#This Row],[DESIGNATION 3/22/2022]]="Historic"),AL541,AL541/1.6)</f>
        <v>0.89999999999999991</v>
      </c>
      <c r="AN541" s="21" t="s">
        <v>97</v>
      </c>
      <c r="AO541" s="21" t="s">
        <v>97</v>
      </c>
      <c r="AP541" s="21" t="str">
        <f>_xlfn.XLOOKUP(Consolidated[[#This Row],[CODE]],'[3]PRUEBA PVI'!$D:$D,'[3]PRUEBA PVI'!$I:$I,"NO DATA")</f>
        <v>REGULAR</v>
      </c>
      <c r="AQ541" s="28" t="str">
        <f>IF(_xlfn.XLOOKUP(Consolidated[[#This Row],[CODE]],'[4]PRUEBA PVI'!$D:$D,'[4]PRUEBA PVI'!$I:$I,"NOT FOUND")=Consolidated[[#This Row],[SPECIAL SCHOOL]],"MATCHES","NO")</f>
        <v>MATCHES</v>
      </c>
      <c r="AR541" s="28"/>
      <c r="AS541" s="21">
        <f>_xlfn.XLOOKUP(Consolidated[[#This Row],[CODE]],'[5]WORKING FILE'!$D:$D,'[5]WORKING FILE'!$W:$W,"")</f>
        <v>4</v>
      </c>
      <c r="AT541" s="33" t="str">
        <f>_xlfn.XLOOKUP(Consolidated[[#This Row],[CODE]],'[5]WORKING FILE'!$D:$D,'[5]WORKING FILE'!$V:$V)</f>
        <v>Isoalted. Keep. May need small addition for PK</v>
      </c>
      <c r="AU541" s="21" t="str">
        <f>_xlfn.XLOOKUP(Consolidated[[#This Row],[CODE]],'[6]Karen sort'!$D:$D,'[6]Karen sort'!$O:$O,"NOT COMPLETE")</f>
        <v>PK-8</v>
      </c>
      <c r="AV541" s="21">
        <v>2.1</v>
      </c>
      <c r="AW541" s="21">
        <v>3</v>
      </c>
      <c r="AX541" s="21" t="s">
        <v>92</v>
      </c>
      <c r="AY541" s="27" t="s">
        <v>92</v>
      </c>
      <c r="AZ541" s="21"/>
      <c r="BA541" s="21"/>
      <c r="BB541" s="21"/>
      <c r="BC541" s="21"/>
      <c r="BD541" s="21"/>
      <c r="BE541" s="21"/>
      <c r="BF541" s="24" t="s">
        <v>98</v>
      </c>
      <c r="BG541" s="24">
        <v>118.14260869391575</v>
      </c>
      <c r="BH541" s="29" t="str">
        <f>IF(_xlfn.XLOOKUP(Consolidated[[#This Row],[CODE]],'[4]PRUEBA PVI'!$D:$D,'[4]PRUEBA PVI'!$AF:$AF,"NOT FOUND")=BG541,"",_xlfn.XLOOKUP(Consolidated[[#This Row],[CODE]],'[4]PRUEBA PVI'!$D:$D,'[4]PRUEBA PVI'!$AF:$AF,"NOT FOUND"))</f>
        <v/>
      </c>
      <c r="BI541" s="30">
        <v>111.6647950553872</v>
      </c>
      <c r="BJ541" s="21">
        <v>17</v>
      </c>
      <c r="BK541" s="28" t="str">
        <f>IF(_xlfn.XLOOKUP(Consolidated[[#This Row],[CODE]],'[4]PRUEBA PVI'!$D:$D,'[4]PRUEBA PVI'!$AK:$AK,"NO DATA")=Consolidated[[#This Row],[NO OF CLASSROOMS]],"","DOES NOT MATCH")</f>
        <v/>
      </c>
      <c r="BL541" s="31">
        <f>Consolidated[[#This Row],[ENROLLMENT 2021-22]]/Consolidated[[#This Row],[NO OF CLASSROOMS]]</f>
        <v>6.5685173561992469</v>
      </c>
      <c r="BM541" s="21">
        <f>Consolidated[[#This Row],[FLOOR AREA (SF)]]/Consolidated[[#This Row],[ENROLLMENT 2022-23]]</f>
        <v>117.02805747095398</v>
      </c>
      <c r="BN541" s="21" t="s">
        <v>114</v>
      </c>
      <c r="BO541" s="21" t="s">
        <v>100</v>
      </c>
      <c r="BP541" s="21" t="s">
        <v>97</v>
      </c>
      <c r="BQ541" s="21" t="s">
        <v>123</v>
      </c>
      <c r="BR541" s="21" t="s">
        <v>285</v>
      </c>
      <c r="BS541" s="21" t="str">
        <f>_xlfn.XLOOKUP(Consolidated[[#This Row],[CODE]],'[7]page 1'!$A:$A,'[7]page 1'!$C:$C,"")</f>
        <v>85KVA</v>
      </c>
      <c r="BT541" s="21" t="str">
        <f>_xlfn.XLOOKUP(Consolidated[[#This Row],[CODE]],[8]Sheet1!$A:$A,[8]Sheet1!$G:$G,"")</f>
        <v/>
      </c>
      <c r="BU541" s="21" t="s">
        <v>92</v>
      </c>
      <c r="BV541" s="21" t="s">
        <v>124</v>
      </c>
      <c r="BW541" s="25" t="s">
        <v>125</v>
      </c>
      <c r="BX541" s="32" t="s">
        <v>1556</v>
      </c>
      <c r="BY541" s="21" t="s">
        <v>1400</v>
      </c>
      <c r="BZ541" s="21" t="s">
        <v>103</v>
      </c>
      <c r="CA541" s="33" t="s">
        <v>1542</v>
      </c>
      <c r="CB541" s="21">
        <v>1</v>
      </c>
      <c r="CC541" s="25" t="s">
        <v>105</v>
      </c>
      <c r="CD541" s="21" t="s">
        <v>97</v>
      </c>
      <c r="CE541" s="21"/>
      <c r="CF541" s="21" t="s">
        <v>117</v>
      </c>
    </row>
    <row r="542" spans="1:84" x14ac:dyDescent="0.3">
      <c r="A542" s="21">
        <v>53702</v>
      </c>
      <c r="B542" s="22" t="s">
        <v>1557</v>
      </c>
      <c r="C542" s="21" t="s">
        <v>356</v>
      </c>
      <c r="D542" s="21" t="s">
        <v>1400</v>
      </c>
      <c r="E542" s="21" t="s">
        <v>1400</v>
      </c>
      <c r="F542" s="21"/>
      <c r="G542" s="21" t="s">
        <v>119</v>
      </c>
      <c r="H542" s="21" t="s">
        <v>120</v>
      </c>
      <c r="I542" s="21" t="s">
        <v>92</v>
      </c>
      <c r="J542" s="21" t="s">
        <v>92</v>
      </c>
      <c r="K542" s="21" t="s">
        <v>121</v>
      </c>
      <c r="L542" s="24" t="s">
        <v>92</v>
      </c>
      <c r="M542" s="24">
        <v>33.385339228257429</v>
      </c>
      <c r="N542" s="24">
        <v>45.749815514377879</v>
      </c>
      <c r="O542" s="24">
        <v>46.93097396315477</v>
      </c>
      <c r="P542" s="24">
        <v>39.555392617009112</v>
      </c>
      <c r="Q542" s="24">
        <v>42.484608935591012</v>
      </c>
      <c r="R542" s="24">
        <v>50.120865658327396</v>
      </c>
      <c r="S542" s="24" t="s">
        <v>92</v>
      </c>
      <c r="T542" s="24" t="s">
        <v>92</v>
      </c>
      <c r="U542" s="24" t="s">
        <v>92</v>
      </c>
      <c r="V542" s="24" t="s">
        <v>92</v>
      </c>
      <c r="W542" s="24" t="s">
        <v>92</v>
      </c>
      <c r="X542" s="24" t="s">
        <v>92</v>
      </c>
      <c r="Y542" s="24" t="s">
        <v>92</v>
      </c>
      <c r="Z542" s="24" t="s">
        <v>92</v>
      </c>
      <c r="AA542" s="24" t="s">
        <v>92</v>
      </c>
      <c r="AB542" s="23" t="s">
        <v>198</v>
      </c>
      <c r="AC542" s="21">
        <v>18.03154</v>
      </c>
      <c r="AD542" s="21">
        <v>-66.848299999999995</v>
      </c>
      <c r="AE542" s="21" t="str">
        <f>_xlfn.XLOOKUP(Consolidated[[#This Row],[CODE]],[1]updatedschoolpoints!$A:$A,[1]updatedschoolpoints!$O:$O)</f>
        <v>361-095-096-01</v>
      </c>
      <c r="AF542" s="21">
        <f>_xlfn.XLOOKUP(Consolidated[[#This Row],[CODE]],[1]updatedschoolpoints!$A:$A,[1]updatedschoolpoints!$Q:$Q)</f>
        <v>1</v>
      </c>
      <c r="AG542" s="21">
        <f>_xlfn.XLOOKUP(Consolidated[[#This Row],[CODE]],[1]updatedschoolpoints!$A:$A,[1]updatedschoolpoints!$P:$P)</f>
        <v>96</v>
      </c>
      <c r="AH542" s="21">
        <f>_xlfn.XLOOKUP(Consolidated[[#This Row],[CODE]],[1]updatedschoolpoints!$A:$A,[1]updatedschoolpoints!$I:$I)</f>
        <v>0.758430783</v>
      </c>
      <c r="AI542" s="21">
        <f>_xlfn.XLOOKUP(Consolidated[[#This Row],[CODE]],[1]updatedschoolpoints!$A:$A,[1]updatedschoolpoints!$H:$H)</f>
        <v>33037.244919999997</v>
      </c>
      <c r="AJ542" s="21">
        <v>24554</v>
      </c>
      <c r="AK542" s="21" t="s">
        <v>382</v>
      </c>
      <c r="AL542" s="26">
        <f>_xlfn.XLOOKUP(Consolidated[[#This Row],[CODE]],'[2]FCI updated 220517'!$B:$B,'[2]FCI updated 220517'!$GD:$GD)</f>
        <v>1.268</v>
      </c>
      <c r="AM542" s="27">
        <f>IF(AND(Consolidated[[#This Row],[DESIGNATION]]="Historic",Consolidated[[#This Row],[DESIGNATION 3/22/2022]]="Historic"),AL542,AL542/1.6)</f>
        <v>0.79249999999999998</v>
      </c>
      <c r="AN542" s="21" t="s">
        <v>97</v>
      </c>
      <c r="AO542" s="21" t="s">
        <v>97</v>
      </c>
      <c r="AP542" s="21" t="str">
        <f>_xlfn.XLOOKUP(Consolidated[[#This Row],[CODE]],'[3]PRUEBA PVI'!$D:$D,'[3]PRUEBA PVI'!$I:$I,"NO DATA")</f>
        <v>REGULAR</v>
      </c>
      <c r="AQ542" s="28" t="str">
        <f>IF(_xlfn.XLOOKUP(Consolidated[[#This Row],[CODE]],'[4]PRUEBA PVI'!$D:$D,'[4]PRUEBA PVI'!$I:$I,"NOT FOUND")=Consolidated[[#This Row],[SPECIAL SCHOOL]],"MATCHES","NO")</f>
        <v>MATCHES</v>
      </c>
      <c r="AR542" s="28"/>
      <c r="AS542" s="21">
        <f>_xlfn.XLOOKUP(Consolidated[[#This Row],[CODE]],'[5]WORKING FILE'!$D:$D,'[5]WORKING FILE'!$W:$W,"")</f>
        <v>1</v>
      </c>
      <c r="AT542" s="33" t="str">
        <f>_xlfn.XLOOKUP(Consolidated[[#This Row],[CODE]],'[5]WORKING FILE'!$D:$D,'[5]WORKING FILE'!$V:$V)</f>
        <v xml:space="preserve">In flood zone. Suggest combining with nearby LUIS MUNOZ RIVERA in new school. </v>
      </c>
      <c r="AU542" s="21" t="str">
        <f>_xlfn.XLOOKUP(Consolidated[[#This Row],[CODE]],'[6]Karen sort'!$D:$D,'[6]Karen sort'!$O:$O,"NOT COMPLETE")</f>
        <v>-</v>
      </c>
      <c r="AV542" s="21">
        <v>2.1</v>
      </c>
      <c r="AW542" s="21">
        <v>4</v>
      </c>
      <c r="AX542" s="21" t="s">
        <v>92</v>
      </c>
      <c r="AY542" s="27" t="s">
        <v>92</v>
      </c>
      <c r="AZ542" s="21"/>
      <c r="BA542" s="21"/>
      <c r="BB542" s="21"/>
      <c r="BC542" s="21"/>
      <c r="BD542" s="21"/>
      <c r="BE542" s="21"/>
      <c r="BF542" s="24" t="s">
        <v>98</v>
      </c>
      <c r="BG542" s="24">
        <v>258.22699591671761</v>
      </c>
      <c r="BH542" s="29" t="str">
        <f>IF(_xlfn.XLOOKUP(Consolidated[[#This Row],[CODE]],'[4]PRUEBA PVI'!$D:$D,'[4]PRUEBA PVI'!$AF:$AF,"NOT FOUND")=BG542,"",_xlfn.XLOOKUP(Consolidated[[#This Row],[CODE]],'[4]PRUEBA PVI'!$D:$D,'[4]PRUEBA PVI'!$AF:$AF,"NOT FOUND"))</f>
        <v/>
      </c>
      <c r="BI542" s="30">
        <v>243.37174189907191</v>
      </c>
      <c r="BJ542" s="21">
        <v>20</v>
      </c>
      <c r="BK542" s="28" t="str">
        <f>IF(_xlfn.XLOOKUP(Consolidated[[#This Row],[CODE]],'[4]PRUEBA PVI'!$D:$D,'[4]PRUEBA PVI'!$AK:$AK,"NO DATA")=Consolidated[[#This Row],[NO OF CLASSROOMS]],"","DOES NOT MATCH")</f>
        <v/>
      </c>
      <c r="BL542" s="31">
        <f>Consolidated[[#This Row],[ENROLLMENT 2021-22]]/Consolidated[[#This Row],[NO OF CLASSROOMS]]</f>
        <v>12.168587094953596</v>
      </c>
      <c r="BM542" s="21">
        <f>Consolidated[[#This Row],[FLOOR AREA (SF)]]/Consolidated[[#This Row],[ENROLLMENT 2022-23]]</f>
        <v>95.086882426185454</v>
      </c>
      <c r="BN542" s="21" t="s">
        <v>99</v>
      </c>
      <c r="BO542" s="21" t="s">
        <v>132</v>
      </c>
      <c r="BP542" s="21" t="s">
        <v>97</v>
      </c>
      <c r="BQ542" s="21" t="s">
        <v>97</v>
      </c>
      <c r="BR542" s="21" t="s">
        <v>285</v>
      </c>
      <c r="BS542" s="21" t="str">
        <f>_xlfn.XLOOKUP(Consolidated[[#This Row],[CODE]],'[7]page 1'!$A:$A,'[7]page 1'!$C:$C,"")</f>
        <v>85KVA</v>
      </c>
      <c r="BT542" s="21" t="str">
        <f>_xlfn.XLOOKUP(Consolidated[[#This Row],[CODE]],[8]Sheet1!$A:$A,[8]Sheet1!$G:$G,"")</f>
        <v/>
      </c>
      <c r="BU542" s="21" t="s">
        <v>92</v>
      </c>
      <c r="BV542" s="21" t="s">
        <v>101</v>
      </c>
      <c r="BW542" s="25" t="s">
        <v>92</v>
      </c>
      <c r="BX542" s="32" t="s">
        <v>1558</v>
      </c>
      <c r="BY542" s="21" t="s">
        <v>1400</v>
      </c>
      <c r="BZ542" s="21" t="s">
        <v>103</v>
      </c>
      <c r="CA542" s="33" t="s">
        <v>1542</v>
      </c>
      <c r="CB542" s="21">
        <v>1</v>
      </c>
      <c r="CC542" s="25" t="s">
        <v>105</v>
      </c>
      <c r="CD542" s="21" t="s">
        <v>97</v>
      </c>
      <c r="CE542" s="21"/>
      <c r="CF542" s="21" t="s">
        <v>176</v>
      </c>
    </row>
    <row r="543" spans="1:84" ht="41.4" x14ac:dyDescent="0.3">
      <c r="A543" s="21">
        <v>53744</v>
      </c>
      <c r="B543" s="22" t="s">
        <v>1559</v>
      </c>
      <c r="C543" s="21" t="s">
        <v>356</v>
      </c>
      <c r="D543" s="21" t="s">
        <v>1400</v>
      </c>
      <c r="E543" s="21" t="s">
        <v>1400</v>
      </c>
      <c r="F543" s="21"/>
      <c r="G543" s="21" t="s">
        <v>119</v>
      </c>
      <c r="H543" s="21" t="s">
        <v>120</v>
      </c>
      <c r="I543" s="21" t="s">
        <v>92</v>
      </c>
      <c r="J543" s="21" t="s">
        <v>92</v>
      </c>
      <c r="K543" s="21" t="s">
        <v>121</v>
      </c>
      <c r="L543" s="24" t="s">
        <v>92</v>
      </c>
      <c r="M543" s="24">
        <v>11.446402021116834</v>
      </c>
      <c r="N543" s="24">
        <v>14.938715270000939</v>
      </c>
      <c r="O543" s="24">
        <v>15.017911668209527</v>
      </c>
      <c r="P543" s="24">
        <v>15.068720996955852</v>
      </c>
      <c r="Q543" s="24">
        <v>22.658458098981871</v>
      </c>
      <c r="R543" s="24">
        <v>23.641917763361981</v>
      </c>
      <c r="S543" s="24" t="s">
        <v>92</v>
      </c>
      <c r="T543" s="24" t="s">
        <v>92</v>
      </c>
      <c r="U543" s="24" t="s">
        <v>92</v>
      </c>
      <c r="V543" s="24" t="s">
        <v>92</v>
      </c>
      <c r="W543" s="24" t="s">
        <v>92</v>
      </c>
      <c r="X543" s="24" t="s">
        <v>92</v>
      </c>
      <c r="Y543" s="24" t="s">
        <v>92</v>
      </c>
      <c r="Z543" s="24" t="s">
        <v>92</v>
      </c>
      <c r="AA543" s="24" t="s">
        <v>92</v>
      </c>
      <c r="AB543" s="23" t="s">
        <v>198</v>
      </c>
      <c r="AC543" s="21">
        <v>18.034579999999998</v>
      </c>
      <c r="AD543" s="21">
        <v>-66.875789999999995</v>
      </c>
      <c r="AE543" s="21" t="str">
        <f>_xlfn.XLOOKUP(Consolidated[[#This Row],[CODE]],[1]updatedschoolpoints!$A:$A,[1]updatedschoolpoints!$O:$O)</f>
        <v>360-090-343-02</v>
      </c>
      <c r="AF543" s="21">
        <f>_xlfn.XLOOKUP(Consolidated[[#This Row],[CODE]],[1]updatedschoolpoints!$A:$A,[1]updatedschoolpoints!$Q:$Q)</f>
        <v>2</v>
      </c>
      <c r="AG543" s="21">
        <f>_xlfn.XLOOKUP(Consolidated[[#This Row],[CODE]],[1]updatedschoolpoints!$A:$A,[1]updatedschoolpoints!$P:$P)</f>
        <v>343</v>
      </c>
      <c r="AH543" s="21">
        <f>_xlfn.XLOOKUP(Consolidated[[#This Row],[CODE]],[1]updatedschoolpoints!$A:$A,[1]updatedschoolpoints!$I:$I)</f>
        <v>0.91932829599999999</v>
      </c>
      <c r="AI543" s="21">
        <f>_xlfn.XLOOKUP(Consolidated[[#This Row],[CODE]],[1]updatedschoolpoints!$A:$A,[1]updatedschoolpoints!$H:$H)</f>
        <v>40045.940589999998</v>
      </c>
      <c r="AJ543" s="21">
        <v>13612</v>
      </c>
      <c r="AK543" s="21" t="s">
        <v>948</v>
      </c>
      <c r="AL543" s="26">
        <f>_xlfn.XLOOKUP(Consolidated[[#This Row],[CODE]],'[2]FCI updated 220517'!$B:$B,'[2]FCI updated 220517'!$GD:$GD)</f>
        <v>1.44</v>
      </c>
      <c r="AM543" s="27">
        <f>IF(AND(Consolidated[[#This Row],[DESIGNATION]]="Historic",Consolidated[[#This Row],[DESIGNATION 3/22/2022]]="Historic"),AL543,AL543/1.6)</f>
        <v>0.89999999999999991</v>
      </c>
      <c r="AN543" s="21" t="s">
        <v>97</v>
      </c>
      <c r="AO543" s="21" t="s">
        <v>97</v>
      </c>
      <c r="AP543" s="21" t="str">
        <f>_xlfn.XLOOKUP(Consolidated[[#This Row],[CODE]],'[3]PRUEBA PVI'!$D:$D,'[3]PRUEBA PVI'!$I:$I,"NO DATA")</f>
        <v>REGULAR</v>
      </c>
      <c r="AQ543" s="28" t="str">
        <f>IF(_xlfn.XLOOKUP(Consolidated[[#This Row],[CODE]],'[4]PRUEBA PVI'!$D:$D,'[4]PRUEBA PVI'!$I:$I,"NOT FOUND")=Consolidated[[#This Row],[SPECIAL SCHOOL]],"MATCHES","NO")</f>
        <v>MATCHES</v>
      </c>
      <c r="AR543" s="28"/>
      <c r="AS543" s="21">
        <f>_xlfn.XLOOKUP(Consolidated[[#This Row],[CODE]],'[5]WORKING FILE'!$D:$D,'[5]WORKING FILE'!$W:$W,"")</f>
        <v>1</v>
      </c>
      <c r="AT543" s="33" t="str">
        <f>_xlfn.XLOOKUP(Consolidated[[#This Row],[CODE]],'[5]WORKING FILE'!$D:$D,'[5]WORKING FILE'!$V:$V)</f>
        <v>Very small school population. Combine with nearby INES MARIA MENDOZA.</v>
      </c>
      <c r="AU543" s="21" t="str">
        <f>_xlfn.XLOOKUP(Consolidated[[#This Row],[CODE]],'[6]Karen sort'!$D:$D,'[6]Karen sort'!$O:$O,"NOT COMPLETE")</f>
        <v>-</v>
      </c>
      <c r="AV543" s="21">
        <v>2.1</v>
      </c>
      <c r="AW543" s="21">
        <v>5</v>
      </c>
      <c r="AX543" s="21" t="s">
        <v>92</v>
      </c>
      <c r="AY543" s="27" t="s">
        <v>92</v>
      </c>
      <c r="AZ543" s="21"/>
      <c r="BA543" s="21"/>
      <c r="BB543" s="21"/>
      <c r="BC543" s="21"/>
      <c r="BD543" s="21"/>
      <c r="BE543" s="21"/>
      <c r="BF543" s="24" t="s">
        <v>98</v>
      </c>
      <c r="BG543" s="24">
        <v>102.77212581862702</v>
      </c>
      <c r="BH543" s="29" t="str">
        <f>IF(_xlfn.XLOOKUP(Consolidated[[#This Row],[CODE]],'[4]PRUEBA PVI'!$D:$D,'[4]PRUEBA PVI'!$AF:$AF,"NOT FOUND")=BG543,"",_xlfn.XLOOKUP(Consolidated[[#This Row],[CODE]],'[4]PRUEBA PVI'!$D:$D,'[4]PRUEBA PVI'!$AF:$AF,"NOT FOUND"))</f>
        <v/>
      </c>
      <c r="BI543" s="30">
        <v>96.903436762681764</v>
      </c>
      <c r="BJ543" s="21">
        <v>10</v>
      </c>
      <c r="BK543" s="28" t="str">
        <f>IF(_xlfn.XLOOKUP(Consolidated[[#This Row],[CODE]],'[4]PRUEBA PVI'!$D:$D,'[4]PRUEBA PVI'!$AK:$AK,"NO DATA")=Consolidated[[#This Row],[NO OF CLASSROOMS]],"","DOES NOT MATCH")</f>
        <v/>
      </c>
      <c r="BL543" s="31">
        <f>Consolidated[[#This Row],[ENROLLMENT 2021-22]]/Consolidated[[#This Row],[NO OF CLASSROOMS]]</f>
        <v>9.6903436762681761</v>
      </c>
      <c r="BM543" s="21">
        <f>Consolidated[[#This Row],[FLOOR AREA (SF)]]/Consolidated[[#This Row],[ENROLLMENT 2022-23]]</f>
        <v>132.44836468618499</v>
      </c>
      <c r="BN543" s="21" t="s">
        <v>114</v>
      </c>
      <c r="BO543" s="21" t="s">
        <v>132</v>
      </c>
      <c r="BP543" s="21" t="s">
        <v>97</v>
      </c>
      <c r="BQ543" s="21" t="s">
        <v>97</v>
      </c>
      <c r="BR543" s="21" t="s">
        <v>285</v>
      </c>
      <c r="BS543" s="21" t="str">
        <f>_xlfn.XLOOKUP(Consolidated[[#This Row],[CODE]],'[7]page 1'!$A:$A,'[7]page 1'!$C:$C,"")</f>
        <v/>
      </c>
      <c r="BT543" s="21" t="str">
        <f>_xlfn.XLOOKUP(Consolidated[[#This Row],[CODE]],[8]Sheet1!$A:$A,[8]Sheet1!$G:$G,"")</f>
        <v/>
      </c>
      <c r="BU543" s="21" t="s">
        <v>92</v>
      </c>
      <c r="BV543" s="21" t="s">
        <v>124</v>
      </c>
      <c r="BW543" s="25" t="s">
        <v>279</v>
      </c>
      <c r="BX543" s="32" t="s">
        <v>1560</v>
      </c>
      <c r="BY543" s="21" t="s">
        <v>1400</v>
      </c>
      <c r="BZ543" s="21" t="s">
        <v>103</v>
      </c>
      <c r="CA543" s="33" t="s">
        <v>1542</v>
      </c>
      <c r="CB543" s="21">
        <v>1</v>
      </c>
      <c r="CC543" s="25" t="s">
        <v>105</v>
      </c>
      <c r="CD543" s="21" t="s">
        <v>97</v>
      </c>
      <c r="CE543" s="21"/>
      <c r="CF543" s="21" t="s">
        <v>127</v>
      </c>
    </row>
    <row r="544" spans="1:84" ht="41.4" x14ac:dyDescent="0.3">
      <c r="A544" s="21">
        <v>54247</v>
      </c>
      <c r="B544" s="22" t="s">
        <v>1561</v>
      </c>
      <c r="C544" s="21" t="s">
        <v>356</v>
      </c>
      <c r="D544" s="21" t="s">
        <v>356</v>
      </c>
      <c r="E544" s="21" t="s">
        <v>356</v>
      </c>
      <c r="F544" s="21"/>
      <c r="G544" s="21" t="s">
        <v>119</v>
      </c>
      <c r="H544" s="21" t="s">
        <v>120</v>
      </c>
      <c r="I544" s="21" t="s">
        <v>110</v>
      </c>
      <c r="J544" s="21" t="s">
        <v>92</v>
      </c>
      <c r="K544" s="21" t="s">
        <v>121</v>
      </c>
      <c r="L544" s="24">
        <v>2.1550272595740734</v>
      </c>
      <c r="M544" s="24">
        <v>23.846670877326737</v>
      </c>
      <c r="N544" s="24">
        <v>14.005045565625881</v>
      </c>
      <c r="O544" s="24">
        <v>15.956531147472623</v>
      </c>
      <c r="P544" s="24">
        <v>27.312056806982483</v>
      </c>
      <c r="Q544" s="24">
        <v>33.043584727681896</v>
      </c>
      <c r="R544" s="24">
        <v>34.044361579241254</v>
      </c>
      <c r="S544" s="24" t="s">
        <v>92</v>
      </c>
      <c r="T544" s="24" t="s">
        <v>92</v>
      </c>
      <c r="U544" s="24" t="s">
        <v>92</v>
      </c>
      <c r="V544" s="24" t="s">
        <v>92</v>
      </c>
      <c r="W544" s="24" t="s">
        <v>92</v>
      </c>
      <c r="X544" s="24" t="s">
        <v>92</v>
      </c>
      <c r="Y544" s="24" t="s">
        <v>92</v>
      </c>
      <c r="Z544" s="24" t="s">
        <v>92</v>
      </c>
      <c r="AA544" s="24" t="s">
        <v>92</v>
      </c>
      <c r="AB544" s="23" t="s">
        <v>223</v>
      </c>
      <c r="AC544" s="21">
        <v>18.005289999999999</v>
      </c>
      <c r="AD544" s="21">
        <v>-66.636380000000003</v>
      </c>
      <c r="AE544" s="21" t="str">
        <f>_xlfn.XLOOKUP(Consolidated[[#This Row],[CODE]],[1]updatedschoolpoints!$A:$A,[1]updatedschoolpoints!$O:$O)</f>
        <v>388-079-992-01</v>
      </c>
      <c r="AF544" s="21">
        <f>_xlfn.XLOOKUP(Consolidated[[#This Row],[CODE]],[1]updatedschoolpoints!$A:$A,[1]updatedschoolpoints!$Q:$Q)</f>
        <v>1</v>
      </c>
      <c r="AG544" s="21">
        <f>_xlfn.XLOOKUP(Consolidated[[#This Row],[CODE]],[1]updatedschoolpoints!$A:$A,[1]updatedschoolpoints!$P:$P)</f>
        <v>992</v>
      </c>
      <c r="AH544" s="21">
        <f>_xlfn.XLOOKUP(Consolidated[[#This Row],[CODE]],[1]updatedschoolpoints!$A:$A,[1]updatedschoolpoints!$I:$I)</f>
        <v>1.142615019</v>
      </c>
      <c r="AI544" s="21">
        <f>_xlfn.XLOOKUP(Consolidated[[#This Row],[CODE]],[1]updatedschoolpoints!$A:$A,[1]updatedschoolpoints!$H:$H)</f>
        <v>49772.310230000003</v>
      </c>
      <c r="AJ544" s="21">
        <v>18394</v>
      </c>
      <c r="AK544" s="21" t="s">
        <v>248</v>
      </c>
      <c r="AL544" s="26">
        <f>_xlfn.XLOOKUP(Consolidated[[#This Row],[CODE]],'[9]Added completed QCQA items 2206'!$J:$J,'[9]Added completed QCQA items 2206'!$GB:$GB,"MISSING")</f>
        <v>0.65749999999999997</v>
      </c>
      <c r="AM544" s="27">
        <f>IF(AND(Consolidated[[#This Row],[DESIGNATION]]="Historic",Consolidated[[#This Row],[DESIGNATION 3/22/2022]]="Historic"),AL544,AL544/1.6)</f>
        <v>0.41093749999999996</v>
      </c>
      <c r="AN544" s="21" t="s">
        <v>97</v>
      </c>
      <c r="AO544" s="21" t="s">
        <v>97</v>
      </c>
      <c r="AP544" s="21" t="str">
        <f>_xlfn.XLOOKUP(Consolidated[[#This Row],[CODE]],'[3]PRUEBA PVI'!$D:$D,'[3]PRUEBA PVI'!$I:$I,"NO DATA")</f>
        <v>REGULAR</v>
      </c>
      <c r="AQ544" s="28" t="str">
        <f>IF(_xlfn.XLOOKUP(Consolidated[[#This Row],[CODE]],'[4]PRUEBA PVI'!$D:$D,'[4]PRUEBA PVI'!$I:$I,"NOT FOUND")=Consolidated[[#This Row],[SPECIAL SCHOOL]],"MATCHES","NO")</f>
        <v>MATCHES</v>
      </c>
      <c r="AR544" s="28"/>
      <c r="AS544" s="21">
        <f>_xlfn.XLOOKUP(Consolidated[[#This Row],[CODE]],'[5]WORKING FILE'!$D:$D,'[5]WORKING FILE'!$W:$W,"")</f>
        <v>1</v>
      </c>
      <c r="AT544" s="33" t="str">
        <f>_xlfn.XLOOKUP(Consolidated[[#This Row],[CODE]],'[5]WORKING FILE'!$D:$D,'[5]WORKING FILE'!$V:$V)</f>
        <v>Small and in flood zone. Close to ANTONIO PAOLI. Suggest to merge.</v>
      </c>
      <c r="AU544" s="21" t="str">
        <f>_xlfn.XLOOKUP(Consolidated[[#This Row],[CODE]],'[6]Karen sort'!$D:$D,'[6]Karen sort'!$O:$O,"NOT COMPLETE")</f>
        <v>-</v>
      </c>
      <c r="AV544" s="21">
        <v>8.1999999999999993</v>
      </c>
      <c r="AW544" s="21">
        <v>5</v>
      </c>
      <c r="AX544" s="21" t="s">
        <v>92</v>
      </c>
      <c r="AY544" s="27" t="s">
        <v>92</v>
      </c>
      <c r="AZ544" s="21"/>
      <c r="BA544" s="21"/>
      <c r="BB544" s="21"/>
      <c r="BC544" s="21"/>
      <c r="BD544" s="21"/>
      <c r="BE544" s="21"/>
      <c r="BF544" s="24" t="s">
        <v>98</v>
      </c>
      <c r="BG544" s="24">
        <v>150.36327796390492</v>
      </c>
      <c r="BH544" s="29" t="str">
        <f>IF(_xlfn.XLOOKUP(Consolidated[[#This Row],[CODE]],'[4]PRUEBA PVI'!$D:$D,'[4]PRUEBA PVI'!$AF:$AF,"NOT FOUND")=BG544,"",_xlfn.XLOOKUP(Consolidated[[#This Row],[CODE]],'[4]PRUEBA PVI'!$D:$D,'[4]PRUEBA PVI'!$AF:$AF,"NOT FOUND"))</f>
        <v/>
      </c>
      <c r="BI544" s="30">
        <v>142.23566587737525</v>
      </c>
      <c r="BJ544" s="21">
        <v>17</v>
      </c>
      <c r="BK544" s="28" t="str">
        <f>IF(_xlfn.XLOOKUP(Consolidated[[#This Row],[CODE]],'[4]PRUEBA PVI'!$D:$D,'[4]PRUEBA PVI'!$AK:$AK,"NO DATA")=Consolidated[[#This Row],[NO OF CLASSROOMS]],"","DOES NOT MATCH")</f>
        <v/>
      </c>
      <c r="BL544" s="31">
        <f>Consolidated[[#This Row],[ENROLLMENT 2021-22]]/Consolidated[[#This Row],[NO OF CLASSROOMS]]</f>
        <v>8.3668038751397216</v>
      </c>
      <c r="BM544" s="21">
        <f>Consolidated[[#This Row],[FLOOR AREA (SF)]]/Consolidated[[#This Row],[ENROLLMENT 2022-23]]</f>
        <v>122.33040040810712</v>
      </c>
      <c r="BN544" s="21" t="s">
        <v>99</v>
      </c>
      <c r="BO544" s="21" t="s">
        <v>100</v>
      </c>
      <c r="BP544" s="21" t="s">
        <v>97</v>
      </c>
      <c r="BQ544" s="21" t="s">
        <v>97</v>
      </c>
      <c r="BR544" s="21" t="s">
        <v>97</v>
      </c>
      <c r="BS544" s="21" t="str">
        <f>_xlfn.XLOOKUP(Consolidated[[#This Row],[CODE]],'[7]page 1'!$A:$A,'[7]page 1'!$C:$C,"")</f>
        <v/>
      </c>
      <c r="BT544" s="21" t="str">
        <f>_xlfn.XLOOKUP(Consolidated[[#This Row],[CODE]],[8]Sheet1!$A:$A,[8]Sheet1!$G:$G,"")</f>
        <v/>
      </c>
      <c r="BU544" s="21" t="s">
        <v>92</v>
      </c>
      <c r="BV544" s="21" t="s">
        <v>101</v>
      </c>
      <c r="BW544" s="25" t="s">
        <v>92</v>
      </c>
      <c r="BX544" s="32" t="s">
        <v>1562</v>
      </c>
      <c r="BY544" s="21" t="s">
        <v>356</v>
      </c>
      <c r="BZ544" s="21" t="s">
        <v>103</v>
      </c>
      <c r="CA544" s="33" t="s">
        <v>1563</v>
      </c>
      <c r="CB544" s="21">
        <v>1</v>
      </c>
      <c r="CC544" s="25" t="s">
        <v>105</v>
      </c>
      <c r="CD544" s="21" t="s">
        <v>97</v>
      </c>
      <c r="CE544" s="21"/>
      <c r="CF544" s="21" t="s">
        <v>176</v>
      </c>
    </row>
    <row r="545" spans="1:84" ht="56.4" x14ac:dyDescent="0.3">
      <c r="A545" s="21">
        <v>54288</v>
      </c>
      <c r="B545" s="22" t="s">
        <v>1545</v>
      </c>
      <c r="C545" s="21" t="s">
        <v>356</v>
      </c>
      <c r="D545" s="21" t="s">
        <v>356</v>
      </c>
      <c r="E545" s="21" t="s">
        <v>356</v>
      </c>
      <c r="F545" s="21"/>
      <c r="G545" s="21" t="s">
        <v>108</v>
      </c>
      <c r="H545" s="21" t="s">
        <v>109</v>
      </c>
      <c r="I545" s="21" t="s">
        <v>92</v>
      </c>
      <c r="J545" s="21" t="s">
        <v>93</v>
      </c>
      <c r="K545" s="21" t="s">
        <v>111</v>
      </c>
      <c r="L545" s="24" t="s">
        <v>92</v>
      </c>
      <c r="M545" s="24">
        <v>17.169603031675251</v>
      </c>
      <c r="N545" s="24">
        <v>18.673394087501173</v>
      </c>
      <c r="O545" s="24">
        <v>14.079292188946431</v>
      </c>
      <c r="P545" s="24">
        <v>23.544876557743518</v>
      </c>
      <c r="Q545" s="24">
        <v>27.378970202936429</v>
      </c>
      <c r="R545" s="24">
        <v>20.804887631758543</v>
      </c>
      <c r="S545" s="24">
        <v>25.6063196587954</v>
      </c>
      <c r="T545" s="24">
        <v>22.685873386014379</v>
      </c>
      <c r="U545" s="24">
        <v>31.377191319142973</v>
      </c>
      <c r="V545" s="24" t="s">
        <v>92</v>
      </c>
      <c r="W545" s="24" t="s">
        <v>92</v>
      </c>
      <c r="X545" s="24" t="s">
        <v>92</v>
      </c>
      <c r="Y545" s="24" t="s">
        <v>92</v>
      </c>
      <c r="Z545" s="24" t="s">
        <v>92</v>
      </c>
      <c r="AA545" s="24" t="s">
        <v>92</v>
      </c>
      <c r="AB545" s="23" t="s">
        <v>329</v>
      </c>
      <c r="AC545" s="21">
        <v>18.020320000000002</v>
      </c>
      <c r="AD545" s="21">
        <v>-66.610320000000002</v>
      </c>
      <c r="AE545" s="21" t="str">
        <f>_xlfn.XLOOKUP(Consolidated[[#This Row],[CODE]],[1]updatedschoolpoints!$A:$A,[1]updatedschoolpoints!$O:$O)</f>
        <v>389-023-058-86</v>
      </c>
      <c r="AF545" s="21">
        <f>_xlfn.XLOOKUP(Consolidated[[#This Row],[CODE]],[1]updatedschoolpoints!$A:$A,[1]updatedschoolpoints!$Q:$Q)</f>
        <v>86</v>
      </c>
      <c r="AG545" s="21">
        <f>_xlfn.XLOOKUP(Consolidated[[#This Row],[CODE]],[1]updatedschoolpoints!$A:$A,[1]updatedschoolpoints!$P:$P)</f>
        <v>58</v>
      </c>
      <c r="AH545" s="21">
        <f>_xlfn.XLOOKUP(Consolidated[[#This Row],[CODE]],[1]updatedschoolpoints!$A:$A,[1]updatedschoolpoints!$I:$I)</f>
        <v>5.919015184</v>
      </c>
      <c r="AI545" s="21">
        <f>_xlfn.XLOOKUP(Consolidated[[#This Row],[CODE]],[1]updatedschoolpoints!$A:$A,[1]updatedschoolpoints!$H:$H)</f>
        <v>257832.3014</v>
      </c>
      <c r="AJ545" s="21">
        <v>50812</v>
      </c>
      <c r="AK545" s="21" t="s">
        <v>258</v>
      </c>
      <c r="AL545" s="26">
        <f>_xlfn.XLOOKUP(Consolidated[[#This Row],[CODE]],'[2]FCI updated 220517'!$B:$B,'[2]FCI updated 220517'!$GD:$GD)</f>
        <v>1.548</v>
      </c>
      <c r="AM545" s="27">
        <f>IF(AND(Consolidated[[#This Row],[DESIGNATION]]="Historic",Consolidated[[#This Row],[DESIGNATION 3/22/2022]]="Historic"),AL545,AL545/1.6)</f>
        <v>0.96750000000000003</v>
      </c>
      <c r="AN545" s="21" t="s">
        <v>97</v>
      </c>
      <c r="AO545" s="21" t="s">
        <v>97</v>
      </c>
      <c r="AP545" s="21" t="str">
        <f>_xlfn.XLOOKUP(Consolidated[[#This Row],[CODE]],'[3]PRUEBA PVI'!$D:$D,'[3]PRUEBA PVI'!$I:$I,"NO DATA")</f>
        <v>REGULAR</v>
      </c>
      <c r="AQ545" s="28" t="str">
        <f>IF(_xlfn.XLOOKUP(Consolidated[[#This Row],[CODE]],'[4]PRUEBA PVI'!$D:$D,'[4]PRUEBA PVI'!$I:$I,"NOT FOUND")=Consolidated[[#This Row],[SPECIAL SCHOOL]],"MATCHES","NO")</f>
        <v>MATCHES</v>
      </c>
      <c r="AR545" s="28"/>
      <c r="AS545" s="21">
        <f>_xlfn.XLOOKUP(Consolidated[[#This Row],[CODE]],'[5]WORKING FILE'!$D:$D,'[5]WORKING FILE'!$W:$W,"")</f>
        <v>4</v>
      </c>
      <c r="AT545" s="33" t="str">
        <f>_xlfn.XLOOKUP(Consolidated[[#This Row],[CODE]],'[5]WORKING FILE'!$D:$D,'[5]WORKING FILE'!$V:$V)</f>
        <v>Take students from nearby RODULFO DEL VALLE. Small addition.</v>
      </c>
      <c r="AU545" s="21" t="str">
        <f>_xlfn.XLOOKUP(Consolidated[[#This Row],[CODE]],'[6]Karen sort'!$D:$D,'[6]Karen sort'!$O:$O,"NOT COMPLETE")</f>
        <v>PK-8</v>
      </c>
      <c r="AV545" s="21">
        <v>8.1999999999999993</v>
      </c>
      <c r="AW545" s="21">
        <v>2</v>
      </c>
      <c r="AX545" s="21" t="s">
        <v>92</v>
      </c>
      <c r="AY545" s="27" t="s">
        <v>92</v>
      </c>
      <c r="AZ545" s="21"/>
      <c r="BA545" s="21"/>
      <c r="BB545" s="21"/>
      <c r="BC545" s="21"/>
      <c r="BD545" s="21"/>
      <c r="BE545" s="21"/>
      <c r="BF545" s="24" t="s">
        <v>98</v>
      </c>
      <c r="BG545" s="24">
        <v>212.67657266388517</v>
      </c>
      <c r="BH545" s="29" t="str">
        <f>IF(_xlfn.XLOOKUP(Consolidated[[#This Row],[CODE]],'[4]PRUEBA PVI'!$D:$D,'[4]PRUEBA PVI'!$AF:$AF,"NOT FOUND")=BG545,"",_xlfn.XLOOKUP(Consolidated[[#This Row],[CODE]],'[4]PRUEBA PVI'!$D:$D,'[4]PRUEBA PVI'!$AF:$AF,"NOT FOUND"))</f>
        <v/>
      </c>
      <c r="BI545" s="30">
        <v>201.034959985158</v>
      </c>
      <c r="BJ545" s="21">
        <v>33</v>
      </c>
      <c r="BK545" s="28" t="str">
        <f>IF(_xlfn.XLOOKUP(Consolidated[[#This Row],[CODE]],'[4]PRUEBA PVI'!$D:$D,'[4]PRUEBA PVI'!$AK:$AK,"NO DATA")=Consolidated[[#This Row],[NO OF CLASSROOMS]],"","DOES NOT MATCH")</f>
        <v/>
      </c>
      <c r="BL545" s="31">
        <f>Consolidated[[#This Row],[ENROLLMENT 2021-22]]/Consolidated[[#This Row],[NO OF CLASSROOMS]]</f>
        <v>6.091968484398727</v>
      </c>
      <c r="BM545" s="21">
        <f>Consolidated[[#This Row],[FLOOR AREA (SF)]]/Consolidated[[#This Row],[ENROLLMENT 2022-23]]</f>
        <v>238.91677096143292</v>
      </c>
      <c r="BN545" s="21" t="s">
        <v>99</v>
      </c>
      <c r="BO545" s="21" t="s">
        <v>132</v>
      </c>
      <c r="BP545" s="21" t="s">
        <v>97</v>
      </c>
      <c r="BQ545" s="21" t="s">
        <v>123</v>
      </c>
      <c r="BR545" s="21" t="s">
        <v>285</v>
      </c>
      <c r="BS545" s="21" t="str">
        <f>_xlfn.XLOOKUP(Consolidated[[#This Row],[CODE]],'[7]page 1'!$A:$A,'[7]page 1'!$C:$C,"")</f>
        <v/>
      </c>
      <c r="BT545" s="21" t="str">
        <f>_xlfn.XLOOKUP(Consolidated[[#This Row],[CODE]],[8]Sheet1!$A:$A,[8]Sheet1!$G:$G,"")</f>
        <v/>
      </c>
      <c r="BU545" s="21" t="s">
        <v>92</v>
      </c>
      <c r="BV545" s="21" t="s">
        <v>101</v>
      </c>
      <c r="BW545" s="25" t="s">
        <v>125</v>
      </c>
      <c r="BX545" s="32" t="s">
        <v>1564</v>
      </c>
      <c r="BY545" s="21" t="s">
        <v>356</v>
      </c>
      <c r="BZ545" s="21" t="s">
        <v>103</v>
      </c>
      <c r="CA545" s="33" t="s">
        <v>1474</v>
      </c>
      <c r="CB545" s="21">
        <v>1</v>
      </c>
      <c r="CC545" s="25" t="s">
        <v>105</v>
      </c>
      <c r="CD545" s="21" t="s">
        <v>97</v>
      </c>
      <c r="CE545" s="21"/>
      <c r="CF545" s="21" t="s">
        <v>106</v>
      </c>
    </row>
    <row r="546" spans="1:84" ht="41.4" x14ac:dyDescent="0.3">
      <c r="A546" s="50">
        <v>54429</v>
      </c>
      <c r="B546" s="22" t="s">
        <v>1565</v>
      </c>
      <c r="C546" s="21" t="s">
        <v>356</v>
      </c>
      <c r="D546" s="21" t="s">
        <v>1400</v>
      </c>
      <c r="E546" s="21" t="s">
        <v>1462</v>
      </c>
      <c r="F546" s="21"/>
      <c r="G546" s="21" t="s">
        <v>189</v>
      </c>
      <c r="H546" s="21" t="s">
        <v>190</v>
      </c>
      <c r="I546" s="21" t="s">
        <v>92</v>
      </c>
      <c r="J546" s="21" t="s">
        <v>92</v>
      </c>
      <c r="K546" s="21" t="s">
        <v>191</v>
      </c>
      <c r="L546" s="24" t="s">
        <v>92</v>
      </c>
      <c r="M546" s="24" t="s">
        <v>92</v>
      </c>
      <c r="N546" s="24" t="s">
        <v>92</v>
      </c>
      <c r="O546" s="24" t="s">
        <v>92</v>
      </c>
      <c r="P546" s="24" t="s">
        <v>92</v>
      </c>
      <c r="Q546" s="24" t="s">
        <v>92</v>
      </c>
      <c r="R546" s="24" t="s">
        <v>92</v>
      </c>
      <c r="S546" s="24">
        <v>38.883670592985609</v>
      </c>
      <c r="T546" s="24">
        <v>23.631118110431643</v>
      </c>
      <c r="U546" s="24">
        <v>38.983783154086723</v>
      </c>
      <c r="V546" s="24" t="s">
        <v>92</v>
      </c>
      <c r="W546" s="24" t="s">
        <v>92</v>
      </c>
      <c r="X546" s="24" t="s">
        <v>92</v>
      </c>
      <c r="Y546" s="24" t="s">
        <v>92</v>
      </c>
      <c r="Z546" s="24" t="s">
        <v>92</v>
      </c>
      <c r="AA546" s="24" t="s">
        <v>92</v>
      </c>
      <c r="AB546" s="23" t="s">
        <v>1566</v>
      </c>
      <c r="AC546" s="21">
        <v>18.05172404</v>
      </c>
      <c r="AD546" s="21">
        <v>-66.703937640000007</v>
      </c>
      <c r="AE546" s="21" t="str">
        <f>_xlfn.XLOOKUP(Consolidated[[#This Row],[CODE]],[1]updatedschoolpoints!$A:$A,[1]updatedschoolpoints!$O:$O)</f>
        <v>363-028-058-06</v>
      </c>
      <c r="AF546" s="21">
        <f>_xlfn.XLOOKUP(Consolidated[[#This Row],[CODE]],[1]updatedschoolpoints!$A:$A,[1]updatedschoolpoints!$Q:$Q)</f>
        <v>6</v>
      </c>
      <c r="AG546" s="21">
        <f>_xlfn.XLOOKUP(Consolidated[[#This Row],[CODE]],[1]updatedschoolpoints!$A:$A,[1]updatedschoolpoints!$P:$P)</f>
        <v>58</v>
      </c>
      <c r="AH546" s="21">
        <f>_xlfn.XLOOKUP(Consolidated[[#This Row],[CODE]],[1]updatedschoolpoints!$A:$A,[1]updatedschoolpoints!$I:$I)</f>
        <v>0.984251773</v>
      </c>
      <c r="AI546" s="21">
        <f>_xlfn.XLOOKUP(Consolidated[[#This Row],[CODE]],[1]updatedschoolpoints!$A:$A,[1]updatedschoolpoints!$H:$H)</f>
        <v>42874.007230000003</v>
      </c>
      <c r="AJ546" s="21">
        <v>14480</v>
      </c>
      <c r="AK546" s="21" t="s">
        <v>864</v>
      </c>
      <c r="AL546" s="26">
        <f>_xlfn.XLOOKUP(Consolidated[[#This Row],[CODE]],'[2]FCI updated 220517'!$B:$B,'[2]FCI updated 220517'!$GD:$GD)</f>
        <v>1.3680000000000001</v>
      </c>
      <c r="AM546" s="27">
        <f>IF(AND(Consolidated[[#This Row],[DESIGNATION]]="Historic",Consolidated[[#This Row],[DESIGNATION 3/22/2022]]="Historic"),AL546,AL546/1.6)</f>
        <v>0.85499999999999998</v>
      </c>
      <c r="AN546" s="21" t="s">
        <v>97</v>
      </c>
      <c r="AO546" s="21" t="s">
        <v>97</v>
      </c>
      <c r="AP546" s="21" t="str">
        <f>_xlfn.XLOOKUP(Consolidated[[#This Row],[CODE]],'[3]PRUEBA PVI'!$D:$D,'[3]PRUEBA PVI'!$I:$I,"NO DATA")</f>
        <v>REGULAR</v>
      </c>
      <c r="AQ546" s="28" t="str">
        <f>IF(_xlfn.XLOOKUP(Consolidated[[#This Row],[CODE]],'[4]PRUEBA PVI'!$D:$D,'[4]PRUEBA PVI'!$I:$I,"NOT FOUND")=Consolidated[[#This Row],[SPECIAL SCHOOL]],"MATCHES","NO")</f>
        <v>MATCHES</v>
      </c>
      <c r="AR546" s="28"/>
      <c r="AS546" s="21">
        <f>_xlfn.XLOOKUP(Consolidated[[#This Row],[CODE]],'[5]WORKING FILE'!$D:$D,'[5]WORKING FILE'!$W:$W,"")</f>
        <v>1</v>
      </c>
      <c r="AT546" s="33" t="str">
        <f>_xlfn.XLOOKUP(Consolidated[[#This Row],[CODE]],'[5]WORKING FILE'!$D:$D,'[5]WORKING FILE'!$V:$V)</f>
        <v>Merge on site of MIGUEL GONZALEZ BAUZA to create PK-8</v>
      </c>
      <c r="AU546" s="21">
        <f>_xlfn.XLOOKUP(Consolidated[[#This Row],[CODE]],'[6]Karen sort'!$D:$D,'[6]Karen sort'!$O:$O,"NOT COMPLETE")</f>
        <v>0</v>
      </c>
      <c r="AV546" s="21">
        <v>4.4000000000000004</v>
      </c>
      <c r="AW546" s="21">
        <v>2</v>
      </c>
      <c r="AX546" s="21" t="s">
        <v>92</v>
      </c>
      <c r="AY546" s="27" t="s">
        <v>92</v>
      </c>
      <c r="AZ546" s="21"/>
      <c r="BA546" s="21"/>
      <c r="BB546" s="21"/>
      <c r="BC546" s="21"/>
      <c r="BD546" s="21"/>
      <c r="BE546" s="21"/>
      <c r="BF546" s="24" t="s">
        <v>98</v>
      </c>
      <c r="BG546" s="24">
        <v>101.49857185750398</v>
      </c>
      <c r="BH546" s="29" t="str">
        <f>IF(_xlfn.XLOOKUP(Consolidated[[#This Row],[CODE]],'[4]PRUEBA PVI'!$D:$D,'[4]PRUEBA PVI'!$AF:$AF,"NOT FOUND")=BG546,"",_xlfn.XLOOKUP(Consolidated[[#This Row],[CODE]],'[4]PRUEBA PVI'!$D:$D,'[4]PRUEBA PVI'!$AF:$AF,"NOT FOUND"))</f>
        <v/>
      </c>
      <c r="BI546" s="30">
        <v>96.2804869891051</v>
      </c>
      <c r="BJ546" s="21">
        <v>13</v>
      </c>
      <c r="BK546" s="28" t="str">
        <f>IF(_xlfn.XLOOKUP(Consolidated[[#This Row],[CODE]],'[4]PRUEBA PVI'!$D:$D,'[4]PRUEBA PVI'!$AK:$AK,"NO DATA")=Consolidated[[#This Row],[NO OF CLASSROOMS]],"","DOES NOT MATCH")</f>
        <v/>
      </c>
      <c r="BL546" s="31">
        <f>Consolidated[[#This Row],[ENROLLMENT 2021-22]]/Consolidated[[#This Row],[NO OF CLASSROOMS]]</f>
        <v>7.4061913068542387</v>
      </c>
      <c r="BM546" s="21">
        <f>Consolidated[[#This Row],[FLOOR AREA (SF)]]/Consolidated[[#This Row],[ENROLLMENT 2022-23]]</f>
        <v>142.66210583069861</v>
      </c>
      <c r="BN546" s="21" t="s">
        <v>114</v>
      </c>
      <c r="BO546" s="21" t="s">
        <v>100</v>
      </c>
      <c r="BP546" s="21" t="s">
        <v>97</v>
      </c>
      <c r="BQ546" s="21" t="s">
        <v>97</v>
      </c>
      <c r="BR546" s="21" t="s">
        <v>285</v>
      </c>
      <c r="BS546" s="21" t="str">
        <f>_xlfn.XLOOKUP(Consolidated[[#This Row],[CODE]],'[7]page 1'!$A:$A,'[7]page 1'!$C:$C,"")</f>
        <v>85KVA</v>
      </c>
      <c r="BT546" s="21" t="str">
        <f>_xlfn.XLOOKUP(Consolidated[[#This Row],[CODE]],[8]Sheet1!$A:$A,[8]Sheet1!$G:$G,"")</f>
        <v/>
      </c>
      <c r="BU546" s="21" t="s">
        <v>92</v>
      </c>
      <c r="BV546" s="21" t="s">
        <v>101</v>
      </c>
      <c r="BW546" s="25" t="s">
        <v>125</v>
      </c>
      <c r="BX546" s="32" t="s">
        <v>1567</v>
      </c>
      <c r="BY546" s="21" t="s">
        <v>1462</v>
      </c>
      <c r="BZ546" s="21" t="s">
        <v>103</v>
      </c>
      <c r="CA546" s="33" t="s">
        <v>1465</v>
      </c>
      <c r="CB546" s="21">
        <v>1</v>
      </c>
      <c r="CC546" s="25" t="s">
        <v>105</v>
      </c>
      <c r="CD546" s="21" t="s">
        <v>97</v>
      </c>
      <c r="CE546" s="21"/>
      <c r="CF546" s="21" t="s">
        <v>106</v>
      </c>
    </row>
    <row r="547" spans="1:84" ht="82.8" x14ac:dyDescent="0.3">
      <c r="A547" s="65">
        <v>54445</v>
      </c>
      <c r="B547" s="22" t="s">
        <v>1568</v>
      </c>
      <c r="C547" s="21" t="s">
        <v>356</v>
      </c>
      <c r="D547" s="21" t="s">
        <v>1384</v>
      </c>
      <c r="E547" s="21" t="s">
        <v>1385</v>
      </c>
      <c r="F547" s="21"/>
      <c r="G547" s="21" t="s">
        <v>119</v>
      </c>
      <c r="H547" s="21" t="s">
        <v>120</v>
      </c>
      <c r="I547" s="21" t="s">
        <v>92</v>
      </c>
      <c r="J547" s="21" t="s">
        <v>92</v>
      </c>
      <c r="K547" s="21" t="s">
        <v>121</v>
      </c>
      <c r="L547" s="24" t="s">
        <v>92</v>
      </c>
      <c r="M547" s="24">
        <v>43.877874414281195</v>
      </c>
      <c r="N547" s="24">
        <v>42.01513669687764</v>
      </c>
      <c r="O547" s="24">
        <v>76.028177820310731</v>
      </c>
      <c r="P547" s="24">
        <v>58.391293863203927</v>
      </c>
      <c r="Q547" s="24">
        <v>67.031271876154705</v>
      </c>
      <c r="R547" s="24">
        <v>73.762783421689377</v>
      </c>
      <c r="S547" s="24" t="s">
        <v>92</v>
      </c>
      <c r="T547" s="24" t="s">
        <v>92</v>
      </c>
      <c r="U547" s="24" t="s">
        <v>92</v>
      </c>
      <c r="V547" s="24" t="s">
        <v>92</v>
      </c>
      <c r="W547" s="24" t="s">
        <v>92</v>
      </c>
      <c r="X547" s="24" t="s">
        <v>92</v>
      </c>
      <c r="Y547" s="24" t="s">
        <v>92</v>
      </c>
      <c r="Z547" s="24" t="s">
        <v>92</v>
      </c>
      <c r="AA547" s="24" t="s">
        <v>92</v>
      </c>
      <c r="AB547" s="23" t="s">
        <v>202</v>
      </c>
      <c r="AC547" s="37">
        <v>18.05011</v>
      </c>
      <c r="AD547" s="37">
        <v>-66.399686000000003</v>
      </c>
      <c r="AE547" s="37" t="str">
        <f>_xlfn.XLOOKUP(Consolidated[[#This Row],[CODE]],[1]updatedschoolpoints!$A:$A,[1]updatedschoolpoints!$O:$O)</f>
        <v>368-000-004-29</v>
      </c>
      <c r="AF547" s="37">
        <f>_xlfn.XLOOKUP(Consolidated[[#This Row],[CODE]],[1]updatedschoolpoints!$A:$A,[1]updatedschoolpoints!$Q:$Q)</f>
        <v>29</v>
      </c>
      <c r="AG547" s="37">
        <f>_xlfn.XLOOKUP(Consolidated[[#This Row],[CODE]],[1]updatedschoolpoints!$A:$A,[1]updatedschoolpoints!$P:$P)</f>
        <v>4</v>
      </c>
      <c r="AH547" s="37">
        <f>_xlfn.XLOOKUP(Consolidated[[#This Row],[CODE]],[1]updatedschoolpoints!$A:$A,[1]updatedschoolpoints!$I:$I)</f>
        <v>4.3770931580000001</v>
      </c>
      <c r="AI547" s="37">
        <f>_xlfn.XLOOKUP(Consolidated[[#This Row],[CODE]],[1]updatedschoolpoints!$A:$A,[1]updatedschoolpoints!$H:$H)</f>
        <v>190666.17800000001</v>
      </c>
      <c r="AJ547" s="21">
        <v>26871</v>
      </c>
      <c r="AK547" s="21" t="s">
        <v>1569</v>
      </c>
      <c r="AL547" s="26">
        <f>_xlfn.XLOOKUP(Consolidated[[#This Row],[CODE]],'[2]FCI updated 220517'!$B:$B,'[2]FCI updated 220517'!$GD:$GD)</f>
        <v>0.55100000000000005</v>
      </c>
      <c r="AM547" s="27">
        <f>IF(AND(Consolidated[[#This Row],[DESIGNATION]]="Historic",Consolidated[[#This Row],[DESIGNATION 3/22/2022]]="Historic"),AL547,AL547/1.6)</f>
        <v>0.34437499999999999</v>
      </c>
      <c r="AN547" s="21" t="s">
        <v>45</v>
      </c>
      <c r="AO547" s="21" t="s">
        <v>97</v>
      </c>
      <c r="AP547" s="21" t="str">
        <f>_xlfn.XLOOKUP(Consolidated[[#This Row],[CODE]],'[3]PRUEBA PVI'!$D:$D,'[3]PRUEBA PVI'!$I:$I,"NO DATA")</f>
        <v>REGULAR</v>
      </c>
      <c r="AQ547" s="28" t="str">
        <f>IF(_xlfn.XLOOKUP(Consolidated[[#This Row],[CODE]],'[4]PRUEBA PVI'!$D:$D,'[4]PRUEBA PVI'!$I:$I,"NOT FOUND")=Consolidated[[#This Row],[SPECIAL SCHOOL]],"MATCHES","NO")</f>
        <v>MATCHES</v>
      </c>
      <c r="AR547" s="28"/>
      <c r="AS547" s="21">
        <f>_xlfn.XLOOKUP(Consolidated[[#This Row],[CODE]],'[5]WORKING FILE'!$D:$D,'[5]WORKING FILE'!$W:$W,"")</f>
        <v>4</v>
      </c>
      <c r="AT547" s="33" t="str">
        <f>_xlfn.XLOOKUP(Consolidated[[#This Row],[CODE]],'[5]WORKING FILE'!$D:$D,'[5]WORKING FILE'!$V:$V)</f>
        <v>Small school, faf away. Keep and turn into PK-8 by adding PK and 6-8</v>
      </c>
      <c r="AU547" s="21" t="str">
        <f>_xlfn.XLOOKUP(Consolidated[[#This Row],[CODE]],'[6]Karen sort'!$D:$D,'[6]Karen sort'!$O:$O,"NOT COMPLETE")</f>
        <v>PK-8</v>
      </c>
      <c r="AV547" s="21">
        <v>4.7</v>
      </c>
      <c r="AW547" s="21">
        <v>5</v>
      </c>
      <c r="AX547" s="21" t="s">
        <v>92</v>
      </c>
      <c r="AY547" s="27" t="s">
        <v>92</v>
      </c>
      <c r="AZ547" s="21"/>
      <c r="BA547" s="21"/>
      <c r="BB547" s="21"/>
      <c r="BC547" s="21"/>
      <c r="BD547" s="21"/>
      <c r="BE547" s="21"/>
      <c r="BF547" s="24" t="s">
        <v>179</v>
      </c>
      <c r="BG547" s="24">
        <v>361.10653809251755</v>
      </c>
      <c r="BH547" s="29" t="str">
        <f>IF(_xlfn.XLOOKUP(Consolidated[[#This Row],[CODE]],'[4]PRUEBA PVI'!$D:$D,'[4]PRUEBA PVI'!$AF:$AF,"NOT FOUND")=BG547,"",_xlfn.XLOOKUP(Consolidated[[#This Row],[CODE]],'[4]PRUEBA PVI'!$D:$D,'[4]PRUEBA PVI'!$AF:$AF,"NOT FOUND"))</f>
        <v/>
      </c>
      <c r="BI547" s="30">
        <v>340.47620280753944</v>
      </c>
      <c r="BJ547" s="21">
        <v>22</v>
      </c>
      <c r="BK547" s="28" t="str">
        <f>IF(_xlfn.XLOOKUP(Consolidated[[#This Row],[CODE]],'[4]PRUEBA PVI'!$D:$D,'[4]PRUEBA PVI'!$AK:$AK,"NO DATA")=Consolidated[[#This Row],[NO OF CLASSROOMS]],"","DOES NOT MATCH")</f>
        <v/>
      </c>
      <c r="BL547" s="31">
        <f>Consolidated[[#This Row],[ENROLLMENT 2021-22]]/Consolidated[[#This Row],[NO OF CLASSROOMS]]</f>
        <v>15.476191036706338</v>
      </c>
      <c r="BM547" s="21">
        <f>Consolidated[[#This Row],[FLOOR AREA (SF)]]/Consolidated[[#This Row],[ENROLLMENT 2022-23]]</f>
        <v>74.412942346437092</v>
      </c>
      <c r="BN547" s="21" t="s">
        <v>114</v>
      </c>
      <c r="BO547" s="21" t="s">
        <v>115</v>
      </c>
      <c r="BP547" s="21" t="s">
        <v>97</v>
      </c>
      <c r="BQ547" s="21" t="s">
        <v>123</v>
      </c>
      <c r="BR547" s="21" t="s">
        <v>97</v>
      </c>
      <c r="BS547" s="21" t="str">
        <f>_xlfn.XLOOKUP(Consolidated[[#This Row],[CODE]],'[7]page 1'!$A:$A,'[7]page 1'!$C:$C,"")</f>
        <v/>
      </c>
      <c r="BT547" s="21" t="str">
        <f>_xlfn.XLOOKUP(Consolidated[[#This Row],[CODE]],[8]Sheet1!$A:$A,[8]Sheet1!$G:$G,"")</f>
        <v/>
      </c>
      <c r="BU547" s="21" t="s">
        <v>92</v>
      </c>
      <c r="BV547" s="21" t="s">
        <v>124</v>
      </c>
      <c r="BW547" s="25" t="s">
        <v>92</v>
      </c>
      <c r="BX547" s="32" t="s">
        <v>1570</v>
      </c>
      <c r="BY547" s="21" t="s">
        <v>1385</v>
      </c>
      <c r="BZ547" s="21" t="s">
        <v>103</v>
      </c>
      <c r="CA547" s="33" t="s">
        <v>1387</v>
      </c>
      <c r="CB547" s="21">
        <v>2</v>
      </c>
      <c r="CC547" s="25" t="s">
        <v>253</v>
      </c>
      <c r="CD547" s="21" t="s">
        <v>97</v>
      </c>
      <c r="CE547" s="21"/>
      <c r="CF547" s="21" t="s">
        <v>139</v>
      </c>
    </row>
    <row r="548" spans="1:84" ht="41.4" x14ac:dyDescent="0.3">
      <c r="A548" s="21">
        <v>54452</v>
      </c>
      <c r="B548" s="22" t="s">
        <v>1571</v>
      </c>
      <c r="C548" s="21" t="s">
        <v>356</v>
      </c>
      <c r="D548" s="21" t="s">
        <v>1384</v>
      </c>
      <c r="E548" s="21" t="s">
        <v>1535</v>
      </c>
      <c r="F548" s="21"/>
      <c r="G548" s="21" t="s">
        <v>108</v>
      </c>
      <c r="H548" s="21" t="s">
        <v>109</v>
      </c>
      <c r="I548" s="21" t="s">
        <v>92</v>
      </c>
      <c r="J548" s="21" t="s">
        <v>93</v>
      </c>
      <c r="K548" s="21" t="s">
        <v>111</v>
      </c>
      <c r="L548" s="24" t="s">
        <v>92</v>
      </c>
      <c r="M548" s="24">
        <v>41.970140744095055</v>
      </c>
      <c r="N548" s="24">
        <v>31.744769948751994</v>
      </c>
      <c r="O548" s="24">
        <v>35.667540211997625</v>
      </c>
      <c r="P548" s="24">
        <v>42.380777803938336</v>
      </c>
      <c r="Q548" s="24">
        <v>42.484608935591012</v>
      </c>
      <c r="R548" s="24">
        <v>40.664098552982608</v>
      </c>
      <c r="S548" s="24">
        <v>48.36749268883576</v>
      </c>
      <c r="T548" s="24">
        <v>34.974054803438833</v>
      </c>
      <c r="U548" s="24">
        <v>48.492022947766415</v>
      </c>
      <c r="V548" s="24" t="s">
        <v>92</v>
      </c>
      <c r="W548" s="24" t="s">
        <v>92</v>
      </c>
      <c r="X548" s="24" t="s">
        <v>92</v>
      </c>
      <c r="Y548" s="24" t="s">
        <v>92</v>
      </c>
      <c r="Z548" s="24">
        <v>5.7248973345479879</v>
      </c>
      <c r="AA548" s="24" t="s">
        <v>92</v>
      </c>
      <c r="AB548" s="23" t="s">
        <v>129</v>
      </c>
      <c r="AC548" s="37">
        <v>18.133859449999999</v>
      </c>
      <c r="AD548" s="37">
        <v>-66.474096079999995</v>
      </c>
      <c r="AE548" s="37" t="str">
        <f>_xlfn.XLOOKUP(Consolidated[[#This Row],[CODE]],[1]updatedschoolpoints!$A:$A,[1]updatedschoolpoints!$O:$O)</f>
        <v>294-065-132-41</v>
      </c>
      <c r="AF548" s="37">
        <f>_xlfn.XLOOKUP(Consolidated[[#This Row],[CODE]],[1]updatedschoolpoints!$A:$A,[1]updatedschoolpoints!$Q:$Q)</f>
        <v>41</v>
      </c>
      <c r="AG548" s="37">
        <f>_xlfn.XLOOKUP(Consolidated[[#This Row],[CODE]],[1]updatedschoolpoints!$A:$A,[1]updatedschoolpoints!$P:$P)</f>
        <v>132</v>
      </c>
      <c r="AH548" s="37">
        <f>_xlfn.XLOOKUP(Consolidated[[#This Row],[CODE]],[1]updatedschoolpoints!$A:$A,[1]updatedschoolpoints!$I:$I)</f>
        <v>4.6187924899999997</v>
      </c>
      <c r="AI548" s="37">
        <f>_xlfn.XLOOKUP(Consolidated[[#This Row],[CODE]],[1]updatedschoolpoints!$A:$A,[1]updatedschoolpoints!$H:$H)</f>
        <v>201194.60089999999</v>
      </c>
      <c r="AJ548" s="21">
        <v>50985</v>
      </c>
      <c r="AK548" s="21" t="s">
        <v>1572</v>
      </c>
      <c r="AL548" s="26">
        <f>_xlfn.XLOOKUP(Consolidated[[#This Row],[CODE]],'[2]FCI updated 220517'!$B:$B,'[2]FCI updated 220517'!$GD:$GD)</f>
        <v>0.66849999999999998</v>
      </c>
      <c r="AM548" s="27">
        <f>IF(AND(Consolidated[[#This Row],[DESIGNATION]]="Historic",Consolidated[[#This Row],[DESIGNATION 3/22/2022]]="Historic"),AL548,AL548/1.6)</f>
        <v>0.41781249999999998</v>
      </c>
      <c r="AN548" s="21" t="s">
        <v>45</v>
      </c>
      <c r="AO548" s="21" t="s">
        <v>97</v>
      </c>
      <c r="AP548" s="21" t="str">
        <f>_xlfn.XLOOKUP(Consolidated[[#This Row],[CODE]],'[3]PRUEBA PVI'!$D:$D,'[3]PRUEBA PVI'!$I:$I,"NO DATA")</f>
        <v>REGULAR</v>
      </c>
      <c r="AQ548" s="28" t="str">
        <f>IF(_xlfn.XLOOKUP(Consolidated[[#This Row],[CODE]],'[4]PRUEBA PVI'!$D:$D,'[4]PRUEBA PVI'!$I:$I,"NOT FOUND")=Consolidated[[#This Row],[SPECIAL SCHOOL]],"MATCHES","NO")</f>
        <v>MATCHES</v>
      </c>
      <c r="AR548" s="28"/>
      <c r="AS548" s="21">
        <f>_xlfn.XLOOKUP(Consolidated[[#This Row],[CODE]],'[5]WORKING FILE'!$D:$D,'[5]WORKING FILE'!$W:$W,"")</f>
        <v>3</v>
      </c>
      <c r="AT548" s="33">
        <f>_xlfn.XLOOKUP(Consolidated[[#This Row],[CODE]],'[5]WORKING FILE'!$D:$D,'[5]WORKING FILE'!$V:$V)</f>
        <v>0</v>
      </c>
      <c r="AU548" s="21" t="str">
        <f>_xlfn.XLOOKUP(Consolidated[[#This Row],[CODE]],'[6]Karen sort'!$D:$D,'[6]Karen sort'!$O:$O,"NOT COMPLETE")</f>
        <v>PK-8</v>
      </c>
      <c r="AV548" s="21">
        <v>8.1999999999999993</v>
      </c>
      <c r="AW548" s="21">
        <v>3</v>
      </c>
      <c r="AX548" s="21">
        <v>1</v>
      </c>
      <c r="AY548" s="27">
        <v>0.76361122749654498</v>
      </c>
      <c r="AZ548" s="21"/>
      <c r="BA548" s="21"/>
      <c r="BB548" s="21"/>
      <c r="BC548" s="21"/>
      <c r="BD548" s="21"/>
      <c r="BE548" s="21"/>
      <c r="BF548" s="24" t="s">
        <v>179</v>
      </c>
      <c r="BG548" s="24">
        <v>377.1983106828248</v>
      </c>
      <c r="BH548" s="29" t="str">
        <f>IF(_xlfn.XLOOKUP(Consolidated[[#This Row],[CODE]],'[4]PRUEBA PVI'!$D:$D,'[4]PRUEBA PVI'!$AF:$AF,"NOT FOUND")=BG548,"",_xlfn.XLOOKUP(Consolidated[[#This Row],[CODE]],'[4]PRUEBA PVI'!$D:$D,'[4]PRUEBA PVI'!$AF:$AF,"NOT FOUND"))</f>
        <v/>
      </c>
      <c r="BI548" s="30">
        <v>357.69321018516115</v>
      </c>
      <c r="BJ548" s="21">
        <v>31</v>
      </c>
      <c r="BK548" s="28" t="str">
        <f>IF(_xlfn.XLOOKUP(Consolidated[[#This Row],[CODE]],'[4]PRUEBA PVI'!$D:$D,'[4]PRUEBA PVI'!$AK:$AK,"NO DATA")=Consolidated[[#This Row],[NO OF CLASSROOMS]],"","DOES NOT MATCH")</f>
        <v/>
      </c>
      <c r="BL548" s="31">
        <f>Consolidated[[#This Row],[ENROLLMENT 2021-22]]/Consolidated[[#This Row],[NO OF CLASSROOMS]]</f>
        <v>11.53849065113423</v>
      </c>
      <c r="BM548" s="21">
        <f>Consolidated[[#This Row],[FLOOR AREA (SF)]]/Consolidated[[#This Row],[ENROLLMENT 2022-23]]</f>
        <v>135.16762550633962</v>
      </c>
      <c r="BN548" s="21" t="s">
        <v>114</v>
      </c>
      <c r="BO548" s="21" t="s">
        <v>100</v>
      </c>
      <c r="BP548" s="21" t="s">
        <v>97</v>
      </c>
      <c r="BQ548" s="21" t="s">
        <v>97</v>
      </c>
      <c r="BR548" s="21" t="s">
        <v>97</v>
      </c>
      <c r="BS548" s="21" t="str">
        <f>_xlfn.XLOOKUP(Consolidated[[#This Row],[CODE]],'[7]page 1'!$A:$A,'[7]page 1'!$C:$C,"")</f>
        <v/>
      </c>
      <c r="BT548" s="21" t="str">
        <f>_xlfn.XLOOKUP(Consolidated[[#This Row],[CODE]],[8]Sheet1!$A:$A,[8]Sheet1!$G:$G,"")</f>
        <v/>
      </c>
      <c r="BU548" s="21" t="s">
        <v>92</v>
      </c>
      <c r="BV548" s="21" t="s">
        <v>101</v>
      </c>
      <c r="BW548" s="25" t="s">
        <v>92</v>
      </c>
      <c r="BX548" s="32" t="s">
        <v>1573</v>
      </c>
      <c r="BY548" s="21" t="s">
        <v>1535</v>
      </c>
      <c r="BZ548" s="21" t="s">
        <v>103</v>
      </c>
      <c r="CA548" s="33" t="s">
        <v>1537</v>
      </c>
      <c r="CB548" s="21">
        <v>2</v>
      </c>
      <c r="CC548" s="25" t="s">
        <v>253</v>
      </c>
      <c r="CD548" s="21" t="s">
        <v>97</v>
      </c>
      <c r="CE548" s="21"/>
      <c r="CF548" s="21" t="s">
        <v>127</v>
      </c>
    </row>
    <row r="549" spans="1:84" ht="70.2" x14ac:dyDescent="0.3">
      <c r="A549" s="21">
        <v>54502</v>
      </c>
      <c r="B549" s="22" t="s">
        <v>1574</v>
      </c>
      <c r="C549" s="21" t="s">
        <v>356</v>
      </c>
      <c r="D549" s="21" t="s">
        <v>356</v>
      </c>
      <c r="E549" s="21" t="s">
        <v>356</v>
      </c>
      <c r="F549" s="21"/>
      <c r="G549" s="21" t="s">
        <v>119</v>
      </c>
      <c r="H549" s="21" t="s">
        <v>120</v>
      </c>
      <c r="I549" s="21" t="s">
        <v>92</v>
      </c>
      <c r="J549" s="21" t="s">
        <v>92</v>
      </c>
      <c r="K549" s="21" t="s">
        <v>121</v>
      </c>
      <c r="L549" s="24" t="s">
        <v>92</v>
      </c>
      <c r="M549" s="24">
        <v>44.831741249374268</v>
      </c>
      <c r="N549" s="24">
        <v>45.749815514377879</v>
      </c>
      <c r="O549" s="24">
        <v>39.422018129050009</v>
      </c>
      <c r="P549" s="24">
        <v>39.555392617009112</v>
      </c>
      <c r="Q549" s="24">
        <v>45.316916197963742</v>
      </c>
      <c r="R549" s="24">
        <v>37.827068421379167</v>
      </c>
      <c r="S549" s="24" t="s">
        <v>92</v>
      </c>
      <c r="T549" s="24" t="s">
        <v>92</v>
      </c>
      <c r="U549" s="24" t="s">
        <v>92</v>
      </c>
      <c r="V549" s="24" t="s">
        <v>92</v>
      </c>
      <c r="W549" s="24" t="s">
        <v>92</v>
      </c>
      <c r="X549" s="24" t="s">
        <v>92</v>
      </c>
      <c r="Y549" s="24" t="s">
        <v>92</v>
      </c>
      <c r="Z549" s="24" t="s">
        <v>92</v>
      </c>
      <c r="AA549" s="24" t="s">
        <v>92</v>
      </c>
      <c r="AB549" s="23" t="s">
        <v>198</v>
      </c>
      <c r="AC549" s="21">
        <v>18.012049999999999</v>
      </c>
      <c r="AD549" s="21">
        <v>-66.584869999999995</v>
      </c>
      <c r="AE549" s="21" t="str">
        <f>_xlfn.XLOOKUP(Consolidated[[#This Row],[CODE]],[1]updatedschoolpoints!$A:$A,[1]updatedschoolpoints!$O:$O)</f>
        <v>389-057-003-01</v>
      </c>
      <c r="AF549" s="21">
        <f>_xlfn.XLOOKUP(Consolidated[[#This Row],[CODE]],[1]updatedschoolpoints!$A:$A,[1]updatedschoolpoints!$Q:$Q)</f>
        <v>1</v>
      </c>
      <c r="AG549" s="21">
        <f>_xlfn.XLOOKUP(Consolidated[[#This Row],[CODE]],[1]updatedschoolpoints!$A:$A,[1]updatedschoolpoints!$P:$P)</f>
        <v>3</v>
      </c>
      <c r="AH549" s="21">
        <f>_xlfn.XLOOKUP(Consolidated[[#This Row],[CODE]],[1]updatedschoolpoints!$A:$A,[1]updatedschoolpoints!$I:$I)</f>
        <v>2.6041884949999998</v>
      </c>
      <c r="AI549" s="21">
        <f>_xlfn.XLOOKUP(Consolidated[[#This Row],[CODE]],[1]updatedschoolpoints!$A:$A,[1]updatedschoolpoints!$H:$H)</f>
        <v>113438.45080000001</v>
      </c>
      <c r="AJ549" s="21">
        <v>104572</v>
      </c>
      <c r="AK549" s="21" t="s">
        <v>402</v>
      </c>
      <c r="AL549" s="26">
        <f>_xlfn.XLOOKUP(Consolidated[[#This Row],[CODE]],'[2]FCI updated 220517'!$B:$B,'[2]FCI updated 220517'!$GD:$GD)</f>
        <v>0.59299999999999997</v>
      </c>
      <c r="AM549" s="27">
        <f>IF(AND(Consolidated[[#This Row],[DESIGNATION]]="Historic",Consolidated[[#This Row],[DESIGNATION 3/22/2022]]="Historic"),AL549,AL549/1.6)</f>
        <v>0.37062499999999998</v>
      </c>
      <c r="AN549" s="21" t="s">
        <v>97</v>
      </c>
      <c r="AO549" s="21" t="s">
        <v>97</v>
      </c>
      <c r="AP549" s="21" t="str">
        <f>_xlfn.XLOOKUP(Consolidated[[#This Row],[CODE]],'[3]PRUEBA PVI'!$D:$D,'[3]PRUEBA PVI'!$I:$I,"NO DATA")</f>
        <v>REGULAR</v>
      </c>
      <c r="AQ549" s="28" t="str">
        <f>IF(_xlfn.XLOOKUP(Consolidated[[#This Row],[CODE]],'[4]PRUEBA PVI'!$D:$D,'[4]PRUEBA PVI'!$I:$I,"NOT FOUND")=Consolidated[[#This Row],[SPECIAL SCHOOL]],"MATCHES","NO")</f>
        <v>MATCHES</v>
      </c>
      <c r="AR549" s="28"/>
      <c r="AS549" s="21">
        <f>_xlfn.XLOOKUP(Consolidated[[#This Row],[CODE]],'[5]WORKING FILE'!$D:$D,'[5]WORKING FILE'!$W:$W,"")</f>
        <v>2</v>
      </c>
      <c r="AT549" s="33">
        <f>_xlfn.XLOOKUP(Consolidated[[#This Row],[CODE]],'[5]WORKING FILE'!$D:$D,'[5]WORKING FILE'!$V:$V)</f>
        <v>0</v>
      </c>
      <c r="AU549" s="21">
        <f>_xlfn.XLOOKUP(Consolidated[[#This Row],[CODE]],'[6]Karen sort'!$D:$D,'[6]Karen sort'!$O:$O,"NOT COMPLETE")</f>
        <v>0</v>
      </c>
      <c r="AV549" s="21">
        <v>8.1999999999999993</v>
      </c>
      <c r="AW549" s="21">
        <v>3</v>
      </c>
      <c r="AX549" s="21" t="s">
        <v>92</v>
      </c>
      <c r="AY549" s="27" t="s">
        <v>92</v>
      </c>
      <c r="AZ549" s="21"/>
      <c r="BA549" s="21"/>
      <c r="BB549" s="21"/>
      <c r="BC549" s="21"/>
      <c r="BD549" s="21"/>
      <c r="BE549" s="21"/>
      <c r="BF549" s="24" t="s">
        <v>98</v>
      </c>
      <c r="BG549" s="24">
        <v>252.7029521291542</v>
      </c>
      <c r="BH549" s="29" t="str">
        <f>IF(_xlfn.XLOOKUP(Consolidated[[#This Row],[CODE]],'[4]PRUEBA PVI'!$D:$D,'[4]PRUEBA PVI'!$AF:$AF,"NOT FOUND")=BG549,"",_xlfn.XLOOKUP(Consolidated[[#This Row],[CODE]],'[4]PRUEBA PVI'!$D:$D,'[4]PRUEBA PVI'!$AF:$AF,"NOT FOUND"))</f>
        <v/>
      </c>
      <c r="BI549" s="30">
        <v>238.29006336515522</v>
      </c>
      <c r="BJ549" s="21">
        <v>19</v>
      </c>
      <c r="BK549" s="28" t="str">
        <f>IF(_xlfn.XLOOKUP(Consolidated[[#This Row],[CODE]],'[4]PRUEBA PVI'!$D:$D,'[4]PRUEBA PVI'!$AK:$AK,"NO DATA")=Consolidated[[#This Row],[NO OF CLASSROOMS]],"","DOES NOT MATCH")</f>
        <v/>
      </c>
      <c r="BL549" s="31">
        <f>Consolidated[[#This Row],[ENROLLMENT 2021-22]]/Consolidated[[#This Row],[NO OF CLASSROOMS]]</f>
        <v>12.54158228237659</v>
      </c>
      <c r="BM549" s="21">
        <f>Consolidated[[#This Row],[FLOOR AREA (SF)]]/Consolidated[[#This Row],[ENROLLMENT 2022-23]]</f>
        <v>413.81392310191217</v>
      </c>
      <c r="BN549" s="21" t="s">
        <v>99</v>
      </c>
      <c r="BO549" s="21" t="s">
        <v>132</v>
      </c>
      <c r="BP549" s="21" t="s">
        <v>97</v>
      </c>
      <c r="BQ549" s="21" t="s">
        <v>123</v>
      </c>
      <c r="BR549" s="21" t="s">
        <v>285</v>
      </c>
      <c r="BS549" s="21" t="str">
        <f>_xlfn.XLOOKUP(Consolidated[[#This Row],[CODE]],'[7]page 1'!$A:$A,'[7]page 1'!$C:$C,"")</f>
        <v/>
      </c>
      <c r="BT549" s="21" t="str">
        <f>_xlfn.XLOOKUP(Consolidated[[#This Row],[CODE]],[8]Sheet1!$A:$A,[8]Sheet1!$G:$G,"")</f>
        <v/>
      </c>
      <c r="BU549" s="21" t="s">
        <v>92</v>
      </c>
      <c r="BV549" s="21" t="s">
        <v>124</v>
      </c>
      <c r="BW549" s="25" t="s">
        <v>125</v>
      </c>
      <c r="BX549" s="32" t="s">
        <v>1575</v>
      </c>
      <c r="BY549" s="21" t="s">
        <v>356</v>
      </c>
      <c r="BZ549" s="21" t="s">
        <v>103</v>
      </c>
      <c r="CA549" s="33" t="s">
        <v>1576</v>
      </c>
      <c r="CB549" s="21">
        <v>1</v>
      </c>
      <c r="CC549" s="25" t="s">
        <v>172</v>
      </c>
      <c r="CD549" s="21" t="s">
        <v>97</v>
      </c>
      <c r="CE549" s="21"/>
      <c r="CF549" s="21" t="s">
        <v>176</v>
      </c>
    </row>
    <row r="550" spans="1:84" ht="56.4" x14ac:dyDescent="0.3">
      <c r="A550" s="21">
        <v>54551</v>
      </c>
      <c r="B550" s="22" t="s">
        <v>1577</v>
      </c>
      <c r="C550" s="21" t="s">
        <v>356</v>
      </c>
      <c r="D550" s="21" t="s">
        <v>357</v>
      </c>
      <c r="E550" s="21" t="s">
        <v>1376</v>
      </c>
      <c r="F550" s="21"/>
      <c r="G550" s="21" t="s">
        <v>189</v>
      </c>
      <c r="H550" s="21" t="s">
        <v>190</v>
      </c>
      <c r="I550" s="21" t="s">
        <v>92</v>
      </c>
      <c r="J550" s="21" t="s">
        <v>93</v>
      </c>
      <c r="K550" s="21" t="s">
        <v>191</v>
      </c>
      <c r="L550" s="24" t="s">
        <v>92</v>
      </c>
      <c r="M550" s="24" t="s">
        <v>92</v>
      </c>
      <c r="N550" s="24" t="s">
        <v>92</v>
      </c>
      <c r="O550" s="24" t="s">
        <v>92</v>
      </c>
      <c r="P550" s="24" t="s">
        <v>92</v>
      </c>
      <c r="Q550" s="24" t="s">
        <v>92</v>
      </c>
      <c r="R550" s="24" t="s">
        <v>92</v>
      </c>
      <c r="S550" s="24">
        <v>91.993074329746435</v>
      </c>
      <c r="T550" s="24">
        <v>97.360206614978367</v>
      </c>
      <c r="U550" s="24">
        <v>101.73816579237267</v>
      </c>
      <c r="V550" s="24" t="s">
        <v>92</v>
      </c>
      <c r="W550" s="24" t="s">
        <v>92</v>
      </c>
      <c r="X550" s="24" t="s">
        <v>92</v>
      </c>
      <c r="Y550" s="24" t="s">
        <v>92</v>
      </c>
      <c r="Z550" s="24" t="s">
        <v>92</v>
      </c>
      <c r="AA550" s="24" t="s">
        <v>92</v>
      </c>
      <c r="AB550" s="23" t="s">
        <v>192</v>
      </c>
      <c r="AC550" s="37">
        <v>18.167342179999999</v>
      </c>
      <c r="AD550" s="37">
        <v>-66.724693209999998</v>
      </c>
      <c r="AE550" s="37" t="str">
        <f>_xlfn.XLOOKUP(Consolidated[[#This Row],[CODE]],[1]updatedschoolpoints!$A:$A,[1]updatedschoolpoints!$O:$O)</f>
        <v>266-055-208-01</v>
      </c>
      <c r="AF550" s="37">
        <f>_xlfn.XLOOKUP(Consolidated[[#This Row],[CODE]],[1]updatedschoolpoints!$A:$A,[1]updatedschoolpoints!$Q:$Q)</f>
        <v>1</v>
      </c>
      <c r="AG550" s="37">
        <f>_xlfn.XLOOKUP(Consolidated[[#This Row],[CODE]],[1]updatedschoolpoints!$A:$A,[1]updatedschoolpoints!$P:$P)</f>
        <v>208</v>
      </c>
      <c r="AH550" s="37">
        <f>_xlfn.XLOOKUP(Consolidated[[#This Row],[CODE]],[1]updatedschoolpoints!$A:$A,[1]updatedschoolpoints!$I:$I)</f>
        <v>3.809192935</v>
      </c>
      <c r="AI550" s="37">
        <f>_xlfn.XLOOKUP(Consolidated[[#This Row],[CODE]],[1]updatedschoolpoints!$A:$A,[1]updatedschoolpoints!$H:$H)</f>
        <v>165928.4443</v>
      </c>
      <c r="AJ550" s="21">
        <v>56051</v>
      </c>
      <c r="AK550" s="21" t="s">
        <v>466</v>
      </c>
      <c r="AL550" s="26">
        <f>_xlfn.XLOOKUP(Consolidated[[#This Row],[CODE]],'[2]FCI updated 220517'!$B:$B,'[2]FCI updated 220517'!$GD:$GD)</f>
        <v>1.1608000000000001</v>
      </c>
      <c r="AM550" s="27">
        <f>IF(AND(Consolidated[[#This Row],[DESIGNATION]]="Historic",Consolidated[[#This Row],[DESIGNATION 3/22/2022]]="Historic"),AL550,AL550/1.6)</f>
        <v>0.72550000000000003</v>
      </c>
      <c r="AN550" s="21" t="s">
        <v>45</v>
      </c>
      <c r="AO550" s="21" t="s">
        <v>46</v>
      </c>
      <c r="AP550" s="21" t="str">
        <f>_xlfn.XLOOKUP(Consolidated[[#This Row],[CODE]],'[3]PRUEBA PVI'!$D:$D,'[3]PRUEBA PVI'!$I:$I,"NO DATA")</f>
        <v>REGULAR</v>
      </c>
      <c r="AQ550" s="28" t="str">
        <f>IF(_xlfn.XLOOKUP(Consolidated[[#This Row],[CODE]],'[4]PRUEBA PVI'!$D:$D,'[4]PRUEBA PVI'!$I:$I,"NOT FOUND")=Consolidated[[#This Row],[SPECIAL SCHOOL]],"MATCHES","NO")</f>
        <v>MATCHES</v>
      </c>
      <c r="AR550" s="28"/>
      <c r="AS550" s="21">
        <f>_xlfn.XLOOKUP(Consolidated[[#This Row],[CODE]],'[5]WORKING FILE'!$D:$D,'[5]WORKING FILE'!$W:$W,"")</f>
        <v>3</v>
      </c>
      <c r="AT550" s="33" t="str">
        <f>_xlfn.XLOOKUP(Consolidated[[#This Row],[CODE]],'[5]WORKING FILE'!$D:$D,'[5]WORKING FILE'!$V:$V)</f>
        <v>Keep. Urban center and PK-5 nearby</v>
      </c>
      <c r="AU550" s="21" t="str">
        <f>_xlfn.XLOOKUP(Consolidated[[#This Row],[CODE]],'[6]Karen sort'!$D:$D,'[6]Karen sort'!$O:$O,"NOT COMPLETE")</f>
        <v>6-8</v>
      </c>
      <c r="AV550" s="21">
        <v>2.1</v>
      </c>
      <c r="AW550" s="21">
        <v>2</v>
      </c>
      <c r="AX550" s="21" t="s">
        <v>92</v>
      </c>
      <c r="AY550" s="27" t="s">
        <v>92</v>
      </c>
      <c r="AZ550" s="21"/>
      <c r="BA550" s="21"/>
      <c r="BB550" s="21"/>
      <c r="BC550" s="21"/>
      <c r="BD550" s="21"/>
      <c r="BE550" s="21"/>
      <c r="BF550" s="24" t="s">
        <v>98</v>
      </c>
      <c r="BG550" s="24">
        <v>306.17174291451926</v>
      </c>
      <c r="BH550" s="29" t="str">
        <f>IF(_xlfn.XLOOKUP(Consolidated[[#This Row],[CODE]],'[4]PRUEBA PVI'!$D:$D,'[4]PRUEBA PVI'!$AF:$AF,"NOT FOUND")=BG550,"",_xlfn.XLOOKUP(Consolidated[[#This Row],[CODE]],'[4]PRUEBA PVI'!$D:$D,'[4]PRUEBA PVI'!$AF:$AF,"NOT FOUND"))</f>
        <v/>
      </c>
      <c r="BI550" s="30">
        <v>290.22236272257129</v>
      </c>
      <c r="BJ550" s="21">
        <v>53</v>
      </c>
      <c r="BK550" s="28" t="str">
        <f>IF(_xlfn.XLOOKUP(Consolidated[[#This Row],[CODE]],'[4]PRUEBA PVI'!$D:$D,'[4]PRUEBA PVI'!$AK:$AK,"NO DATA")=Consolidated[[#This Row],[NO OF CLASSROOMS]],"","DOES NOT MATCH")</f>
        <v/>
      </c>
      <c r="BL550" s="31">
        <f>Consolidated[[#This Row],[ENROLLMENT 2021-22]]/Consolidated[[#This Row],[NO OF CLASSROOMS]]</f>
        <v>5.4758936362749298</v>
      </c>
      <c r="BM550" s="21">
        <f>Consolidated[[#This Row],[FLOOR AREA (SF)]]/Consolidated[[#This Row],[ENROLLMENT 2022-23]]</f>
        <v>183.07045407403581</v>
      </c>
      <c r="BN550" s="21" t="s">
        <v>99</v>
      </c>
      <c r="BO550" s="21" t="s">
        <v>100</v>
      </c>
      <c r="BP550" s="21" t="s">
        <v>97</v>
      </c>
      <c r="BQ550" s="21" t="s">
        <v>123</v>
      </c>
      <c r="BR550" s="21" t="s">
        <v>285</v>
      </c>
      <c r="BS550" s="21" t="str">
        <f>_xlfn.XLOOKUP(Consolidated[[#This Row],[CODE]],'[7]page 1'!$A:$A,'[7]page 1'!$C:$C,"")</f>
        <v/>
      </c>
      <c r="BT550" s="21" t="str">
        <f>_xlfn.XLOOKUP(Consolidated[[#This Row],[CODE]],[8]Sheet1!$A:$A,[8]Sheet1!$G:$G,"")</f>
        <v/>
      </c>
      <c r="BU550" s="21" t="s">
        <v>92</v>
      </c>
      <c r="BV550" s="21" t="s">
        <v>101</v>
      </c>
      <c r="BW550" s="25" t="s">
        <v>125</v>
      </c>
      <c r="BX550" s="32" t="s">
        <v>1578</v>
      </c>
      <c r="BY550" s="21" t="s">
        <v>1376</v>
      </c>
      <c r="BZ550" s="21" t="s">
        <v>103</v>
      </c>
      <c r="CA550" s="33" t="s">
        <v>1378</v>
      </c>
      <c r="CB550" s="21">
        <v>2</v>
      </c>
      <c r="CC550" s="25" t="s">
        <v>105</v>
      </c>
      <c r="CD550" s="21" t="s">
        <v>97</v>
      </c>
      <c r="CE550" s="21"/>
      <c r="CF550" s="21" t="s">
        <v>117</v>
      </c>
    </row>
    <row r="551" spans="1:84" ht="56.4" x14ac:dyDescent="0.3">
      <c r="A551" s="21">
        <v>54619</v>
      </c>
      <c r="B551" s="22" t="s">
        <v>1579</v>
      </c>
      <c r="C551" s="21" t="s">
        <v>356</v>
      </c>
      <c r="D551" s="21" t="s">
        <v>357</v>
      </c>
      <c r="E551" s="21" t="s">
        <v>1430</v>
      </c>
      <c r="F551" s="21"/>
      <c r="G551" s="21" t="s">
        <v>160</v>
      </c>
      <c r="H551" s="21" t="s">
        <v>161</v>
      </c>
      <c r="I551" s="21" t="s">
        <v>92</v>
      </c>
      <c r="J551" s="21" t="s">
        <v>93</v>
      </c>
      <c r="K551" s="21" t="s">
        <v>162</v>
      </c>
      <c r="L551" s="24" t="s">
        <v>92</v>
      </c>
      <c r="M551" s="24" t="s">
        <v>92</v>
      </c>
      <c r="N551" s="24" t="s">
        <v>92</v>
      </c>
      <c r="O551" s="24" t="s">
        <v>92</v>
      </c>
      <c r="P551" s="24" t="s">
        <v>92</v>
      </c>
      <c r="Q551" s="24" t="s">
        <v>92</v>
      </c>
      <c r="R551" s="24" t="s">
        <v>92</v>
      </c>
      <c r="S551" s="24" t="s">
        <v>92</v>
      </c>
      <c r="T551" s="24" t="s">
        <v>92</v>
      </c>
      <c r="U551" s="24" t="s">
        <v>92</v>
      </c>
      <c r="V551" s="24">
        <v>140.34951138630365</v>
      </c>
      <c r="W551" s="24">
        <v>177.4414750459392</v>
      </c>
      <c r="X551" s="24">
        <v>165.9703529928174</v>
      </c>
      <c r="Y551" s="24">
        <v>138.90988152558216</v>
      </c>
      <c r="Z551" s="24" t="s">
        <v>92</v>
      </c>
      <c r="AA551" s="24" t="s">
        <v>92</v>
      </c>
      <c r="AB551" s="23" t="s">
        <v>1124</v>
      </c>
      <c r="AC551" s="21">
        <v>18.219380000000001</v>
      </c>
      <c r="AD551" s="21">
        <v>-66.58811</v>
      </c>
      <c r="AE551" s="21" t="str">
        <f>_xlfn.XLOOKUP(Consolidated[[#This Row],[CODE]],[1]updatedschoolpoints!$A:$A,[1]updatedschoolpoints!$O:$O)</f>
        <v>216-000-009-99</v>
      </c>
      <c r="AF551" s="21">
        <f>_xlfn.XLOOKUP(Consolidated[[#This Row],[CODE]],[1]updatedschoolpoints!$A:$A,[1]updatedschoolpoints!$Q:$Q)</f>
        <v>99</v>
      </c>
      <c r="AG551" s="21">
        <f>_xlfn.XLOOKUP(Consolidated[[#This Row],[CODE]],[1]updatedschoolpoints!$A:$A,[1]updatedschoolpoints!$P:$P)</f>
        <v>9</v>
      </c>
      <c r="AH551" s="21">
        <f>_xlfn.XLOOKUP(Consolidated[[#This Row],[CODE]],[1]updatedschoolpoints!$A:$A,[1]updatedschoolpoints!$I:$I)</f>
        <v>6.7124419770000001</v>
      </c>
      <c r="AI551" s="21">
        <f>_xlfn.XLOOKUP(Consolidated[[#This Row],[CODE]],[1]updatedschoolpoints!$A:$A,[1]updatedschoolpoints!$H:$H)</f>
        <v>292393.97249999997</v>
      </c>
      <c r="AJ551" s="21">
        <v>106457</v>
      </c>
      <c r="AK551" s="21" t="s">
        <v>402</v>
      </c>
      <c r="AL551" s="26">
        <f>_xlfn.XLOOKUP(Consolidated[[#This Row],[CODE]],'[2]FCI updated 220517'!$B:$B,'[2]FCI updated 220517'!$GD:$GD)</f>
        <v>0.43</v>
      </c>
      <c r="AM551" s="27">
        <f>IF(AND(Consolidated[[#This Row],[DESIGNATION]]="Historic",Consolidated[[#This Row],[DESIGNATION 3/22/2022]]="Historic"),AL551,AL551/1.6)</f>
        <v>0.26874999999999999</v>
      </c>
      <c r="AN551" s="21" t="s">
        <v>45</v>
      </c>
      <c r="AO551" s="21" t="s">
        <v>46</v>
      </c>
      <c r="AP551" s="21" t="str">
        <f>_xlfn.XLOOKUP(Consolidated[[#This Row],[CODE]],'[3]PRUEBA PVI'!$D:$D,'[3]PRUEBA PVI'!$I:$I,"NO DATA")</f>
        <v>STEM (CS/MT)</v>
      </c>
      <c r="AQ551" s="28" t="str">
        <f>IF(_xlfn.XLOOKUP(Consolidated[[#This Row],[CODE]],'[4]PRUEBA PVI'!$D:$D,'[4]PRUEBA PVI'!$I:$I,"NOT FOUND")=Consolidated[[#This Row],[SPECIAL SCHOOL]],"MATCHES","NO")</f>
        <v>MATCHES</v>
      </c>
      <c r="AR551" s="28"/>
      <c r="AS551" s="21">
        <f>_xlfn.XLOOKUP(Consolidated[[#This Row],[CODE]],'[5]WORKING FILE'!$D:$D,'[5]WORKING FILE'!$W:$W,"")</f>
        <v>3</v>
      </c>
      <c r="AT551" s="33" t="str">
        <f>_xlfn.XLOOKUP(Consolidated[[#This Row],[CODE]],'[5]WORKING FILE'!$D:$D,'[5]WORKING FILE'!$V:$V)</f>
        <v xml:space="preserve">Only HS in Municipality. Keep. Flood plain. </v>
      </c>
      <c r="AU551" s="21" t="str">
        <f>_xlfn.XLOOKUP(Consolidated[[#This Row],[CODE]],'[6]Karen sort'!$D:$D,'[6]Karen sort'!$O:$O,"NOT COMPLETE")</f>
        <v>9-12</v>
      </c>
      <c r="AV551" s="21">
        <v>4.4000000000000004</v>
      </c>
      <c r="AW551" s="21">
        <v>3</v>
      </c>
      <c r="AX551" s="21" t="s">
        <v>92</v>
      </c>
      <c r="AY551" s="27" t="s">
        <v>92</v>
      </c>
      <c r="AZ551" s="21"/>
      <c r="BA551" s="21"/>
      <c r="BB551" s="21"/>
      <c r="BC551" s="21"/>
      <c r="BD551" s="21"/>
      <c r="BE551" s="21"/>
      <c r="BF551" s="24" t="s">
        <v>179</v>
      </c>
      <c r="BG551" s="24">
        <v>639.14303321002558</v>
      </c>
      <c r="BH551" s="29" t="str">
        <f>IF(_xlfn.XLOOKUP(Consolidated[[#This Row],[CODE]],'[4]PRUEBA PVI'!$D:$D,'[4]PRUEBA PVI'!$AF:$AF,"NOT FOUND")=BG551,"",_xlfn.XLOOKUP(Consolidated[[#This Row],[CODE]],'[4]PRUEBA PVI'!$D:$D,'[4]PRUEBA PVI'!$AF:$AF,"NOT FOUND"))</f>
        <v/>
      </c>
      <c r="BI551" s="30">
        <v>613.39145546116572</v>
      </c>
      <c r="BJ551" s="21">
        <v>46</v>
      </c>
      <c r="BK551" s="28" t="str">
        <f>IF(_xlfn.XLOOKUP(Consolidated[[#This Row],[CODE]],'[4]PRUEBA PVI'!$D:$D,'[4]PRUEBA PVI'!$AK:$AK,"NO DATA")=Consolidated[[#This Row],[NO OF CLASSROOMS]],"","DOES NOT MATCH")</f>
        <v/>
      </c>
      <c r="BL551" s="31">
        <f>Consolidated[[#This Row],[ENROLLMENT 2021-22]]/Consolidated[[#This Row],[NO OF CLASSROOMS]]</f>
        <v>13.334596857851428</v>
      </c>
      <c r="BM551" s="21">
        <f>Consolidated[[#This Row],[FLOOR AREA (SF)]]/Consolidated[[#This Row],[ENROLLMENT 2022-23]]</f>
        <v>166.56209090683728</v>
      </c>
      <c r="BN551" s="21" t="s">
        <v>99</v>
      </c>
      <c r="BO551" s="21" t="s">
        <v>115</v>
      </c>
      <c r="BP551" s="21" t="s">
        <v>97</v>
      </c>
      <c r="BQ551" s="21" t="s">
        <v>123</v>
      </c>
      <c r="BR551" s="21" t="s">
        <v>285</v>
      </c>
      <c r="BS551" s="21" t="str">
        <f>_xlfn.XLOOKUP(Consolidated[[#This Row],[CODE]],'[7]page 1'!$A:$A,'[7]page 1'!$C:$C,"")</f>
        <v/>
      </c>
      <c r="BT551" s="21" t="str">
        <f>_xlfn.XLOOKUP(Consolidated[[#This Row],[CODE]],[8]Sheet1!$A:$A,[8]Sheet1!$G:$G,"")</f>
        <v/>
      </c>
      <c r="BU551" s="21" t="s">
        <v>92</v>
      </c>
      <c r="BV551" s="21" t="s">
        <v>101</v>
      </c>
      <c r="BW551" s="25" t="s">
        <v>92</v>
      </c>
      <c r="BX551" s="32" t="s">
        <v>1580</v>
      </c>
      <c r="BY551" s="21" t="s">
        <v>1430</v>
      </c>
      <c r="BZ551" s="21" t="s">
        <v>103</v>
      </c>
      <c r="CA551" s="33" t="s">
        <v>1432</v>
      </c>
      <c r="CB551" s="21">
        <v>2</v>
      </c>
      <c r="CC551" s="25" t="s">
        <v>172</v>
      </c>
      <c r="CD551" s="21" t="s">
        <v>97</v>
      </c>
      <c r="CE551" s="21"/>
      <c r="CF551" s="21" t="s">
        <v>143</v>
      </c>
    </row>
    <row r="552" spans="1:84" ht="70.2" x14ac:dyDescent="0.3">
      <c r="A552" s="21">
        <v>54635</v>
      </c>
      <c r="B552" s="22" t="s">
        <v>1581</v>
      </c>
      <c r="C552" s="21" t="s">
        <v>356</v>
      </c>
      <c r="D552" s="21" t="s">
        <v>356</v>
      </c>
      <c r="E552" s="21" t="s">
        <v>356</v>
      </c>
      <c r="F552" s="21"/>
      <c r="G552" s="21" t="s">
        <v>119</v>
      </c>
      <c r="H552" s="21" t="s">
        <v>120</v>
      </c>
      <c r="I552" s="21" t="s">
        <v>92</v>
      </c>
      <c r="J552" s="21" t="s">
        <v>92</v>
      </c>
      <c r="K552" s="21" t="s">
        <v>121</v>
      </c>
      <c r="L552" s="24" t="s">
        <v>92</v>
      </c>
      <c r="M552" s="24">
        <v>78.217080477631697</v>
      </c>
      <c r="N552" s="24">
        <v>66.290549010629164</v>
      </c>
      <c r="O552" s="24">
        <v>57.255788235048819</v>
      </c>
      <c r="P552" s="24">
        <v>79.110785234018223</v>
      </c>
      <c r="Q552" s="24">
        <v>74.584091242481989</v>
      </c>
      <c r="R552" s="24">
        <v>82.273873816499687</v>
      </c>
      <c r="S552" s="24" t="s">
        <v>92</v>
      </c>
      <c r="T552" s="24" t="s">
        <v>92</v>
      </c>
      <c r="U552" s="24" t="s">
        <v>92</v>
      </c>
      <c r="V552" s="24" t="s">
        <v>92</v>
      </c>
      <c r="W552" s="24" t="s">
        <v>92</v>
      </c>
      <c r="X552" s="24" t="s">
        <v>92</v>
      </c>
      <c r="Y552" s="24" t="s">
        <v>92</v>
      </c>
      <c r="Z552" s="24" t="s">
        <v>92</v>
      </c>
      <c r="AA552" s="24" t="s">
        <v>92</v>
      </c>
      <c r="AB552" s="23" t="s">
        <v>198</v>
      </c>
      <c r="AC552" s="21">
        <v>18.042660000000001</v>
      </c>
      <c r="AD552" s="21">
        <v>-66.593350000000001</v>
      </c>
      <c r="AE552" s="21" t="str">
        <f>_xlfn.XLOOKUP(Consolidated[[#This Row],[CODE]],[1]updatedschoolpoints!$A:$A,[1]updatedschoolpoints!$O:$O)</f>
        <v>365-056-124-01</v>
      </c>
      <c r="AF552" s="21">
        <f>_xlfn.XLOOKUP(Consolidated[[#This Row],[CODE]],[1]updatedschoolpoints!$A:$A,[1]updatedschoolpoints!$Q:$Q)</f>
        <v>1</v>
      </c>
      <c r="AG552" s="21">
        <f>_xlfn.XLOOKUP(Consolidated[[#This Row],[CODE]],[1]updatedschoolpoints!$A:$A,[1]updatedschoolpoints!$P:$P)</f>
        <v>124</v>
      </c>
      <c r="AH552" s="21">
        <f>_xlfn.XLOOKUP(Consolidated[[#This Row],[CODE]],[1]updatedschoolpoints!$A:$A,[1]updatedschoolpoints!$I:$I)</f>
        <v>7.7627700219999998</v>
      </c>
      <c r="AI552" s="21">
        <f>_xlfn.XLOOKUP(Consolidated[[#This Row],[CODE]],[1]updatedschoolpoints!$A:$A,[1]updatedschoolpoints!$H:$H)</f>
        <v>338146.2622</v>
      </c>
      <c r="AJ552" s="21">
        <v>35477</v>
      </c>
      <c r="AK552" s="21" t="s">
        <v>248</v>
      </c>
      <c r="AL552" s="26">
        <f>_xlfn.XLOOKUP(Consolidated[[#This Row],[CODE]],'[2]FCI updated 220517'!$B:$B,'[2]FCI updated 220517'!$GD:$GD)</f>
        <v>1.0728</v>
      </c>
      <c r="AM552" s="27">
        <f>IF(AND(Consolidated[[#This Row],[DESIGNATION]]="Historic",Consolidated[[#This Row],[DESIGNATION 3/22/2022]]="Historic"),AL552,AL552/1.6)</f>
        <v>0.67049999999999998</v>
      </c>
      <c r="AN552" s="21" t="s">
        <v>97</v>
      </c>
      <c r="AO552" s="21" t="s">
        <v>97</v>
      </c>
      <c r="AP552" s="21" t="str">
        <f>_xlfn.XLOOKUP(Consolidated[[#This Row],[CODE]],'[3]PRUEBA PVI'!$D:$D,'[3]PRUEBA PVI'!$I:$I,"NO DATA")</f>
        <v>REGULAR</v>
      </c>
      <c r="AQ552" s="28" t="str">
        <f>IF(_xlfn.XLOOKUP(Consolidated[[#This Row],[CODE]],'[4]PRUEBA PVI'!$D:$D,'[4]PRUEBA PVI'!$I:$I,"NOT FOUND")=Consolidated[[#This Row],[SPECIAL SCHOOL]],"MATCHES","NO")</f>
        <v>MATCHES</v>
      </c>
      <c r="AR552" s="28"/>
      <c r="AS552" s="21">
        <f>_xlfn.XLOOKUP(Consolidated[[#This Row],[CODE]],'[5]WORKING FILE'!$D:$D,'[5]WORKING FILE'!$W:$W,"")</f>
        <v>5</v>
      </c>
      <c r="AT552" s="33" t="str">
        <f>_xlfn.XLOOKUP(Consolidated[[#This Row],[CODE]],'[5]WORKING FILE'!$D:$D,'[5]WORKING FILE'!$V:$V)</f>
        <v>Dense area of the community. Nearby MS and HS. Need replacement ES to accomodate student population</v>
      </c>
      <c r="AU552" s="21" t="str">
        <f>_xlfn.XLOOKUP(Consolidated[[#This Row],[CODE]],'[6]Karen sort'!$D:$D,'[6]Karen sort'!$O:$O,"NOT COMPLETE")</f>
        <v>PK-5</v>
      </c>
      <c r="AV552" s="21">
        <v>8.1999999999999993</v>
      </c>
      <c r="AW552" s="21">
        <v>4</v>
      </c>
      <c r="AX552" s="21" t="s">
        <v>92</v>
      </c>
      <c r="AY552" s="27" t="s">
        <v>92</v>
      </c>
      <c r="AZ552" s="21"/>
      <c r="BA552" s="21"/>
      <c r="BB552" s="21"/>
      <c r="BC552" s="21"/>
      <c r="BD552" s="21"/>
      <c r="BE552" s="21"/>
      <c r="BF552" s="24" t="s">
        <v>98</v>
      </c>
      <c r="BG552" s="24">
        <v>437.73216801630957</v>
      </c>
      <c r="BH552" s="29" t="str">
        <f>IF(_xlfn.XLOOKUP(Consolidated[[#This Row],[CODE]],'[4]PRUEBA PVI'!$D:$D,'[4]PRUEBA PVI'!$AF:$AF,"NOT FOUND")=BG552,"",_xlfn.XLOOKUP(Consolidated[[#This Row],[CODE]],'[4]PRUEBA PVI'!$D:$D,'[4]PRUEBA PVI'!$AF:$AF,"NOT FOUND"))</f>
        <v/>
      </c>
      <c r="BI552" s="30">
        <v>412.9692087980909</v>
      </c>
      <c r="BJ552" s="21">
        <v>32</v>
      </c>
      <c r="BK552" s="28" t="str">
        <f>IF(_xlfn.XLOOKUP(Consolidated[[#This Row],[CODE]],'[4]PRUEBA PVI'!$D:$D,'[4]PRUEBA PVI'!$AK:$AK,"NO DATA")=Consolidated[[#This Row],[NO OF CLASSROOMS]],"","DOES NOT MATCH")</f>
        <v/>
      </c>
      <c r="BL552" s="31">
        <f>Consolidated[[#This Row],[ENROLLMENT 2021-22]]/Consolidated[[#This Row],[NO OF CLASSROOMS]]</f>
        <v>12.905287774940341</v>
      </c>
      <c r="BM552" s="21">
        <f>Consolidated[[#This Row],[FLOOR AREA (SF)]]/Consolidated[[#This Row],[ENROLLMENT 2022-23]]</f>
        <v>81.047276376266126</v>
      </c>
      <c r="BN552" s="21" t="s">
        <v>99</v>
      </c>
      <c r="BO552" s="21" t="s">
        <v>100</v>
      </c>
      <c r="BP552" s="21" t="s">
        <v>97</v>
      </c>
      <c r="BQ552" s="21" t="s">
        <v>97</v>
      </c>
      <c r="BR552" s="21" t="s">
        <v>285</v>
      </c>
      <c r="BS552" s="21" t="str">
        <f>_xlfn.XLOOKUP(Consolidated[[#This Row],[CODE]],'[7]page 1'!$A:$A,'[7]page 1'!$C:$C,"")</f>
        <v/>
      </c>
      <c r="BT552" s="21" t="str">
        <f>_xlfn.XLOOKUP(Consolidated[[#This Row],[CODE]],[8]Sheet1!$A:$A,[8]Sheet1!$G:$G,"")</f>
        <v/>
      </c>
      <c r="BU552" s="21" t="s">
        <v>92</v>
      </c>
      <c r="BV552" s="21" t="s">
        <v>101</v>
      </c>
      <c r="BW552" s="25" t="s">
        <v>125</v>
      </c>
      <c r="BX552" s="32" t="s">
        <v>1582</v>
      </c>
      <c r="BY552" s="21" t="s">
        <v>356</v>
      </c>
      <c r="BZ552" s="21" t="s">
        <v>103</v>
      </c>
      <c r="CA552" s="33" t="s">
        <v>1500</v>
      </c>
      <c r="CB552" s="21">
        <v>1</v>
      </c>
      <c r="CC552" s="25" t="s">
        <v>105</v>
      </c>
      <c r="CD552" s="21" t="s">
        <v>97</v>
      </c>
      <c r="CE552" s="21"/>
      <c r="CF552" s="21" t="s">
        <v>106</v>
      </c>
    </row>
    <row r="553" spans="1:84" ht="41.4" x14ac:dyDescent="0.3">
      <c r="A553" s="64">
        <v>54684</v>
      </c>
      <c r="B553" s="62" t="s">
        <v>1583</v>
      </c>
      <c r="C553" s="21" t="s">
        <v>356</v>
      </c>
      <c r="D553" s="21" t="s">
        <v>356</v>
      </c>
      <c r="E553" s="21" t="s">
        <v>356</v>
      </c>
      <c r="F553" s="21"/>
      <c r="G553" s="38" t="s">
        <v>464</v>
      </c>
      <c r="H553" s="38" t="s">
        <v>464</v>
      </c>
      <c r="I553" s="38" t="s">
        <v>92</v>
      </c>
      <c r="J553" s="38" t="s">
        <v>92</v>
      </c>
      <c r="K553" s="38" t="s">
        <v>465</v>
      </c>
      <c r="L553" s="39" t="e">
        <v>#N/A</v>
      </c>
      <c r="M553" s="39" t="e">
        <v>#N/A</v>
      </c>
      <c r="N553" s="39" t="e">
        <v>#N/A</v>
      </c>
      <c r="O553" s="39" t="e">
        <v>#N/A</v>
      </c>
      <c r="P553" s="39" t="e">
        <v>#N/A</v>
      </c>
      <c r="Q553" s="39" t="e">
        <v>#N/A</v>
      </c>
      <c r="R553" s="39" t="e">
        <v>#N/A</v>
      </c>
      <c r="S553" s="39" t="e">
        <v>#N/A</v>
      </c>
      <c r="T553" s="39" t="e">
        <v>#N/A</v>
      </c>
      <c r="U553" s="39" t="e">
        <v>#N/A</v>
      </c>
      <c r="V553" s="39" t="e">
        <v>#N/A</v>
      </c>
      <c r="W553" s="39" t="e">
        <v>#N/A</v>
      </c>
      <c r="X553" s="39" t="e">
        <v>#N/A</v>
      </c>
      <c r="Y553" s="39" t="e">
        <v>#N/A</v>
      </c>
      <c r="Z553" s="39" t="e">
        <v>#N/A</v>
      </c>
      <c r="AA553" s="39" t="e">
        <v>#N/A</v>
      </c>
      <c r="AB553" s="23" t="s">
        <v>464</v>
      </c>
      <c r="AC553" s="21">
        <v>17.999400000000001</v>
      </c>
      <c r="AD553" s="21">
        <v>-66.630089999999996</v>
      </c>
      <c r="AE553" s="21" t="str">
        <f>_xlfn.XLOOKUP(Consolidated[[#This Row],[CODE]],[1]updatedschoolpoints!$A:$A,[1]updatedschoolpoints!$O:$O)</f>
        <v>388-100-835-01</v>
      </c>
      <c r="AF553" s="21">
        <f>_xlfn.XLOOKUP(Consolidated[[#This Row],[CODE]],[1]updatedschoolpoints!$A:$A,[1]updatedschoolpoints!$Q:$Q)</f>
        <v>1</v>
      </c>
      <c r="AG553" s="21">
        <f>_xlfn.XLOOKUP(Consolidated[[#This Row],[CODE]],[1]updatedschoolpoints!$A:$A,[1]updatedschoolpoints!$P:$P)</f>
        <v>835</v>
      </c>
      <c r="AH553" s="21">
        <f>_xlfn.XLOOKUP(Consolidated[[#This Row],[CODE]],[1]updatedschoolpoints!$A:$A,[1]updatedschoolpoints!$I:$I)</f>
        <v>5.1313854680000004</v>
      </c>
      <c r="AI553" s="21">
        <f>_xlfn.XLOOKUP(Consolidated[[#This Row],[CODE]],[1]updatedschoolpoints!$A:$A,[1]updatedschoolpoints!$H:$H)</f>
        <v>223523.15100000001</v>
      </c>
      <c r="AJ553" s="21">
        <v>154090</v>
      </c>
      <c r="AK553" s="21" t="s">
        <v>480</v>
      </c>
      <c r="AL553" s="26">
        <f>_xlfn.XLOOKUP(Consolidated[[#This Row],[CODE]],'[2]FCI updated 220517'!$B:$B,'[2]FCI updated 220517'!$GD:$GD)</f>
        <v>0.40999999999999898</v>
      </c>
      <c r="AM553" s="27">
        <f>IF(AND(Consolidated[[#This Row],[DESIGNATION]]="Historic",Consolidated[[#This Row],[DESIGNATION 3/22/2022]]="Historic"),AL553,AL553/1.6)</f>
        <v>0.25624999999999937</v>
      </c>
      <c r="AN553" s="21" t="s">
        <v>45</v>
      </c>
      <c r="AO553" s="21" t="s">
        <v>97</v>
      </c>
      <c r="AP553" s="21" t="str">
        <f>_xlfn.XLOOKUP(Consolidated[[#This Row],[CODE]],'[3]PRUEBA PVI'!$D:$D,'[3]PRUEBA PVI'!$I:$I,"NO DATA")</f>
        <v>OTRO</v>
      </c>
      <c r="AQ553" s="28" t="str">
        <f>IF(_xlfn.XLOOKUP(Consolidated[[#This Row],[CODE]],'[4]PRUEBA PVI'!$D:$D,'[4]PRUEBA PVI'!$I:$I,"NOT FOUND")=Consolidated[[#This Row],[SPECIAL SCHOOL]],"MATCHES","NO")</f>
        <v>MATCHES</v>
      </c>
      <c r="AR553" s="28"/>
      <c r="AS553" s="21">
        <f>_xlfn.XLOOKUP(Consolidated[[#This Row],[CODE]],'[5]WORKING FILE'!$D:$D,'[5]WORKING FILE'!$W:$W,"")</f>
        <v>3</v>
      </c>
      <c r="AT553" s="33" t="str">
        <f>_xlfn.XLOOKUP(Consolidated[[#This Row],[CODE]],'[5]WORKING FILE'!$D:$D,'[5]WORKING FILE'!$V:$V)</f>
        <v xml:space="preserve">Specialty School. Keep </v>
      </c>
      <c r="AU553" s="21">
        <f>_xlfn.XLOOKUP(Consolidated[[#This Row],[CODE]],'[6]Karen sort'!$D:$D,'[6]Karen sort'!$O:$O,"NOT COMPLETE")</f>
        <v>0</v>
      </c>
      <c r="AV553" s="21">
        <v>8.1999999999999993</v>
      </c>
      <c r="AW553" s="21"/>
      <c r="AX553" s="21" t="s">
        <v>92</v>
      </c>
      <c r="AY553" s="27" t="s">
        <v>92</v>
      </c>
      <c r="AZ553" s="21"/>
      <c r="BA553" s="21"/>
      <c r="BB553" s="21"/>
      <c r="BC553" s="21"/>
      <c r="BD553" s="21"/>
      <c r="BE553" s="21"/>
      <c r="BF553" s="24" t="s">
        <v>131</v>
      </c>
      <c r="BG553" s="24">
        <v>0</v>
      </c>
      <c r="BH553" s="29" t="str">
        <f>IF(_xlfn.XLOOKUP(Consolidated[[#This Row],[CODE]],'[4]PRUEBA PVI'!$D:$D,'[4]PRUEBA PVI'!$AF:$AF,"NOT FOUND")=BG553,"",_xlfn.XLOOKUP(Consolidated[[#This Row],[CODE]],'[4]PRUEBA PVI'!$D:$D,'[4]PRUEBA PVI'!$AF:$AF,"NOT FOUND"))</f>
        <v/>
      </c>
      <c r="BI553" s="30">
        <v>0</v>
      </c>
      <c r="BJ553" s="21">
        <v>30</v>
      </c>
      <c r="BK553" s="28" t="str">
        <f>IF(_xlfn.XLOOKUP(Consolidated[[#This Row],[CODE]],'[4]PRUEBA PVI'!$D:$D,'[4]PRUEBA PVI'!$AK:$AK,"NO DATA")=Consolidated[[#This Row],[NO OF CLASSROOMS]],"","DOES NOT MATCH")</f>
        <v/>
      </c>
      <c r="BL553" s="31">
        <f>Consolidated[[#This Row],[ENROLLMENT 2021-22]]/Consolidated[[#This Row],[NO OF CLASSROOMS]]</f>
        <v>0</v>
      </c>
      <c r="BM553" s="21" t="e">
        <f>Consolidated[[#This Row],[FLOOR AREA (SF)]]/Consolidated[[#This Row],[ENROLLMENT 2022-23]]</f>
        <v>#DIV/0!</v>
      </c>
      <c r="BN553" s="21" t="s">
        <v>99</v>
      </c>
      <c r="BO553" s="21" t="s">
        <v>100</v>
      </c>
      <c r="BP553" s="21" t="s">
        <v>97</v>
      </c>
      <c r="BQ553" s="21" t="s">
        <v>97</v>
      </c>
      <c r="BR553" s="21" t="s">
        <v>97</v>
      </c>
      <c r="BS553" s="21" t="str">
        <f>_xlfn.XLOOKUP(Consolidated[[#This Row],[CODE]],'[7]page 1'!$A:$A,'[7]page 1'!$C:$C,"")</f>
        <v/>
      </c>
      <c r="BT553" s="21" t="str">
        <f>_xlfn.XLOOKUP(Consolidated[[#This Row],[CODE]],[8]Sheet1!$A:$A,[8]Sheet1!$G:$G,"")</f>
        <v>ESSER ROOF SEALING PROGRAM</v>
      </c>
      <c r="BU553" s="21" t="s">
        <v>92</v>
      </c>
      <c r="BV553" s="21" t="s">
        <v>101</v>
      </c>
      <c r="BW553" s="25" t="s">
        <v>92</v>
      </c>
      <c r="BX553" s="32" t="s">
        <v>1584</v>
      </c>
      <c r="BY553" s="21" t="s">
        <v>356</v>
      </c>
      <c r="BZ553" s="21" t="s">
        <v>103</v>
      </c>
      <c r="CA553" s="33" t="s">
        <v>1474</v>
      </c>
      <c r="CB553" s="21">
        <v>1</v>
      </c>
      <c r="CC553" s="25" t="s">
        <v>253</v>
      </c>
      <c r="CD553" s="21" t="s">
        <v>97</v>
      </c>
      <c r="CE553" s="21"/>
      <c r="CF553" s="21" t="s">
        <v>139</v>
      </c>
    </row>
    <row r="554" spans="1:84" ht="27.6" x14ac:dyDescent="0.3">
      <c r="A554" s="21">
        <v>54862</v>
      </c>
      <c r="B554" s="22" t="s">
        <v>1585</v>
      </c>
      <c r="C554" s="21" t="s">
        <v>356</v>
      </c>
      <c r="D554" s="21" t="s">
        <v>1384</v>
      </c>
      <c r="E554" s="21" t="s">
        <v>1535</v>
      </c>
      <c r="F554" s="21"/>
      <c r="G554" s="21" t="s">
        <v>160</v>
      </c>
      <c r="H554" s="21" t="s">
        <v>161</v>
      </c>
      <c r="I554" s="21" t="s">
        <v>92</v>
      </c>
      <c r="J554" s="21" t="s">
        <v>92</v>
      </c>
      <c r="K554" s="21" t="s">
        <v>162</v>
      </c>
      <c r="L554" s="24" t="s">
        <v>92</v>
      </c>
      <c r="M554" s="24" t="s">
        <v>92</v>
      </c>
      <c r="N554" s="24" t="s">
        <v>92</v>
      </c>
      <c r="O554" s="24" t="s">
        <v>92</v>
      </c>
      <c r="P554" s="24" t="s">
        <v>92</v>
      </c>
      <c r="Q554" s="24" t="s">
        <v>92</v>
      </c>
      <c r="R554" s="24" t="s">
        <v>92</v>
      </c>
      <c r="S554" s="24" t="s">
        <v>92</v>
      </c>
      <c r="T554" s="24" t="s">
        <v>92</v>
      </c>
      <c r="U554" s="24" t="s">
        <v>92</v>
      </c>
      <c r="V554" s="24">
        <v>49.647446204678843</v>
      </c>
      <c r="W554" s="24">
        <v>61.055131198602737</v>
      </c>
      <c r="X554" s="24">
        <v>54.036859113940544</v>
      </c>
      <c r="Y554" s="24">
        <v>54.020509482170837</v>
      </c>
      <c r="Z554" s="24" t="s">
        <v>92</v>
      </c>
      <c r="AA554" s="24" t="s">
        <v>92</v>
      </c>
      <c r="AB554" s="23" t="s">
        <v>313</v>
      </c>
      <c r="AC554" s="21">
        <v>18.121334000000001</v>
      </c>
      <c r="AD554" s="21">
        <v>-66.497952999999995</v>
      </c>
      <c r="AE554" s="21" t="str">
        <f>_xlfn.XLOOKUP(Consolidated[[#This Row],[CODE]],[1]updatedschoolpoints!$A:$A,[1]updatedschoolpoints!$O:$O)</f>
        <v>319-000-002-86</v>
      </c>
      <c r="AF554" s="21">
        <f>_xlfn.XLOOKUP(Consolidated[[#This Row],[CODE]],[1]updatedschoolpoints!$A:$A,[1]updatedschoolpoints!$Q:$Q)</f>
        <v>86</v>
      </c>
      <c r="AG554" s="21">
        <f>_xlfn.XLOOKUP(Consolidated[[#This Row],[CODE]],[1]updatedschoolpoints!$A:$A,[1]updatedschoolpoints!$P:$P)</f>
        <v>2</v>
      </c>
      <c r="AH554" s="21">
        <f>_xlfn.XLOOKUP(Consolidated[[#This Row],[CODE]],[1]updatedschoolpoints!$A:$A,[1]updatedschoolpoints!$I:$I)</f>
        <v>14.37493899</v>
      </c>
      <c r="AI554" s="21">
        <f>_xlfn.XLOOKUP(Consolidated[[#This Row],[CODE]],[1]updatedschoolpoints!$A:$A,[1]updatedschoolpoints!$H:$H)</f>
        <v>626172.34259999997</v>
      </c>
      <c r="AJ554" s="21">
        <v>52712</v>
      </c>
      <c r="AK554" s="21" t="s">
        <v>402</v>
      </c>
      <c r="AL554" s="26">
        <f>_xlfn.XLOOKUP(Consolidated[[#This Row],[CODE]],'[2]FCI updated 220517'!$B:$B,'[2]FCI updated 220517'!$GD:$GD)</f>
        <v>0.58350000000000002</v>
      </c>
      <c r="AM554" s="27">
        <f>IF(AND(Consolidated[[#This Row],[DESIGNATION]]="Historic",Consolidated[[#This Row],[DESIGNATION 3/22/2022]]="Historic"),AL554,AL554/1.6)</f>
        <v>0.3646875</v>
      </c>
      <c r="AN554" s="21" t="s">
        <v>45</v>
      </c>
      <c r="AO554" s="21" t="s">
        <v>46</v>
      </c>
      <c r="AP554" s="21" t="str">
        <f>_xlfn.XLOOKUP(Consolidated[[#This Row],[CODE]],'[3]PRUEBA PVI'!$D:$D,'[3]PRUEBA PVI'!$I:$I,"NO DATA")</f>
        <v>STEM (CS/MT)</v>
      </c>
      <c r="AQ554" s="28" t="str">
        <f>IF(_xlfn.XLOOKUP(Consolidated[[#This Row],[CODE]],'[4]PRUEBA PVI'!$D:$D,'[4]PRUEBA PVI'!$I:$I,"NOT FOUND")=Consolidated[[#This Row],[SPECIAL SCHOOL]],"MATCHES","NO")</f>
        <v>MATCHES</v>
      </c>
      <c r="AR554" s="28"/>
      <c r="AS554" s="21">
        <f>_xlfn.XLOOKUP(Consolidated[[#This Row],[CODE]],'[5]WORKING FILE'!$D:$D,'[5]WORKING FILE'!$W:$W,"")</f>
        <v>3</v>
      </c>
      <c r="AT554" s="33" t="str">
        <f>_xlfn.XLOOKUP(Consolidated[[#This Row],[CODE]],'[5]WORKING FILE'!$D:$D,'[5]WORKING FILE'!$V:$V)</f>
        <v>Speciality. Keep.</v>
      </c>
      <c r="AU554" s="21" t="str">
        <f>_xlfn.XLOOKUP(Consolidated[[#This Row],[CODE]],'[6]Karen sort'!$D:$D,'[6]Karen sort'!$O:$O,"NOT COMPLETE")</f>
        <v>9-12</v>
      </c>
      <c r="AV554" s="21">
        <v>8.1999999999999993</v>
      </c>
      <c r="AW554" s="21">
        <v>5</v>
      </c>
      <c r="AX554" s="21">
        <v>1</v>
      </c>
      <c r="AY554" s="27">
        <v>0.75319902751518697</v>
      </c>
      <c r="AZ554" s="21"/>
      <c r="BA554" s="21"/>
      <c r="BB554" s="21"/>
      <c r="BC554" s="21"/>
      <c r="BD554" s="21"/>
      <c r="BE554" s="21"/>
      <c r="BF554" s="24" t="s">
        <v>179</v>
      </c>
      <c r="BG554" s="24">
        <v>218.75994599939295</v>
      </c>
      <c r="BH554" s="29" t="str">
        <f>IF(_xlfn.XLOOKUP(Consolidated[[#This Row],[CODE]],'[4]PRUEBA PVI'!$D:$D,'[4]PRUEBA PVI'!$AF:$AF,"NOT FOUND")=BG554,"",_xlfn.XLOOKUP(Consolidated[[#This Row],[CODE]],'[4]PRUEBA PVI'!$D:$D,'[4]PRUEBA PVI'!$AF:$AF,"NOT FOUND"))</f>
        <v/>
      </c>
      <c r="BI554" s="30">
        <v>209.90061997062625</v>
      </c>
      <c r="BJ554" s="21">
        <v>12</v>
      </c>
      <c r="BK554" s="28" t="str">
        <f>IF(_xlfn.XLOOKUP(Consolidated[[#This Row],[CODE]],'[4]PRUEBA PVI'!$D:$D,'[4]PRUEBA PVI'!$AK:$AK,"NO DATA")=Consolidated[[#This Row],[NO OF CLASSROOMS]],"","DOES NOT MATCH")</f>
        <v/>
      </c>
      <c r="BL554" s="31">
        <f>Consolidated[[#This Row],[ENROLLMENT 2021-22]]/Consolidated[[#This Row],[NO OF CLASSROOMS]]</f>
        <v>17.491718330885522</v>
      </c>
      <c r="BM554" s="21">
        <f>Consolidated[[#This Row],[FLOOR AREA (SF)]]/Consolidated[[#This Row],[ENROLLMENT 2022-23]]</f>
        <v>240.95818710865046</v>
      </c>
      <c r="BN554" s="21" t="s">
        <v>114</v>
      </c>
      <c r="BO554" s="21" t="s">
        <v>132</v>
      </c>
      <c r="BP554" s="21" t="s">
        <v>97</v>
      </c>
      <c r="BQ554" s="21" t="s">
        <v>97</v>
      </c>
      <c r="BR554" s="21" t="s">
        <v>97</v>
      </c>
      <c r="BS554" s="21" t="str">
        <f>_xlfn.XLOOKUP(Consolidated[[#This Row],[CODE]],'[7]page 1'!$A:$A,'[7]page 1'!$C:$C,"")</f>
        <v/>
      </c>
      <c r="BT554" s="21" t="str">
        <f>_xlfn.XLOOKUP(Consolidated[[#This Row],[CODE]],[8]Sheet1!$A:$A,[8]Sheet1!$G:$G,"")</f>
        <v>ESSER ROOF SEALING PROGRAM</v>
      </c>
      <c r="BU554" s="21" t="s">
        <v>92</v>
      </c>
      <c r="BV554" s="21" t="s">
        <v>101</v>
      </c>
      <c r="BW554" s="25" t="s">
        <v>92</v>
      </c>
      <c r="BX554" s="32" t="s">
        <v>1586</v>
      </c>
      <c r="BY554" s="21" t="s">
        <v>1535</v>
      </c>
      <c r="BZ554" s="21" t="s">
        <v>103</v>
      </c>
      <c r="CA554" s="33" t="s">
        <v>1537</v>
      </c>
      <c r="CB554" s="21">
        <v>2</v>
      </c>
      <c r="CC554" s="25" t="s">
        <v>172</v>
      </c>
      <c r="CD554" s="21" t="s">
        <v>97</v>
      </c>
      <c r="CE554" s="21"/>
      <c r="CF554" s="21" t="s">
        <v>127</v>
      </c>
    </row>
    <row r="555" spans="1:84" ht="55.2" x14ac:dyDescent="0.3">
      <c r="A555" s="21">
        <v>54866</v>
      </c>
      <c r="B555" s="22" t="s">
        <v>1587</v>
      </c>
      <c r="C555" s="21" t="s">
        <v>356</v>
      </c>
      <c r="D555" s="21" t="s">
        <v>356</v>
      </c>
      <c r="E555" s="21" t="s">
        <v>356</v>
      </c>
      <c r="F555" s="21"/>
      <c r="G555" s="21" t="s">
        <v>108</v>
      </c>
      <c r="H555" s="21" t="s">
        <v>109</v>
      </c>
      <c r="I555" s="21" t="s">
        <v>92</v>
      </c>
      <c r="J555" s="21" t="s">
        <v>92</v>
      </c>
      <c r="K555" s="21" t="s">
        <v>111</v>
      </c>
      <c r="L555" s="24" t="s">
        <v>92</v>
      </c>
      <c r="M555" s="24">
        <v>12.400268856209903</v>
      </c>
      <c r="N555" s="24">
        <v>13.071375861250822</v>
      </c>
      <c r="O555" s="24">
        <v>10.32481427189405</v>
      </c>
      <c r="P555" s="24">
        <v>10.359745685407148</v>
      </c>
      <c r="Q555" s="24">
        <v>9.4410242079091127</v>
      </c>
      <c r="R555" s="24">
        <v>15.130827368551667</v>
      </c>
      <c r="S555" s="24">
        <v>29.399848497135459</v>
      </c>
      <c r="T555" s="24">
        <v>31.193075905769767</v>
      </c>
      <c r="U555" s="24">
        <v>28.524719381039066</v>
      </c>
      <c r="V555" s="24" t="s">
        <v>92</v>
      </c>
      <c r="W555" s="24" t="s">
        <v>92</v>
      </c>
      <c r="X555" s="24" t="s">
        <v>92</v>
      </c>
      <c r="Y555" s="24" t="s">
        <v>92</v>
      </c>
      <c r="Z555" s="24" t="s">
        <v>92</v>
      </c>
      <c r="AA555" s="24" t="s">
        <v>92</v>
      </c>
      <c r="AB555" s="23" t="s">
        <v>112</v>
      </c>
      <c r="AC555" s="21">
        <v>17.986190000000001</v>
      </c>
      <c r="AD555" s="21">
        <v>-66.619150000000005</v>
      </c>
      <c r="AE555" s="21" t="str">
        <f>_xlfn.XLOOKUP(Consolidated[[#This Row],[CODE]],[1]updatedschoolpoints!$A:$A,[1]updatedschoolpoints!$O:$O)</f>
        <v>412-031-752-86</v>
      </c>
      <c r="AF555" s="21">
        <f>_xlfn.XLOOKUP(Consolidated[[#This Row],[CODE]],[1]updatedschoolpoints!$A:$A,[1]updatedschoolpoints!$Q:$Q)</f>
        <v>86</v>
      </c>
      <c r="AG555" s="21">
        <f>_xlfn.XLOOKUP(Consolidated[[#This Row],[CODE]],[1]updatedschoolpoints!$A:$A,[1]updatedschoolpoints!$P:$P)</f>
        <v>752</v>
      </c>
      <c r="AH555" s="21">
        <f>_xlfn.XLOOKUP(Consolidated[[#This Row],[CODE]],[1]updatedschoolpoints!$A:$A,[1]updatedschoolpoints!$I:$I)</f>
        <v>10.60831819</v>
      </c>
      <c r="AI555" s="21">
        <f>_xlfn.XLOOKUP(Consolidated[[#This Row],[CODE]],[1]updatedschoolpoints!$A:$A,[1]updatedschoolpoints!$H:$H)</f>
        <v>462098.34019999998</v>
      </c>
      <c r="AJ555" s="21">
        <v>61325</v>
      </c>
      <c r="AK555" s="21" t="s">
        <v>882</v>
      </c>
      <c r="AL555" s="26">
        <f>_xlfn.XLOOKUP(Consolidated[[#This Row],[CODE]],'[2]FCI updated 220517'!$B:$B,'[2]FCI updated 220517'!$GD:$GD)</f>
        <v>1.6</v>
      </c>
      <c r="AM555" s="27">
        <f>IF(AND(Consolidated[[#This Row],[DESIGNATION]]="Historic",Consolidated[[#This Row],[DESIGNATION 3/22/2022]]="Historic"),AL555,AL555/1.6)</f>
        <v>1</v>
      </c>
      <c r="AN555" s="21" t="s">
        <v>97</v>
      </c>
      <c r="AO555" s="21" t="s">
        <v>97</v>
      </c>
      <c r="AP555" s="21" t="str">
        <f>_xlfn.XLOOKUP(Consolidated[[#This Row],[CODE]],'[3]PRUEBA PVI'!$D:$D,'[3]PRUEBA PVI'!$I:$I,"NO DATA")</f>
        <v>REGULAR</v>
      </c>
      <c r="AQ555" s="28" t="str">
        <f>IF(_xlfn.XLOOKUP(Consolidated[[#This Row],[CODE]],'[4]PRUEBA PVI'!$D:$D,'[4]PRUEBA PVI'!$I:$I,"NOT FOUND")=Consolidated[[#This Row],[SPECIAL SCHOOL]],"MATCHES","NO")</f>
        <v>MATCHES</v>
      </c>
      <c r="AR555" s="28"/>
      <c r="AS555" s="21">
        <f>_xlfn.XLOOKUP(Consolidated[[#This Row],[CODE]],'[5]WORKING FILE'!$D:$D,'[5]WORKING FILE'!$W:$W,"")</f>
        <v>3</v>
      </c>
      <c r="AT555" s="33" t="str">
        <f>_xlfn.XLOOKUP(Consolidated[[#This Row],[CODE]],'[5]WORKING FILE'!$D:$D,'[5]WORKING FILE'!$V:$V)</f>
        <v>Small School but could take students from LUCY GRILLASCA</v>
      </c>
      <c r="AU555" s="21" t="str">
        <f>_xlfn.XLOOKUP(Consolidated[[#This Row],[CODE]],'[6]Karen sort'!$D:$D,'[6]Karen sort'!$O:$O,"NOT COMPLETE")</f>
        <v>K-8</v>
      </c>
      <c r="AV555" s="21">
        <v>8.1999999999999993</v>
      </c>
      <c r="AW555" s="21">
        <v>2</v>
      </c>
      <c r="AX555" s="21" t="s">
        <v>92</v>
      </c>
      <c r="AY555" s="27" t="s">
        <v>92</v>
      </c>
      <c r="AZ555" s="21"/>
      <c r="BA555" s="21"/>
      <c r="BB555" s="21"/>
      <c r="BC555" s="21"/>
      <c r="BD555" s="21"/>
      <c r="BE555" s="21"/>
      <c r="BF555" s="24" t="s">
        <v>98</v>
      </c>
      <c r="BG555" s="24">
        <v>159.845700035167</v>
      </c>
      <c r="BH555" s="29" t="str">
        <f>IF(_xlfn.XLOOKUP(Consolidated[[#This Row],[CODE]],'[4]PRUEBA PVI'!$D:$D,'[4]PRUEBA PVI'!$AF:$AF,"NOT FOUND")=BG555,"",_xlfn.XLOOKUP(Consolidated[[#This Row],[CODE]],'[4]PRUEBA PVI'!$D:$D,'[4]PRUEBA PVI'!$AF:$AF,"NOT FOUND"))</f>
        <v/>
      </c>
      <c r="BI555" s="30">
        <v>151.1919177456779</v>
      </c>
      <c r="BJ555" s="21">
        <v>49</v>
      </c>
      <c r="BK555" s="28" t="str">
        <f>IF(_xlfn.XLOOKUP(Consolidated[[#This Row],[CODE]],'[4]PRUEBA PVI'!$D:$D,'[4]PRUEBA PVI'!$AK:$AK,"NO DATA")=Consolidated[[#This Row],[NO OF CLASSROOMS]],"","DOES NOT MATCH")</f>
        <v/>
      </c>
      <c r="BL555" s="31">
        <f>Consolidated[[#This Row],[ENROLLMENT 2021-22]]/Consolidated[[#This Row],[NO OF CLASSROOMS]]</f>
        <v>3.0855493417485285</v>
      </c>
      <c r="BM555" s="21">
        <f>Consolidated[[#This Row],[FLOOR AREA (SF)]]/Consolidated[[#This Row],[ENROLLMENT 2022-23]]</f>
        <v>383.65123357405383</v>
      </c>
      <c r="BN555" s="21" t="s">
        <v>99</v>
      </c>
      <c r="BO555" s="21" t="s">
        <v>132</v>
      </c>
      <c r="BP555" s="21" t="s">
        <v>97</v>
      </c>
      <c r="BQ555" s="21" t="s">
        <v>97</v>
      </c>
      <c r="BR555" s="21" t="s">
        <v>285</v>
      </c>
      <c r="BS555" s="21" t="str">
        <f>_xlfn.XLOOKUP(Consolidated[[#This Row],[CODE]],'[7]page 1'!$A:$A,'[7]page 1'!$C:$C,"")</f>
        <v/>
      </c>
      <c r="BT555" s="21" t="str">
        <f>_xlfn.XLOOKUP(Consolidated[[#This Row],[CODE]],[8]Sheet1!$A:$A,[8]Sheet1!$G:$G,"")</f>
        <v/>
      </c>
      <c r="BU555" s="21" t="s">
        <v>92</v>
      </c>
      <c r="BV555" s="21" t="s">
        <v>124</v>
      </c>
      <c r="BW555" s="25" t="s">
        <v>92</v>
      </c>
      <c r="BX555" s="32" t="s">
        <v>1588</v>
      </c>
      <c r="BY555" s="21" t="s">
        <v>356</v>
      </c>
      <c r="BZ555" s="21" t="s">
        <v>103</v>
      </c>
      <c r="CA555" s="33" t="s">
        <v>1474</v>
      </c>
      <c r="CB555" s="21">
        <v>1</v>
      </c>
      <c r="CC555" s="25" t="s">
        <v>105</v>
      </c>
      <c r="CD555" s="21" t="s">
        <v>97</v>
      </c>
      <c r="CE555" s="21" t="s">
        <v>1023</v>
      </c>
      <c r="CF555" s="21" t="s">
        <v>106</v>
      </c>
    </row>
    <row r="556" spans="1:84" ht="70.2" x14ac:dyDescent="0.3">
      <c r="A556" s="21">
        <v>54940</v>
      </c>
      <c r="B556" s="22" t="s">
        <v>1589</v>
      </c>
      <c r="C556" s="21" t="s">
        <v>356</v>
      </c>
      <c r="D556" s="21" t="s">
        <v>356</v>
      </c>
      <c r="E556" s="21" t="s">
        <v>356</v>
      </c>
      <c r="F556" s="21"/>
      <c r="G556" s="21" t="s">
        <v>119</v>
      </c>
      <c r="H556" s="21" t="s">
        <v>120</v>
      </c>
      <c r="I556" s="21" t="s">
        <v>92</v>
      </c>
      <c r="J556" s="21" t="s">
        <v>92</v>
      </c>
      <c r="K556" s="21" t="s">
        <v>121</v>
      </c>
      <c r="L556" s="24" t="s">
        <v>92</v>
      </c>
      <c r="M556" s="24">
        <v>13.354135691302972</v>
      </c>
      <c r="N556" s="24">
        <v>17.739724383126116</v>
      </c>
      <c r="O556" s="24">
        <v>11.263433751157145</v>
      </c>
      <c r="P556" s="24">
        <v>8.4761555607876673</v>
      </c>
      <c r="Q556" s="24">
        <v>9.4410242079091127</v>
      </c>
      <c r="R556" s="24">
        <v>15.130827368551667</v>
      </c>
      <c r="S556" s="24" t="s">
        <v>92</v>
      </c>
      <c r="T556" s="24" t="s">
        <v>92</v>
      </c>
      <c r="U556" s="24" t="s">
        <v>92</v>
      </c>
      <c r="V556" s="24" t="s">
        <v>92</v>
      </c>
      <c r="W556" s="24" t="s">
        <v>92</v>
      </c>
      <c r="X556" s="24" t="s">
        <v>92</v>
      </c>
      <c r="Y556" s="24" t="s">
        <v>92</v>
      </c>
      <c r="Z556" s="24" t="s">
        <v>92</v>
      </c>
      <c r="AA556" s="24" t="s">
        <v>92</v>
      </c>
      <c r="AB556" s="23" t="s">
        <v>136</v>
      </c>
      <c r="AC556" s="21">
        <v>18.006207249999999</v>
      </c>
      <c r="AD556" s="21">
        <v>-66.601740840000005</v>
      </c>
      <c r="AE556" s="21" t="str">
        <f>_xlfn.XLOOKUP(Consolidated[[#This Row],[CODE]],[1]updatedschoolpoints!$A:$A,[1]updatedschoolpoints!$O:$O)</f>
        <v>389-074-704-18</v>
      </c>
      <c r="AF556" s="21">
        <f>_xlfn.XLOOKUP(Consolidated[[#This Row],[CODE]],[1]updatedschoolpoints!$A:$A,[1]updatedschoolpoints!$Q:$Q)</f>
        <v>18</v>
      </c>
      <c r="AG556" s="21">
        <f>_xlfn.XLOOKUP(Consolidated[[#This Row],[CODE]],[1]updatedschoolpoints!$A:$A,[1]updatedschoolpoints!$P:$P)</f>
        <v>704</v>
      </c>
      <c r="AH556" s="21">
        <f>_xlfn.XLOOKUP(Consolidated[[#This Row],[CODE]],[1]updatedschoolpoints!$A:$A,[1]updatedschoolpoints!$I:$I)</f>
        <v>2.2499736989999999</v>
      </c>
      <c r="AI556" s="21">
        <f>_xlfn.XLOOKUP(Consolidated[[#This Row],[CODE]],[1]updatedschoolpoints!$A:$A,[1]updatedschoolpoints!$H:$H)</f>
        <v>98008.854340000005</v>
      </c>
      <c r="AJ556" s="21">
        <v>29484</v>
      </c>
      <c r="AK556" s="21" t="s">
        <v>248</v>
      </c>
      <c r="AL556" s="26">
        <f>_xlfn.XLOOKUP(Consolidated[[#This Row],[CODE]],'[2]FCI updated 220517'!$B:$B,'[2]FCI updated 220517'!$GD:$GD)</f>
        <v>1.58</v>
      </c>
      <c r="AM556" s="27">
        <f>IF(AND(Consolidated[[#This Row],[DESIGNATION]]="Historic",Consolidated[[#This Row],[DESIGNATION 3/22/2022]]="Historic"),AL556,AL556/1.6)</f>
        <v>0.98750000000000004</v>
      </c>
      <c r="AN556" s="21" t="s">
        <v>97</v>
      </c>
      <c r="AO556" s="21" t="s">
        <v>97</v>
      </c>
      <c r="AP556" s="21" t="str">
        <f>_xlfn.XLOOKUP(Consolidated[[#This Row],[CODE]],'[3]PRUEBA PVI'!$D:$D,'[3]PRUEBA PVI'!$I:$I,"NO DATA")</f>
        <v>REGULAR</v>
      </c>
      <c r="AQ556" s="28" t="str">
        <f>IF(_xlfn.XLOOKUP(Consolidated[[#This Row],[CODE]],'[4]PRUEBA PVI'!$D:$D,'[4]PRUEBA PVI'!$I:$I,"NOT FOUND")=Consolidated[[#This Row],[SPECIAL SCHOOL]],"MATCHES","NO")</f>
        <v>MATCHES</v>
      </c>
      <c r="AR556" s="28"/>
      <c r="AS556" s="21">
        <f>_xlfn.XLOOKUP(Consolidated[[#This Row],[CODE]],'[5]WORKING FILE'!$D:$D,'[5]WORKING FILE'!$W:$W,"")</f>
        <v>3</v>
      </c>
      <c r="AT556" s="33" t="str">
        <f>_xlfn.XLOOKUP(Consolidated[[#This Row],[CODE]],'[5]WORKING FILE'!$D:$D,'[5]WORKING FILE'!$V:$V)</f>
        <v xml:space="preserve">RAMON MARIN and ANDRES GRILLASCA SALAS share a building. Keep. </v>
      </c>
      <c r="AU556" s="21" t="str">
        <f>_xlfn.XLOOKUP(Consolidated[[#This Row],[CODE]],'[6]Karen sort'!$D:$D,'[6]Karen sort'!$O:$O,"NOT COMPLETE")</f>
        <v>K-5</v>
      </c>
      <c r="AV556" s="21">
        <v>8.1999999999999993</v>
      </c>
      <c r="AW556" s="21">
        <v>3</v>
      </c>
      <c r="AX556" s="21" t="s">
        <v>92</v>
      </c>
      <c r="AY556" s="27" t="s">
        <v>92</v>
      </c>
      <c r="AZ556" s="21"/>
      <c r="BA556" s="21"/>
      <c r="BB556" s="21"/>
      <c r="BC556" s="21"/>
      <c r="BD556" s="21"/>
      <c r="BE556" s="21"/>
      <c r="BF556" s="24" t="s">
        <v>98</v>
      </c>
      <c r="BG556" s="24">
        <v>75.405300962834673</v>
      </c>
      <c r="BH556" s="29" t="str">
        <f>IF(_xlfn.XLOOKUP(Consolidated[[#This Row],[CODE]],'[4]PRUEBA PVI'!$D:$D,'[4]PRUEBA PVI'!$AF:$AF,"NOT FOUND")=BG556,"",_xlfn.XLOOKUP(Consolidated[[#This Row],[CODE]],'[4]PRUEBA PVI'!$D:$D,'[4]PRUEBA PVI'!$AF:$AF,"NOT FOUND"))</f>
        <v/>
      </c>
      <c r="BI556" s="30">
        <v>71.078155007489116</v>
      </c>
      <c r="BJ556" s="21">
        <v>22</v>
      </c>
      <c r="BK556" s="28" t="str">
        <f>IF(_xlfn.XLOOKUP(Consolidated[[#This Row],[CODE]],'[4]PRUEBA PVI'!$D:$D,'[4]PRUEBA PVI'!$AK:$AK,"NO DATA")=Consolidated[[#This Row],[NO OF CLASSROOMS]],"","DOES NOT MATCH")</f>
        <v/>
      </c>
      <c r="BL556" s="31">
        <f>Consolidated[[#This Row],[ENROLLMENT 2021-22]]/Consolidated[[#This Row],[NO OF CLASSROOMS]]</f>
        <v>3.2308252276131415</v>
      </c>
      <c r="BM556" s="21">
        <f>Consolidated[[#This Row],[FLOOR AREA (SF)]]/Consolidated[[#This Row],[ENROLLMENT 2022-23]]</f>
        <v>391.00699318913803</v>
      </c>
      <c r="BN556" s="21" t="s">
        <v>99</v>
      </c>
      <c r="BO556" s="21" t="s">
        <v>132</v>
      </c>
      <c r="BP556" s="21" t="s">
        <v>97</v>
      </c>
      <c r="BQ556" s="21" t="s">
        <v>97</v>
      </c>
      <c r="BR556" s="21" t="s">
        <v>285</v>
      </c>
      <c r="BS556" s="21" t="str">
        <f>_xlfn.XLOOKUP(Consolidated[[#This Row],[CODE]],'[7]page 1'!$A:$A,'[7]page 1'!$C:$C,"")</f>
        <v/>
      </c>
      <c r="BT556" s="21" t="str">
        <f>_xlfn.XLOOKUP(Consolidated[[#This Row],[CODE]],[8]Sheet1!$A:$A,[8]Sheet1!$G:$G,"")</f>
        <v/>
      </c>
      <c r="BU556" s="21" t="s">
        <v>92</v>
      </c>
      <c r="BV556" s="21" t="s">
        <v>101</v>
      </c>
      <c r="BW556" s="25" t="s">
        <v>92</v>
      </c>
      <c r="BX556" s="32" t="s">
        <v>1590</v>
      </c>
      <c r="BY556" s="21" t="s">
        <v>356</v>
      </c>
      <c r="BZ556" s="21" t="s">
        <v>103</v>
      </c>
      <c r="CA556" s="33" t="s">
        <v>1474</v>
      </c>
      <c r="CB556" s="21">
        <v>1</v>
      </c>
      <c r="CC556" s="25" t="s">
        <v>105</v>
      </c>
      <c r="CD556" s="21" t="s">
        <v>97</v>
      </c>
      <c r="CE556" s="21"/>
      <c r="CF556" s="21" t="s">
        <v>134</v>
      </c>
    </row>
    <row r="557" spans="1:84" ht="27.6" x14ac:dyDescent="0.3">
      <c r="A557" s="21">
        <v>55244</v>
      </c>
      <c r="B557" s="22" t="s">
        <v>1591</v>
      </c>
      <c r="C557" s="21" t="s">
        <v>356</v>
      </c>
      <c r="D557" s="21" t="s">
        <v>1400</v>
      </c>
      <c r="E557" s="21" t="s">
        <v>1400</v>
      </c>
      <c r="F557" s="21"/>
      <c r="G557" s="21" t="s">
        <v>160</v>
      </c>
      <c r="H557" s="21" t="s">
        <v>161</v>
      </c>
      <c r="I557" s="21" t="s">
        <v>92</v>
      </c>
      <c r="J557" s="21" t="s">
        <v>92</v>
      </c>
      <c r="K557" s="21" t="s">
        <v>162</v>
      </c>
      <c r="L557" s="24" t="s">
        <v>92</v>
      </c>
      <c r="M557" s="24" t="s">
        <v>92</v>
      </c>
      <c r="N557" s="24" t="s">
        <v>92</v>
      </c>
      <c r="O557" s="24" t="s">
        <v>92</v>
      </c>
      <c r="P557" s="24" t="s">
        <v>92</v>
      </c>
      <c r="Q557" s="24" t="s">
        <v>92</v>
      </c>
      <c r="R557" s="24" t="s">
        <v>92</v>
      </c>
      <c r="S557" s="24" t="s">
        <v>92</v>
      </c>
      <c r="T557" s="24" t="s">
        <v>92</v>
      </c>
      <c r="U557" s="24" t="s">
        <v>92</v>
      </c>
      <c r="V557" s="24">
        <v>182.35888894410883</v>
      </c>
      <c r="W557" s="24">
        <v>264.25423971895248</v>
      </c>
      <c r="X557" s="24">
        <v>270.18429556970273</v>
      </c>
      <c r="Y557" s="24">
        <v>289.39558651162952</v>
      </c>
      <c r="Z557" s="24" t="s">
        <v>92</v>
      </c>
      <c r="AA557" s="24" t="s">
        <v>92</v>
      </c>
      <c r="AB557" s="23" t="s">
        <v>163</v>
      </c>
      <c r="AC557" s="21">
        <v>18.034842390000001</v>
      </c>
      <c r="AD557" s="21">
        <v>-66.859372480000005</v>
      </c>
      <c r="AE557" s="21" t="str">
        <f>_xlfn.XLOOKUP(Consolidated[[#This Row],[CODE]],[1]updatedschoolpoints!$A:$A,[1]updatedschoolpoints!$O:$O)</f>
        <v>361-083-107-02</v>
      </c>
      <c r="AF557" s="21">
        <f>_xlfn.XLOOKUP(Consolidated[[#This Row],[CODE]],[1]updatedschoolpoints!$A:$A,[1]updatedschoolpoints!$Q:$Q)</f>
        <v>2</v>
      </c>
      <c r="AG557" s="21">
        <f>_xlfn.XLOOKUP(Consolidated[[#This Row],[CODE]],[1]updatedschoolpoints!$A:$A,[1]updatedschoolpoints!$P:$P)</f>
        <v>107</v>
      </c>
      <c r="AH557" s="21">
        <f>_xlfn.XLOOKUP(Consolidated[[#This Row],[CODE]],[1]updatedschoolpoints!$A:$A,[1]updatedschoolpoints!$I:$I)</f>
        <v>8.1902515410000003</v>
      </c>
      <c r="AI557" s="21">
        <f>_xlfn.XLOOKUP(Consolidated[[#This Row],[CODE]],[1]updatedschoolpoints!$A:$A,[1]updatedschoolpoints!$H:$H)</f>
        <v>356767.35710000002</v>
      </c>
      <c r="AJ557" s="21">
        <v>82886</v>
      </c>
      <c r="AK557" s="21" t="s">
        <v>466</v>
      </c>
      <c r="AL557" s="26">
        <f>_xlfn.XLOOKUP(Consolidated[[#This Row],[CODE]],'[2]FCI updated 220517'!$B:$B,'[2]FCI updated 220517'!$GD:$GD)</f>
        <v>0.72399999999999898</v>
      </c>
      <c r="AM557" s="27">
        <f>IF(AND(Consolidated[[#This Row],[DESIGNATION]]="Historic",Consolidated[[#This Row],[DESIGNATION 3/22/2022]]="Historic"),AL557,AL557/1.6)</f>
        <v>0.45249999999999935</v>
      </c>
      <c r="AN557" s="21" t="s">
        <v>45</v>
      </c>
      <c r="AO557" s="21" t="s">
        <v>46</v>
      </c>
      <c r="AP557" s="21" t="str">
        <f>_xlfn.XLOOKUP(Consolidated[[#This Row],[CODE]],'[3]PRUEBA PVI'!$D:$D,'[3]PRUEBA PVI'!$I:$I,"NO DATA")</f>
        <v>VOCACIONAL</v>
      </c>
      <c r="AQ557" s="28" t="str">
        <f>IF(_xlfn.XLOOKUP(Consolidated[[#This Row],[CODE]],'[4]PRUEBA PVI'!$D:$D,'[4]PRUEBA PVI'!$I:$I,"NOT FOUND")=Consolidated[[#This Row],[SPECIAL SCHOOL]],"MATCHES","NO")</f>
        <v>MATCHES</v>
      </c>
      <c r="AR557" s="28">
        <v>1</v>
      </c>
      <c r="AS557" s="21">
        <f>_xlfn.XLOOKUP(Consolidated[[#This Row],[CODE]],'[5]WORKING FILE'!$D:$D,'[5]WORKING FILE'!$W:$W,"")</f>
        <v>4</v>
      </c>
      <c r="AT557" s="33" t="str">
        <f>_xlfn.XLOOKUP(Consolidated[[#This Row],[CODE]],'[5]WORKING FILE'!$D:$D,'[5]WORKING FILE'!$V:$V)</f>
        <v xml:space="preserve">Specialty School. If numbers are correct, large addition may be required. </v>
      </c>
      <c r="AU557" s="21" t="str">
        <f>_xlfn.XLOOKUP(Consolidated[[#This Row],[CODE]],'[6]Karen sort'!$D:$D,'[6]Karen sort'!$O:$O,"NOT COMPLETE")</f>
        <v>9-12</v>
      </c>
      <c r="AV557" s="21">
        <v>2.1</v>
      </c>
      <c r="AW557" s="21">
        <v>4</v>
      </c>
      <c r="AX557" s="21" t="s">
        <v>92</v>
      </c>
      <c r="AY557" s="27" t="s">
        <v>92</v>
      </c>
      <c r="AZ557" s="21"/>
      <c r="BA557" s="21"/>
      <c r="BB557" s="21"/>
      <c r="BC557" s="21"/>
      <c r="BD557" s="21"/>
      <c r="BE557" s="21"/>
      <c r="BF557" s="24" t="s">
        <v>131</v>
      </c>
      <c r="BG557" s="24">
        <v>1006.1930107443935</v>
      </c>
      <c r="BH557" s="29" t="str">
        <f>IF(_xlfn.XLOOKUP(Consolidated[[#This Row],[CODE]],'[4]PRUEBA PVI'!$D:$D,'[4]PRUEBA PVI'!$AF:$AF,"NOT FOUND")=BG557,"",_xlfn.XLOOKUP(Consolidated[[#This Row],[CODE]],'[4]PRUEBA PVI'!$D:$D,'[4]PRUEBA PVI'!$AF:$AF,"NOT FOUND"))</f>
        <v/>
      </c>
      <c r="BI557" s="30">
        <v>966.08238108852458</v>
      </c>
      <c r="BJ557" s="21">
        <v>56</v>
      </c>
      <c r="BK557" s="28" t="str">
        <f>IF(_xlfn.XLOOKUP(Consolidated[[#This Row],[CODE]],'[4]PRUEBA PVI'!$D:$D,'[4]PRUEBA PVI'!$AK:$AK,"NO DATA")=Consolidated[[#This Row],[NO OF CLASSROOMS]],"","DOES NOT MATCH")</f>
        <v/>
      </c>
      <c r="BL557" s="31">
        <f>Consolidated[[#This Row],[ENROLLMENT 2021-22]]/Consolidated[[#This Row],[NO OF CLASSROOMS]]</f>
        <v>17.251471090866509</v>
      </c>
      <c r="BM557" s="21">
        <f>Consolidated[[#This Row],[FLOOR AREA (SF)]]/Consolidated[[#This Row],[ENROLLMENT 2022-23]]</f>
        <v>82.375845503716974</v>
      </c>
      <c r="BN557" s="21" t="s">
        <v>99</v>
      </c>
      <c r="BO557" s="21" t="s">
        <v>100</v>
      </c>
      <c r="BP557" s="21" t="s">
        <v>97</v>
      </c>
      <c r="BQ557" s="21" t="s">
        <v>97</v>
      </c>
      <c r="BR557" s="21" t="s">
        <v>285</v>
      </c>
      <c r="BS557" s="21" t="str">
        <f>_xlfn.XLOOKUP(Consolidated[[#This Row],[CODE]],'[7]page 1'!$A:$A,'[7]page 1'!$C:$C,"")</f>
        <v/>
      </c>
      <c r="BT557" s="21" t="str">
        <f>_xlfn.XLOOKUP(Consolidated[[#This Row],[CODE]],[8]Sheet1!$A:$A,[8]Sheet1!$G:$G,"")</f>
        <v/>
      </c>
      <c r="BU557" s="21" t="s">
        <v>92</v>
      </c>
      <c r="BV557" s="21" t="s">
        <v>101</v>
      </c>
      <c r="BW557" s="25" t="s">
        <v>125</v>
      </c>
      <c r="BX557" s="32" t="s">
        <v>1592</v>
      </c>
      <c r="BY557" s="21" t="s">
        <v>1400</v>
      </c>
      <c r="BZ557" s="21" t="s">
        <v>103</v>
      </c>
      <c r="CA557" s="33" t="s">
        <v>1542</v>
      </c>
      <c r="CB557" s="21">
        <v>1</v>
      </c>
      <c r="CC557" s="25" t="s">
        <v>105</v>
      </c>
      <c r="CD557" s="21" t="s">
        <v>97</v>
      </c>
      <c r="CE557" s="21"/>
      <c r="CF557" s="21" t="s">
        <v>139</v>
      </c>
    </row>
    <row r="558" spans="1:84" ht="70.2" x14ac:dyDescent="0.3">
      <c r="A558" s="21">
        <v>55350</v>
      </c>
      <c r="B558" s="22" t="s">
        <v>1593</v>
      </c>
      <c r="C558" s="21" t="s">
        <v>356</v>
      </c>
      <c r="D558" s="21" t="s">
        <v>1384</v>
      </c>
      <c r="E558" s="21" t="s">
        <v>1385</v>
      </c>
      <c r="F558" s="21"/>
      <c r="G558" s="21" t="s">
        <v>189</v>
      </c>
      <c r="H558" s="21" t="s">
        <v>190</v>
      </c>
      <c r="I558" s="21" t="s">
        <v>92</v>
      </c>
      <c r="J558" s="21" t="s">
        <v>92</v>
      </c>
      <c r="K558" s="21" t="s">
        <v>191</v>
      </c>
      <c r="L558" s="24" t="s">
        <v>92</v>
      </c>
      <c r="M558" s="24" t="s">
        <v>92</v>
      </c>
      <c r="N558" s="24" t="s">
        <v>92</v>
      </c>
      <c r="O558" s="24" t="s">
        <v>92</v>
      </c>
      <c r="P558" s="24" t="s">
        <v>92</v>
      </c>
      <c r="Q558" s="24" t="s">
        <v>92</v>
      </c>
      <c r="R558" s="24" t="s">
        <v>92</v>
      </c>
      <c r="S558" s="24">
        <v>108.11557189269169</v>
      </c>
      <c r="T558" s="24">
        <v>105.86740913473376</v>
      </c>
      <c r="U558" s="24">
        <v>116.95134946226018</v>
      </c>
      <c r="V558" s="24" t="s">
        <v>92</v>
      </c>
      <c r="W558" s="24" t="s">
        <v>92</v>
      </c>
      <c r="X558" s="24" t="s">
        <v>92</v>
      </c>
      <c r="Y558" s="24" t="s">
        <v>92</v>
      </c>
      <c r="Z558" s="24" t="s">
        <v>92</v>
      </c>
      <c r="AA558" s="24" t="s">
        <v>92</v>
      </c>
      <c r="AB558" s="23" t="s">
        <v>230</v>
      </c>
      <c r="AC558" s="21">
        <v>18.077850000000002</v>
      </c>
      <c r="AD558" s="21">
        <v>-66.362309999999994</v>
      </c>
      <c r="AE558" s="21" t="str">
        <f>_xlfn.XLOOKUP(Consolidated[[#This Row],[CODE]],[1]updatedschoolpoints!$A:$A,[1]updatedschoolpoints!$O:$O)</f>
        <v>345-042-102-01</v>
      </c>
      <c r="AF558" s="21">
        <f>_xlfn.XLOOKUP(Consolidated[[#This Row],[CODE]],[1]updatedschoolpoints!$A:$A,[1]updatedschoolpoints!$Q:$Q)</f>
        <v>1</v>
      </c>
      <c r="AG558" s="21">
        <f>_xlfn.XLOOKUP(Consolidated[[#This Row],[CODE]],[1]updatedschoolpoints!$A:$A,[1]updatedschoolpoints!$P:$P)</f>
        <v>102</v>
      </c>
      <c r="AH558" s="21">
        <f>_xlfn.XLOOKUP(Consolidated[[#This Row],[CODE]],[1]updatedschoolpoints!$A:$A,[1]updatedschoolpoints!$I:$I)</f>
        <v>2.3385172440000002</v>
      </c>
      <c r="AI558" s="21">
        <f>_xlfn.XLOOKUP(Consolidated[[#This Row],[CODE]],[1]updatedschoolpoints!$A:$A,[1]updatedschoolpoints!$H:$H)</f>
        <v>101865.81110000001</v>
      </c>
      <c r="AJ558" s="38"/>
      <c r="AK558" s="21" t="s">
        <v>332</v>
      </c>
      <c r="AL558" s="26">
        <f>_xlfn.XLOOKUP(Consolidated[[#This Row],[CODE]],'[2]FCI updated 220517'!$B:$B,'[2]FCI updated 220517'!$GD:$GD)</f>
        <v>0.62</v>
      </c>
      <c r="AM558" s="27">
        <f>IF(AND(Consolidated[[#This Row],[DESIGNATION]]="Historic",Consolidated[[#This Row],[DESIGNATION 3/22/2022]]="Historic"),AL558,AL558/1.6)</f>
        <v>0.38749999999999996</v>
      </c>
      <c r="AN558" s="21" t="s">
        <v>97</v>
      </c>
      <c r="AO558" s="21" t="s">
        <v>46</v>
      </c>
      <c r="AP558" s="21" t="str">
        <f>_xlfn.XLOOKUP(Consolidated[[#This Row],[CODE]],'[3]PRUEBA PVI'!$D:$D,'[3]PRUEBA PVI'!$I:$I,"NO DATA")</f>
        <v>REGULAR</v>
      </c>
      <c r="AQ558" s="28" t="str">
        <f>IF(_xlfn.XLOOKUP(Consolidated[[#This Row],[CODE]],'[4]PRUEBA PVI'!$D:$D,'[4]PRUEBA PVI'!$I:$I,"NOT FOUND")=Consolidated[[#This Row],[SPECIAL SCHOOL]],"MATCHES","NO")</f>
        <v>MATCHES</v>
      </c>
      <c r="AR558" s="28"/>
      <c r="AS558" s="21">
        <f>_xlfn.XLOOKUP(Consolidated[[#This Row],[CODE]],'[5]WORKING FILE'!$D:$D,'[5]WORKING FILE'!$W:$W,"")</f>
        <v>3</v>
      </c>
      <c r="AT558" s="33" t="str">
        <f>_xlfn.XLOOKUP(Consolidated[[#This Row],[CODE]],'[5]WORKING FILE'!$D:$D,'[5]WORKING FILE'!$V:$V)</f>
        <v>Very close to BENJAMIN FRANKLIN. Merge and make Shelter</v>
      </c>
      <c r="AU558" s="21" t="str">
        <f>_xlfn.XLOOKUP(Consolidated[[#This Row],[CODE]],'[6]Karen sort'!$D:$D,'[6]Karen sort'!$O:$O,"NOT COMPLETE")</f>
        <v>6-8</v>
      </c>
      <c r="AV558" s="21">
        <v>4.7</v>
      </c>
      <c r="AW558" s="21">
        <v>4</v>
      </c>
      <c r="AX558" s="21" t="s">
        <v>92</v>
      </c>
      <c r="AY558" s="27" t="s">
        <v>92</v>
      </c>
      <c r="AZ558" s="21"/>
      <c r="BA558" s="21"/>
      <c r="BB558" s="21"/>
      <c r="BC558" s="21"/>
      <c r="BD558" s="21"/>
      <c r="BE558" s="21"/>
      <c r="BF558" s="24" t="s">
        <v>98</v>
      </c>
      <c r="BG558" s="24">
        <v>330.93433048968564</v>
      </c>
      <c r="BH558" s="29" t="str">
        <f>IF(_xlfn.XLOOKUP(Consolidated[[#This Row],[CODE]],'[4]PRUEBA PVI'!$D:$D,'[4]PRUEBA PVI'!$AF:$AF,"NOT FOUND")=BG558,"",_xlfn.XLOOKUP(Consolidated[[#This Row],[CODE]],'[4]PRUEBA PVI'!$D:$D,'[4]PRUEBA PVI'!$AF:$AF,"NOT FOUND"))</f>
        <v/>
      </c>
      <c r="BI558" s="30">
        <v>313.80564242263</v>
      </c>
      <c r="BJ558" s="21">
        <v>20</v>
      </c>
      <c r="BK558" s="28" t="str">
        <f>IF(_xlfn.XLOOKUP(Consolidated[[#This Row],[CODE]],'[4]PRUEBA PVI'!$D:$D,'[4]PRUEBA PVI'!$AK:$AK,"NO DATA")=Consolidated[[#This Row],[NO OF CLASSROOMS]],"","DOES NOT MATCH")</f>
        <v/>
      </c>
      <c r="BL558" s="31">
        <f>Consolidated[[#This Row],[ENROLLMENT 2021-22]]/Consolidated[[#This Row],[NO OF CLASSROOMS]]</f>
        <v>15.690282121131499</v>
      </c>
      <c r="BM558" s="21">
        <f>Consolidated[[#This Row],[FLOOR AREA (SF)]]/Consolidated[[#This Row],[ENROLLMENT 2022-23]]</f>
        <v>0</v>
      </c>
      <c r="BN558" s="21" t="s">
        <v>99</v>
      </c>
      <c r="BO558" s="21" t="s">
        <v>115</v>
      </c>
      <c r="BP558" s="21" t="s">
        <v>97</v>
      </c>
      <c r="BQ558" s="21" t="s">
        <v>97</v>
      </c>
      <c r="BR558" s="21" t="s">
        <v>97</v>
      </c>
      <c r="BS558" s="21" t="str">
        <f>_xlfn.XLOOKUP(Consolidated[[#This Row],[CODE]],'[7]page 1'!$A:$A,'[7]page 1'!$C:$C,"")</f>
        <v/>
      </c>
      <c r="BT558" s="21" t="str">
        <f>_xlfn.XLOOKUP(Consolidated[[#This Row],[CODE]],[8]Sheet1!$A:$A,[8]Sheet1!$G:$G,"")</f>
        <v/>
      </c>
      <c r="BU558" s="21" t="s">
        <v>92</v>
      </c>
      <c r="BV558" s="21" t="s">
        <v>101</v>
      </c>
      <c r="BW558" s="25" t="s">
        <v>92</v>
      </c>
      <c r="BX558" s="32" t="s">
        <v>1594</v>
      </c>
      <c r="BY558" s="21" t="s">
        <v>1385</v>
      </c>
      <c r="BZ558" s="21" t="s">
        <v>103</v>
      </c>
      <c r="CA558" s="33" t="s">
        <v>1387</v>
      </c>
      <c r="CB558" s="21"/>
      <c r="CC558" s="25" t="s">
        <v>92</v>
      </c>
      <c r="CD558" s="21" t="s">
        <v>97</v>
      </c>
      <c r="CE558" s="21"/>
      <c r="CF558" s="21" t="s">
        <v>117</v>
      </c>
    </row>
    <row r="559" spans="1:84" ht="41.4" x14ac:dyDescent="0.3">
      <c r="A559" s="64">
        <v>55475</v>
      </c>
      <c r="B559" s="62" t="s">
        <v>1595</v>
      </c>
      <c r="C559" s="21" t="s">
        <v>356</v>
      </c>
      <c r="D559" s="21" t="s">
        <v>356</v>
      </c>
      <c r="E559" s="21" t="s">
        <v>356</v>
      </c>
      <c r="F559" s="21"/>
      <c r="G559" s="21" t="s">
        <v>119</v>
      </c>
      <c r="H559" s="21" t="s">
        <v>120</v>
      </c>
      <c r="I559" s="21" t="s">
        <v>92</v>
      </c>
      <c r="J559" s="21" t="s">
        <v>92</v>
      </c>
      <c r="K559" s="21" t="s">
        <v>121</v>
      </c>
      <c r="L559" s="24" t="s">
        <v>92</v>
      </c>
      <c r="M559" s="24">
        <v>36.246939733536642</v>
      </c>
      <c r="N559" s="24">
        <v>26.142751722501643</v>
      </c>
      <c r="O559" s="24">
        <v>29.097203857155957</v>
      </c>
      <c r="P559" s="24">
        <v>22.603081495433777</v>
      </c>
      <c r="Q559" s="24">
        <v>36.819994410845545</v>
      </c>
      <c r="R559" s="24">
        <v>37.827068421379167</v>
      </c>
      <c r="S559" s="24" t="s">
        <v>92</v>
      </c>
      <c r="T559" s="24" t="s">
        <v>92</v>
      </c>
      <c r="U559" s="24" t="s">
        <v>92</v>
      </c>
      <c r="V559" s="24" t="s">
        <v>92</v>
      </c>
      <c r="W559" s="24" t="s">
        <v>92</v>
      </c>
      <c r="X559" s="24" t="s">
        <v>92</v>
      </c>
      <c r="Y559" s="24" t="s">
        <v>92</v>
      </c>
      <c r="Z559" s="24" t="s">
        <v>92</v>
      </c>
      <c r="AA559" s="24" t="s">
        <v>92</v>
      </c>
      <c r="AB559" s="23" t="s">
        <v>198</v>
      </c>
      <c r="AC559" s="21">
        <v>18.00938</v>
      </c>
      <c r="AD559" s="21">
        <v>-66.644630000000006</v>
      </c>
      <c r="AE559" s="21" t="str">
        <f>_xlfn.XLOOKUP(Consolidated[[#This Row],[CODE]],[1]updatedschoolpoints!$A:$A,[1]updatedschoolpoints!$O:$O)</f>
        <v>388-067-023-09</v>
      </c>
      <c r="AF559" s="21">
        <f>_xlfn.XLOOKUP(Consolidated[[#This Row],[CODE]],[1]updatedschoolpoints!$A:$A,[1]updatedschoolpoints!$Q:$Q)</f>
        <v>9</v>
      </c>
      <c r="AG559" s="21">
        <f>_xlfn.XLOOKUP(Consolidated[[#This Row],[CODE]],[1]updatedschoolpoints!$A:$A,[1]updatedschoolpoints!$P:$P)</f>
        <v>23</v>
      </c>
      <c r="AH559" s="21">
        <f>_xlfn.XLOOKUP(Consolidated[[#This Row],[CODE]],[1]updatedschoolpoints!$A:$A,[1]updatedschoolpoints!$I:$I)</f>
        <v>5.1160497569999999</v>
      </c>
      <c r="AI559" s="21">
        <f>_xlfn.XLOOKUP(Consolidated[[#This Row],[CODE]],[1]updatedschoolpoints!$A:$A,[1]updatedschoolpoints!$H:$H)</f>
        <v>222855.1274</v>
      </c>
      <c r="AJ559" s="21">
        <v>47006</v>
      </c>
      <c r="AK559" s="21" t="s">
        <v>466</v>
      </c>
      <c r="AL559" s="26">
        <f>_xlfn.XLOOKUP(Consolidated[[#This Row],[CODE]],'[2]FCI updated 220517'!$B:$B,'[2]FCI updated 220517'!$GD:$GD)</f>
        <v>1.2</v>
      </c>
      <c r="AM559" s="27">
        <f>IF(AND(Consolidated[[#This Row],[DESIGNATION]]="Historic",Consolidated[[#This Row],[DESIGNATION 3/22/2022]]="Historic"),AL559,AL559/1.6)</f>
        <v>0.74999999999999989</v>
      </c>
      <c r="AN559" s="21" t="s">
        <v>97</v>
      </c>
      <c r="AO559" s="21" t="s">
        <v>97</v>
      </c>
      <c r="AP559" s="21" t="str">
        <f>_xlfn.XLOOKUP(Consolidated[[#This Row],[CODE]],'[3]PRUEBA PVI'!$D:$D,'[3]PRUEBA PVI'!$I:$I,"NO DATA")</f>
        <v>REGULAR</v>
      </c>
      <c r="AQ559" s="28" t="str">
        <f>IF(_xlfn.XLOOKUP(Consolidated[[#This Row],[CODE]],'[4]PRUEBA PVI'!$D:$D,'[4]PRUEBA PVI'!$I:$I,"NOT FOUND")=Consolidated[[#This Row],[SPECIAL SCHOOL]],"MATCHES","NO")</f>
        <v>MATCHES</v>
      </c>
      <c r="AR559" s="28"/>
      <c r="AS559" s="21">
        <f>_xlfn.XLOOKUP(Consolidated[[#This Row],[CODE]],'[5]WORKING FILE'!$D:$D,'[5]WORKING FILE'!$W:$W,"")</f>
        <v>1</v>
      </c>
      <c r="AT559" s="33" t="str">
        <f>_xlfn.XLOOKUP(Consolidated[[#This Row],[CODE]],'[5]WORKING FILE'!$D:$D,'[5]WORKING FILE'!$V:$V)</f>
        <v>In flood zone. Merge with CARMEN SOLA DE PEREIRA</v>
      </c>
      <c r="AU559" s="21" t="str">
        <f>_xlfn.XLOOKUP(Consolidated[[#This Row],[CODE]],'[6]Karen sort'!$D:$D,'[6]Karen sort'!$O:$O,"NOT COMPLETE")</f>
        <v>-</v>
      </c>
      <c r="AV559" s="21">
        <v>8.1999999999999993</v>
      </c>
      <c r="AW559" s="21">
        <v>3</v>
      </c>
      <c r="AX559" s="21" t="s">
        <v>92</v>
      </c>
      <c r="AY559" s="27" t="s">
        <v>92</v>
      </c>
      <c r="AZ559" s="21"/>
      <c r="BA559" s="21"/>
      <c r="BB559" s="21"/>
      <c r="BC559" s="21"/>
      <c r="BD559" s="21"/>
      <c r="BE559" s="21"/>
      <c r="BF559" s="24" t="s">
        <v>179</v>
      </c>
      <c r="BG559" s="24">
        <v>188.73703964085274</v>
      </c>
      <c r="BH559" s="29" t="str">
        <f>IF(_xlfn.XLOOKUP(Consolidated[[#This Row],[CODE]],'[4]PRUEBA PVI'!$D:$D,'[4]PRUEBA PVI'!$AF:$AF,"NOT FOUND")=BG559,"",_xlfn.XLOOKUP(Consolidated[[#This Row],[CODE]],'[4]PRUEBA PVI'!$D:$D,'[4]PRUEBA PVI'!$AF:$AF,"NOT FOUND"))</f>
        <v/>
      </c>
      <c r="BI559" s="30">
        <v>178.11614532621616</v>
      </c>
      <c r="BJ559" s="21">
        <v>30</v>
      </c>
      <c r="BK559" s="28" t="str">
        <f>IF(_xlfn.XLOOKUP(Consolidated[[#This Row],[CODE]],'[4]PRUEBA PVI'!$D:$D,'[4]PRUEBA PVI'!$AK:$AK,"NO DATA")=Consolidated[[#This Row],[NO OF CLASSROOMS]],"","DOES NOT MATCH")</f>
        <v/>
      </c>
      <c r="BL559" s="31">
        <f>Consolidated[[#This Row],[ENROLLMENT 2021-22]]/Consolidated[[#This Row],[NO OF CLASSROOMS]]</f>
        <v>5.937204844207205</v>
      </c>
      <c r="BM559" s="21">
        <f>Consolidated[[#This Row],[FLOOR AREA (SF)]]/Consolidated[[#This Row],[ENROLLMENT 2022-23]]</f>
        <v>249.05551178214728</v>
      </c>
      <c r="BN559" s="21" t="s">
        <v>99</v>
      </c>
      <c r="BO559" s="21" t="s">
        <v>132</v>
      </c>
      <c r="BP559" s="21" t="s">
        <v>97</v>
      </c>
      <c r="BQ559" s="21" t="s">
        <v>97</v>
      </c>
      <c r="BR559" s="21" t="s">
        <v>285</v>
      </c>
      <c r="BS559" s="21" t="str">
        <f>_xlfn.XLOOKUP(Consolidated[[#This Row],[CODE]],'[7]page 1'!$A:$A,'[7]page 1'!$C:$C,"")</f>
        <v/>
      </c>
      <c r="BT559" s="21" t="str">
        <f>_xlfn.XLOOKUP(Consolidated[[#This Row],[CODE]],[8]Sheet1!$A:$A,[8]Sheet1!$G:$G,"")</f>
        <v/>
      </c>
      <c r="BU559" s="21" t="s">
        <v>92</v>
      </c>
      <c r="BV559" s="21" t="s">
        <v>101</v>
      </c>
      <c r="BW559" s="25" t="s">
        <v>92</v>
      </c>
      <c r="BX559" s="32" t="s">
        <v>1596</v>
      </c>
      <c r="BY559" s="21" t="s">
        <v>356</v>
      </c>
      <c r="BZ559" s="21" t="s">
        <v>103</v>
      </c>
      <c r="CA559" s="33" t="s">
        <v>1474</v>
      </c>
      <c r="CB559" s="21">
        <v>1</v>
      </c>
      <c r="CC559" s="25" t="s">
        <v>105</v>
      </c>
      <c r="CD559" s="21" t="s">
        <v>97</v>
      </c>
      <c r="CE559" s="21"/>
      <c r="CF559" s="21" t="s">
        <v>106</v>
      </c>
    </row>
    <row r="560" spans="1:84" ht="41.4" x14ac:dyDescent="0.3">
      <c r="A560" s="21">
        <v>55483</v>
      </c>
      <c r="B560" s="22" t="s">
        <v>1597</v>
      </c>
      <c r="C560" s="21" t="s">
        <v>356</v>
      </c>
      <c r="D560" s="21" t="s">
        <v>356</v>
      </c>
      <c r="E560" s="21" t="s">
        <v>356</v>
      </c>
      <c r="F560" s="21"/>
      <c r="G560" s="21" t="s">
        <v>119</v>
      </c>
      <c r="H560" s="21" t="s">
        <v>120</v>
      </c>
      <c r="I560" s="21" t="s">
        <v>110</v>
      </c>
      <c r="J560" s="21" t="s">
        <v>92</v>
      </c>
      <c r="K560" s="21" t="s">
        <v>121</v>
      </c>
      <c r="L560" s="24">
        <v>16.162704446805549</v>
      </c>
      <c r="M560" s="24">
        <v>51.508809095025754</v>
      </c>
      <c r="N560" s="24">
        <v>60.688530784378813</v>
      </c>
      <c r="O560" s="24">
        <v>52.562690838733346</v>
      </c>
      <c r="P560" s="24">
        <v>77.227195109398735</v>
      </c>
      <c r="Q560" s="24">
        <v>68.919476717736529</v>
      </c>
      <c r="R560" s="24">
        <v>74.708460132223863</v>
      </c>
      <c r="S560" s="24" t="s">
        <v>92</v>
      </c>
      <c r="T560" s="24" t="s">
        <v>92</v>
      </c>
      <c r="U560" s="24" t="s">
        <v>92</v>
      </c>
      <c r="V560" s="24" t="s">
        <v>92</v>
      </c>
      <c r="W560" s="24" t="s">
        <v>92</v>
      </c>
      <c r="X560" s="24" t="s">
        <v>92</v>
      </c>
      <c r="Y560" s="24" t="s">
        <v>92</v>
      </c>
      <c r="Z560" s="24" t="s">
        <v>92</v>
      </c>
      <c r="AA560" s="24" t="s">
        <v>92</v>
      </c>
      <c r="AB560" s="23" t="s">
        <v>223</v>
      </c>
      <c r="AC560" s="21">
        <v>17.980689999999999</v>
      </c>
      <c r="AD560" s="21">
        <v>-66.607219999999998</v>
      </c>
      <c r="AE560" s="21" t="str">
        <f>_xlfn.XLOOKUP(Consolidated[[#This Row],[CODE]],[1]updatedschoolpoints!$A:$A,[1]updatedschoolpoints!$O:$O)</f>
        <v>412-053-700-01</v>
      </c>
      <c r="AF560" s="21">
        <f>_xlfn.XLOOKUP(Consolidated[[#This Row],[CODE]],[1]updatedschoolpoints!$A:$A,[1]updatedschoolpoints!$Q:$Q)</f>
        <v>1</v>
      </c>
      <c r="AG560" s="21">
        <f>_xlfn.XLOOKUP(Consolidated[[#This Row],[CODE]],[1]updatedschoolpoints!$A:$A,[1]updatedschoolpoints!$P:$P)</f>
        <v>700</v>
      </c>
      <c r="AH560" s="21">
        <f>_xlfn.XLOOKUP(Consolidated[[#This Row],[CODE]],[1]updatedschoolpoints!$A:$A,[1]updatedschoolpoints!$I:$I)</f>
        <v>4.5103797309999996</v>
      </c>
      <c r="AI560" s="21">
        <f>_xlfn.XLOOKUP(Consolidated[[#This Row],[CODE]],[1]updatedschoolpoints!$A:$A,[1]updatedschoolpoints!$H:$H)</f>
        <v>196472.14110000001</v>
      </c>
      <c r="AJ560" s="21">
        <v>12108</v>
      </c>
      <c r="AK560" s="21" t="s">
        <v>346</v>
      </c>
      <c r="AL560" s="26">
        <f>_xlfn.XLOOKUP(Consolidated[[#This Row],[CODE]],'[2]FCI updated 220517'!$B:$B,'[2]FCI updated 220517'!$GD:$GD)</f>
        <v>0.6825</v>
      </c>
      <c r="AM560" s="27">
        <f>IF(AND(Consolidated[[#This Row],[DESIGNATION]]="Historic",Consolidated[[#This Row],[DESIGNATION 3/22/2022]]="Historic"),AL560,AL560/1.6)</f>
        <v>0.42656249999999996</v>
      </c>
      <c r="AN560" s="21" t="s">
        <v>97</v>
      </c>
      <c r="AO560" s="21" t="s">
        <v>97</v>
      </c>
      <c r="AP560" s="21" t="str">
        <f>_xlfn.XLOOKUP(Consolidated[[#This Row],[CODE]],'[3]PRUEBA PVI'!$D:$D,'[3]PRUEBA PVI'!$I:$I,"NO DATA")</f>
        <v>REGULAR</v>
      </c>
      <c r="AQ560" s="28" t="str">
        <f>IF(_xlfn.XLOOKUP(Consolidated[[#This Row],[CODE]],'[4]PRUEBA PVI'!$D:$D,'[4]PRUEBA PVI'!$I:$I,"NOT FOUND")=Consolidated[[#This Row],[SPECIAL SCHOOL]],"MATCHES","NO")</f>
        <v>MATCHES</v>
      </c>
      <c r="AR560" s="28"/>
      <c r="AS560" s="21">
        <f>_xlfn.XLOOKUP(Consolidated[[#This Row],[CODE]],'[5]WORKING FILE'!$D:$D,'[5]WORKING FILE'!$W:$W,"")</f>
        <v>3</v>
      </c>
      <c r="AT560" s="33" t="str">
        <f>_xlfn.XLOOKUP(Consolidated[[#This Row],[CODE]],'[5]WORKING FILE'!$D:$D,'[5]WORKING FILE'!$V:$V)</f>
        <v xml:space="preserve">SF seems wrong. Satelite Image shows much larger school. Keep </v>
      </c>
      <c r="AU560" s="21" t="str">
        <f>_xlfn.XLOOKUP(Consolidated[[#This Row],[CODE]],'[6]Karen sort'!$D:$D,'[6]Karen sort'!$O:$O,"NOT COMPLETE")</f>
        <v>PK-5</v>
      </c>
      <c r="AV560" s="21">
        <v>8.1999999999999993</v>
      </c>
      <c r="AW560" s="21">
        <v>4</v>
      </c>
      <c r="AX560" s="21" t="s">
        <v>92</v>
      </c>
      <c r="AY560" s="27" t="s">
        <v>92</v>
      </c>
      <c r="AZ560" s="21"/>
      <c r="BA560" s="21"/>
      <c r="BB560" s="21"/>
      <c r="BC560" s="21"/>
      <c r="BD560" s="21"/>
      <c r="BE560" s="21"/>
      <c r="BF560" s="24" t="s">
        <v>179</v>
      </c>
      <c r="BG560" s="24">
        <v>401.77786712430259</v>
      </c>
      <c r="BH560" s="29" t="str">
        <f>IF(_xlfn.XLOOKUP(Consolidated[[#This Row],[CODE]],'[4]PRUEBA PVI'!$D:$D,'[4]PRUEBA PVI'!$AF:$AF,"NOT FOUND")=BG560,"",_xlfn.XLOOKUP(Consolidated[[#This Row],[CODE]],'[4]PRUEBA PVI'!$D:$D,'[4]PRUEBA PVI'!$AF:$AF,"NOT FOUND"))</f>
        <v/>
      </c>
      <c r="BI560" s="30">
        <v>380.99677381252275</v>
      </c>
      <c r="BJ560" s="21">
        <v>33</v>
      </c>
      <c r="BK560" s="28" t="str">
        <f>IF(_xlfn.XLOOKUP(Consolidated[[#This Row],[CODE]],'[4]PRUEBA PVI'!$D:$D,'[4]PRUEBA PVI'!$AK:$AK,"NO DATA")=Consolidated[[#This Row],[NO OF CLASSROOMS]],"","DOES NOT MATCH")</f>
        <v/>
      </c>
      <c r="BL560" s="31">
        <f>Consolidated[[#This Row],[ENROLLMENT 2021-22]]/Consolidated[[#This Row],[NO OF CLASSROOMS]]</f>
        <v>11.545356782197659</v>
      </c>
      <c r="BM560" s="21">
        <f>Consolidated[[#This Row],[FLOOR AREA (SF)]]/Consolidated[[#This Row],[ENROLLMENT 2022-23]]</f>
        <v>30.136055245308</v>
      </c>
      <c r="BN560" s="21" t="s">
        <v>99</v>
      </c>
      <c r="BO560" s="21" t="s">
        <v>132</v>
      </c>
      <c r="BP560" s="21" t="s">
        <v>97</v>
      </c>
      <c r="BQ560" s="21" t="s">
        <v>97</v>
      </c>
      <c r="BR560" s="21" t="s">
        <v>285</v>
      </c>
      <c r="BS560" s="21" t="str">
        <f>_xlfn.XLOOKUP(Consolidated[[#This Row],[CODE]],'[7]page 1'!$A:$A,'[7]page 1'!$C:$C,"")</f>
        <v/>
      </c>
      <c r="BT560" s="21" t="str">
        <f>_xlfn.XLOOKUP(Consolidated[[#This Row],[CODE]],[8]Sheet1!$A:$A,[8]Sheet1!$G:$G,"")</f>
        <v>ESSER ROOF SEALING PROGRAM</v>
      </c>
      <c r="BU560" s="21" t="s">
        <v>92</v>
      </c>
      <c r="BV560" s="21" t="s">
        <v>101</v>
      </c>
      <c r="BW560" s="25" t="s">
        <v>125</v>
      </c>
      <c r="BX560" s="32" t="s">
        <v>1598</v>
      </c>
      <c r="BY560" s="21" t="s">
        <v>356</v>
      </c>
      <c r="BZ560" s="21" t="s">
        <v>103</v>
      </c>
      <c r="CA560" s="33" t="s">
        <v>1599</v>
      </c>
      <c r="CB560" s="21">
        <v>1</v>
      </c>
      <c r="CC560" s="25" t="s">
        <v>172</v>
      </c>
      <c r="CD560" s="21" t="s">
        <v>97</v>
      </c>
      <c r="CE560" s="21"/>
      <c r="CF560" s="21" t="s">
        <v>139</v>
      </c>
    </row>
    <row r="561" spans="1:84" ht="70.8" x14ac:dyDescent="0.3">
      <c r="A561" s="21">
        <v>55731</v>
      </c>
      <c r="B561" s="22" t="s">
        <v>1600</v>
      </c>
      <c r="C561" s="21" t="s">
        <v>356</v>
      </c>
      <c r="D561" s="21" t="s">
        <v>1384</v>
      </c>
      <c r="E561" s="21" t="s">
        <v>1446</v>
      </c>
      <c r="F561" s="21"/>
      <c r="G561" s="21" t="s">
        <v>119</v>
      </c>
      <c r="H561" s="21" t="s">
        <v>120</v>
      </c>
      <c r="I561" s="21" t="s">
        <v>92</v>
      </c>
      <c r="J561" s="21" t="s">
        <v>92</v>
      </c>
      <c r="K561" s="21" t="s">
        <v>121</v>
      </c>
      <c r="L561" s="24" t="s">
        <v>92</v>
      </c>
      <c r="M561" s="24">
        <v>23.846670877326737</v>
      </c>
      <c r="N561" s="24">
        <v>16.806054678751057</v>
      </c>
      <c r="O561" s="24">
        <v>17.833770105998813</v>
      </c>
      <c r="P561" s="24">
        <v>23.544876557743518</v>
      </c>
      <c r="Q561" s="24">
        <v>34.931789569263721</v>
      </c>
      <c r="R561" s="24">
        <v>34.044361579241254</v>
      </c>
      <c r="S561" s="24" t="s">
        <v>92</v>
      </c>
      <c r="T561" s="24" t="s">
        <v>92</v>
      </c>
      <c r="U561" s="24" t="s">
        <v>92</v>
      </c>
      <c r="V561" s="24" t="s">
        <v>92</v>
      </c>
      <c r="W561" s="24" t="s">
        <v>92</v>
      </c>
      <c r="X561" s="24" t="s">
        <v>92</v>
      </c>
      <c r="Y561" s="24" t="s">
        <v>92</v>
      </c>
      <c r="Z561" s="24" t="s">
        <v>92</v>
      </c>
      <c r="AA561" s="24" t="s">
        <v>92</v>
      </c>
      <c r="AB561" s="23" t="s">
        <v>202</v>
      </c>
      <c r="AC561" s="21">
        <v>17.994491589999999</v>
      </c>
      <c r="AD561" s="21">
        <v>-66.490771100000003</v>
      </c>
      <c r="AE561" s="21" t="str">
        <f>_xlfn.XLOOKUP(Consolidated[[#This Row],[CODE]],[1]updatedschoolpoints!$A:$A,[1]updatedschoolpoints!$O:$O)</f>
        <v>414-012-017-03</v>
      </c>
      <c r="AF561" s="21">
        <f>_xlfn.XLOOKUP(Consolidated[[#This Row],[CODE]],[1]updatedschoolpoints!$A:$A,[1]updatedschoolpoints!$Q:$Q)</f>
        <v>3</v>
      </c>
      <c r="AG561" s="21">
        <f>_xlfn.XLOOKUP(Consolidated[[#This Row],[CODE]],[1]updatedschoolpoints!$A:$A,[1]updatedschoolpoints!$P:$P)</f>
        <v>17</v>
      </c>
      <c r="AH561" s="21">
        <f>_xlfn.XLOOKUP(Consolidated[[#This Row],[CODE]],[1]updatedschoolpoints!$A:$A,[1]updatedschoolpoints!$I:$I)</f>
        <v>2.2027661969999999</v>
      </c>
      <c r="AI561" s="21">
        <f>_xlfn.XLOOKUP(Consolidated[[#This Row],[CODE]],[1]updatedschoolpoints!$A:$A,[1]updatedschoolpoints!$H:$H)</f>
        <v>95952.495519999997</v>
      </c>
      <c r="AJ561" s="21">
        <v>12600</v>
      </c>
      <c r="AK561" s="21" t="s">
        <v>186</v>
      </c>
      <c r="AL561" s="26">
        <f>_xlfn.XLOOKUP(Consolidated[[#This Row],[CODE]],'[2]FCI updated 220517'!$B:$B,'[2]FCI updated 220517'!$GD:$GD)</f>
        <v>1.468</v>
      </c>
      <c r="AM561" s="27">
        <f>IF(AND(Consolidated[[#This Row],[DESIGNATION]]="Historic",Consolidated[[#This Row],[DESIGNATION 3/22/2022]]="Historic"),AL561,AL561/1.6)</f>
        <v>0.91749999999999998</v>
      </c>
      <c r="AN561" s="21" t="s">
        <v>97</v>
      </c>
      <c r="AO561" s="21" t="s">
        <v>97</v>
      </c>
      <c r="AP561" s="21" t="str">
        <f>_xlfn.XLOOKUP(Consolidated[[#This Row],[CODE]],'[3]PRUEBA PVI'!$D:$D,'[3]PRUEBA PVI'!$I:$I,"NO DATA")</f>
        <v>REGULAR</v>
      </c>
      <c r="AQ561" s="28" t="str">
        <f>IF(_xlfn.XLOOKUP(Consolidated[[#This Row],[CODE]],'[4]PRUEBA PVI'!$D:$D,'[4]PRUEBA PVI'!$I:$I,"NOT FOUND")=Consolidated[[#This Row],[SPECIAL SCHOOL]],"MATCHES","NO")</f>
        <v>MATCHES</v>
      </c>
      <c r="AR561" s="28"/>
      <c r="AS561" s="21">
        <f>_xlfn.XLOOKUP(Consolidated[[#This Row],[CODE]],'[5]WORKING FILE'!$D:$D,'[5]WORKING FILE'!$W:$W,"")</f>
        <v>1</v>
      </c>
      <c r="AT561" s="33" t="str">
        <f>_xlfn.XLOOKUP(Consolidated[[#This Row],[CODE]],'[5]WORKING FILE'!$D:$D,'[5]WORKING FILE'!$V:$V)</f>
        <v>Same Campus as Luis Munoz Marin. Suggest to operate as K-12</v>
      </c>
      <c r="AU561" s="21">
        <f>_xlfn.XLOOKUP(Consolidated[[#This Row],[CODE]],'[6]Karen sort'!$D:$D,'[6]Karen sort'!$O:$O,"NOT COMPLETE")</f>
        <v>0</v>
      </c>
      <c r="AV561" s="21">
        <v>5.6</v>
      </c>
      <c r="AW561" s="21">
        <v>5</v>
      </c>
      <c r="AX561" s="21" t="s">
        <v>92</v>
      </c>
      <c r="AY561" s="27" t="s">
        <v>92</v>
      </c>
      <c r="AZ561" s="21"/>
      <c r="BA561" s="21"/>
      <c r="BB561" s="21"/>
      <c r="BC561" s="21"/>
      <c r="BD561" s="21"/>
      <c r="BE561" s="21"/>
      <c r="BF561" s="24" t="s">
        <v>98</v>
      </c>
      <c r="BG561" s="24">
        <v>151.00752336832511</v>
      </c>
      <c r="BH561" s="29" t="str">
        <f>IF(_xlfn.XLOOKUP(Consolidated[[#This Row],[CODE]],'[4]PRUEBA PVI'!$D:$D,'[4]PRUEBA PVI'!$AF:$AF,"NOT FOUND")=BG561,"",_xlfn.XLOOKUP(Consolidated[[#This Row],[CODE]],'[4]PRUEBA PVI'!$D:$D,'[4]PRUEBA PVI'!$AF:$AF,"NOT FOUND"))</f>
        <v/>
      </c>
      <c r="BI561" s="30">
        <v>142.52557204125173</v>
      </c>
      <c r="BJ561" s="21">
        <v>29</v>
      </c>
      <c r="BK561" s="28" t="str">
        <f>IF(_xlfn.XLOOKUP(Consolidated[[#This Row],[CODE]],'[4]PRUEBA PVI'!$D:$D,'[4]PRUEBA PVI'!$AK:$AK,"NO DATA")=Consolidated[[#This Row],[NO OF CLASSROOMS]],"","DOES NOT MATCH")</f>
        <v/>
      </c>
      <c r="BL561" s="31">
        <f>Consolidated[[#This Row],[ENROLLMENT 2021-22]]/Consolidated[[#This Row],[NO OF CLASSROOMS]]</f>
        <v>4.9146748979741979</v>
      </c>
      <c r="BM561" s="21">
        <f>Consolidated[[#This Row],[FLOOR AREA (SF)]]/Consolidated[[#This Row],[ENROLLMENT 2022-23]]</f>
        <v>83.43955134782999</v>
      </c>
      <c r="BN561" s="21" t="s">
        <v>114</v>
      </c>
      <c r="BO561" s="21" t="s">
        <v>115</v>
      </c>
      <c r="BP561" s="21" t="s">
        <v>97</v>
      </c>
      <c r="BQ561" s="21" t="s">
        <v>97</v>
      </c>
      <c r="BR561" s="21" t="s">
        <v>285</v>
      </c>
      <c r="BS561" s="21" t="str">
        <f>_xlfn.XLOOKUP(Consolidated[[#This Row],[CODE]],'[7]page 1'!$A:$A,'[7]page 1'!$C:$C,"")</f>
        <v/>
      </c>
      <c r="BT561" s="21" t="str">
        <f>_xlfn.XLOOKUP(Consolidated[[#This Row],[CODE]],[8]Sheet1!$A:$A,[8]Sheet1!$G:$G,"")</f>
        <v/>
      </c>
      <c r="BU561" s="21" t="s">
        <v>92</v>
      </c>
      <c r="BV561" s="21" t="s">
        <v>124</v>
      </c>
      <c r="BW561" s="25" t="s">
        <v>92</v>
      </c>
      <c r="BX561" s="32" t="s">
        <v>1601</v>
      </c>
      <c r="BY561" s="21" t="s">
        <v>1446</v>
      </c>
      <c r="BZ561" s="21" t="s">
        <v>103</v>
      </c>
      <c r="CA561" s="33" t="s">
        <v>1449</v>
      </c>
      <c r="CB561" s="21">
        <v>1</v>
      </c>
      <c r="CC561" s="25" t="s">
        <v>105</v>
      </c>
      <c r="CD561" s="21" t="s">
        <v>97</v>
      </c>
      <c r="CE561" s="21"/>
      <c r="CF561" s="21" t="s">
        <v>106</v>
      </c>
    </row>
    <row r="562" spans="1:84" ht="70.8" x14ac:dyDescent="0.3">
      <c r="A562" s="21">
        <v>55806</v>
      </c>
      <c r="B562" s="22" t="s">
        <v>1602</v>
      </c>
      <c r="C562" s="21" t="s">
        <v>356</v>
      </c>
      <c r="D562" s="21" t="s">
        <v>357</v>
      </c>
      <c r="E562" s="21" t="s">
        <v>1376</v>
      </c>
      <c r="F562" s="21"/>
      <c r="G562" s="38" t="s">
        <v>410</v>
      </c>
      <c r="H562" s="38"/>
      <c r="I562" s="38" t="s">
        <v>92</v>
      </c>
      <c r="J562" s="38" t="s">
        <v>92</v>
      </c>
      <c r="K562" s="38" t="s">
        <v>411</v>
      </c>
      <c r="L562" s="39" t="e">
        <v>#N/A</v>
      </c>
      <c r="M562" s="39" t="e">
        <v>#N/A</v>
      </c>
      <c r="N562" s="39" t="e">
        <v>#N/A</v>
      </c>
      <c r="O562" s="39" t="e">
        <v>#N/A</v>
      </c>
      <c r="P562" s="39" t="e">
        <v>#N/A</v>
      </c>
      <c r="Q562" s="39" t="e">
        <v>#N/A</v>
      </c>
      <c r="R562" s="39" t="e">
        <v>#N/A</v>
      </c>
      <c r="S562" s="39" t="e">
        <v>#N/A</v>
      </c>
      <c r="T562" s="39" t="e">
        <v>#N/A</v>
      </c>
      <c r="U562" s="39" t="e">
        <v>#N/A</v>
      </c>
      <c r="V562" s="39" t="e">
        <v>#N/A</v>
      </c>
      <c r="W562" s="39" t="e">
        <v>#N/A</v>
      </c>
      <c r="X562" s="39" t="e">
        <v>#N/A</v>
      </c>
      <c r="Y562" s="39" t="e">
        <v>#N/A</v>
      </c>
      <c r="Z562" s="39" t="e">
        <v>#N/A</v>
      </c>
      <c r="AA562" s="39" t="e">
        <v>#N/A</v>
      </c>
      <c r="AB562" s="44" t="s">
        <v>412</v>
      </c>
      <c r="AC562" s="21">
        <v>18.148033999999999</v>
      </c>
      <c r="AD562" s="21">
        <v>-66.729973000000001</v>
      </c>
      <c r="AE562" s="21" t="str">
        <f>_xlfn.XLOOKUP(Consolidated[[#This Row],[CODE]],[1]updatedschoolpoints!$A:$A,[1]updatedschoolpoints!$O:$O)</f>
        <v>290-000-002-34</v>
      </c>
      <c r="AF562" s="21">
        <f>_xlfn.XLOOKUP(Consolidated[[#This Row],[CODE]],[1]updatedschoolpoints!$A:$A,[1]updatedschoolpoints!$Q:$Q)</f>
        <v>34</v>
      </c>
      <c r="AG562" s="21">
        <f>_xlfn.XLOOKUP(Consolidated[[#This Row],[CODE]],[1]updatedschoolpoints!$A:$A,[1]updatedschoolpoints!$P:$P)</f>
        <v>2</v>
      </c>
      <c r="AH562" s="21">
        <f>_xlfn.XLOOKUP(Consolidated[[#This Row],[CODE]],[1]updatedschoolpoints!$A:$A,[1]updatedschoolpoints!$I:$I)</f>
        <v>10.4098816</v>
      </c>
      <c r="AI562" s="21">
        <f>_xlfn.XLOOKUP(Consolidated[[#This Row],[CODE]],[1]updatedschoolpoints!$A:$A,[1]updatedschoolpoints!$H:$H)</f>
        <v>453454.44260000001</v>
      </c>
      <c r="AJ562" s="21">
        <v>35121</v>
      </c>
      <c r="AK562" s="21" t="s">
        <v>314</v>
      </c>
      <c r="AL562" s="26">
        <f>_xlfn.XLOOKUP(Consolidated[[#This Row],[CODE]],'[2]FCI updated 220517'!$B:$B,'[2]FCI updated 220517'!$GD:$GD)</f>
        <v>0.90249999999999997</v>
      </c>
      <c r="AM562" s="27">
        <f>IF(AND(Consolidated[[#This Row],[DESIGNATION]]="Historic",Consolidated[[#This Row],[DESIGNATION 3/22/2022]]="Historic"),AL562,AL562/1.6)</f>
        <v>0.56406249999999991</v>
      </c>
      <c r="AN562" s="21" t="s">
        <v>97</v>
      </c>
      <c r="AO562" s="21" t="s">
        <v>97</v>
      </c>
      <c r="AP562" s="21" t="str">
        <f>_xlfn.XLOOKUP(Consolidated[[#This Row],[CODE]],'[3]PRUEBA PVI'!$D:$D,'[3]PRUEBA PVI'!$I:$I,"NO DATA")</f>
        <v>OTRO</v>
      </c>
      <c r="AQ562" s="28" t="str">
        <f>IF(_xlfn.XLOOKUP(Consolidated[[#This Row],[CODE]],'[4]PRUEBA PVI'!$D:$D,'[4]PRUEBA PVI'!$I:$I,"NOT FOUND")=Consolidated[[#This Row],[SPECIAL SCHOOL]],"MATCHES","NO")</f>
        <v>MATCHES</v>
      </c>
      <c r="AR562" s="28"/>
      <c r="AS562" s="21">
        <f>_xlfn.XLOOKUP(Consolidated[[#This Row],[CODE]],'[5]WORKING FILE'!$D:$D,'[5]WORKING FILE'!$W:$W,"")</f>
        <v>3</v>
      </c>
      <c r="AT562" s="33" t="str">
        <f>_xlfn.XLOOKUP(Consolidated[[#This Row],[CODE]],'[5]WORKING FILE'!$D:$D,'[5]WORKING FILE'!$V:$V)</f>
        <v> </v>
      </c>
      <c r="AU562" s="21">
        <f>_xlfn.XLOOKUP(Consolidated[[#This Row],[CODE]],'[6]Karen sort'!$D:$D,'[6]Karen sort'!$O:$O,"NOT COMPLETE")</f>
        <v>0</v>
      </c>
      <c r="AV562" s="21">
        <v>2.1</v>
      </c>
      <c r="AW562" s="21"/>
      <c r="AX562" s="21" t="s">
        <v>92</v>
      </c>
      <c r="AY562" s="27" t="s">
        <v>92</v>
      </c>
      <c r="AZ562" s="21"/>
      <c r="BA562" s="21"/>
      <c r="BB562" s="21"/>
      <c r="BC562" s="21"/>
      <c r="BD562" s="21"/>
      <c r="BE562" s="21"/>
      <c r="BF562" s="24" t="s">
        <v>98</v>
      </c>
      <c r="BG562" s="24">
        <v>0</v>
      </c>
      <c r="BH562" s="29" t="str">
        <f>IF(_xlfn.XLOOKUP(Consolidated[[#This Row],[CODE]],'[4]PRUEBA PVI'!$D:$D,'[4]PRUEBA PVI'!$AF:$AF,"NOT FOUND")=BG562,"",_xlfn.XLOOKUP(Consolidated[[#This Row],[CODE]],'[4]PRUEBA PVI'!$D:$D,'[4]PRUEBA PVI'!$AF:$AF,"NOT FOUND"))</f>
        <v/>
      </c>
      <c r="BI562" s="30">
        <v>0</v>
      </c>
      <c r="BJ562" s="21">
        <v>18</v>
      </c>
      <c r="BK562" s="28" t="str">
        <f>IF(_xlfn.XLOOKUP(Consolidated[[#This Row],[CODE]],'[4]PRUEBA PVI'!$D:$D,'[4]PRUEBA PVI'!$AK:$AK,"NO DATA")=Consolidated[[#This Row],[NO OF CLASSROOMS]],"","DOES NOT MATCH")</f>
        <v/>
      </c>
      <c r="BL562" s="31">
        <f>Consolidated[[#This Row],[ENROLLMENT 2021-22]]/Consolidated[[#This Row],[NO OF CLASSROOMS]]</f>
        <v>0</v>
      </c>
      <c r="BM562" s="21" t="e">
        <f>Consolidated[[#This Row],[FLOOR AREA (SF)]]/Consolidated[[#This Row],[ENROLLMENT 2022-23]]</f>
        <v>#DIV/0!</v>
      </c>
      <c r="BN562" s="21" t="s">
        <v>114</v>
      </c>
      <c r="BO562" s="21" t="s">
        <v>132</v>
      </c>
      <c r="BP562" s="21" t="s">
        <v>97</v>
      </c>
      <c r="BQ562" s="21" t="s">
        <v>97</v>
      </c>
      <c r="BR562" s="21" t="s">
        <v>97</v>
      </c>
      <c r="BS562" s="21" t="str">
        <f>_xlfn.XLOOKUP(Consolidated[[#This Row],[CODE]],'[7]page 1'!$A:$A,'[7]page 1'!$C:$C,"")</f>
        <v/>
      </c>
      <c r="BT562" s="21" t="str">
        <f>_xlfn.XLOOKUP(Consolidated[[#This Row],[CODE]],[8]Sheet1!$A:$A,[8]Sheet1!$G:$G,"")</f>
        <v/>
      </c>
      <c r="BU562" s="21" t="s">
        <v>92</v>
      </c>
      <c r="BV562" s="21" t="s">
        <v>101</v>
      </c>
      <c r="BW562" s="25" t="s">
        <v>92</v>
      </c>
      <c r="BX562" s="32" t="s">
        <v>1603</v>
      </c>
      <c r="BY562" s="21" t="s">
        <v>1376</v>
      </c>
      <c r="BZ562" s="21" t="s">
        <v>103</v>
      </c>
      <c r="CA562" s="33" t="s">
        <v>1378</v>
      </c>
      <c r="CB562" s="21">
        <v>2</v>
      </c>
      <c r="CC562" s="25" t="s">
        <v>172</v>
      </c>
      <c r="CD562" s="21" t="s">
        <v>97</v>
      </c>
      <c r="CE562" s="21"/>
      <c r="CF562" s="21" t="s">
        <v>106</v>
      </c>
    </row>
    <row r="563" spans="1:84" ht="27.6" x14ac:dyDescent="0.3">
      <c r="A563" s="63">
        <v>55871</v>
      </c>
      <c r="B563" s="60" t="s">
        <v>1604</v>
      </c>
      <c r="C563" s="21" t="s">
        <v>356</v>
      </c>
      <c r="D563" s="21" t="s">
        <v>356</v>
      </c>
      <c r="E563" s="21" t="s">
        <v>356</v>
      </c>
      <c r="F563" s="21"/>
      <c r="G563" s="21" t="s">
        <v>189</v>
      </c>
      <c r="H563" s="21" t="s">
        <v>190</v>
      </c>
      <c r="I563" s="21" t="s">
        <v>92</v>
      </c>
      <c r="J563" s="21" t="s">
        <v>93</v>
      </c>
      <c r="K563" s="21" t="s">
        <v>191</v>
      </c>
      <c r="L563" s="24" t="s">
        <v>92</v>
      </c>
      <c r="M563" s="24" t="s">
        <v>92</v>
      </c>
      <c r="N563" s="24" t="s">
        <v>92</v>
      </c>
      <c r="O563" s="24" t="s">
        <v>92</v>
      </c>
      <c r="P563" s="24" t="s">
        <v>92</v>
      </c>
      <c r="Q563" s="24" t="s">
        <v>92</v>
      </c>
      <c r="R563" s="24" t="s">
        <v>92</v>
      </c>
      <c r="S563" s="24">
        <v>18.019261982115282</v>
      </c>
      <c r="T563" s="24">
        <v>28.35734173251797</v>
      </c>
      <c r="U563" s="24">
        <v>29.475543360407038</v>
      </c>
      <c r="V563" s="24" t="s">
        <v>92</v>
      </c>
      <c r="W563" s="24" t="s">
        <v>92</v>
      </c>
      <c r="X563" s="24" t="s">
        <v>92</v>
      </c>
      <c r="Y563" s="24" t="s">
        <v>92</v>
      </c>
      <c r="Z563" s="24" t="s">
        <v>92</v>
      </c>
      <c r="AA563" s="24" t="s">
        <v>92</v>
      </c>
      <c r="AB563" s="23" t="s">
        <v>1447</v>
      </c>
      <c r="AC563" s="21">
        <v>18.011289999999999</v>
      </c>
      <c r="AD563" s="21">
        <v>-66.626850000000005</v>
      </c>
      <c r="AE563" s="21" t="str">
        <f>_xlfn.XLOOKUP(Consolidated[[#This Row],[CODE]],[1]updatedschoolpoints!$A:$A,[1]updatedschoolpoints!$O:$O)</f>
        <v>388-060-345-59</v>
      </c>
      <c r="AF563" s="21">
        <f>_xlfn.XLOOKUP(Consolidated[[#This Row],[CODE]],[1]updatedschoolpoints!$A:$A,[1]updatedschoolpoints!$Q:$Q)</f>
        <v>59</v>
      </c>
      <c r="AG563" s="21">
        <f>_xlfn.XLOOKUP(Consolidated[[#This Row],[CODE]],[1]updatedschoolpoints!$A:$A,[1]updatedschoolpoints!$P:$P)</f>
        <v>345</v>
      </c>
      <c r="AH563" s="21">
        <f>_xlfn.XLOOKUP(Consolidated[[#This Row],[CODE]],[1]updatedschoolpoints!$A:$A,[1]updatedschoolpoints!$I:$I)</f>
        <v>4.2751843779999996</v>
      </c>
      <c r="AI563" s="21">
        <f>_xlfn.XLOOKUP(Consolidated[[#This Row],[CODE]],[1]updatedschoolpoints!$A:$A,[1]updatedschoolpoints!$H:$H)</f>
        <v>186227.03150000001</v>
      </c>
      <c r="AJ563" s="21">
        <v>42000</v>
      </c>
      <c r="AK563" s="21" t="s">
        <v>248</v>
      </c>
      <c r="AL563" s="26">
        <f>_xlfn.XLOOKUP(Consolidated[[#This Row],[CODE]],'[2]FCI updated 220517'!$B:$B,'[2]FCI updated 220517'!$GD:$GD)</f>
        <v>1.3480000000000001</v>
      </c>
      <c r="AM563" s="27">
        <f>IF(AND(Consolidated[[#This Row],[DESIGNATION]]="Historic",Consolidated[[#This Row],[DESIGNATION 3/22/2022]]="Historic"),AL563,AL563/1.6)</f>
        <v>0.84250000000000003</v>
      </c>
      <c r="AN563" s="21" t="s">
        <v>97</v>
      </c>
      <c r="AO563" s="21" t="s">
        <v>97</v>
      </c>
      <c r="AP563" s="21" t="str">
        <f>_xlfn.XLOOKUP(Consolidated[[#This Row],[CODE]],'[3]PRUEBA PVI'!$D:$D,'[3]PRUEBA PVI'!$I:$I,"NO DATA")</f>
        <v>REGULAR</v>
      </c>
      <c r="AQ563" s="28" t="str">
        <f>IF(_xlfn.XLOOKUP(Consolidated[[#This Row],[CODE]],'[4]PRUEBA PVI'!$D:$D,'[4]PRUEBA PVI'!$I:$I,"NOT FOUND")=Consolidated[[#This Row],[SPECIAL SCHOOL]],"MATCHES","NO")</f>
        <v>MATCHES</v>
      </c>
      <c r="AR563" s="28"/>
      <c r="AS563" s="21">
        <f>_xlfn.XLOOKUP(Consolidated[[#This Row],[CODE]],'[5]WORKING FILE'!$D:$D,'[5]WORKING FILE'!$W:$W,"")</f>
        <v>5</v>
      </c>
      <c r="AT563" s="33" t="str">
        <f>_xlfn.XLOOKUP(Consolidated[[#This Row],[CODE]],'[5]WORKING FILE'!$D:$D,'[5]WORKING FILE'!$V:$V)</f>
        <v xml:space="preserve">Major Replacement needed. Combine with nearby JAIME L DREW, EDUARDO NEUMANN GANDIA, and LIBARDO NET to create PK-8 for community. </v>
      </c>
      <c r="AU563" s="21" t="str">
        <f>_xlfn.XLOOKUP(Consolidated[[#This Row],[CODE]],'[6]Karen sort'!$D:$D,'[6]Karen sort'!$O:$O,"NOT COMPLETE")</f>
        <v>PK-8</v>
      </c>
      <c r="AV563" s="21">
        <v>8.1999999999999993</v>
      </c>
      <c r="AW563" s="21">
        <v>2</v>
      </c>
      <c r="AX563" s="21" t="s">
        <v>92</v>
      </c>
      <c r="AY563" s="27" t="s">
        <v>92</v>
      </c>
      <c r="AZ563" s="21"/>
      <c r="BA563" s="21"/>
      <c r="BB563" s="21"/>
      <c r="BC563" s="21"/>
      <c r="BD563" s="21"/>
      <c r="BE563" s="21"/>
      <c r="BF563" s="24" t="s">
        <v>98</v>
      </c>
      <c r="BG563" s="24">
        <v>79.622221119395718</v>
      </c>
      <c r="BH563" s="29" t="str">
        <f>IF(_xlfn.XLOOKUP(Consolidated[[#This Row],[CODE]],'[4]PRUEBA PVI'!$D:$D,'[4]PRUEBA PVI'!$AF:$AF,"NOT FOUND")=BG563,"",_xlfn.XLOOKUP(Consolidated[[#This Row],[CODE]],'[4]PRUEBA PVI'!$D:$D,'[4]PRUEBA PVI'!$AF:$AF,"NOT FOUND"))</f>
        <v/>
      </c>
      <c r="BI563" s="30">
        <v>75.473193171805903</v>
      </c>
      <c r="BJ563" s="21">
        <v>31</v>
      </c>
      <c r="BK563" s="28" t="str">
        <f>IF(_xlfn.XLOOKUP(Consolidated[[#This Row],[CODE]],'[4]PRUEBA PVI'!$D:$D,'[4]PRUEBA PVI'!$AK:$AK,"NO DATA")=Consolidated[[#This Row],[NO OF CLASSROOMS]],"","DOES NOT MATCH")</f>
        <v/>
      </c>
      <c r="BL563" s="31">
        <f>Consolidated[[#This Row],[ENROLLMENT 2021-22]]/Consolidated[[#This Row],[NO OF CLASSROOMS]]</f>
        <v>2.4346191345743842</v>
      </c>
      <c r="BM563" s="21">
        <f>Consolidated[[#This Row],[FLOOR AREA (SF)]]/Consolidated[[#This Row],[ENROLLMENT 2022-23]]</f>
        <v>527.4909366949189</v>
      </c>
      <c r="BN563" s="21" t="s">
        <v>99</v>
      </c>
      <c r="BO563" s="21" t="s">
        <v>132</v>
      </c>
      <c r="BP563" s="21" t="s">
        <v>97</v>
      </c>
      <c r="BQ563" s="21" t="s">
        <v>97</v>
      </c>
      <c r="BR563" s="21" t="s">
        <v>285</v>
      </c>
      <c r="BS563" s="21" t="str">
        <f>_xlfn.XLOOKUP(Consolidated[[#This Row],[CODE]],'[7]page 1'!$A:$A,'[7]page 1'!$C:$C,"")</f>
        <v/>
      </c>
      <c r="BT563" s="21" t="str">
        <f>_xlfn.XLOOKUP(Consolidated[[#This Row],[CODE]],[8]Sheet1!$A:$A,[8]Sheet1!$G:$G,"")</f>
        <v/>
      </c>
      <c r="BU563" s="21" t="s">
        <v>92</v>
      </c>
      <c r="BV563" s="21" t="s">
        <v>101</v>
      </c>
      <c r="BW563" s="25" t="s">
        <v>92</v>
      </c>
      <c r="BX563" s="32" t="s">
        <v>1605</v>
      </c>
      <c r="BY563" s="21" t="s">
        <v>356</v>
      </c>
      <c r="BZ563" s="21" t="s">
        <v>103</v>
      </c>
      <c r="CA563" s="33" t="s">
        <v>1474</v>
      </c>
      <c r="CB563" s="21">
        <v>1</v>
      </c>
      <c r="CC563" s="25" t="s">
        <v>105</v>
      </c>
      <c r="CD563" s="21" t="s">
        <v>97</v>
      </c>
      <c r="CE563" s="21"/>
      <c r="CF563" s="21" t="s">
        <v>139</v>
      </c>
    </row>
    <row r="564" spans="1:84" ht="27.6" x14ac:dyDescent="0.3">
      <c r="A564" s="65">
        <v>55889</v>
      </c>
      <c r="B564" s="66" t="s">
        <v>345</v>
      </c>
      <c r="C564" s="21" t="s">
        <v>356</v>
      </c>
      <c r="D564" s="21" t="s">
        <v>1384</v>
      </c>
      <c r="E564" s="21" t="s">
        <v>1446</v>
      </c>
      <c r="F564" s="21"/>
      <c r="G564" s="21" t="s">
        <v>119</v>
      </c>
      <c r="H564" s="21" t="s">
        <v>120</v>
      </c>
      <c r="I564" s="21" t="s">
        <v>92</v>
      </c>
      <c r="J564" s="21" t="s">
        <v>93</v>
      </c>
      <c r="K564" s="21" t="s">
        <v>121</v>
      </c>
      <c r="L564" s="24" t="s">
        <v>92</v>
      </c>
      <c r="M564" s="24">
        <v>34.339206063350503</v>
      </c>
      <c r="N564" s="24">
        <v>27.076421426876703</v>
      </c>
      <c r="O564" s="24">
        <v>30.035823336419053</v>
      </c>
      <c r="P564" s="24">
        <v>37.671802492389631</v>
      </c>
      <c r="Q564" s="24">
        <v>34.931789569263721</v>
      </c>
      <c r="R564" s="24">
        <v>42.555451974051564</v>
      </c>
      <c r="S564" s="24" t="s">
        <v>92</v>
      </c>
      <c r="T564" s="24" t="s">
        <v>92</v>
      </c>
      <c r="U564" s="24" t="s">
        <v>92</v>
      </c>
      <c r="V564" s="24" t="s">
        <v>92</v>
      </c>
      <c r="W564" s="24" t="s">
        <v>92</v>
      </c>
      <c r="X564" s="24" t="s">
        <v>92</v>
      </c>
      <c r="Y564" s="24" t="s">
        <v>92</v>
      </c>
      <c r="Z564" s="24">
        <v>1.1449794669095976</v>
      </c>
      <c r="AA564" s="24" t="s">
        <v>92</v>
      </c>
      <c r="AB564" s="23" t="s">
        <v>136</v>
      </c>
      <c r="AC564" s="21">
        <v>18.030670000000001</v>
      </c>
      <c r="AD564" s="21">
        <v>-66.537090000000006</v>
      </c>
      <c r="AE564" s="21" t="str">
        <f>_xlfn.XLOOKUP(Consolidated[[#This Row],[CODE]],[1]updatedschoolpoints!$A:$A,[1]updatedschoolpoints!$O:$O)</f>
        <v>366-095-285-01</v>
      </c>
      <c r="AF564" s="21">
        <f>_xlfn.XLOOKUP(Consolidated[[#This Row],[CODE]],[1]updatedschoolpoints!$A:$A,[1]updatedschoolpoints!$Q:$Q)</f>
        <v>1</v>
      </c>
      <c r="AG564" s="21">
        <f>_xlfn.XLOOKUP(Consolidated[[#This Row],[CODE]],[1]updatedschoolpoints!$A:$A,[1]updatedschoolpoints!$P:$P)</f>
        <v>285</v>
      </c>
      <c r="AH564" s="21">
        <f>_xlfn.XLOOKUP(Consolidated[[#This Row],[CODE]],[1]updatedschoolpoints!$A:$A,[1]updatedschoolpoints!$I:$I)</f>
        <v>1.545388575</v>
      </c>
      <c r="AI564" s="21">
        <f>_xlfn.XLOOKUP(Consolidated[[#This Row],[CODE]],[1]updatedschoolpoints!$A:$A,[1]updatedschoolpoints!$H:$H)</f>
        <v>67317.126319999996</v>
      </c>
      <c r="AJ564" s="21">
        <v>36360</v>
      </c>
      <c r="AK564" s="21" t="s">
        <v>402</v>
      </c>
      <c r="AL564" s="26">
        <f>_xlfn.XLOOKUP(Consolidated[[#This Row],[CODE]],'[2]FCI updated 220517'!$B:$B,'[2]FCI updated 220517'!$GD:$GD)</f>
        <v>0.77500000000000002</v>
      </c>
      <c r="AM564" s="27">
        <f>IF(AND(Consolidated[[#This Row],[DESIGNATION]]="Historic",Consolidated[[#This Row],[DESIGNATION 3/22/2022]]="Historic"),AL564,AL564/1.6)</f>
        <v>0.484375</v>
      </c>
      <c r="AN564" s="21" t="s">
        <v>45</v>
      </c>
      <c r="AO564" s="21" t="s">
        <v>97</v>
      </c>
      <c r="AP564" s="21" t="str">
        <f>_xlfn.XLOOKUP(Consolidated[[#This Row],[CODE]],'[3]PRUEBA PVI'!$D:$D,'[3]PRUEBA PVI'!$I:$I,"NO DATA")</f>
        <v>REGULAR</v>
      </c>
      <c r="AQ564" s="28" t="str">
        <f>IF(_xlfn.XLOOKUP(Consolidated[[#This Row],[CODE]],'[4]PRUEBA PVI'!$D:$D,'[4]PRUEBA PVI'!$I:$I,"NOT FOUND")=Consolidated[[#This Row],[SPECIAL SCHOOL]],"MATCHES","NO")</f>
        <v>MATCHES</v>
      </c>
      <c r="AR564" s="28"/>
      <c r="AS564" s="21">
        <f>_xlfn.XLOOKUP(Consolidated[[#This Row],[CODE]],'[5]WORKING FILE'!$D:$D,'[5]WORKING FILE'!$W:$W,"")</f>
        <v>5</v>
      </c>
      <c r="AT564" s="33" t="str">
        <f>_xlfn.XLOOKUP(Consolidated[[#This Row],[CODE]],'[5]WORKING FILE'!$D:$D,'[5]WORKING FILE'!$V:$V)</f>
        <v>Make K-8. Bring in 6-8 students from Dr. Matbdimo Donoso Sanchez. Could be replaced.</v>
      </c>
      <c r="AU564" s="21" t="str">
        <f>_xlfn.XLOOKUP(Consolidated[[#This Row],[CODE]],'[6]Karen sort'!$D:$D,'[6]Karen sort'!$O:$O,"NOT COMPLETE")</f>
        <v>K-8</v>
      </c>
      <c r="AV564" s="21">
        <v>5.6</v>
      </c>
      <c r="AW564" s="21">
        <v>4</v>
      </c>
      <c r="AX564" s="21" t="s">
        <v>92</v>
      </c>
      <c r="AY564" s="27" t="s">
        <v>92</v>
      </c>
      <c r="AZ564" s="21"/>
      <c r="BA564" s="21"/>
      <c r="BB564" s="21"/>
      <c r="BC564" s="21"/>
      <c r="BD564" s="21"/>
      <c r="BE564" s="21"/>
      <c r="BF564" s="24" t="s">
        <v>179</v>
      </c>
      <c r="BG564" s="24">
        <v>207.75547432926078</v>
      </c>
      <c r="BH564" s="29" t="str">
        <f>IF(_xlfn.XLOOKUP(Consolidated[[#This Row],[CODE]],'[4]PRUEBA PVI'!$D:$D,'[4]PRUEBA PVI'!$AF:$AF,"NOT FOUND")=BG564,"",_xlfn.XLOOKUP(Consolidated[[#This Row],[CODE]],'[4]PRUEBA PVI'!$D:$D,'[4]PRUEBA PVI'!$AF:$AF,"NOT FOUND"))</f>
        <v/>
      </c>
      <c r="BI564" s="30">
        <v>196.2406555440059</v>
      </c>
      <c r="BJ564" s="21">
        <v>23</v>
      </c>
      <c r="BK564" s="28" t="str">
        <f>IF(_xlfn.XLOOKUP(Consolidated[[#This Row],[CODE]],'[4]PRUEBA PVI'!$D:$D,'[4]PRUEBA PVI'!$AK:$AK,"NO DATA")=Consolidated[[#This Row],[NO OF CLASSROOMS]],"","DOES NOT MATCH")</f>
        <v/>
      </c>
      <c r="BL564" s="31">
        <f>Consolidated[[#This Row],[ENROLLMENT 2021-22]]/Consolidated[[#This Row],[NO OF CLASSROOMS]]</f>
        <v>8.5322024149567781</v>
      </c>
      <c r="BM564" s="21">
        <f>Consolidated[[#This Row],[FLOOR AREA (SF)]]/Consolidated[[#This Row],[ENROLLMENT 2022-23]]</f>
        <v>175.01343883904084</v>
      </c>
      <c r="BN564" s="21" t="s">
        <v>114</v>
      </c>
      <c r="BO564" s="21" t="s">
        <v>100</v>
      </c>
      <c r="BP564" s="21" t="s">
        <v>97</v>
      </c>
      <c r="BQ564" s="21" t="s">
        <v>97</v>
      </c>
      <c r="BR564" s="21" t="s">
        <v>285</v>
      </c>
      <c r="BS564" s="21" t="str">
        <f>_xlfn.XLOOKUP(Consolidated[[#This Row],[CODE]],'[7]page 1'!$A:$A,'[7]page 1'!$C:$C,"")</f>
        <v/>
      </c>
      <c r="BT564" s="21" t="str">
        <f>_xlfn.XLOOKUP(Consolidated[[#This Row],[CODE]],[8]Sheet1!$A:$A,[8]Sheet1!$G:$G,"")</f>
        <v/>
      </c>
      <c r="BU564" s="21" t="s">
        <v>92</v>
      </c>
      <c r="BV564" s="21" t="s">
        <v>124</v>
      </c>
      <c r="BW564" s="25" t="s">
        <v>92</v>
      </c>
      <c r="BX564" s="32" t="s">
        <v>1606</v>
      </c>
      <c r="BY564" s="21" t="s">
        <v>1446</v>
      </c>
      <c r="BZ564" s="21" t="s">
        <v>103</v>
      </c>
      <c r="CA564" s="33" t="s">
        <v>1449</v>
      </c>
      <c r="CB564" s="21">
        <v>1</v>
      </c>
      <c r="CC564" s="25" t="s">
        <v>172</v>
      </c>
      <c r="CD564" s="21" t="s">
        <v>97</v>
      </c>
      <c r="CE564" s="21"/>
      <c r="CF564" s="21" t="s">
        <v>143</v>
      </c>
    </row>
    <row r="565" spans="1:84" ht="55.2" x14ac:dyDescent="0.3">
      <c r="A565" s="21">
        <v>56069</v>
      </c>
      <c r="B565" s="22" t="s">
        <v>1607</v>
      </c>
      <c r="C565" s="21" t="s">
        <v>356</v>
      </c>
      <c r="D565" s="21" t="s">
        <v>356</v>
      </c>
      <c r="E565" s="21" t="s">
        <v>356</v>
      </c>
      <c r="F565" s="21"/>
      <c r="G565" s="21" t="s">
        <v>160</v>
      </c>
      <c r="H565" s="21" t="s">
        <v>161</v>
      </c>
      <c r="I565" s="21" t="s">
        <v>92</v>
      </c>
      <c r="J565" s="21" t="s">
        <v>92</v>
      </c>
      <c r="K565" s="21" t="s">
        <v>162</v>
      </c>
      <c r="L565" s="24" t="s">
        <v>92</v>
      </c>
      <c r="M565" s="24" t="s">
        <v>92</v>
      </c>
      <c r="N565" s="24" t="s">
        <v>92</v>
      </c>
      <c r="O565" s="24" t="s">
        <v>92</v>
      </c>
      <c r="P565" s="24" t="s">
        <v>92</v>
      </c>
      <c r="Q565" s="24" t="s">
        <v>92</v>
      </c>
      <c r="R565" s="24" t="s">
        <v>92</v>
      </c>
      <c r="S565" s="24" t="s">
        <v>92</v>
      </c>
      <c r="T565" s="24" t="s">
        <v>92</v>
      </c>
      <c r="U565" s="24" t="s">
        <v>92</v>
      </c>
      <c r="V565" s="24">
        <v>62.05930775584855</v>
      </c>
      <c r="W565" s="24">
        <v>63.917090473537243</v>
      </c>
      <c r="X565" s="24">
        <v>53.071915201191608</v>
      </c>
      <c r="Y565" s="24">
        <v>59.808421212403431</v>
      </c>
      <c r="Z565" s="24" t="s">
        <v>92</v>
      </c>
      <c r="AA565" s="24" t="s">
        <v>92</v>
      </c>
      <c r="AB565" s="23" t="s">
        <v>313</v>
      </c>
      <c r="AC565" s="21">
        <v>18.037389999999998</v>
      </c>
      <c r="AD565" s="21">
        <v>-66.656999999999996</v>
      </c>
      <c r="AE565" s="21" t="str">
        <f>_xlfn.XLOOKUP(Consolidated[[#This Row],[CODE]],[1]updatedschoolpoints!$A:$A,[1]updatedschoolpoints!$O:$O)</f>
        <v>364-075-452-20</v>
      </c>
      <c r="AF565" s="21">
        <f>_xlfn.XLOOKUP(Consolidated[[#This Row],[CODE]],[1]updatedschoolpoints!$A:$A,[1]updatedschoolpoints!$Q:$Q)</f>
        <v>20</v>
      </c>
      <c r="AG565" s="21">
        <f>_xlfn.XLOOKUP(Consolidated[[#This Row],[CODE]],[1]updatedschoolpoints!$A:$A,[1]updatedschoolpoints!$P:$P)</f>
        <v>452</v>
      </c>
      <c r="AH565" s="21">
        <f>_xlfn.XLOOKUP(Consolidated[[#This Row],[CODE]],[1]updatedschoolpoints!$A:$A,[1]updatedschoolpoints!$I:$I)</f>
        <v>11.14835955</v>
      </c>
      <c r="AI565" s="21">
        <f>_xlfn.XLOOKUP(Consolidated[[#This Row],[CODE]],[1]updatedschoolpoints!$A:$A,[1]updatedschoolpoints!$H:$H)</f>
        <v>485622.54190000001</v>
      </c>
      <c r="AJ565" s="21">
        <v>59266</v>
      </c>
      <c r="AK565" s="21" t="s">
        <v>346</v>
      </c>
      <c r="AL565" s="26">
        <f>_xlfn.XLOOKUP(Consolidated[[#This Row],[CODE]],'[2]FCI updated 220517'!$B:$B,'[2]FCI updated 220517'!$GD:$GD)</f>
        <v>0.83</v>
      </c>
      <c r="AM565" s="27">
        <f>IF(AND(Consolidated[[#This Row],[DESIGNATION]]="Historic",Consolidated[[#This Row],[DESIGNATION 3/22/2022]]="Historic"),AL565,AL565/1.6)</f>
        <v>0.51874999999999993</v>
      </c>
      <c r="AN565" s="21" t="s">
        <v>97</v>
      </c>
      <c r="AO565" s="21" t="s">
        <v>97</v>
      </c>
      <c r="AP565" s="21" t="str">
        <f>_xlfn.XLOOKUP(Consolidated[[#This Row],[CODE]],'[3]PRUEBA PVI'!$D:$D,'[3]PRUEBA PVI'!$I:$I,"NO DATA")</f>
        <v>VOCACIONAL</v>
      </c>
      <c r="AQ565" s="28" t="str">
        <f>IF(_xlfn.XLOOKUP(Consolidated[[#This Row],[CODE]],'[4]PRUEBA PVI'!$D:$D,'[4]PRUEBA PVI'!$I:$I,"NOT FOUND")=Consolidated[[#This Row],[SPECIAL SCHOOL]],"MATCHES","NO")</f>
        <v>MATCHES</v>
      </c>
      <c r="AR565" s="28"/>
      <c r="AS565" s="21">
        <f>_xlfn.XLOOKUP(Consolidated[[#This Row],[CODE]],'[5]WORKING FILE'!$D:$D,'[5]WORKING FILE'!$W:$W,"")</f>
        <v>3</v>
      </c>
      <c r="AT565" s="33" t="str">
        <f>_xlfn.XLOOKUP(Consolidated[[#This Row],[CODE]],'[5]WORKING FILE'!$D:$D,'[5]WORKING FILE'!$V:$V)</f>
        <v>Isolated. Keep</v>
      </c>
      <c r="AU565" s="21" t="str">
        <f>_xlfn.XLOOKUP(Consolidated[[#This Row],[CODE]],'[6]Karen sort'!$D:$D,'[6]Karen sort'!$O:$O,"NOT COMPLETE")</f>
        <v>9-12</v>
      </c>
      <c r="AV565" s="21">
        <v>8.1999999999999993</v>
      </c>
      <c r="AW565" s="21">
        <v>3</v>
      </c>
      <c r="AX565" s="21" t="s">
        <v>92</v>
      </c>
      <c r="AY565" s="27" t="s">
        <v>92</v>
      </c>
      <c r="AZ565" s="21"/>
      <c r="BA565" s="21"/>
      <c r="BB565" s="21"/>
      <c r="BC565" s="21"/>
      <c r="BD565" s="21"/>
      <c r="BE565" s="21"/>
      <c r="BF565" s="24" t="s">
        <v>179</v>
      </c>
      <c r="BG565" s="24">
        <v>238.85673464298083</v>
      </c>
      <c r="BH565" s="29" t="str">
        <f>IF(_xlfn.XLOOKUP(Consolidated[[#This Row],[CODE]],'[4]PRUEBA PVI'!$D:$D,'[4]PRUEBA PVI'!$AF:$AF,"NOT FOUND")=BG565,"",_xlfn.XLOOKUP(Consolidated[[#This Row],[CODE]],'[4]PRUEBA PVI'!$D:$D,'[4]PRUEBA PVI'!$AF:$AF,"NOT FOUND"))</f>
        <v/>
      </c>
      <c r="BI565" s="30">
        <v>229.13342519957934</v>
      </c>
      <c r="BJ565" s="21">
        <v>27</v>
      </c>
      <c r="BK565" s="28" t="str">
        <f>IF(_xlfn.XLOOKUP(Consolidated[[#This Row],[CODE]],'[4]PRUEBA PVI'!$D:$D,'[4]PRUEBA PVI'!$AK:$AK,"NO DATA")=Consolidated[[#This Row],[NO OF CLASSROOMS]],"","DOES NOT MATCH")</f>
        <v/>
      </c>
      <c r="BL565" s="31">
        <f>Consolidated[[#This Row],[ENROLLMENT 2021-22]]/Consolidated[[#This Row],[NO OF CLASSROOMS]]</f>
        <v>8.4864231555399758</v>
      </c>
      <c r="BM565" s="21">
        <f>Consolidated[[#This Row],[FLOOR AREA (SF)]]/Consolidated[[#This Row],[ENROLLMENT 2022-23]]</f>
        <v>248.12362979249841</v>
      </c>
      <c r="BN565" s="21" t="s">
        <v>99</v>
      </c>
      <c r="BO565" s="21" t="s">
        <v>100</v>
      </c>
      <c r="BP565" s="21" t="s">
        <v>97</v>
      </c>
      <c r="BQ565" s="21" t="s">
        <v>97</v>
      </c>
      <c r="BR565" s="21" t="s">
        <v>285</v>
      </c>
      <c r="BS565" s="21" t="str">
        <f>_xlfn.XLOOKUP(Consolidated[[#This Row],[CODE]],'[7]page 1'!$A:$A,'[7]page 1'!$C:$C,"")</f>
        <v/>
      </c>
      <c r="BT565" s="21" t="str">
        <f>_xlfn.XLOOKUP(Consolidated[[#This Row],[CODE]],[8]Sheet1!$A:$A,[8]Sheet1!$G:$G,"")</f>
        <v/>
      </c>
      <c r="BU565" s="21" t="s">
        <v>92</v>
      </c>
      <c r="BV565" s="21" t="s">
        <v>101</v>
      </c>
      <c r="BW565" s="25" t="s">
        <v>92</v>
      </c>
      <c r="BX565" s="32" t="s">
        <v>1608</v>
      </c>
      <c r="BY565" s="21" t="s">
        <v>356</v>
      </c>
      <c r="BZ565" s="21" t="s">
        <v>103</v>
      </c>
      <c r="CA565" s="33" t="s">
        <v>1474</v>
      </c>
      <c r="CB565" s="21">
        <v>1</v>
      </c>
      <c r="CC565" s="25" t="s">
        <v>172</v>
      </c>
      <c r="CD565" s="21" t="s">
        <v>97</v>
      </c>
      <c r="CE565" s="21"/>
      <c r="CF565" s="21" t="s">
        <v>143</v>
      </c>
    </row>
    <row r="566" spans="1:84" ht="41.4" x14ac:dyDescent="0.3">
      <c r="A566" s="21">
        <v>56077</v>
      </c>
      <c r="B566" s="22" t="s">
        <v>1609</v>
      </c>
      <c r="C566" s="21" t="s">
        <v>356</v>
      </c>
      <c r="D566" s="21" t="s">
        <v>1384</v>
      </c>
      <c r="E566" s="21" t="s">
        <v>1535</v>
      </c>
      <c r="F566" s="21"/>
      <c r="G566" s="21" t="s">
        <v>119</v>
      </c>
      <c r="H566" s="21" t="s">
        <v>120</v>
      </c>
      <c r="I566" s="21" t="s">
        <v>92</v>
      </c>
      <c r="J566" s="21" t="s">
        <v>92</v>
      </c>
      <c r="K566" s="21" t="s">
        <v>121</v>
      </c>
      <c r="L566" s="24" t="s">
        <v>92</v>
      </c>
      <c r="M566" s="24">
        <v>18.123469866768321</v>
      </c>
      <c r="N566" s="24">
        <v>20.540733496251292</v>
      </c>
      <c r="O566" s="24">
        <v>26.281345419366673</v>
      </c>
      <c r="P566" s="24">
        <v>28.253851869292223</v>
      </c>
      <c r="Q566" s="24">
        <v>35.875891990054633</v>
      </c>
      <c r="R566" s="24">
        <v>37.827068421379167</v>
      </c>
      <c r="S566" s="24" t="s">
        <v>92</v>
      </c>
      <c r="T566" s="24" t="s">
        <v>92</v>
      </c>
      <c r="U566" s="24" t="s">
        <v>92</v>
      </c>
      <c r="V566" s="24" t="s">
        <v>92</v>
      </c>
      <c r="W566" s="24" t="s">
        <v>92</v>
      </c>
      <c r="X566" s="24" t="s">
        <v>92</v>
      </c>
      <c r="Y566" s="24" t="s">
        <v>92</v>
      </c>
      <c r="Z566" s="24" t="s">
        <v>92</v>
      </c>
      <c r="AA566" s="24" t="s">
        <v>92</v>
      </c>
      <c r="AB566" s="23" t="s">
        <v>112</v>
      </c>
      <c r="AC566" s="21">
        <v>18.12707</v>
      </c>
      <c r="AD566" s="21">
        <v>-66.489019999999996</v>
      </c>
      <c r="AE566" s="21" t="str">
        <f>_xlfn.XLOOKUP(Consolidated[[#This Row],[CODE]],[1]updatedschoolpoints!$A:$A,[1]updatedschoolpoints!$O:$O)</f>
        <v>294-082-044-01</v>
      </c>
      <c r="AF566" s="21">
        <f>_xlfn.XLOOKUP(Consolidated[[#This Row],[CODE]],[1]updatedschoolpoints!$A:$A,[1]updatedschoolpoints!$Q:$Q)</f>
        <v>1</v>
      </c>
      <c r="AG566" s="21">
        <f>_xlfn.XLOOKUP(Consolidated[[#This Row],[CODE]],[1]updatedschoolpoints!$A:$A,[1]updatedschoolpoints!$P:$P)</f>
        <v>44</v>
      </c>
      <c r="AH566" s="21">
        <f>_xlfn.XLOOKUP(Consolidated[[#This Row],[CODE]],[1]updatedschoolpoints!$A:$A,[1]updatedschoolpoints!$I:$I)</f>
        <v>5.230707346</v>
      </c>
      <c r="AI566" s="21">
        <f>_xlfn.XLOOKUP(Consolidated[[#This Row],[CODE]],[1]updatedschoolpoints!$A:$A,[1]updatedschoolpoints!$H:$H)</f>
        <v>227849.61199999999</v>
      </c>
      <c r="AJ566" s="21">
        <v>27100</v>
      </c>
      <c r="AK566" s="21" t="s">
        <v>346</v>
      </c>
      <c r="AL566" s="26">
        <f>_xlfn.XLOOKUP(Consolidated[[#This Row],[CODE]],'[2]FCI updated 220517'!$B:$B,'[2]FCI updated 220517'!$GD:$GD)</f>
        <v>0.89</v>
      </c>
      <c r="AM566" s="27">
        <f>IF(AND(Consolidated[[#This Row],[DESIGNATION]]="Historic",Consolidated[[#This Row],[DESIGNATION 3/22/2022]]="Historic"),AL566,AL566/1.6)</f>
        <v>0.55625000000000002</v>
      </c>
      <c r="AN566" s="21" t="s">
        <v>97</v>
      </c>
      <c r="AO566" s="21" t="s">
        <v>97</v>
      </c>
      <c r="AP566" s="21" t="str">
        <f>_xlfn.XLOOKUP(Consolidated[[#This Row],[CODE]],'[3]PRUEBA PVI'!$D:$D,'[3]PRUEBA PVI'!$I:$I,"NO DATA")</f>
        <v>REGULAR</v>
      </c>
      <c r="AQ566" s="28" t="str">
        <f>IF(_xlfn.XLOOKUP(Consolidated[[#This Row],[CODE]],'[4]PRUEBA PVI'!$D:$D,'[4]PRUEBA PVI'!$I:$I,"NOT FOUND")=Consolidated[[#This Row],[SPECIAL SCHOOL]],"MATCHES","NO")</f>
        <v>MATCHES</v>
      </c>
      <c r="AR566" s="28"/>
      <c r="AS566" s="21">
        <f>_xlfn.XLOOKUP(Consolidated[[#This Row],[CODE]],'[5]WORKING FILE'!$D:$D,'[5]WORKING FILE'!$W:$W,"")</f>
        <v>1</v>
      </c>
      <c r="AT566" s="33" t="str">
        <f>_xlfn.XLOOKUP(Consolidated[[#This Row],[CODE]],'[5]WORKING FILE'!$D:$D,'[5]WORKING FILE'!$V:$V)</f>
        <v>small school adjacent to FRANCISCO ZAYAS SANTANA 6th-8th, 150 meters away with space, moved students there</v>
      </c>
      <c r="AU566" s="21" t="str">
        <f>_xlfn.XLOOKUP(Consolidated[[#This Row],[CODE]],'[6]Karen sort'!$D:$D,'[6]Karen sort'!$O:$O,"NOT COMPLETE")</f>
        <v>K-5</v>
      </c>
      <c r="AV566" s="21">
        <v>8.1999999999999993</v>
      </c>
      <c r="AW566" s="21">
        <v>3</v>
      </c>
      <c r="AX566" s="21">
        <v>5</v>
      </c>
      <c r="AY566" s="27">
        <v>2.0140074811337434</v>
      </c>
      <c r="AZ566" s="21"/>
      <c r="BA566" s="21"/>
      <c r="BB566" s="21"/>
      <c r="BC566" s="21"/>
      <c r="BD566" s="21"/>
      <c r="BE566" s="21"/>
      <c r="BF566" s="24" t="s">
        <v>98</v>
      </c>
      <c r="BG566" s="24">
        <v>166.90236106311232</v>
      </c>
      <c r="BH566" s="29" t="str">
        <f>IF(_xlfn.XLOOKUP(Consolidated[[#This Row],[CODE]],'[4]PRUEBA PVI'!$D:$D,'[4]PRUEBA PVI'!$AF:$AF,"NOT FOUND")=BG566,"",_xlfn.XLOOKUP(Consolidated[[#This Row],[CODE]],'[4]PRUEBA PVI'!$D:$D,'[4]PRUEBA PVI'!$AF:$AF,"NOT FOUND"))</f>
        <v/>
      </c>
      <c r="BI566" s="30">
        <v>157.38585245713682</v>
      </c>
      <c r="BJ566" s="21">
        <v>23</v>
      </c>
      <c r="BK566" s="28" t="str">
        <f>IF(_xlfn.XLOOKUP(Consolidated[[#This Row],[CODE]],'[4]PRUEBA PVI'!$D:$D,'[4]PRUEBA PVI'!$AK:$AK,"NO DATA")=Consolidated[[#This Row],[NO OF CLASSROOMS]],"","DOES NOT MATCH")</f>
        <v/>
      </c>
      <c r="BL566" s="31">
        <f>Consolidated[[#This Row],[ENROLLMENT 2021-22]]/Consolidated[[#This Row],[NO OF CLASSROOMS]]</f>
        <v>6.8428631503102961</v>
      </c>
      <c r="BM566" s="21">
        <f>Consolidated[[#This Row],[FLOOR AREA (SF)]]/Consolidated[[#This Row],[ENROLLMENT 2022-23]]</f>
        <v>162.37038126592125</v>
      </c>
      <c r="BN566" s="21" t="s">
        <v>99</v>
      </c>
      <c r="BO566" s="21" t="s">
        <v>100</v>
      </c>
      <c r="BP566" s="21" t="s">
        <v>97</v>
      </c>
      <c r="BQ566" s="21" t="s">
        <v>97</v>
      </c>
      <c r="BR566" s="21" t="s">
        <v>97</v>
      </c>
      <c r="BS566" s="21" t="str">
        <f>_xlfn.XLOOKUP(Consolidated[[#This Row],[CODE]],'[7]page 1'!$A:$A,'[7]page 1'!$C:$C,"")</f>
        <v/>
      </c>
      <c r="BT566" s="21" t="str">
        <f>_xlfn.XLOOKUP(Consolidated[[#This Row],[CODE]],[8]Sheet1!$A:$A,[8]Sheet1!$G:$G,"")</f>
        <v/>
      </c>
      <c r="BU566" s="21" t="s">
        <v>92</v>
      </c>
      <c r="BV566" s="21" t="s">
        <v>101</v>
      </c>
      <c r="BW566" s="25" t="s">
        <v>92</v>
      </c>
      <c r="BX566" s="32" t="s">
        <v>1610</v>
      </c>
      <c r="BY566" s="21" t="s">
        <v>1535</v>
      </c>
      <c r="BZ566" s="21" t="s">
        <v>103</v>
      </c>
      <c r="CA566" s="33" t="s">
        <v>1537</v>
      </c>
      <c r="CB566" s="21">
        <v>2</v>
      </c>
      <c r="CC566" s="25" t="s">
        <v>172</v>
      </c>
      <c r="CD566" s="21" t="s">
        <v>97</v>
      </c>
      <c r="CE566" s="21"/>
      <c r="CF566" s="21" t="s">
        <v>134</v>
      </c>
    </row>
    <row r="567" spans="1:84" ht="41.4" x14ac:dyDescent="0.3">
      <c r="A567" s="21">
        <v>56085</v>
      </c>
      <c r="B567" s="22" t="s">
        <v>1611</v>
      </c>
      <c r="C567" s="21" t="s">
        <v>356</v>
      </c>
      <c r="D567" s="21" t="s">
        <v>356</v>
      </c>
      <c r="E567" s="21" t="s">
        <v>356</v>
      </c>
      <c r="F567" s="21"/>
      <c r="G567" s="21" t="s">
        <v>189</v>
      </c>
      <c r="H567" s="21" t="s">
        <v>190</v>
      </c>
      <c r="I567" s="21" t="s">
        <v>92</v>
      </c>
      <c r="J567" s="21" t="s">
        <v>93</v>
      </c>
      <c r="K567" s="21" t="s">
        <v>191</v>
      </c>
      <c r="L567" s="24" t="s">
        <v>92</v>
      </c>
      <c r="M567" s="24" t="s">
        <v>92</v>
      </c>
      <c r="N567" s="24" t="s">
        <v>92</v>
      </c>
      <c r="O567" s="24" t="s">
        <v>92</v>
      </c>
      <c r="P567" s="24" t="s">
        <v>92</v>
      </c>
      <c r="Q567" s="24" t="s">
        <v>92</v>
      </c>
      <c r="R567" s="24" t="s">
        <v>92</v>
      </c>
      <c r="S567" s="24">
        <v>81.560870024311271</v>
      </c>
      <c r="T567" s="24">
        <v>105.86740913473376</v>
      </c>
      <c r="U567" s="24">
        <v>77.967566308173446</v>
      </c>
      <c r="V567" s="24" t="s">
        <v>92</v>
      </c>
      <c r="W567" s="24" t="s">
        <v>92</v>
      </c>
      <c r="X567" s="24" t="s">
        <v>92</v>
      </c>
      <c r="Y567" s="24" t="s">
        <v>92</v>
      </c>
      <c r="Z567" s="24" t="s">
        <v>92</v>
      </c>
      <c r="AA567" s="24" t="s">
        <v>92</v>
      </c>
      <c r="AB567" s="23" t="s">
        <v>192</v>
      </c>
      <c r="AC567" s="21">
        <v>17.977869999999999</v>
      </c>
      <c r="AD567" s="21">
        <v>-66.60445</v>
      </c>
      <c r="AE567" s="21" t="str">
        <f>_xlfn.XLOOKUP(Consolidated[[#This Row],[CODE]],[1]updatedschoolpoints!$A:$A,[1]updatedschoolpoints!$O:$O)</f>
        <v>412-064-731-46</v>
      </c>
      <c r="AF567" s="21">
        <f>_xlfn.XLOOKUP(Consolidated[[#This Row],[CODE]],[1]updatedschoolpoints!$A:$A,[1]updatedschoolpoints!$Q:$Q)</f>
        <v>46</v>
      </c>
      <c r="AG567" s="21">
        <f>_xlfn.XLOOKUP(Consolidated[[#This Row],[CODE]],[1]updatedschoolpoints!$A:$A,[1]updatedschoolpoints!$P:$P)</f>
        <v>731</v>
      </c>
      <c r="AH567" s="21">
        <f>_xlfn.XLOOKUP(Consolidated[[#This Row],[CODE]],[1]updatedschoolpoints!$A:$A,[1]updatedschoolpoints!$I:$I)</f>
        <v>4.4032750739999997</v>
      </c>
      <c r="AI567" s="21">
        <f>_xlfn.XLOOKUP(Consolidated[[#This Row],[CODE]],[1]updatedschoolpoints!$A:$A,[1]updatedschoolpoints!$H:$H)</f>
        <v>191806.66219999999</v>
      </c>
      <c r="AJ567" s="21">
        <v>86204</v>
      </c>
      <c r="AK567" s="21" t="s">
        <v>402</v>
      </c>
      <c r="AL567" s="26">
        <f>_xlfn.XLOOKUP(Consolidated[[#This Row],[CODE]],'[2]FCI updated 220517'!$B:$B,'[2]FCI updated 220517'!$GD:$GD)</f>
        <v>0.96750000000000003</v>
      </c>
      <c r="AM567" s="27">
        <f>IF(AND(Consolidated[[#This Row],[DESIGNATION]]="Historic",Consolidated[[#This Row],[DESIGNATION 3/22/2022]]="Historic"),AL567,AL567/1.6)</f>
        <v>0.60468749999999993</v>
      </c>
      <c r="AN567" s="21" t="s">
        <v>97</v>
      </c>
      <c r="AO567" s="21" t="s">
        <v>97</v>
      </c>
      <c r="AP567" s="21" t="str">
        <f>_xlfn.XLOOKUP(Consolidated[[#This Row],[CODE]],'[3]PRUEBA PVI'!$D:$D,'[3]PRUEBA PVI'!$I:$I,"NO DATA")</f>
        <v>REGULAR</v>
      </c>
      <c r="AQ567" s="28" t="str">
        <f>IF(_xlfn.XLOOKUP(Consolidated[[#This Row],[CODE]],'[4]PRUEBA PVI'!$D:$D,'[4]PRUEBA PVI'!$I:$I,"NOT FOUND")=Consolidated[[#This Row],[SPECIAL SCHOOL]],"MATCHES","NO")</f>
        <v>MATCHES</v>
      </c>
      <c r="AR567" s="28"/>
      <c r="AS567" s="21">
        <f>_xlfn.XLOOKUP(Consolidated[[#This Row],[CODE]],'[5]WORKING FILE'!$D:$D,'[5]WORKING FILE'!$W:$W,"")</f>
        <v>3</v>
      </c>
      <c r="AT567" s="33" t="str">
        <f>_xlfn.XLOOKUP(Consolidated[[#This Row],[CODE]],'[5]WORKING FILE'!$D:$D,'[5]WORKING FILE'!$V:$V)</f>
        <v>Keep</v>
      </c>
      <c r="AU567" s="21" t="str">
        <f>_xlfn.XLOOKUP(Consolidated[[#This Row],[CODE]],'[6]Karen sort'!$D:$D,'[6]Karen sort'!$O:$O,"NOT COMPLETE")</f>
        <v>6-8</v>
      </c>
      <c r="AV567" s="21">
        <v>8.1999999999999993</v>
      </c>
      <c r="AW567" s="21">
        <v>2</v>
      </c>
      <c r="AX567" s="21" t="s">
        <v>92</v>
      </c>
      <c r="AY567" s="27" t="s">
        <v>92</v>
      </c>
      <c r="AZ567" s="21"/>
      <c r="BA567" s="21"/>
      <c r="BB567" s="21"/>
      <c r="BC567" s="21"/>
      <c r="BD567" s="21"/>
      <c r="BE567" s="21"/>
      <c r="BF567" s="24" t="s">
        <v>179</v>
      </c>
      <c r="BG567" s="24">
        <v>286.13125271117337</v>
      </c>
      <c r="BH567" s="29" t="str">
        <f>IF(_xlfn.XLOOKUP(Consolidated[[#This Row],[CODE]],'[4]PRUEBA PVI'!$D:$D,'[4]PRUEBA PVI'!$AF:$AF,"NOT FOUND")=BG567,"",_xlfn.XLOOKUP(Consolidated[[#This Row],[CODE]],'[4]PRUEBA PVI'!$D:$D,'[4]PRUEBA PVI'!$AF:$AF,"NOT FOUND"))</f>
        <v/>
      </c>
      <c r="BI567" s="30">
        <v>271.09842492283087</v>
      </c>
      <c r="BJ567" s="21">
        <v>14</v>
      </c>
      <c r="BK567" s="28" t="str">
        <f>IF(_xlfn.XLOOKUP(Consolidated[[#This Row],[CODE]],'[4]PRUEBA PVI'!$D:$D,'[4]PRUEBA PVI'!$AK:$AK,"NO DATA")=Consolidated[[#This Row],[NO OF CLASSROOMS]],"","DOES NOT MATCH")</f>
        <v/>
      </c>
      <c r="BL567" s="31">
        <f>Consolidated[[#This Row],[ENROLLMENT 2021-22]]/Consolidated[[#This Row],[NO OF CLASSROOMS]]</f>
        <v>19.364173208773632</v>
      </c>
      <c r="BM567" s="21">
        <f>Consolidated[[#This Row],[FLOOR AREA (SF)]]/Consolidated[[#This Row],[ENROLLMENT 2022-23]]</f>
        <v>301.2743249232409</v>
      </c>
      <c r="BN567" s="21" t="s">
        <v>99</v>
      </c>
      <c r="BO567" s="21" t="s">
        <v>132</v>
      </c>
      <c r="BP567" s="21" t="s">
        <v>97</v>
      </c>
      <c r="BQ567" s="21" t="s">
        <v>97</v>
      </c>
      <c r="BR567" s="21" t="s">
        <v>285</v>
      </c>
      <c r="BS567" s="21" t="str">
        <f>_xlfn.XLOOKUP(Consolidated[[#This Row],[CODE]],'[7]page 1'!$A:$A,'[7]page 1'!$C:$C,"")</f>
        <v/>
      </c>
      <c r="BT567" s="21" t="str">
        <f>_xlfn.XLOOKUP(Consolidated[[#This Row],[CODE]],[8]Sheet1!$A:$A,[8]Sheet1!$G:$G,"")</f>
        <v/>
      </c>
      <c r="BU567" s="21" t="s">
        <v>92</v>
      </c>
      <c r="BV567" s="21" t="s">
        <v>101</v>
      </c>
      <c r="BW567" s="25" t="s">
        <v>92</v>
      </c>
      <c r="BX567" s="32" t="s">
        <v>1598</v>
      </c>
      <c r="BY567" s="21" t="s">
        <v>356</v>
      </c>
      <c r="BZ567" s="21" t="s">
        <v>103</v>
      </c>
      <c r="CA567" s="33" t="s">
        <v>1599</v>
      </c>
      <c r="CB567" s="21">
        <v>1</v>
      </c>
      <c r="CC567" s="25" t="s">
        <v>172</v>
      </c>
      <c r="CD567" s="21" t="s">
        <v>97</v>
      </c>
      <c r="CE567" s="21" t="s">
        <v>1023</v>
      </c>
      <c r="CF567" s="21" t="s">
        <v>143</v>
      </c>
    </row>
    <row r="568" spans="1:84" ht="84.6" x14ac:dyDescent="0.3">
      <c r="A568" s="21">
        <v>56093</v>
      </c>
      <c r="B568" s="22" t="s">
        <v>1612</v>
      </c>
      <c r="C568" s="21" t="s">
        <v>356</v>
      </c>
      <c r="D568" s="21" t="s">
        <v>356</v>
      </c>
      <c r="E568" s="21" t="s">
        <v>356</v>
      </c>
      <c r="F568" s="21"/>
      <c r="G568" s="21" t="s">
        <v>119</v>
      </c>
      <c r="H568" s="21" t="s">
        <v>120</v>
      </c>
      <c r="I568" s="21" t="s">
        <v>92</v>
      </c>
      <c r="J568" s="21" t="s">
        <v>93</v>
      </c>
      <c r="K568" s="21" t="s">
        <v>121</v>
      </c>
      <c r="L568" s="24" t="s">
        <v>92</v>
      </c>
      <c r="M568" s="24">
        <v>41.970140744095055</v>
      </c>
      <c r="N568" s="24">
        <v>37.346788175002345</v>
      </c>
      <c r="O568" s="24">
        <v>49.746832400944058</v>
      </c>
      <c r="P568" s="24">
        <v>57.449498800894183</v>
      </c>
      <c r="Q568" s="24">
        <v>45.316916197963742</v>
      </c>
      <c r="R568" s="24">
        <v>50.120865658327396</v>
      </c>
      <c r="S568" s="24" t="s">
        <v>92</v>
      </c>
      <c r="T568" s="24" t="s">
        <v>92</v>
      </c>
      <c r="U568" s="24" t="s">
        <v>92</v>
      </c>
      <c r="V568" s="24" t="s">
        <v>92</v>
      </c>
      <c r="W568" s="24" t="s">
        <v>92</v>
      </c>
      <c r="X568" s="24" t="s">
        <v>92</v>
      </c>
      <c r="Y568" s="24" t="s">
        <v>92</v>
      </c>
      <c r="Z568" s="24" t="s">
        <v>92</v>
      </c>
      <c r="AA568" s="24" t="s">
        <v>92</v>
      </c>
      <c r="AB568" s="23" t="s">
        <v>136</v>
      </c>
      <c r="AC568" s="21">
        <v>18.04644</v>
      </c>
      <c r="AD568" s="21">
        <v>-66.550129999999996</v>
      </c>
      <c r="AE568" s="21" t="str">
        <f>_xlfn.XLOOKUP(Consolidated[[#This Row],[CODE]],[1]updatedschoolpoints!$A:$A,[1]updatedschoolpoints!$O:$O)</f>
        <v>366-043-033-11</v>
      </c>
      <c r="AF568" s="21">
        <f>_xlfn.XLOOKUP(Consolidated[[#This Row],[CODE]],[1]updatedschoolpoints!$A:$A,[1]updatedschoolpoints!$Q:$Q)</f>
        <v>11</v>
      </c>
      <c r="AG568" s="21">
        <f>_xlfn.XLOOKUP(Consolidated[[#This Row],[CODE]],[1]updatedschoolpoints!$A:$A,[1]updatedschoolpoints!$P:$P)</f>
        <v>33</v>
      </c>
      <c r="AH568" s="21">
        <f>_xlfn.XLOOKUP(Consolidated[[#This Row],[CODE]],[1]updatedschoolpoints!$A:$A,[1]updatedschoolpoints!$I:$I)</f>
        <v>2.115055194</v>
      </c>
      <c r="AI568" s="21">
        <f>_xlfn.XLOOKUP(Consolidated[[#This Row],[CODE]],[1]updatedschoolpoints!$A:$A,[1]updatedschoolpoints!$H:$H)</f>
        <v>92131.804239999998</v>
      </c>
      <c r="AJ568" s="21">
        <v>35260</v>
      </c>
      <c r="AK568" s="21" t="s">
        <v>346</v>
      </c>
      <c r="AL568" s="26">
        <f>_xlfn.XLOOKUP(Consolidated[[#This Row],[CODE]],'[2]FCI updated 220517'!$B:$B,'[2]FCI updated 220517'!$GD:$GD)</f>
        <v>0.74750000000000005</v>
      </c>
      <c r="AM568" s="27">
        <f>IF(AND(Consolidated[[#This Row],[DESIGNATION]]="Historic",Consolidated[[#This Row],[DESIGNATION 3/22/2022]]="Historic"),AL568,AL568/1.6)</f>
        <v>0.46718750000000003</v>
      </c>
      <c r="AN568" s="21" t="s">
        <v>97</v>
      </c>
      <c r="AO568" s="21" t="s">
        <v>97</v>
      </c>
      <c r="AP568" s="21" t="str">
        <f>_xlfn.XLOOKUP(Consolidated[[#This Row],[CODE]],'[3]PRUEBA PVI'!$D:$D,'[3]PRUEBA PVI'!$I:$I,"NO DATA")</f>
        <v>REGULAR</v>
      </c>
      <c r="AQ568" s="28" t="str">
        <f>IF(_xlfn.XLOOKUP(Consolidated[[#This Row],[CODE]],'[4]PRUEBA PVI'!$D:$D,'[4]PRUEBA PVI'!$I:$I,"NOT FOUND")=Consolidated[[#This Row],[SPECIAL SCHOOL]],"MATCHES","NO")</f>
        <v>MATCHES</v>
      </c>
      <c r="AR568" s="28"/>
      <c r="AS568" s="21">
        <f>_xlfn.XLOOKUP(Consolidated[[#This Row],[CODE]],'[5]WORKING FILE'!$D:$D,'[5]WORKING FILE'!$W:$W,"")</f>
        <v>3</v>
      </c>
      <c r="AT568" s="33" t="str">
        <f>_xlfn.XLOOKUP(Consolidated[[#This Row],[CODE]],'[5]WORKING FILE'!$D:$D,'[5]WORKING FILE'!$V:$V)</f>
        <v xml:space="preserve">Isolated and shelter. Keep </v>
      </c>
      <c r="AU568" s="21" t="str">
        <f>_xlfn.XLOOKUP(Consolidated[[#This Row],[CODE]],'[6]Karen sort'!$D:$D,'[6]Karen sort'!$O:$O,"NOT COMPLETE")</f>
        <v>Pk-5</v>
      </c>
      <c r="AV568" s="21">
        <v>8.1999999999999993</v>
      </c>
      <c r="AW568" s="21">
        <v>4</v>
      </c>
      <c r="AX568" s="21" t="s">
        <v>92</v>
      </c>
      <c r="AY568" s="27" t="s">
        <v>92</v>
      </c>
      <c r="AZ568" s="21"/>
      <c r="BA568" s="21"/>
      <c r="BB568" s="21"/>
      <c r="BC568" s="21"/>
      <c r="BD568" s="21"/>
      <c r="BE568" s="21"/>
      <c r="BF568" s="24" t="s">
        <v>179</v>
      </c>
      <c r="BG568" s="24">
        <v>284.82453997679806</v>
      </c>
      <c r="BH568" s="29" t="str">
        <f>IF(_xlfn.XLOOKUP(Consolidated[[#This Row],[CODE]],'[4]PRUEBA PVI'!$D:$D,'[4]PRUEBA PVI'!$AF:$AF,"NOT FOUND")=BG568,"",_xlfn.XLOOKUP(Consolidated[[#This Row],[CODE]],'[4]PRUEBA PVI'!$D:$D,'[4]PRUEBA PVI'!$AF:$AF,"NOT FOUND"))</f>
        <v/>
      </c>
      <c r="BI568" s="30">
        <v>268.63676612207121</v>
      </c>
      <c r="BJ568" s="21">
        <v>25</v>
      </c>
      <c r="BK568" s="28" t="str">
        <f>IF(_xlfn.XLOOKUP(Consolidated[[#This Row],[CODE]],'[4]PRUEBA PVI'!$D:$D,'[4]PRUEBA PVI'!$AK:$AK,"NO DATA")=Consolidated[[#This Row],[NO OF CLASSROOMS]],"","DOES NOT MATCH")</f>
        <v/>
      </c>
      <c r="BL568" s="31">
        <f>Consolidated[[#This Row],[ENROLLMENT 2021-22]]/Consolidated[[#This Row],[NO OF CLASSROOMS]]</f>
        <v>10.745470644882849</v>
      </c>
      <c r="BM568" s="21">
        <f>Consolidated[[#This Row],[FLOOR AREA (SF)]]/Consolidated[[#This Row],[ENROLLMENT 2022-23]]</f>
        <v>123.79551285458864</v>
      </c>
      <c r="BN568" s="21" t="s">
        <v>114</v>
      </c>
      <c r="BO568" s="21" t="s">
        <v>115</v>
      </c>
      <c r="BP568" s="21" t="s">
        <v>97</v>
      </c>
      <c r="BQ568" s="21" t="s">
        <v>123</v>
      </c>
      <c r="BR568" s="21" t="s">
        <v>285</v>
      </c>
      <c r="BS568" s="21" t="str">
        <f>_xlfn.XLOOKUP(Consolidated[[#This Row],[CODE]],'[7]page 1'!$A:$A,'[7]page 1'!$C:$C,"")</f>
        <v/>
      </c>
      <c r="BT568" s="21" t="str">
        <f>_xlfn.XLOOKUP(Consolidated[[#This Row],[CODE]],[8]Sheet1!$A:$A,[8]Sheet1!$G:$G,"")</f>
        <v/>
      </c>
      <c r="BU568" s="21" t="s">
        <v>92</v>
      </c>
      <c r="BV568" s="21" t="s">
        <v>124</v>
      </c>
      <c r="BW568" s="25" t="s">
        <v>279</v>
      </c>
      <c r="BX568" s="32" t="s">
        <v>1613</v>
      </c>
      <c r="BY568" s="21" t="s">
        <v>356</v>
      </c>
      <c r="BZ568" s="21" t="s">
        <v>103</v>
      </c>
      <c r="CA568" s="33" t="s">
        <v>1614</v>
      </c>
      <c r="CB568" s="21">
        <v>1</v>
      </c>
      <c r="CC568" s="25" t="s">
        <v>172</v>
      </c>
      <c r="CD568" s="21" t="s">
        <v>97</v>
      </c>
      <c r="CE568" s="21"/>
      <c r="CF568" s="21" t="s">
        <v>143</v>
      </c>
    </row>
    <row r="569" spans="1:84" ht="56.4" x14ac:dyDescent="0.3">
      <c r="A569" s="21">
        <v>56101</v>
      </c>
      <c r="B569" s="22" t="s">
        <v>1615</v>
      </c>
      <c r="C569" s="21" t="s">
        <v>356</v>
      </c>
      <c r="D569" s="21" t="s">
        <v>356</v>
      </c>
      <c r="E569" s="21" t="s">
        <v>356</v>
      </c>
      <c r="F569" s="21"/>
      <c r="G569" s="21" t="s">
        <v>189</v>
      </c>
      <c r="H569" s="21" t="s">
        <v>190</v>
      </c>
      <c r="I569" s="21" t="s">
        <v>92</v>
      </c>
      <c r="J569" s="21" t="s">
        <v>92</v>
      </c>
      <c r="K569" s="21" t="s">
        <v>191</v>
      </c>
      <c r="L569" s="24" t="s">
        <v>92</v>
      </c>
      <c r="M569" s="24" t="s">
        <v>92</v>
      </c>
      <c r="N569" s="24" t="s">
        <v>92</v>
      </c>
      <c r="O569" s="24" t="s">
        <v>92</v>
      </c>
      <c r="P569" s="24" t="s">
        <v>92</v>
      </c>
      <c r="Q569" s="24" t="s">
        <v>92</v>
      </c>
      <c r="R569" s="24" t="s">
        <v>92</v>
      </c>
      <c r="S569" s="24">
        <v>57.851314784685904</v>
      </c>
      <c r="T569" s="24">
        <v>73.729088504546723</v>
      </c>
      <c r="U569" s="24">
        <v>67.5085025351258</v>
      </c>
      <c r="V569" s="24" t="s">
        <v>92</v>
      </c>
      <c r="W569" s="24" t="s">
        <v>92</v>
      </c>
      <c r="X569" s="24" t="s">
        <v>92</v>
      </c>
      <c r="Y569" s="24" t="s">
        <v>92</v>
      </c>
      <c r="Z569" s="24" t="s">
        <v>92</v>
      </c>
      <c r="AA569" s="24" t="s">
        <v>92</v>
      </c>
      <c r="AB569" s="23" t="s">
        <v>230</v>
      </c>
      <c r="AC569" s="21">
        <v>18.032699999999998</v>
      </c>
      <c r="AD569" s="21">
        <v>-66.601290000000006</v>
      </c>
      <c r="AE569" s="21" t="str">
        <f>_xlfn.XLOOKUP(Consolidated[[#This Row],[CODE]],[1]updatedschoolpoints!$A:$A,[1]updatedschoolpoints!$O:$O)</f>
        <v>365-084-678-04</v>
      </c>
      <c r="AF569" s="21">
        <f>_xlfn.XLOOKUP(Consolidated[[#This Row],[CODE]],[1]updatedschoolpoints!$A:$A,[1]updatedschoolpoints!$Q:$Q)</f>
        <v>4</v>
      </c>
      <c r="AG569" s="21">
        <f>_xlfn.XLOOKUP(Consolidated[[#This Row],[CODE]],[1]updatedschoolpoints!$A:$A,[1]updatedschoolpoints!$P:$P)</f>
        <v>678</v>
      </c>
      <c r="AH569" s="21">
        <f>_xlfn.XLOOKUP(Consolidated[[#This Row],[CODE]],[1]updatedschoolpoints!$A:$A,[1]updatedschoolpoints!$I:$I)</f>
        <v>4.369846151</v>
      </c>
      <c r="AI569" s="21">
        <f>_xlfn.XLOOKUP(Consolidated[[#This Row],[CODE]],[1]updatedschoolpoints!$A:$A,[1]updatedschoolpoints!$H:$H)</f>
        <v>190350.49830000001</v>
      </c>
      <c r="AJ569" s="21">
        <v>54432</v>
      </c>
      <c r="AK569" s="21" t="s">
        <v>238</v>
      </c>
      <c r="AL569" s="26">
        <f>_xlfn.XLOOKUP(Consolidated[[#This Row],[CODE]],'[2]FCI updated 220517'!$B:$B,'[2]FCI updated 220517'!$GD:$GD)</f>
        <v>1</v>
      </c>
      <c r="AM569" s="27">
        <f>IF(AND(Consolidated[[#This Row],[DESIGNATION]]="Historic",Consolidated[[#This Row],[DESIGNATION 3/22/2022]]="Historic"),AL569,AL569/1.6)</f>
        <v>0.625</v>
      </c>
      <c r="AN569" s="21" t="s">
        <v>97</v>
      </c>
      <c r="AO569" s="21" t="s">
        <v>97</v>
      </c>
      <c r="AP569" s="21" t="str">
        <f>_xlfn.XLOOKUP(Consolidated[[#This Row],[CODE]],'[3]PRUEBA PVI'!$D:$D,'[3]PRUEBA PVI'!$I:$I,"NO DATA")</f>
        <v>REGULAR</v>
      </c>
      <c r="AQ569" s="28" t="str">
        <f>IF(_xlfn.XLOOKUP(Consolidated[[#This Row],[CODE]],'[4]PRUEBA PVI'!$D:$D,'[4]PRUEBA PVI'!$I:$I,"NOT FOUND")=Consolidated[[#This Row],[SPECIAL SCHOOL]],"MATCHES","NO")</f>
        <v>MATCHES</v>
      </c>
      <c r="AR569" s="28"/>
      <c r="AS569" s="21">
        <f>_xlfn.XLOOKUP(Consolidated[[#This Row],[CODE]],'[5]WORKING FILE'!$D:$D,'[5]WORKING FILE'!$W:$W,"")</f>
        <v>4</v>
      </c>
      <c r="AT569" s="33" t="str">
        <f>_xlfn.XLOOKUP(Consolidated[[#This Row],[CODE]],'[5]WORKING FILE'!$D:$D,'[5]WORKING FILE'!$V:$V)</f>
        <v>Create PK-8 with students from SANTA TERESITA with modern addition to support MS Grades.</v>
      </c>
      <c r="AU569" s="21" t="str">
        <f>_xlfn.XLOOKUP(Consolidated[[#This Row],[CODE]],'[6]Karen sort'!$D:$D,'[6]Karen sort'!$O:$O,"NOT COMPLETE")</f>
        <v>PK-8</v>
      </c>
      <c r="AV569" s="21">
        <v>8.1999999999999993</v>
      </c>
      <c r="AW569" s="21">
        <v>3</v>
      </c>
      <c r="AX569" s="21" t="s">
        <v>92</v>
      </c>
      <c r="AY569" s="27" t="s">
        <v>92</v>
      </c>
      <c r="AZ569" s="21"/>
      <c r="BA569" s="21"/>
      <c r="BB569" s="21"/>
      <c r="BC569" s="21"/>
      <c r="BD569" s="21"/>
      <c r="BE569" s="21"/>
      <c r="BF569" s="24" t="s">
        <v>179</v>
      </c>
      <c r="BG569" s="24">
        <v>199.08890582435845</v>
      </c>
      <c r="BH569" s="29" t="str">
        <f>IF(_xlfn.XLOOKUP(Consolidated[[#This Row],[CODE]],'[4]PRUEBA PVI'!$D:$D,'[4]PRUEBA PVI'!$AF:$AF,"NOT FOUND")=BG569,"",_xlfn.XLOOKUP(Consolidated[[#This Row],[CODE]],'[4]PRUEBA PVI'!$D:$D,'[4]PRUEBA PVI'!$AF:$AF,"NOT FOUND"))</f>
        <v/>
      </c>
      <c r="BI569" s="30">
        <v>188.74589270953607</v>
      </c>
      <c r="BJ569" s="21">
        <v>34</v>
      </c>
      <c r="BK569" s="28" t="str">
        <f>IF(_xlfn.XLOOKUP(Consolidated[[#This Row],[CODE]],'[4]PRUEBA PVI'!$D:$D,'[4]PRUEBA PVI'!$AK:$AK,"NO DATA")=Consolidated[[#This Row],[NO OF CLASSROOMS]],"","DOES NOT MATCH")</f>
        <v/>
      </c>
      <c r="BL569" s="31">
        <f>Consolidated[[#This Row],[ENROLLMENT 2021-22]]/Consolidated[[#This Row],[NO OF CLASSROOMS]]</f>
        <v>5.5513497855745904</v>
      </c>
      <c r="BM569" s="21">
        <f>Consolidated[[#This Row],[FLOOR AREA (SF)]]/Consolidated[[#This Row],[ENROLLMENT 2022-23]]</f>
        <v>273.40549075105855</v>
      </c>
      <c r="BN569" s="21" t="s">
        <v>99</v>
      </c>
      <c r="BO569" s="21" t="s">
        <v>132</v>
      </c>
      <c r="BP569" s="21" t="s">
        <v>97</v>
      </c>
      <c r="BQ569" s="21" t="s">
        <v>97</v>
      </c>
      <c r="BR569" s="21" t="s">
        <v>285</v>
      </c>
      <c r="BS569" s="21" t="str">
        <f>_xlfn.XLOOKUP(Consolidated[[#This Row],[CODE]],'[7]page 1'!$A:$A,'[7]page 1'!$C:$C,"")</f>
        <v/>
      </c>
      <c r="BT569" s="21" t="str">
        <f>_xlfn.XLOOKUP(Consolidated[[#This Row],[CODE]],[8]Sheet1!$A:$A,[8]Sheet1!$G:$G,"")</f>
        <v>ESSER ROOF SEALING PROGRAM</v>
      </c>
      <c r="BU569" s="21" t="s">
        <v>92</v>
      </c>
      <c r="BV569" s="21" t="s">
        <v>101</v>
      </c>
      <c r="BW569" s="25" t="s">
        <v>92</v>
      </c>
      <c r="BX569" s="32" t="s">
        <v>1616</v>
      </c>
      <c r="BY569" s="21" t="s">
        <v>356</v>
      </c>
      <c r="BZ569" s="21" t="s">
        <v>103</v>
      </c>
      <c r="CA569" s="33" t="s">
        <v>1474</v>
      </c>
      <c r="CB569" s="21">
        <v>1</v>
      </c>
      <c r="CC569" s="25" t="s">
        <v>172</v>
      </c>
      <c r="CD569" s="21" t="s">
        <v>97</v>
      </c>
      <c r="CE569" s="21" t="s">
        <v>1023</v>
      </c>
      <c r="CF569" s="21" t="s">
        <v>106</v>
      </c>
    </row>
    <row r="570" spans="1:84" ht="42.6" x14ac:dyDescent="0.3">
      <c r="A570" s="21">
        <v>56119</v>
      </c>
      <c r="B570" s="22" t="s">
        <v>1617</v>
      </c>
      <c r="C570" s="21" t="s">
        <v>356</v>
      </c>
      <c r="D570" s="21" t="s">
        <v>1384</v>
      </c>
      <c r="E570" s="21" t="s">
        <v>1446</v>
      </c>
      <c r="F570" s="21"/>
      <c r="G570" s="21" t="s">
        <v>160</v>
      </c>
      <c r="H570" s="21" t="s">
        <v>161</v>
      </c>
      <c r="I570" s="21" t="s">
        <v>92</v>
      </c>
      <c r="J570" s="21" t="s">
        <v>92</v>
      </c>
      <c r="K570" s="21" t="s">
        <v>162</v>
      </c>
      <c r="L570" s="24" t="s">
        <v>92</v>
      </c>
      <c r="M570" s="24" t="s">
        <v>92</v>
      </c>
      <c r="N570" s="24" t="s">
        <v>92</v>
      </c>
      <c r="O570" s="24" t="s">
        <v>92</v>
      </c>
      <c r="P570" s="24" t="s">
        <v>92</v>
      </c>
      <c r="Q570" s="24" t="s">
        <v>92</v>
      </c>
      <c r="R570" s="24" t="s">
        <v>92</v>
      </c>
      <c r="S570" s="24" t="s">
        <v>92</v>
      </c>
      <c r="T570" s="24" t="s">
        <v>92</v>
      </c>
      <c r="U570" s="24" t="s">
        <v>92</v>
      </c>
      <c r="V570" s="24">
        <v>86.883030858187979</v>
      </c>
      <c r="W570" s="24">
        <v>66.779049748471749</v>
      </c>
      <c r="X570" s="24">
        <v>106.14383040238322</v>
      </c>
      <c r="Y570" s="24">
        <v>64.63168098759725</v>
      </c>
      <c r="Z570" s="24" t="s">
        <v>92</v>
      </c>
      <c r="AA570" s="24" t="s">
        <v>92</v>
      </c>
      <c r="AB570" s="23" t="s">
        <v>313</v>
      </c>
      <c r="AC570" s="21">
        <v>18.04626</v>
      </c>
      <c r="AD570" s="21">
        <v>-66.504140000000007</v>
      </c>
      <c r="AE570" s="21" t="str">
        <f>_xlfn.XLOOKUP(Consolidated[[#This Row],[CODE]],[1]updatedschoolpoints!$A:$A,[1]updatedschoolpoints!$O:$O)</f>
        <v>366-050-109-03</v>
      </c>
      <c r="AF570" s="21">
        <f>_xlfn.XLOOKUP(Consolidated[[#This Row],[CODE]],[1]updatedschoolpoints!$A:$A,[1]updatedschoolpoints!$Q:$Q)</f>
        <v>3</v>
      </c>
      <c r="AG570" s="21">
        <f>_xlfn.XLOOKUP(Consolidated[[#This Row],[CODE]],[1]updatedschoolpoints!$A:$A,[1]updatedschoolpoints!$P:$P)</f>
        <v>109</v>
      </c>
      <c r="AH570" s="21">
        <f>_xlfn.XLOOKUP(Consolidated[[#This Row],[CODE]],[1]updatedschoolpoints!$A:$A,[1]updatedschoolpoints!$I:$I)</f>
        <v>5.5333953640000004</v>
      </c>
      <c r="AI570" s="21">
        <f>_xlfn.XLOOKUP(Consolidated[[#This Row],[CODE]],[1]updatedschoolpoints!$A:$A,[1]updatedschoolpoints!$H:$H)</f>
        <v>241034.70199999999</v>
      </c>
      <c r="AJ570" s="21">
        <v>33480</v>
      </c>
      <c r="AK570" s="21" t="s">
        <v>1223</v>
      </c>
      <c r="AL570" s="26">
        <f>_xlfn.XLOOKUP(Consolidated[[#This Row],[CODE]],'[2]FCI updated 220517'!$B:$B,'[2]FCI updated 220517'!$GD:$GD)</f>
        <v>1.52</v>
      </c>
      <c r="AM570" s="27">
        <f>IF(AND(Consolidated[[#This Row],[DESIGNATION]]="Historic",Consolidated[[#This Row],[DESIGNATION 3/22/2022]]="Historic"),AL570,AL570/1.6)</f>
        <v>0.95</v>
      </c>
      <c r="AN570" s="21" t="s">
        <v>97</v>
      </c>
      <c r="AO570" s="21" t="s">
        <v>97</v>
      </c>
      <c r="AP570" s="21" t="str">
        <f>_xlfn.XLOOKUP(Consolidated[[#This Row],[CODE]],'[3]PRUEBA PVI'!$D:$D,'[3]PRUEBA PVI'!$I:$I,"NO DATA")</f>
        <v>VOCACIONAL</v>
      </c>
      <c r="AQ570" s="28" t="str">
        <f>IF(_xlfn.XLOOKUP(Consolidated[[#This Row],[CODE]],'[4]PRUEBA PVI'!$D:$D,'[4]PRUEBA PVI'!$I:$I,"NOT FOUND")=Consolidated[[#This Row],[SPECIAL SCHOOL]],"MATCHES","NO")</f>
        <v>MATCHES</v>
      </c>
      <c r="AR570" s="28"/>
      <c r="AS570" s="21">
        <f>_xlfn.XLOOKUP(Consolidated[[#This Row],[CODE]],'[5]WORKING FILE'!$D:$D,'[5]WORKING FILE'!$W:$W,"")</f>
        <v>3</v>
      </c>
      <c r="AT570" s="33" t="str">
        <f>_xlfn.XLOOKUP(Consolidated[[#This Row],[CODE]],'[5]WORKING FILE'!$D:$D,'[5]WORKING FILE'!$V:$V)</f>
        <v>LUIS LLORENS TORRES and CARMEN BELEN VEIGA are adjacent. Opperate as one campus. Renovate and even out Student Populations.</v>
      </c>
      <c r="AU570" s="21" t="str">
        <f>_xlfn.XLOOKUP(Consolidated[[#This Row],[CODE]],'[6]Karen sort'!$D:$D,'[6]Karen sort'!$O:$O,"NOT COMPLETE")</f>
        <v>9-12</v>
      </c>
      <c r="AV570" s="21">
        <v>5.6</v>
      </c>
      <c r="AW570" s="21">
        <v>3</v>
      </c>
      <c r="AX570" s="21" t="s">
        <v>92</v>
      </c>
      <c r="AY570" s="27" t="s">
        <v>92</v>
      </c>
      <c r="AZ570" s="21"/>
      <c r="BA570" s="21"/>
      <c r="BB570" s="21"/>
      <c r="BC570" s="21"/>
      <c r="BD570" s="21"/>
      <c r="BE570" s="21"/>
      <c r="BF570" s="24" t="s">
        <v>179</v>
      </c>
      <c r="BG570" s="24">
        <v>324.43759199664021</v>
      </c>
      <c r="BH570" s="29" t="str">
        <f>IF(_xlfn.XLOOKUP(Consolidated[[#This Row],[CODE]],'[4]PRUEBA PVI'!$D:$D,'[4]PRUEBA PVI'!$AF:$AF,"NOT FOUND")=BG570,"",_xlfn.XLOOKUP(Consolidated[[#This Row],[CODE]],'[4]PRUEBA PVI'!$D:$D,'[4]PRUEBA PVI'!$AF:$AF,"NOT FOUND"))</f>
        <v/>
      </c>
      <c r="BI570" s="30">
        <v>311.42854662065702</v>
      </c>
      <c r="BJ570" s="21">
        <v>36</v>
      </c>
      <c r="BK570" s="28" t="str">
        <f>IF(_xlfn.XLOOKUP(Consolidated[[#This Row],[CODE]],'[4]PRUEBA PVI'!$D:$D,'[4]PRUEBA PVI'!$AK:$AK,"NO DATA")=Consolidated[[#This Row],[NO OF CLASSROOMS]],"","DOES NOT MATCH")</f>
        <v/>
      </c>
      <c r="BL570" s="31">
        <f>Consolidated[[#This Row],[ENROLLMENT 2021-22]]/Consolidated[[#This Row],[NO OF CLASSROOMS]]</f>
        <v>8.6507929616849175</v>
      </c>
      <c r="BM570" s="21">
        <f>Consolidated[[#This Row],[FLOOR AREA (SF)]]/Consolidated[[#This Row],[ENROLLMENT 2022-23]]</f>
        <v>103.19396033597337</v>
      </c>
      <c r="BN570" s="21" t="s">
        <v>99</v>
      </c>
      <c r="BO570" s="21" t="s">
        <v>115</v>
      </c>
      <c r="BP570" s="21" t="s">
        <v>97</v>
      </c>
      <c r="BQ570" s="21" t="s">
        <v>97</v>
      </c>
      <c r="BR570" s="21" t="s">
        <v>285</v>
      </c>
      <c r="BS570" s="21" t="str">
        <f>_xlfn.XLOOKUP(Consolidated[[#This Row],[CODE]],'[7]page 1'!$A:$A,'[7]page 1'!$C:$C,"")</f>
        <v/>
      </c>
      <c r="BT570" s="21" t="str">
        <f>_xlfn.XLOOKUP(Consolidated[[#This Row],[CODE]],[8]Sheet1!$A:$A,[8]Sheet1!$G:$G,"")</f>
        <v/>
      </c>
      <c r="BU570" s="21" t="s">
        <v>92</v>
      </c>
      <c r="BV570" s="21" t="s">
        <v>101</v>
      </c>
      <c r="BW570" s="25" t="s">
        <v>92</v>
      </c>
      <c r="BX570" s="32" t="s">
        <v>1618</v>
      </c>
      <c r="BY570" s="21" t="s">
        <v>1446</v>
      </c>
      <c r="BZ570" s="21" t="s">
        <v>103</v>
      </c>
      <c r="CA570" s="33" t="s">
        <v>1449</v>
      </c>
      <c r="CB570" s="21">
        <v>1</v>
      </c>
      <c r="CC570" s="25" t="s">
        <v>105</v>
      </c>
      <c r="CD570" s="21" t="s">
        <v>97</v>
      </c>
      <c r="CE570" s="21"/>
      <c r="CF570" s="21" t="s">
        <v>143</v>
      </c>
    </row>
    <row r="571" spans="1:84" ht="70.2" x14ac:dyDescent="0.3">
      <c r="A571" s="21">
        <v>56226</v>
      </c>
      <c r="B571" s="22" t="s">
        <v>1619</v>
      </c>
      <c r="C571" s="21" t="s">
        <v>356</v>
      </c>
      <c r="D571" s="21" t="s">
        <v>1384</v>
      </c>
      <c r="E571" s="21" t="s">
        <v>1385</v>
      </c>
      <c r="F571" s="21"/>
      <c r="G571" s="21" t="s">
        <v>160</v>
      </c>
      <c r="H571" s="21" t="s">
        <v>161</v>
      </c>
      <c r="I571" s="21" t="s">
        <v>92</v>
      </c>
      <c r="J571" s="21" t="s">
        <v>93</v>
      </c>
      <c r="K571" s="21" t="s">
        <v>162</v>
      </c>
      <c r="L571" s="24" t="s">
        <v>92</v>
      </c>
      <c r="M571" s="24" t="s">
        <v>92</v>
      </c>
      <c r="N571" s="24" t="s">
        <v>92</v>
      </c>
      <c r="O571" s="24" t="s">
        <v>92</v>
      </c>
      <c r="P571" s="24" t="s">
        <v>92</v>
      </c>
      <c r="Q571" s="24" t="s">
        <v>92</v>
      </c>
      <c r="R571" s="24" t="s">
        <v>92</v>
      </c>
      <c r="S571" s="24" t="s">
        <v>92</v>
      </c>
      <c r="T571" s="24" t="s">
        <v>92</v>
      </c>
      <c r="U571" s="24" t="s">
        <v>92</v>
      </c>
      <c r="V571" s="24">
        <v>192.86123333356011</v>
      </c>
      <c r="W571" s="24">
        <v>159.31573297135401</v>
      </c>
      <c r="X571" s="24">
        <v>146.67147473783862</v>
      </c>
      <c r="Y571" s="24">
        <v>109.97032287441921</v>
      </c>
      <c r="Z571" s="24" t="s">
        <v>92</v>
      </c>
      <c r="AA571" s="24" t="s">
        <v>92</v>
      </c>
      <c r="AB571" s="23" t="s">
        <v>178</v>
      </c>
      <c r="AC571" s="21">
        <v>18.07602</v>
      </c>
      <c r="AD571" s="21">
        <v>-66.374189999999999</v>
      </c>
      <c r="AE571" s="21" t="str">
        <f>_xlfn.XLOOKUP(Consolidated[[#This Row],[CODE]],[1]updatedschoolpoints!$A:$A,[1]updatedschoolpoints!$O:$O)</f>
        <v>345-041-250-03</v>
      </c>
      <c r="AF571" s="21">
        <f>_xlfn.XLOOKUP(Consolidated[[#This Row],[CODE]],[1]updatedschoolpoints!$A:$A,[1]updatedschoolpoints!$Q:$Q)</f>
        <v>3</v>
      </c>
      <c r="AG571" s="21">
        <f>_xlfn.XLOOKUP(Consolidated[[#This Row],[CODE]],[1]updatedschoolpoints!$A:$A,[1]updatedschoolpoints!$P:$P)</f>
        <v>250</v>
      </c>
      <c r="AH571" s="21">
        <f>_xlfn.XLOOKUP(Consolidated[[#This Row],[CODE]],[1]updatedschoolpoints!$A:$A,[1]updatedschoolpoints!$I:$I)</f>
        <v>9.5157314579999994</v>
      </c>
      <c r="AI571" s="21">
        <f>_xlfn.XLOOKUP(Consolidated[[#This Row],[CODE]],[1]updatedschoolpoints!$A:$A,[1]updatedschoolpoints!$H:$H)</f>
        <v>414505.2623</v>
      </c>
      <c r="AJ571" s="21">
        <v>65618</v>
      </c>
      <c r="AK571" s="21" t="s">
        <v>238</v>
      </c>
      <c r="AL571" s="26">
        <f>_xlfn.XLOOKUP(Consolidated[[#This Row],[CODE]],'[2]FCI updated 220517'!$B:$B,'[2]FCI updated 220517'!$GD:$GD)</f>
        <v>0.56200000000000006</v>
      </c>
      <c r="AM571" s="27">
        <f>IF(AND(Consolidated[[#This Row],[DESIGNATION]]="Historic",Consolidated[[#This Row],[DESIGNATION 3/22/2022]]="Historic"),AL571,AL571/1.6)</f>
        <v>0.35125000000000001</v>
      </c>
      <c r="AN571" s="21" t="s">
        <v>97</v>
      </c>
      <c r="AO571" s="21" t="s">
        <v>97</v>
      </c>
      <c r="AP571" s="21" t="str">
        <f>_xlfn.XLOOKUP(Consolidated[[#This Row],[CODE]],'[3]PRUEBA PVI'!$D:$D,'[3]PRUEBA PVI'!$I:$I,"NO DATA")</f>
        <v>VOCACIONAL</v>
      </c>
      <c r="AQ571" s="28" t="str">
        <f>IF(_xlfn.XLOOKUP(Consolidated[[#This Row],[CODE]],'[4]PRUEBA PVI'!$D:$D,'[4]PRUEBA PVI'!$I:$I,"NOT FOUND")=Consolidated[[#This Row],[SPECIAL SCHOOL]],"MATCHES","NO")</f>
        <v>MATCHES</v>
      </c>
      <c r="AR571" s="28"/>
      <c r="AS571" s="21">
        <f>_xlfn.XLOOKUP(Consolidated[[#This Row],[CODE]],'[5]WORKING FILE'!$D:$D,'[5]WORKING FILE'!$W:$W,"")</f>
        <v>4</v>
      </c>
      <c r="AT571" s="33" t="str">
        <f>_xlfn.XLOOKUP(Consolidated[[#This Row],[CODE]],'[5]WORKING FILE'!$D:$D,'[5]WORKING FILE'!$V:$V)</f>
        <v xml:space="preserve">Shelter. Two Larger HS Nearby. Keep both. Addition needed. </v>
      </c>
      <c r="AU571" s="21" t="str">
        <f>_xlfn.XLOOKUP(Consolidated[[#This Row],[CODE]],'[6]Karen sort'!$D:$D,'[6]Karen sort'!$O:$O,"NOT COMPLETE")</f>
        <v>9-12</v>
      </c>
      <c r="AV571" s="21">
        <v>4.7</v>
      </c>
      <c r="AW571" s="21">
        <v>3</v>
      </c>
      <c r="AX571" s="21" t="s">
        <v>92</v>
      </c>
      <c r="AY571" s="27" t="s">
        <v>92</v>
      </c>
      <c r="AZ571" s="21"/>
      <c r="BA571" s="21"/>
      <c r="BB571" s="21"/>
      <c r="BC571" s="21"/>
      <c r="BD571" s="21"/>
      <c r="BE571" s="21"/>
      <c r="BF571" s="24" t="s">
        <v>179</v>
      </c>
      <c r="BG571" s="24">
        <v>615.71224951131751</v>
      </c>
      <c r="BH571" s="29" t="str">
        <f>IF(_xlfn.XLOOKUP(Consolidated[[#This Row],[CODE]],'[4]PRUEBA PVI'!$D:$D,'[4]PRUEBA PVI'!$AF:$AF,"NOT FOUND")=BG571,"",_xlfn.XLOOKUP(Consolidated[[#This Row],[CODE]],'[4]PRUEBA PVI'!$D:$D,'[4]PRUEBA PVI'!$AF:$AF,"NOT FOUND"))</f>
        <v/>
      </c>
      <c r="BI571" s="30">
        <v>590.52238960776344</v>
      </c>
      <c r="BJ571" s="21">
        <v>49</v>
      </c>
      <c r="BK571" s="28" t="str">
        <f>IF(_xlfn.XLOOKUP(Consolidated[[#This Row],[CODE]],'[4]PRUEBA PVI'!$D:$D,'[4]PRUEBA PVI'!$AK:$AK,"NO DATA")=Consolidated[[#This Row],[NO OF CLASSROOMS]],"","DOES NOT MATCH")</f>
        <v/>
      </c>
      <c r="BL571" s="31">
        <f>Consolidated[[#This Row],[ENROLLMENT 2021-22]]/Consolidated[[#This Row],[NO OF CLASSROOMS]]</f>
        <v>12.051477338933948</v>
      </c>
      <c r="BM571" s="21">
        <f>Consolidated[[#This Row],[FLOOR AREA (SF)]]/Consolidated[[#This Row],[ENROLLMENT 2022-23]]</f>
        <v>106.57251021411402</v>
      </c>
      <c r="BN571" s="21" t="s">
        <v>99</v>
      </c>
      <c r="BO571" s="21" t="s">
        <v>115</v>
      </c>
      <c r="BP571" s="21" t="s">
        <v>97</v>
      </c>
      <c r="BQ571" s="21" t="s">
        <v>123</v>
      </c>
      <c r="BR571" s="21" t="s">
        <v>97</v>
      </c>
      <c r="BS571" s="21" t="str">
        <f>_xlfn.XLOOKUP(Consolidated[[#This Row],[CODE]],'[7]page 1'!$A:$A,'[7]page 1'!$C:$C,"")</f>
        <v/>
      </c>
      <c r="BT571" s="21" t="str">
        <f>_xlfn.XLOOKUP(Consolidated[[#This Row],[CODE]],[8]Sheet1!$A:$A,[8]Sheet1!$G:$G,"")</f>
        <v/>
      </c>
      <c r="BU571" s="21" t="s">
        <v>92</v>
      </c>
      <c r="BV571" s="21" t="s">
        <v>101</v>
      </c>
      <c r="BW571" s="25" t="s">
        <v>125</v>
      </c>
      <c r="BX571" s="32" t="s">
        <v>1620</v>
      </c>
      <c r="BY571" s="21" t="s">
        <v>1385</v>
      </c>
      <c r="BZ571" s="21" t="s">
        <v>103</v>
      </c>
      <c r="CA571" s="33" t="s">
        <v>1387</v>
      </c>
      <c r="CB571" s="21">
        <v>2</v>
      </c>
      <c r="CC571" s="25" t="s">
        <v>172</v>
      </c>
      <c r="CD571" s="21" t="s">
        <v>97</v>
      </c>
      <c r="CE571" s="21"/>
      <c r="CF571" s="21" t="s">
        <v>139</v>
      </c>
    </row>
    <row r="572" spans="1:84" ht="84" x14ac:dyDescent="0.3">
      <c r="A572" s="21">
        <v>56424</v>
      </c>
      <c r="B572" s="22" t="s">
        <v>1621</v>
      </c>
      <c r="C572" s="21" t="s">
        <v>356</v>
      </c>
      <c r="D572" s="21" t="s">
        <v>356</v>
      </c>
      <c r="E572" s="21" t="s">
        <v>356</v>
      </c>
      <c r="F572" s="21"/>
      <c r="G572" s="21" t="s">
        <v>189</v>
      </c>
      <c r="H572" s="21" t="s">
        <v>190</v>
      </c>
      <c r="I572" s="21" t="s">
        <v>92</v>
      </c>
      <c r="J572" s="21" t="s">
        <v>93</v>
      </c>
      <c r="K572" s="21" t="s">
        <v>191</v>
      </c>
      <c r="L572" s="24" t="s">
        <v>92</v>
      </c>
      <c r="M572" s="24" t="s">
        <v>92</v>
      </c>
      <c r="N572" s="24" t="s">
        <v>92</v>
      </c>
      <c r="O572" s="24" t="s">
        <v>92</v>
      </c>
      <c r="P572" s="24" t="s">
        <v>92</v>
      </c>
      <c r="Q572" s="24" t="s">
        <v>92</v>
      </c>
      <c r="R572" s="24" t="s">
        <v>92</v>
      </c>
      <c r="S572" s="24">
        <v>108.11557189269169</v>
      </c>
      <c r="T572" s="24">
        <v>115.31985637890642</v>
      </c>
      <c r="U572" s="24">
        <v>95.082397936796895</v>
      </c>
      <c r="V572" s="24" t="s">
        <v>92</v>
      </c>
      <c r="W572" s="24" t="s">
        <v>92</v>
      </c>
      <c r="X572" s="24" t="s">
        <v>92</v>
      </c>
      <c r="Y572" s="24" t="s">
        <v>92</v>
      </c>
      <c r="Z572" s="24" t="s">
        <v>92</v>
      </c>
      <c r="AA572" s="24" t="s">
        <v>92</v>
      </c>
      <c r="AB572" s="23" t="s">
        <v>230</v>
      </c>
      <c r="AC572" s="21">
        <v>18.043060000000001</v>
      </c>
      <c r="AD572" s="21">
        <v>-66.590230000000005</v>
      </c>
      <c r="AE572" s="21" t="str">
        <f>_xlfn.XLOOKUP(Consolidated[[#This Row],[CODE]],[1]updatedschoolpoints!$A:$A,[1]updatedschoolpoints!$O:$O)</f>
        <v>365-056-443-01</v>
      </c>
      <c r="AF572" s="21">
        <f>_xlfn.XLOOKUP(Consolidated[[#This Row],[CODE]],[1]updatedschoolpoints!$A:$A,[1]updatedschoolpoints!$Q:$Q)</f>
        <v>1</v>
      </c>
      <c r="AG572" s="21">
        <f>_xlfn.XLOOKUP(Consolidated[[#This Row],[CODE]],[1]updatedschoolpoints!$A:$A,[1]updatedschoolpoints!$P:$P)</f>
        <v>443</v>
      </c>
      <c r="AH572" s="21">
        <f>_xlfn.XLOOKUP(Consolidated[[#This Row],[CODE]],[1]updatedschoolpoints!$A:$A,[1]updatedschoolpoints!$I:$I)</f>
        <v>5.5771608810000002</v>
      </c>
      <c r="AI572" s="21">
        <f>_xlfn.XLOOKUP(Consolidated[[#This Row],[CODE]],[1]updatedschoolpoints!$A:$A,[1]updatedschoolpoints!$H:$H)</f>
        <v>242941.128</v>
      </c>
      <c r="AJ572" s="21">
        <v>72400</v>
      </c>
      <c r="AK572" s="21" t="s">
        <v>445</v>
      </c>
      <c r="AL572" s="26">
        <f>_xlfn.XLOOKUP(Consolidated[[#This Row],[CODE]],'[2]FCI updated 220517'!$B:$B,'[2]FCI updated 220517'!$GD:$GD)</f>
        <v>0.81</v>
      </c>
      <c r="AM572" s="27">
        <f>IF(AND(Consolidated[[#This Row],[DESIGNATION]]="Historic",Consolidated[[#This Row],[DESIGNATION 3/22/2022]]="Historic"),AL572,AL572/1.6)</f>
        <v>0.50624999999999998</v>
      </c>
      <c r="AN572" s="21" t="s">
        <v>97</v>
      </c>
      <c r="AO572" s="21" t="s">
        <v>97</v>
      </c>
      <c r="AP572" s="21" t="str">
        <f>_xlfn.XLOOKUP(Consolidated[[#This Row],[CODE]],'[3]PRUEBA PVI'!$D:$D,'[3]PRUEBA PVI'!$I:$I,"NO DATA")</f>
        <v>REGULAR</v>
      </c>
      <c r="AQ572" s="28" t="str">
        <f>IF(_xlfn.XLOOKUP(Consolidated[[#This Row],[CODE]],'[4]PRUEBA PVI'!$D:$D,'[4]PRUEBA PVI'!$I:$I,"NOT FOUND")=Consolidated[[#This Row],[SPECIAL SCHOOL]],"MATCHES","NO")</f>
        <v>MATCHES</v>
      </c>
      <c r="AR572" s="28"/>
      <c r="AS572" s="21">
        <f>_xlfn.XLOOKUP(Consolidated[[#This Row],[CODE]],'[5]WORKING FILE'!$D:$D,'[5]WORKING FILE'!$W:$W,"")</f>
        <v>3</v>
      </c>
      <c r="AT572" s="33" t="str">
        <f>_xlfn.XLOOKUP(Consolidated[[#This Row],[CODE]],'[5]WORKING FILE'!$D:$D,'[5]WORKING FILE'!$V:$V)</f>
        <v>Dense area of the community. Nearby ES and HS.</v>
      </c>
      <c r="AU572" s="21" t="str">
        <f>_xlfn.XLOOKUP(Consolidated[[#This Row],[CODE]],'[6]Karen sort'!$D:$D,'[6]Karen sort'!$O:$O,"NOT COMPLETE")</f>
        <v>6-8</v>
      </c>
      <c r="AV572" s="21">
        <v>8.1999999999999993</v>
      </c>
      <c r="AW572" s="21">
        <v>2</v>
      </c>
      <c r="AX572" s="21" t="s">
        <v>92</v>
      </c>
      <c r="AY572" s="27" t="s">
        <v>92</v>
      </c>
      <c r="AZ572" s="21"/>
      <c r="BA572" s="21"/>
      <c r="BB572" s="21"/>
      <c r="BC572" s="21"/>
      <c r="BD572" s="21"/>
      <c r="BE572" s="21"/>
      <c r="BF572" s="24" t="s">
        <v>179</v>
      </c>
      <c r="BG572" s="24">
        <v>323.30698954101388</v>
      </c>
      <c r="BH572" s="29" t="str">
        <f>IF(_xlfn.XLOOKUP(Consolidated[[#This Row],[CODE]],'[4]PRUEBA PVI'!$D:$D,'[4]PRUEBA PVI'!$AF:$AF,"NOT FOUND")=BG572,"",_xlfn.XLOOKUP(Consolidated[[#This Row],[CODE]],'[4]PRUEBA PVI'!$D:$D,'[4]PRUEBA PVI'!$AF:$AF,"NOT FOUND"))</f>
        <v/>
      </c>
      <c r="BI572" s="30">
        <v>306.53421188427069</v>
      </c>
      <c r="BJ572" s="21">
        <v>32</v>
      </c>
      <c r="BK572" s="28" t="str">
        <f>IF(_xlfn.XLOOKUP(Consolidated[[#This Row],[CODE]],'[4]PRUEBA PVI'!$D:$D,'[4]PRUEBA PVI'!$AK:$AK,"NO DATA")=Consolidated[[#This Row],[NO OF CLASSROOMS]],"","DOES NOT MATCH")</f>
        <v/>
      </c>
      <c r="BL572" s="31">
        <f>Consolidated[[#This Row],[ENROLLMENT 2021-22]]/Consolidated[[#This Row],[NO OF CLASSROOMS]]</f>
        <v>9.579194121383459</v>
      </c>
      <c r="BM572" s="21">
        <f>Consolidated[[#This Row],[FLOOR AREA (SF)]]/Consolidated[[#This Row],[ENROLLMENT 2022-23]]</f>
        <v>223.93577108488563</v>
      </c>
      <c r="BN572" s="21" t="s">
        <v>99</v>
      </c>
      <c r="BO572" s="21" t="s">
        <v>132</v>
      </c>
      <c r="BP572" s="21" t="s">
        <v>97</v>
      </c>
      <c r="BQ572" s="21" t="s">
        <v>97</v>
      </c>
      <c r="BR572" s="21" t="s">
        <v>285</v>
      </c>
      <c r="BS572" s="21" t="str">
        <f>_xlfn.XLOOKUP(Consolidated[[#This Row],[CODE]],'[7]page 1'!$A:$A,'[7]page 1'!$C:$C,"")</f>
        <v/>
      </c>
      <c r="BT572" s="21" t="str">
        <f>_xlfn.XLOOKUP(Consolidated[[#This Row],[CODE]],[8]Sheet1!$A:$A,[8]Sheet1!$G:$G,"")</f>
        <v/>
      </c>
      <c r="BU572" s="21" t="s">
        <v>92</v>
      </c>
      <c r="BV572" s="21" t="s">
        <v>101</v>
      </c>
      <c r="BW572" s="25" t="s">
        <v>92</v>
      </c>
      <c r="BX572" s="32" t="s">
        <v>1622</v>
      </c>
      <c r="BY572" s="21" t="s">
        <v>356</v>
      </c>
      <c r="BZ572" s="21" t="s">
        <v>103</v>
      </c>
      <c r="CA572" s="33" t="s">
        <v>1474</v>
      </c>
      <c r="CB572" s="21">
        <v>1</v>
      </c>
      <c r="CC572" s="25" t="s">
        <v>172</v>
      </c>
      <c r="CD572" s="21" t="s">
        <v>97</v>
      </c>
      <c r="CE572" s="21"/>
      <c r="CF572" s="21" t="s">
        <v>143</v>
      </c>
    </row>
    <row r="573" spans="1:84" ht="84" x14ac:dyDescent="0.3">
      <c r="A573" s="21">
        <v>56432</v>
      </c>
      <c r="B573" s="22" t="s">
        <v>1623</v>
      </c>
      <c r="C573" s="21" t="s">
        <v>356</v>
      </c>
      <c r="D573" s="21" t="s">
        <v>356</v>
      </c>
      <c r="E573" s="21" t="s">
        <v>356</v>
      </c>
      <c r="F573" s="21"/>
      <c r="G573" s="21" t="s">
        <v>160</v>
      </c>
      <c r="H573" s="21" t="s">
        <v>161</v>
      </c>
      <c r="I573" s="21" t="s">
        <v>92</v>
      </c>
      <c r="J573" s="21" t="s">
        <v>93</v>
      </c>
      <c r="K573" s="21" t="s">
        <v>162</v>
      </c>
      <c r="L573" s="24" t="s">
        <v>92</v>
      </c>
      <c r="M573" s="24" t="s">
        <v>92</v>
      </c>
      <c r="N573" s="24" t="s">
        <v>92</v>
      </c>
      <c r="O573" s="24" t="s">
        <v>92</v>
      </c>
      <c r="P573" s="24" t="s">
        <v>92</v>
      </c>
      <c r="Q573" s="24" t="s">
        <v>92</v>
      </c>
      <c r="R573" s="24" t="s">
        <v>92</v>
      </c>
      <c r="S573" s="24" t="s">
        <v>92</v>
      </c>
      <c r="T573" s="24" t="s">
        <v>92</v>
      </c>
      <c r="U573" s="24" t="s">
        <v>92</v>
      </c>
      <c r="V573" s="24">
        <v>126.02813267341553</v>
      </c>
      <c r="W573" s="24">
        <v>132.60411307196532</v>
      </c>
      <c r="X573" s="24">
        <v>119.65304518086835</v>
      </c>
      <c r="Y573" s="24">
        <v>107.07636700930291</v>
      </c>
      <c r="Z573" s="24" t="s">
        <v>92</v>
      </c>
      <c r="AA573" s="24" t="s">
        <v>92</v>
      </c>
      <c r="AB573" s="23" t="s">
        <v>313</v>
      </c>
      <c r="AC573" s="21">
        <v>18.044219999999999</v>
      </c>
      <c r="AD573" s="21">
        <v>-66.589230000000001</v>
      </c>
      <c r="AE573" s="21" t="str">
        <f>_xlfn.XLOOKUP(Consolidated[[#This Row],[CODE]],[1]updatedschoolpoints!$A:$A,[1]updatedschoolpoints!$O:$O)</f>
        <v>365-056-443-01</v>
      </c>
      <c r="AF573" s="21">
        <f>_xlfn.XLOOKUP(Consolidated[[#This Row],[CODE]],[1]updatedschoolpoints!$A:$A,[1]updatedschoolpoints!$Q:$Q)</f>
        <v>1</v>
      </c>
      <c r="AG573" s="21">
        <f>_xlfn.XLOOKUP(Consolidated[[#This Row],[CODE]],[1]updatedschoolpoints!$A:$A,[1]updatedschoolpoints!$P:$P)</f>
        <v>443</v>
      </c>
      <c r="AH573" s="21">
        <f>_xlfn.XLOOKUP(Consolidated[[#This Row],[CODE]],[1]updatedschoolpoints!$A:$A,[1]updatedschoolpoints!$I:$I)</f>
        <v>5.4200395769999998</v>
      </c>
      <c r="AI573" s="21">
        <f>_xlfn.XLOOKUP(Consolidated[[#This Row],[CODE]],[1]updatedschoolpoints!$A:$A,[1]updatedschoolpoints!$H:$H)</f>
        <v>236096.924</v>
      </c>
      <c r="AJ573" s="21">
        <v>44278</v>
      </c>
      <c r="AK573" s="21" t="s">
        <v>445</v>
      </c>
      <c r="AL573" s="26">
        <f>_xlfn.XLOOKUP(Consolidated[[#This Row],[CODE]],'[2]FCI updated 220517'!$B:$B,'[2]FCI updated 220517'!$GD:$GD)</f>
        <v>0.82</v>
      </c>
      <c r="AM573" s="27">
        <f>IF(AND(Consolidated[[#This Row],[DESIGNATION]]="Historic",Consolidated[[#This Row],[DESIGNATION 3/22/2022]]="Historic"),AL573,AL573/1.6)</f>
        <v>0.51249999999999996</v>
      </c>
      <c r="AN573" s="21" t="s">
        <v>97</v>
      </c>
      <c r="AO573" s="21" t="s">
        <v>97</v>
      </c>
      <c r="AP573" s="21" t="str">
        <f>_xlfn.XLOOKUP(Consolidated[[#This Row],[CODE]],'[3]PRUEBA PVI'!$D:$D,'[3]PRUEBA PVI'!$I:$I,"NO DATA")</f>
        <v>REGULAR</v>
      </c>
      <c r="AQ573" s="28" t="str">
        <f>IF(_xlfn.XLOOKUP(Consolidated[[#This Row],[CODE]],'[4]PRUEBA PVI'!$D:$D,'[4]PRUEBA PVI'!$I:$I,"NOT FOUND")=Consolidated[[#This Row],[SPECIAL SCHOOL]],"MATCHES","NO")</f>
        <v>MATCHES</v>
      </c>
      <c r="AR573" s="28"/>
      <c r="AS573" s="21">
        <f>_xlfn.XLOOKUP(Consolidated[[#This Row],[CODE]],'[5]WORKING FILE'!$D:$D,'[5]WORKING FILE'!$W:$W,"")</f>
        <v>4</v>
      </c>
      <c r="AT573" s="33" t="str">
        <f>_xlfn.XLOOKUP(Consolidated[[#This Row],[CODE]],'[5]WORKING FILE'!$D:$D,'[5]WORKING FILE'!$V:$V)</f>
        <v>Major addition or wing replacement needed</v>
      </c>
      <c r="AU573" s="21" t="str">
        <f>_xlfn.XLOOKUP(Consolidated[[#This Row],[CODE]],'[6]Karen sort'!$D:$D,'[6]Karen sort'!$O:$O,"NOT COMPLETE")</f>
        <v>9-12</v>
      </c>
      <c r="AV573" s="21">
        <v>8.1999999999999993</v>
      </c>
      <c r="AW573" s="21">
        <v>2</v>
      </c>
      <c r="AX573" s="21" t="s">
        <v>92</v>
      </c>
      <c r="AY573" s="27" t="s">
        <v>92</v>
      </c>
      <c r="AZ573" s="21"/>
      <c r="BA573" s="21"/>
      <c r="BB573" s="21"/>
      <c r="BC573" s="21"/>
      <c r="BD573" s="21"/>
      <c r="BE573" s="21"/>
      <c r="BF573" s="24" t="s">
        <v>179</v>
      </c>
      <c r="BG573" s="24">
        <v>490.28557621708461</v>
      </c>
      <c r="BH573" s="29" t="str">
        <f>IF(_xlfn.XLOOKUP(Consolidated[[#This Row],[CODE]],'[4]PRUEBA PVI'!$D:$D,'[4]PRUEBA PVI'!$AF:$AF,"NOT FOUND")=BG573,"",_xlfn.XLOOKUP(Consolidated[[#This Row],[CODE]],'[4]PRUEBA PVI'!$D:$D,'[4]PRUEBA PVI'!$AF:$AF,"NOT FOUND"))</f>
        <v/>
      </c>
      <c r="BI573" s="30">
        <v>470.42786347829815</v>
      </c>
      <c r="BJ573" s="21">
        <v>27</v>
      </c>
      <c r="BK573" s="28" t="str">
        <f>IF(_xlfn.XLOOKUP(Consolidated[[#This Row],[CODE]],'[4]PRUEBA PVI'!$D:$D,'[4]PRUEBA PVI'!$AK:$AK,"NO DATA")=Consolidated[[#This Row],[NO OF CLASSROOMS]],"","DOES NOT MATCH")</f>
        <v/>
      </c>
      <c r="BL573" s="31">
        <f>Consolidated[[#This Row],[ENROLLMENT 2021-22]]/Consolidated[[#This Row],[NO OF CLASSROOMS]]</f>
        <v>17.42325420289993</v>
      </c>
      <c r="BM573" s="21">
        <f>Consolidated[[#This Row],[FLOOR AREA (SF)]]/Consolidated[[#This Row],[ENROLLMENT 2022-23]]</f>
        <v>90.310631492848472</v>
      </c>
      <c r="BN573" s="21" t="s">
        <v>99</v>
      </c>
      <c r="BO573" s="21" t="s">
        <v>132</v>
      </c>
      <c r="BP573" s="21" t="s">
        <v>97</v>
      </c>
      <c r="BQ573" s="21" t="s">
        <v>97</v>
      </c>
      <c r="BR573" s="21" t="s">
        <v>285</v>
      </c>
      <c r="BS573" s="21" t="str">
        <f>_xlfn.XLOOKUP(Consolidated[[#This Row],[CODE]],'[7]page 1'!$A:$A,'[7]page 1'!$C:$C,"")</f>
        <v/>
      </c>
      <c r="BT573" s="21" t="str">
        <f>_xlfn.XLOOKUP(Consolidated[[#This Row],[CODE]],[8]Sheet1!$A:$A,[8]Sheet1!$G:$G,"")</f>
        <v/>
      </c>
      <c r="BU573" s="21" t="s">
        <v>92</v>
      </c>
      <c r="BV573" s="21" t="s">
        <v>101</v>
      </c>
      <c r="BW573" s="25" t="s">
        <v>125</v>
      </c>
      <c r="BX573" s="32" t="s">
        <v>1624</v>
      </c>
      <c r="BY573" s="21" t="s">
        <v>356</v>
      </c>
      <c r="BZ573" s="21" t="s">
        <v>103</v>
      </c>
      <c r="CA573" s="33" t="s">
        <v>1474</v>
      </c>
      <c r="CB573" s="21">
        <v>1</v>
      </c>
      <c r="CC573" s="25" t="s">
        <v>172</v>
      </c>
      <c r="CD573" s="21" t="s">
        <v>97</v>
      </c>
      <c r="CE573" s="21"/>
      <c r="CF573" s="21" t="s">
        <v>143</v>
      </c>
    </row>
    <row r="574" spans="1:84" ht="27.6" x14ac:dyDescent="0.3">
      <c r="A574" s="64">
        <v>56440</v>
      </c>
      <c r="B574" s="62" t="s">
        <v>1625</v>
      </c>
      <c r="C574" s="21" t="s">
        <v>356</v>
      </c>
      <c r="D574" s="21" t="s">
        <v>356</v>
      </c>
      <c r="E574" s="21" t="s">
        <v>356</v>
      </c>
      <c r="F574" s="21"/>
      <c r="G574" s="21" t="s">
        <v>189</v>
      </c>
      <c r="H574" s="21" t="s">
        <v>190</v>
      </c>
      <c r="I574" s="21" t="s">
        <v>92</v>
      </c>
      <c r="J574" s="21" t="s">
        <v>93</v>
      </c>
      <c r="K574" s="21" t="s">
        <v>191</v>
      </c>
      <c r="L574" s="24" t="s">
        <v>92</v>
      </c>
      <c r="M574" s="24" t="s">
        <v>92</v>
      </c>
      <c r="N574" s="24" t="s">
        <v>92</v>
      </c>
      <c r="O574" s="24" t="s">
        <v>92</v>
      </c>
      <c r="P574" s="24" t="s">
        <v>92</v>
      </c>
      <c r="Q574" s="24" t="s">
        <v>92</v>
      </c>
      <c r="R574" s="24" t="s">
        <v>92</v>
      </c>
      <c r="S574" s="24">
        <v>122.34130503646692</v>
      </c>
      <c r="T574" s="24">
        <v>108.70314330798556</v>
      </c>
      <c r="U574" s="24">
        <v>100.7873418130047</v>
      </c>
      <c r="V574" s="24" t="s">
        <v>92</v>
      </c>
      <c r="W574" s="24" t="s">
        <v>92</v>
      </c>
      <c r="X574" s="24" t="s">
        <v>92</v>
      </c>
      <c r="Y574" s="24" t="s">
        <v>92</v>
      </c>
      <c r="Z574" s="24" t="s">
        <v>92</v>
      </c>
      <c r="AA574" s="24" t="s">
        <v>92</v>
      </c>
      <c r="AB574" s="23" t="s">
        <v>192</v>
      </c>
      <c r="AC574" s="21">
        <v>18.01455</v>
      </c>
      <c r="AD574" s="21">
        <v>-66.646640000000005</v>
      </c>
      <c r="AE574" s="21" t="str">
        <f>_xlfn.XLOOKUP(Consolidated[[#This Row],[CODE]],[1]updatedschoolpoints!$A:$A,[1]updatedschoolpoints!$O:$O)</f>
        <v>388-047-014-37</v>
      </c>
      <c r="AF574" s="21">
        <f>_xlfn.XLOOKUP(Consolidated[[#This Row],[CODE]],[1]updatedschoolpoints!$A:$A,[1]updatedschoolpoints!$Q:$Q)</f>
        <v>37</v>
      </c>
      <c r="AG574" s="21">
        <f>_xlfn.XLOOKUP(Consolidated[[#This Row],[CODE]],[1]updatedschoolpoints!$A:$A,[1]updatedschoolpoints!$P:$P)</f>
        <v>14</v>
      </c>
      <c r="AH574" s="21">
        <f>_xlfn.XLOOKUP(Consolidated[[#This Row],[CODE]],[1]updatedschoolpoints!$A:$A,[1]updatedschoolpoints!$I:$I)</f>
        <v>3.6171329679999999</v>
      </c>
      <c r="AI574" s="21">
        <f>_xlfn.XLOOKUP(Consolidated[[#This Row],[CODE]],[1]updatedschoolpoints!$A:$A,[1]updatedschoolpoints!$H:$H)</f>
        <v>157562.31210000001</v>
      </c>
      <c r="AJ574" s="21">
        <v>50400</v>
      </c>
      <c r="AK574" s="21" t="s">
        <v>793</v>
      </c>
      <c r="AL574" s="26">
        <f>_xlfn.XLOOKUP(Consolidated[[#This Row],[CODE]],'[2]FCI updated 220517'!$B:$B,'[2]FCI updated 220517'!$GD:$GD)</f>
        <v>0.60699999999999998</v>
      </c>
      <c r="AM574" s="27">
        <f>IF(AND(Consolidated[[#This Row],[DESIGNATION]]="Historic",Consolidated[[#This Row],[DESIGNATION 3/22/2022]]="Historic"),AL574,AL574/1.6)</f>
        <v>0.37937499999999996</v>
      </c>
      <c r="AN574" s="21" t="s">
        <v>97</v>
      </c>
      <c r="AO574" s="21" t="s">
        <v>97</v>
      </c>
      <c r="AP574" s="21" t="str">
        <f>_xlfn.XLOOKUP(Consolidated[[#This Row],[CODE]],'[3]PRUEBA PVI'!$D:$D,'[3]PRUEBA PVI'!$I:$I,"NO DATA")</f>
        <v>REGULAR</v>
      </c>
      <c r="AQ574" s="28" t="str">
        <f>IF(_xlfn.XLOOKUP(Consolidated[[#This Row],[CODE]],'[4]PRUEBA PVI'!$D:$D,'[4]PRUEBA PVI'!$I:$I,"NOT FOUND")=Consolidated[[#This Row],[SPECIAL SCHOOL]],"MATCHES","NO")</f>
        <v>MATCHES</v>
      </c>
      <c r="AR574" s="28"/>
      <c r="AS574" s="21">
        <f>_xlfn.XLOOKUP(Consolidated[[#This Row],[CODE]],'[5]WORKING FILE'!$D:$D,'[5]WORKING FILE'!$W:$W,"")</f>
        <v>3</v>
      </c>
      <c r="AT574" s="33" t="str">
        <f>_xlfn.XLOOKUP(Consolidated[[#This Row],[CODE]],'[5]WORKING FILE'!$D:$D,'[5]WORKING FILE'!$V:$V)</f>
        <v>Isolated MS. Keep</v>
      </c>
      <c r="AU574" s="21" t="str">
        <f>_xlfn.XLOOKUP(Consolidated[[#This Row],[CODE]],'[6]Karen sort'!$D:$D,'[6]Karen sort'!$O:$O,"NOT COMPLETE")</f>
        <v>6-8</v>
      </c>
      <c r="AV574" s="21">
        <v>8.1999999999999993</v>
      </c>
      <c r="AW574" s="21">
        <v>2</v>
      </c>
      <c r="AX574" s="21" t="s">
        <v>92</v>
      </c>
      <c r="AY574" s="27" t="s">
        <v>92</v>
      </c>
      <c r="AZ574" s="21"/>
      <c r="BA574" s="21"/>
      <c r="BB574" s="21"/>
      <c r="BC574" s="21"/>
      <c r="BD574" s="21"/>
      <c r="BE574" s="21"/>
      <c r="BF574" s="24" t="s">
        <v>179</v>
      </c>
      <c r="BG574" s="24">
        <v>346.91208633487889</v>
      </c>
      <c r="BH574" s="29" t="str">
        <f>IF(_xlfn.XLOOKUP(Consolidated[[#This Row],[CODE]],'[4]PRUEBA PVI'!$D:$D,'[4]PRUEBA PVI'!$AF:$AF,"NOT FOUND")=BG574,"",_xlfn.XLOOKUP(Consolidated[[#This Row],[CODE]],'[4]PRUEBA PVI'!$D:$D,'[4]PRUEBA PVI'!$AF:$AF,"NOT FOUND"))</f>
        <v/>
      </c>
      <c r="BI574" s="30">
        <v>328.82186964592955</v>
      </c>
      <c r="BJ574" s="21">
        <v>35</v>
      </c>
      <c r="BK574" s="28" t="str">
        <f>IF(_xlfn.XLOOKUP(Consolidated[[#This Row],[CODE]],'[4]PRUEBA PVI'!$D:$D,'[4]PRUEBA PVI'!$AK:$AK,"NO DATA")=Consolidated[[#This Row],[NO OF CLASSROOMS]],"","DOES NOT MATCH")</f>
        <v/>
      </c>
      <c r="BL574" s="31">
        <f>Consolidated[[#This Row],[ENROLLMENT 2021-22]]/Consolidated[[#This Row],[NO OF CLASSROOMS]]</f>
        <v>9.3949105613122725</v>
      </c>
      <c r="BM574" s="21">
        <f>Consolidated[[#This Row],[FLOOR AREA (SF)]]/Consolidated[[#This Row],[ENROLLMENT 2022-23]]</f>
        <v>145.28176441609534</v>
      </c>
      <c r="BN574" s="21" t="s">
        <v>99</v>
      </c>
      <c r="BO574" s="21" t="s">
        <v>132</v>
      </c>
      <c r="BP574" s="21" t="s">
        <v>97</v>
      </c>
      <c r="BQ574" s="21" t="s">
        <v>97</v>
      </c>
      <c r="BR574" s="21" t="s">
        <v>285</v>
      </c>
      <c r="BS574" s="21" t="str">
        <f>_xlfn.XLOOKUP(Consolidated[[#This Row],[CODE]],'[7]page 1'!$A:$A,'[7]page 1'!$C:$C,"")</f>
        <v/>
      </c>
      <c r="BT574" s="21" t="str">
        <f>_xlfn.XLOOKUP(Consolidated[[#This Row],[CODE]],[8]Sheet1!$A:$A,[8]Sheet1!$G:$G,"")</f>
        <v/>
      </c>
      <c r="BU574" s="21" t="s">
        <v>92</v>
      </c>
      <c r="BV574" s="21" t="s">
        <v>101</v>
      </c>
      <c r="BW574" s="25" t="s">
        <v>92</v>
      </c>
      <c r="BX574" s="32" t="s">
        <v>1626</v>
      </c>
      <c r="BY574" s="21" t="s">
        <v>356</v>
      </c>
      <c r="BZ574" s="21" t="s">
        <v>103</v>
      </c>
      <c r="CA574" s="33" t="s">
        <v>1474</v>
      </c>
      <c r="CB574" s="21">
        <v>1</v>
      </c>
      <c r="CC574" s="25" t="s">
        <v>172</v>
      </c>
      <c r="CD574" s="21" t="s">
        <v>97</v>
      </c>
      <c r="CE574" s="21" t="s">
        <v>1023</v>
      </c>
      <c r="CF574" s="21" t="s">
        <v>143</v>
      </c>
    </row>
    <row r="575" spans="1:84" ht="56.4" x14ac:dyDescent="0.3">
      <c r="A575" s="21">
        <v>56820</v>
      </c>
      <c r="B575" s="22" t="s">
        <v>1627</v>
      </c>
      <c r="C575" s="21" t="s">
        <v>532</v>
      </c>
      <c r="D575" s="21" t="s">
        <v>725</v>
      </c>
      <c r="E575" s="21" t="s">
        <v>823</v>
      </c>
      <c r="F575" s="21"/>
      <c r="G575" s="21" t="s">
        <v>234</v>
      </c>
      <c r="H575" s="21" t="s">
        <v>235</v>
      </c>
      <c r="I575" s="21" t="s">
        <v>92</v>
      </c>
      <c r="J575" s="21" t="s">
        <v>93</v>
      </c>
      <c r="K575" s="21" t="s">
        <v>236</v>
      </c>
      <c r="L575" s="24" t="s">
        <v>92</v>
      </c>
      <c r="M575" s="24" t="s">
        <v>92</v>
      </c>
      <c r="N575" s="24" t="s">
        <v>92</v>
      </c>
      <c r="O575" s="24" t="s">
        <v>92</v>
      </c>
      <c r="P575" s="24" t="s">
        <v>92</v>
      </c>
      <c r="Q575" s="24" t="s">
        <v>92</v>
      </c>
      <c r="R575" s="24" t="s">
        <v>92</v>
      </c>
      <c r="S575" s="24">
        <v>73.025430138046147</v>
      </c>
      <c r="T575" s="24">
        <v>74.674333228963988</v>
      </c>
      <c r="U575" s="24">
        <v>77.967566308173446</v>
      </c>
      <c r="V575" s="24">
        <v>107.88771963709056</v>
      </c>
      <c r="W575" s="24">
        <v>95.39864249781678</v>
      </c>
      <c r="X575" s="24">
        <v>91.669671711149135</v>
      </c>
      <c r="Y575" s="24">
        <v>75.242852493023676</v>
      </c>
      <c r="Z575" s="24" t="s">
        <v>92</v>
      </c>
      <c r="AA575" s="24" t="s">
        <v>92</v>
      </c>
      <c r="AB575" s="23" t="s">
        <v>313</v>
      </c>
      <c r="AC575" s="21">
        <v>17.973942019999999</v>
      </c>
      <c r="AD575" s="21">
        <v>-66.296608539999994</v>
      </c>
      <c r="AE575" s="21" t="str">
        <f>_xlfn.XLOOKUP(Consolidated[[#This Row],[CODE]],[1]updatedschoolpoints!$A:$A,[1]updatedschoolpoints!$O:$O)</f>
        <v>417-000-007-05</v>
      </c>
      <c r="AF575" s="21">
        <f>_xlfn.XLOOKUP(Consolidated[[#This Row],[CODE]],[1]updatedschoolpoints!$A:$A,[1]updatedschoolpoints!$Q:$Q)</f>
        <v>5</v>
      </c>
      <c r="AG575" s="21">
        <f>_xlfn.XLOOKUP(Consolidated[[#This Row],[CODE]],[1]updatedschoolpoints!$A:$A,[1]updatedschoolpoints!$P:$P)</f>
        <v>7</v>
      </c>
      <c r="AH575" s="21">
        <f>_xlfn.XLOOKUP(Consolidated[[#This Row],[CODE]],[1]updatedschoolpoints!$A:$A,[1]updatedschoolpoints!$I:$I)</f>
        <v>4.4479934710000002</v>
      </c>
      <c r="AI575" s="21">
        <f>_xlfn.XLOOKUP(Consolidated[[#This Row],[CODE]],[1]updatedschoolpoints!$A:$A,[1]updatedschoolpoints!$H:$H)</f>
        <v>193754.5956</v>
      </c>
      <c r="AJ575" s="21">
        <v>44446</v>
      </c>
      <c r="AK575" s="21" t="s">
        <v>405</v>
      </c>
      <c r="AL575" s="26">
        <f>_xlfn.XLOOKUP(Consolidated[[#This Row],[CODE]],'[2]FCI updated 220517'!$B:$B,'[2]FCI updated 220517'!$GD:$GD)</f>
        <v>0.755</v>
      </c>
      <c r="AM575" s="27">
        <f>IF(AND(Consolidated[[#This Row],[DESIGNATION]]="Historic",Consolidated[[#This Row],[DESIGNATION 3/22/2022]]="Historic"),AL575,AL575/1.6)</f>
        <v>0.47187499999999999</v>
      </c>
      <c r="AN575" s="21" t="s">
        <v>97</v>
      </c>
      <c r="AO575" s="21" t="s">
        <v>97</v>
      </c>
      <c r="AP575" s="21" t="str">
        <f>_xlfn.XLOOKUP(Consolidated[[#This Row],[CODE]],'[3]PRUEBA PVI'!$D:$D,'[3]PRUEBA PVI'!$I:$I,"NO DATA")</f>
        <v>REGULAR</v>
      </c>
      <c r="AQ575" s="28" t="str">
        <f>IF(_xlfn.XLOOKUP(Consolidated[[#This Row],[CODE]],'[4]PRUEBA PVI'!$D:$D,'[4]PRUEBA PVI'!$I:$I,"NOT FOUND")=Consolidated[[#This Row],[SPECIAL SCHOOL]],"MATCHES","NO")</f>
        <v>MATCHES</v>
      </c>
      <c r="AR575" s="28"/>
      <c r="AS575" s="21">
        <f>_xlfn.XLOOKUP(Consolidated[[#This Row],[CODE]],'[5]WORKING FILE'!$D:$D,'[5]WORKING FILE'!$W:$W,"")</f>
        <v>3</v>
      </c>
      <c r="AT575" s="33" t="str">
        <f>_xlfn.XLOOKUP(Consolidated[[#This Row],[CODE]],'[5]WORKING FILE'!$D:$D,'[5]WORKING FILE'!$V:$V)</f>
        <v>Send HS students to SUPERIOR URBANA and make this lcoation MS only</v>
      </c>
      <c r="AU575" s="21" t="str">
        <f>_xlfn.XLOOKUP(Consolidated[[#This Row],[CODE]],'[6]Karen sort'!$D:$D,'[6]Karen sort'!$O:$O,"NOT COMPLETE")</f>
        <v>6-8</v>
      </c>
      <c r="AV575" s="21">
        <v>3.2</v>
      </c>
      <c r="AW575" s="21">
        <v>2</v>
      </c>
      <c r="AX575" s="21" t="s">
        <v>92</v>
      </c>
      <c r="AY575" s="27" t="s">
        <v>92</v>
      </c>
      <c r="AZ575" s="21"/>
      <c r="BA575" s="21"/>
      <c r="BB575" s="21"/>
      <c r="BC575" s="21"/>
      <c r="BD575" s="21"/>
      <c r="BE575" s="21"/>
      <c r="BF575" s="24" t="s">
        <v>179</v>
      </c>
      <c r="BG575" s="24">
        <v>610.29984969712018</v>
      </c>
      <c r="BH575" s="29" t="str">
        <f>IF(_xlfn.XLOOKUP(Consolidated[[#This Row],[CODE]],'[4]PRUEBA PVI'!$D:$D,'[4]PRUEBA PVI'!$AF:$AF,"NOT FOUND")=BG575,"",_xlfn.XLOOKUP(Consolidated[[#This Row],[CODE]],'[4]PRUEBA PVI'!$D:$D,'[4]PRUEBA PVI'!$AF:$AF,"NOT FOUND"))</f>
        <v/>
      </c>
      <c r="BI575" s="30">
        <v>582.92528353966793</v>
      </c>
      <c r="BJ575" s="21">
        <v>34</v>
      </c>
      <c r="BK575" s="28">
        <f>IF(_xlfn.XLOOKUP(Consolidated[[#This Row],[CODE]],'[4]PRUEBA PVI'!$D:$D,'[4]PRUEBA PVI'!$AK:$AK,"NO DATA")=Consolidated[[#This Row],[NO OF CLASSROOMS]],"",_xlfn.XLOOKUP(Consolidated[[#This Row],[CODE]],'[4]PRUEBA PVI'!$D:$D,'[4]PRUEBA PVI'!$AK:$AK,"NO DATA"))</f>
        <v>0</v>
      </c>
      <c r="BL575" s="31">
        <f>Consolidated[[#This Row],[ENROLLMENT 2021-22]]/Consolidated[[#This Row],[NO OF CLASSROOMS]]</f>
        <v>17.144861280578468</v>
      </c>
      <c r="BM575" s="21">
        <f>Consolidated[[#This Row],[FLOOR AREA (SF)]]/Consolidated[[#This Row],[ENROLLMENT 2022-23]]</f>
        <v>72.82649671642173</v>
      </c>
      <c r="BN575" s="21" t="s">
        <v>99</v>
      </c>
      <c r="BO575" s="21" t="s">
        <v>115</v>
      </c>
      <c r="BP575" s="21" t="s">
        <v>97</v>
      </c>
      <c r="BQ575" s="21" t="s">
        <v>123</v>
      </c>
      <c r="BR575" s="21" t="s">
        <v>97</v>
      </c>
      <c r="BS575" s="21" t="str">
        <f>_xlfn.XLOOKUP(Consolidated[[#This Row],[CODE]],'[7]page 1'!$A:$A,'[7]page 1'!$C:$C,"")</f>
        <v/>
      </c>
      <c r="BT575" s="21" t="str">
        <f>_xlfn.XLOOKUP(Consolidated[[#This Row],[CODE]],[8]Sheet1!$A:$A,[8]Sheet1!$G:$G,"")</f>
        <v/>
      </c>
      <c r="BU575" s="21" t="s">
        <v>92</v>
      </c>
      <c r="BV575" s="21" t="s">
        <v>101</v>
      </c>
      <c r="BW575" s="25" t="s">
        <v>125</v>
      </c>
      <c r="BX575" s="32" t="s">
        <v>1628</v>
      </c>
      <c r="BY575" s="21" t="s">
        <v>823</v>
      </c>
      <c r="BZ575" s="21" t="s">
        <v>103</v>
      </c>
      <c r="CA575" s="33" t="s">
        <v>827</v>
      </c>
      <c r="CB575" s="21">
        <v>1</v>
      </c>
      <c r="CC575" s="25" t="s">
        <v>172</v>
      </c>
      <c r="CD575" s="21" t="s">
        <v>97</v>
      </c>
      <c r="CE575" s="21"/>
      <c r="CF575" s="21" t="s">
        <v>117</v>
      </c>
    </row>
    <row r="576" spans="1:84" ht="27.6" x14ac:dyDescent="0.3">
      <c r="A576" s="21">
        <v>57000</v>
      </c>
      <c r="B576" s="22" t="s">
        <v>1629</v>
      </c>
      <c r="C576" s="21" t="s">
        <v>356</v>
      </c>
      <c r="D576" s="21" t="s">
        <v>1400</v>
      </c>
      <c r="E576" s="21" t="s">
        <v>1400</v>
      </c>
      <c r="F576" s="21"/>
      <c r="G576" s="21" t="s">
        <v>189</v>
      </c>
      <c r="H576" s="21" t="s">
        <v>190</v>
      </c>
      <c r="I576" s="21" t="s">
        <v>92</v>
      </c>
      <c r="J576" s="21" t="s">
        <v>93</v>
      </c>
      <c r="K576" s="21" t="s">
        <v>191</v>
      </c>
      <c r="L576" s="24" t="s">
        <v>92</v>
      </c>
      <c r="M576" s="24" t="s">
        <v>92</v>
      </c>
      <c r="N576" s="24" t="s">
        <v>92</v>
      </c>
      <c r="O576" s="24" t="s">
        <v>92</v>
      </c>
      <c r="P576" s="24" t="s">
        <v>92</v>
      </c>
      <c r="Q576" s="24" t="s">
        <v>92</v>
      </c>
      <c r="R576" s="24" t="s">
        <v>92</v>
      </c>
      <c r="S576" s="24">
        <v>96.734985377671521</v>
      </c>
      <c r="T576" s="24">
        <v>89.798248819640236</v>
      </c>
      <c r="U576" s="24">
        <v>78.918390287541413</v>
      </c>
      <c r="V576" s="24" t="s">
        <v>92</v>
      </c>
      <c r="W576" s="24" t="s">
        <v>92</v>
      </c>
      <c r="X576" s="24" t="s">
        <v>92</v>
      </c>
      <c r="Y576" s="24" t="s">
        <v>92</v>
      </c>
      <c r="Z576" s="24" t="s">
        <v>92</v>
      </c>
      <c r="AA576" s="24" t="s">
        <v>92</v>
      </c>
      <c r="AB576" s="23" t="s">
        <v>230</v>
      </c>
      <c r="AC576" s="21">
        <v>18.03668</v>
      </c>
      <c r="AD576" s="21">
        <v>-66.860640000000004</v>
      </c>
      <c r="AE576" s="21" t="str">
        <f>_xlfn.XLOOKUP(Consolidated[[#This Row],[CODE]],[1]updatedschoolpoints!$A:$A,[1]updatedschoolpoints!$O:$O)</f>
        <v>361-073-114-22</v>
      </c>
      <c r="AF576" s="21">
        <f>_xlfn.XLOOKUP(Consolidated[[#This Row],[CODE]],[1]updatedschoolpoints!$A:$A,[1]updatedschoolpoints!$Q:$Q)</f>
        <v>22</v>
      </c>
      <c r="AG576" s="21">
        <f>_xlfn.XLOOKUP(Consolidated[[#This Row],[CODE]],[1]updatedschoolpoints!$A:$A,[1]updatedschoolpoints!$P:$P)</f>
        <v>114</v>
      </c>
      <c r="AH576" s="21">
        <f>_xlfn.XLOOKUP(Consolidated[[#This Row],[CODE]],[1]updatedschoolpoints!$A:$A,[1]updatedschoolpoints!$I:$I)</f>
        <v>5.043174295</v>
      </c>
      <c r="AI576" s="21">
        <f>_xlfn.XLOOKUP(Consolidated[[#This Row],[CODE]],[1]updatedschoolpoints!$A:$A,[1]updatedschoolpoints!$H:$H)</f>
        <v>219680.67230000001</v>
      </c>
      <c r="AJ576" s="21">
        <v>60300</v>
      </c>
      <c r="AK576" s="21" t="s">
        <v>169</v>
      </c>
      <c r="AL576" s="26">
        <f>_xlfn.XLOOKUP(Consolidated[[#This Row],[CODE]],'[2]FCI updated 220517'!$B:$B,'[2]FCI updated 220517'!$GD:$GD)</f>
        <v>0.68700000000000006</v>
      </c>
      <c r="AM576" s="27">
        <f>IF(AND(Consolidated[[#This Row],[DESIGNATION]]="Historic",Consolidated[[#This Row],[DESIGNATION 3/22/2022]]="Historic"),AL576,AL576/1.6)</f>
        <v>0.42937500000000001</v>
      </c>
      <c r="AN576" s="21" t="s">
        <v>45</v>
      </c>
      <c r="AO576" s="21" t="s">
        <v>97</v>
      </c>
      <c r="AP576" s="21" t="str">
        <f>_xlfn.XLOOKUP(Consolidated[[#This Row],[CODE]],'[3]PRUEBA PVI'!$D:$D,'[3]PRUEBA PVI'!$I:$I,"NO DATA")</f>
        <v>REGULAR</v>
      </c>
      <c r="AQ576" s="28" t="str">
        <f>IF(_xlfn.XLOOKUP(Consolidated[[#This Row],[CODE]],'[4]PRUEBA PVI'!$D:$D,'[4]PRUEBA PVI'!$I:$I,"NOT FOUND")=Consolidated[[#This Row],[SPECIAL SCHOOL]],"MATCHES","NO")</f>
        <v>MATCHES</v>
      </c>
      <c r="AR576" s="28"/>
      <c r="AS576" s="21">
        <f>_xlfn.XLOOKUP(Consolidated[[#This Row],[CODE]],'[5]WORKING FILE'!$D:$D,'[5]WORKING FILE'!$W:$W,"")</f>
        <v>3</v>
      </c>
      <c r="AT576" s="33" t="str">
        <f>_xlfn.XLOOKUP(Consolidated[[#This Row],[CODE]],'[5]WORKING FILE'!$D:$D,'[5]WORKING FILE'!$V:$V)</f>
        <v>MS in center of town. Keep</v>
      </c>
      <c r="AU576" s="21" t="str">
        <f>_xlfn.XLOOKUP(Consolidated[[#This Row],[CODE]],'[6]Karen sort'!$D:$D,'[6]Karen sort'!$O:$O,"NOT COMPLETE")</f>
        <v>6-8</v>
      </c>
      <c r="AV576" s="21">
        <v>2.1</v>
      </c>
      <c r="AW576" s="21">
        <v>2</v>
      </c>
      <c r="AX576" s="21" t="s">
        <v>92</v>
      </c>
      <c r="AY576" s="27" t="s">
        <v>92</v>
      </c>
      <c r="AZ576" s="21"/>
      <c r="BA576" s="21"/>
      <c r="BB576" s="21"/>
      <c r="BC576" s="21"/>
      <c r="BD576" s="21"/>
      <c r="BE576" s="21"/>
      <c r="BF576" s="24" t="s">
        <v>179</v>
      </c>
      <c r="BG576" s="24">
        <v>269.2216985292086</v>
      </c>
      <c r="BH576" s="29" t="str">
        <f>IF(_xlfn.XLOOKUP(Consolidated[[#This Row],[CODE]],'[4]PRUEBA PVI'!$D:$D,'[4]PRUEBA PVI'!$AF:$AF,"NOT FOUND")=BG576,"",_xlfn.XLOOKUP(Consolidated[[#This Row],[CODE]],'[4]PRUEBA PVI'!$D:$D,'[4]PRUEBA PVI'!$AF:$AF,"NOT FOUND"))</f>
        <v/>
      </c>
      <c r="BI576" s="30">
        <v>255.21392260881936</v>
      </c>
      <c r="BJ576" s="21">
        <v>35</v>
      </c>
      <c r="BK576" s="28" t="str">
        <f>IF(_xlfn.XLOOKUP(Consolidated[[#This Row],[CODE]],'[4]PRUEBA PVI'!$D:$D,'[4]PRUEBA PVI'!$AK:$AK,"NO DATA")=Consolidated[[#This Row],[NO OF CLASSROOMS]],"","DOES NOT MATCH")</f>
        <v/>
      </c>
      <c r="BL576" s="31">
        <f>Consolidated[[#This Row],[ENROLLMENT 2021-22]]/Consolidated[[#This Row],[NO OF CLASSROOMS]]</f>
        <v>7.2918263602519815</v>
      </c>
      <c r="BM576" s="21">
        <f>Consolidated[[#This Row],[FLOOR AREA (SF)]]/Consolidated[[#This Row],[ENROLLMENT 2022-23]]</f>
        <v>223.97897468675947</v>
      </c>
      <c r="BN576" s="21" t="s">
        <v>99</v>
      </c>
      <c r="BO576" s="21" t="s">
        <v>132</v>
      </c>
      <c r="BP576" s="21" t="s">
        <v>97</v>
      </c>
      <c r="BQ576" s="21" t="s">
        <v>97</v>
      </c>
      <c r="BR576" s="21" t="s">
        <v>285</v>
      </c>
      <c r="BS576" s="21" t="str">
        <f>_xlfn.XLOOKUP(Consolidated[[#This Row],[CODE]],'[7]page 1'!$A:$A,'[7]page 1'!$C:$C,"")</f>
        <v/>
      </c>
      <c r="BT576" s="21" t="str">
        <f>_xlfn.XLOOKUP(Consolidated[[#This Row],[CODE]],[8]Sheet1!$A:$A,[8]Sheet1!$G:$G,"")</f>
        <v/>
      </c>
      <c r="BU576" s="21" t="s">
        <v>92</v>
      </c>
      <c r="BV576" s="21" t="s">
        <v>101</v>
      </c>
      <c r="BW576" s="25" t="s">
        <v>279</v>
      </c>
      <c r="BX576" s="32" t="s">
        <v>1630</v>
      </c>
      <c r="BY576" s="21" t="s">
        <v>1400</v>
      </c>
      <c r="BZ576" s="21" t="s">
        <v>103</v>
      </c>
      <c r="CA576" s="33" t="s">
        <v>1542</v>
      </c>
      <c r="CB576" s="21">
        <v>1</v>
      </c>
      <c r="CC576" s="25" t="s">
        <v>172</v>
      </c>
      <c r="CD576" s="21" t="s">
        <v>97</v>
      </c>
      <c r="CE576" s="21"/>
      <c r="CF576" s="21" t="s">
        <v>127</v>
      </c>
    </row>
    <row r="577" spans="1:84" ht="27.6" x14ac:dyDescent="0.3">
      <c r="A577" s="21">
        <v>57018</v>
      </c>
      <c r="B577" s="22" t="s">
        <v>1631</v>
      </c>
      <c r="C577" s="21" t="s">
        <v>356</v>
      </c>
      <c r="D577" s="21" t="s">
        <v>356</v>
      </c>
      <c r="E577" s="21" t="s">
        <v>356</v>
      </c>
      <c r="F577" s="21"/>
      <c r="G577" s="21" t="s">
        <v>119</v>
      </c>
      <c r="H577" s="21" t="s">
        <v>120</v>
      </c>
      <c r="I577" s="21" t="s">
        <v>92</v>
      </c>
      <c r="J577" s="21" t="s">
        <v>92</v>
      </c>
      <c r="K577" s="21" t="s">
        <v>121</v>
      </c>
      <c r="L577" s="24" t="s">
        <v>92</v>
      </c>
      <c r="M577" s="24">
        <v>33.385339228257429</v>
      </c>
      <c r="N577" s="24">
        <v>23.341742609376467</v>
      </c>
      <c r="O577" s="24">
        <v>23.465486981577385</v>
      </c>
      <c r="P577" s="24">
        <v>36.730007430079887</v>
      </c>
      <c r="Q577" s="24">
        <v>37.764096831636451</v>
      </c>
      <c r="R577" s="24">
        <v>39.71842184244813</v>
      </c>
      <c r="S577" s="24" t="s">
        <v>92</v>
      </c>
      <c r="T577" s="24" t="s">
        <v>92</v>
      </c>
      <c r="U577" s="24" t="s">
        <v>92</v>
      </c>
      <c r="V577" s="24" t="s">
        <v>92</v>
      </c>
      <c r="W577" s="24" t="s">
        <v>92</v>
      </c>
      <c r="X577" s="24" t="s">
        <v>92</v>
      </c>
      <c r="Y577" s="24" t="s">
        <v>92</v>
      </c>
      <c r="Z577" s="24" t="s">
        <v>92</v>
      </c>
      <c r="AA577" s="24" t="s">
        <v>92</v>
      </c>
      <c r="AB577" s="23" t="s">
        <v>198</v>
      </c>
      <c r="AC577" s="21">
        <v>18.036919999999999</v>
      </c>
      <c r="AD577" s="21">
        <v>-66.638620000000003</v>
      </c>
      <c r="AE577" s="21" t="str">
        <f>_xlfn.XLOOKUP(Consolidated[[#This Row],[CODE]],[1]updatedschoolpoints!$A:$A,[1]updatedschoolpoints!$O:$O)</f>
        <v>364-078-427-27</v>
      </c>
      <c r="AF577" s="21">
        <f>_xlfn.XLOOKUP(Consolidated[[#This Row],[CODE]],[1]updatedschoolpoints!$A:$A,[1]updatedschoolpoints!$Q:$Q)</f>
        <v>27</v>
      </c>
      <c r="AG577" s="21">
        <f>_xlfn.XLOOKUP(Consolidated[[#This Row],[CODE]],[1]updatedschoolpoints!$A:$A,[1]updatedschoolpoints!$P:$P)</f>
        <v>427</v>
      </c>
      <c r="AH577" s="21">
        <f>_xlfn.XLOOKUP(Consolidated[[#This Row],[CODE]],[1]updatedschoolpoints!$A:$A,[1]updatedschoolpoints!$I:$I)</f>
        <v>3.7377220210000002</v>
      </c>
      <c r="AI577" s="21">
        <f>_xlfn.XLOOKUP(Consolidated[[#This Row],[CODE]],[1]updatedschoolpoints!$A:$A,[1]updatedschoolpoints!$H:$H)</f>
        <v>162815.17129999999</v>
      </c>
      <c r="AJ577" s="21">
        <v>28196</v>
      </c>
      <c r="AK577" s="21" t="s">
        <v>402</v>
      </c>
      <c r="AL577" s="26">
        <f>_xlfn.XLOOKUP(Consolidated[[#This Row],[CODE]],'[2]FCI updated 220517'!$B:$B,'[2]FCI updated 220517'!$GD:$GD)</f>
        <v>0.79249999999999998</v>
      </c>
      <c r="AM577" s="27">
        <f>IF(AND(Consolidated[[#This Row],[DESIGNATION]]="Historic",Consolidated[[#This Row],[DESIGNATION 3/22/2022]]="Historic"),AL577,AL577/1.6)</f>
        <v>0.49531249999999999</v>
      </c>
      <c r="AN577" s="21" t="s">
        <v>97</v>
      </c>
      <c r="AO577" s="21" t="s">
        <v>97</v>
      </c>
      <c r="AP577" s="21" t="str">
        <f>_xlfn.XLOOKUP(Consolidated[[#This Row],[CODE]],'[3]PRUEBA PVI'!$D:$D,'[3]PRUEBA PVI'!$I:$I,"NO DATA")</f>
        <v>REGULAR</v>
      </c>
      <c r="AQ577" s="28" t="str">
        <f>IF(_xlfn.XLOOKUP(Consolidated[[#This Row],[CODE]],'[4]PRUEBA PVI'!$D:$D,'[4]PRUEBA PVI'!$I:$I,"NOT FOUND")=Consolidated[[#This Row],[SPECIAL SCHOOL]],"MATCHES","NO")</f>
        <v>MATCHES</v>
      </c>
      <c r="AR577" s="28"/>
      <c r="AS577" s="21">
        <f>_xlfn.XLOOKUP(Consolidated[[#This Row],[CODE]],'[5]WORKING FILE'!$D:$D,'[5]WORKING FILE'!$W:$W,"")</f>
        <v>1</v>
      </c>
      <c r="AT577" s="33" t="str">
        <f>_xlfn.XLOOKUP(Consolidated[[#This Row],[CODE]],'[5]WORKING FILE'!$D:$D,'[5]WORKING FILE'!$V:$V)</f>
        <v>Too small. Recommend merging with DR JOSE C BARBOSA</v>
      </c>
      <c r="AU577" s="21" t="str">
        <f>_xlfn.XLOOKUP(Consolidated[[#This Row],[CODE]],'[6]Karen sort'!$D:$D,'[6]Karen sort'!$O:$O,"NOT COMPLETE")</f>
        <v>-</v>
      </c>
      <c r="AV577" s="21">
        <v>8.1999999999999993</v>
      </c>
      <c r="AW577" s="21">
        <v>3</v>
      </c>
      <c r="AX577" s="21" t="s">
        <v>92</v>
      </c>
      <c r="AY577" s="27" t="s">
        <v>92</v>
      </c>
      <c r="AZ577" s="21"/>
      <c r="BA577" s="21"/>
      <c r="BB577" s="21"/>
      <c r="BC577" s="21"/>
      <c r="BD577" s="21"/>
      <c r="BE577" s="21"/>
      <c r="BF577" s="24" t="s">
        <v>179</v>
      </c>
      <c r="BG577" s="24">
        <v>194.40509492337574</v>
      </c>
      <c r="BH577" s="29" t="str">
        <f>IF(_xlfn.XLOOKUP(Consolidated[[#This Row],[CODE]],'[4]PRUEBA PVI'!$D:$D,'[4]PRUEBA PVI'!$AF:$AF,"NOT FOUND")=BG577,"",_xlfn.XLOOKUP(Consolidated[[#This Row],[CODE]],'[4]PRUEBA PVI'!$D:$D,'[4]PRUEBA PVI'!$AF:$AF,"NOT FOUND"))</f>
        <v/>
      </c>
      <c r="BI577" s="30">
        <v>183.4699103507316</v>
      </c>
      <c r="BJ577" s="21">
        <v>19</v>
      </c>
      <c r="BK577" s="28" t="str">
        <f>IF(_xlfn.XLOOKUP(Consolidated[[#This Row],[CODE]],'[4]PRUEBA PVI'!$D:$D,'[4]PRUEBA PVI'!$AK:$AK,"NO DATA")=Consolidated[[#This Row],[NO OF CLASSROOMS]],"","DOES NOT MATCH")</f>
        <v/>
      </c>
      <c r="BL577" s="31">
        <f>Consolidated[[#This Row],[ENROLLMENT 2021-22]]/Consolidated[[#This Row],[NO OF CLASSROOMS]]</f>
        <v>9.6563110710911371</v>
      </c>
      <c r="BM577" s="21">
        <f>Consolidated[[#This Row],[FLOOR AREA (SF)]]/Consolidated[[#This Row],[ENROLLMENT 2022-23]]</f>
        <v>145.03735105869205</v>
      </c>
      <c r="BN577" s="21" t="s">
        <v>99</v>
      </c>
      <c r="BO577" s="21" t="s">
        <v>132</v>
      </c>
      <c r="BP577" s="21" t="s">
        <v>97</v>
      </c>
      <c r="BQ577" s="21" t="s">
        <v>97</v>
      </c>
      <c r="BR577" s="21" t="s">
        <v>285</v>
      </c>
      <c r="BS577" s="21" t="str">
        <f>_xlfn.XLOOKUP(Consolidated[[#This Row],[CODE]],'[7]page 1'!$A:$A,'[7]page 1'!$C:$C,"")</f>
        <v/>
      </c>
      <c r="BT577" s="21" t="str">
        <f>_xlfn.XLOOKUP(Consolidated[[#This Row],[CODE]],[8]Sheet1!$A:$A,[8]Sheet1!$G:$G,"")</f>
        <v/>
      </c>
      <c r="BU577" s="21" t="s">
        <v>92</v>
      </c>
      <c r="BV577" s="21" t="s">
        <v>124</v>
      </c>
      <c r="BW577" s="25" t="s">
        <v>92</v>
      </c>
      <c r="BX577" s="32" t="s">
        <v>1632</v>
      </c>
      <c r="BY577" s="21" t="s">
        <v>356</v>
      </c>
      <c r="BZ577" s="21" t="s">
        <v>103</v>
      </c>
      <c r="CA577" s="33" t="s">
        <v>1474</v>
      </c>
      <c r="CB577" s="21">
        <v>1</v>
      </c>
      <c r="CC577" s="25" t="s">
        <v>172</v>
      </c>
      <c r="CD577" s="21" t="s">
        <v>97</v>
      </c>
      <c r="CE577" s="21"/>
      <c r="CF577" s="21" t="s">
        <v>143</v>
      </c>
    </row>
    <row r="578" spans="1:84" ht="56.4" x14ac:dyDescent="0.3">
      <c r="A578" s="21">
        <v>57026</v>
      </c>
      <c r="B578" s="22" t="s">
        <v>1633</v>
      </c>
      <c r="C578" s="21" t="s">
        <v>356</v>
      </c>
      <c r="D578" s="21" t="s">
        <v>356</v>
      </c>
      <c r="E578" s="21" t="s">
        <v>356</v>
      </c>
      <c r="F578" s="21"/>
      <c r="G578" s="21" t="s">
        <v>119</v>
      </c>
      <c r="H578" s="21" t="s">
        <v>120</v>
      </c>
      <c r="I578" s="21" t="s">
        <v>110</v>
      </c>
      <c r="J578" s="21" t="s">
        <v>93</v>
      </c>
      <c r="K578" s="21" t="s">
        <v>121</v>
      </c>
      <c r="L578" s="24">
        <v>1.0775136297870367</v>
      </c>
      <c r="M578" s="24">
        <v>23.846670877326737</v>
      </c>
      <c r="N578" s="24">
        <v>23.341742609376467</v>
      </c>
      <c r="O578" s="24">
        <v>26.281345419366673</v>
      </c>
      <c r="P578" s="24">
        <v>32.021032118531188</v>
      </c>
      <c r="Q578" s="24">
        <v>36.819994410845545</v>
      </c>
      <c r="R578" s="24">
        <v>24.587594473896459</v>
      </c>
      <c r="S578" s="24" t="s">
        <v>92</v>
      </c>
      <c r="T578" s="24" t="s">
        <v>92</v>
      </c>
      <c r="U578" s="24" t="s">
        <v>92</v>
      </c>
      <c r="V578" s="24" t="s">
        <v>92</v>
      </c>
      <c r="W578" s="24" t="s">
        <v>92</v>
      </c>
      <c r="X578" s="24" t="s">
        <v>92</v>
      </c>
      <c r="Y578" s="24" t="s">
        <v>92</v>
      </c>
      <c r="Z578" s="24" t="s">
        <v>92</v>
      </c>
      <c r="AA578" s="24" t="s">
        <v>92</v>
      </c>
      <c r="AB578" s="23" t="s">
        <v>136</v>
      </c>
      <c r="AC578" s="21">
        <v>18.03116</v>
      </c>
      <c r="AD578" s="21">
        <v>-66.607839999999996</v>
      </c>
      <c r="AE578" s="21" t="str">
        <f>_xlfn.XLOOKUP(Consolidated[[#This Row],[CODE]],[1]updatedschoolpoints!$A:$A,[1]updatedschoolpoints!$O:$O)</f>
        <v>365-093-546-33</v>
      </c>
      <c r="AF578" s="21">
        <f>_xlfn.XLOOKUP(Consolidated[[#This Row],[CODE]],[1]updatedschoolpoints!$A:$A,[1]updatedschoolpoints!$Q:$Q)</f>
        <v>33</v>
      </c>
      <c r="AG578" s="21">
        <f>_xlfn.XLOOKUP(Consolidated[[#This Row],[CODE]],[1]updatedschoolpoints!$A:$A,[1]updatedschoolpoints!$P:$P)</f>
        <v>546</v>
      </c>
      <c r="AH578" s="21">
        <f>_xlfn.XLOOKUP(Consolidated[[#This Row],[CODE]],[1]updatedschoolpoints!$A:$A,[1]updatedschoolpoints!$I:$I)</f>
        <v>1.1813690590000001</v>
      </c>
      <c r="AI578" s="21">
        <f>_xlfn.XLOOKUP(Consolidated[[#This Row],[CODE]],[1]updatedschoolpoints!$A:$A,[1]updatedschoolpoints!$H:$H)</f>
        <v>51460.43621</v>
      </c>
      <c r="AJ578" s="21">
        <v>40000</v>
      </c>
      <c r="AK578" s="21" t="s">
        <v>169</v>
      </c>
      <c r="AL578" s="26">
        <f>_xlfn.XLOOKUP(Consolidated[[#This Row],[CODE]],'[2]FCI updated 220517'!$B:$B,'[2]FCI updated 220517'!$GD:$GD)</f>
        <v>0.745</v>
      </c>
      <c r="AM578" s="27">
        <f>IF(AND(Consolidated[[#This Row],[DESIGNATION]]="Historic",Consolidated[[#This Row],[DESIGNATION 3/22/2022]]="Historic"),AL578,AL578/1.6)</f>
        <v>0.46562499999999996</v>
      </c>
      <c r="AN578" s="21" t="s">
        <v>45</v>
      </c>
      <c r="AO578" s="21" t="s">
        <v>97</v>
      </c>
      <c r="AP578" s="21" t="str">
        <f>_xlfn.XLOOKUP(Consolidated[[#This Row],[CODE]],'[3]PRUEBA PVI'!$D:$D,'[3]PRUEBA PVI'!$I:$I,"NO DATA")</f>
        <v>REGULAR</v>
      </c>
      <c r="AQ578" s="28" t="str">
        <f>IF(_xlfn.XLOOKUP(Consolidated[[#This Row],[CODE]],'[4]PRUEBA PVI'!$D:$D,'[4]PRUEBA PVI'!$I:$I,"NOT FOUND")=Consolidated[[#This Row],[SPECIAL SCHOOL]],"MATCHES","NO")</f>
        <v>MATCHES</v>
      </c>
      <c r="AR578" s="28"/>
      <c r="AS578" s="21">
        <f>_xlfn.XLOOKUP(Consolidated[[#This Row],[CODE]],'[5]WORKING FILE'!$D:$D,'[5]WORKING FILE'!$W:$W,"")</f>
        <v>1</v>
      </c>
      <c r="AT578" s="33" t="str">
        <f>_xlfn.XLOOKUP(Consolidated[[#This Row],[CODE]],'[5]WORKING FILE'!$D:$D,'[5]WORKING FILE'!$V:$V)</f>
        <v>Combine on MANUEL GONZALEZ PATO site.</v>
      </c>
      <c r="AU578" s="21" t="str">
        <f>_xlfn.XLOOKUP(Consolidated[[#This Row],[CODE]],'[6]Karen sort'!$D:$D,'[6]Karen sort'!$O:$O,"NOT COMPLETE")</f>
        <v>-</v>
      </c>
      <c r="AV578" s="21">
        <v>8.1999999999999993</v>
      </c>
      <c r="AW578" s="21">
        <v>4</v>
      </c>
      <c r="AX578" s="21" t="s">
        <v>92</v>
      </c>
      <c r="AY578" s="27" t="s">
        <v>92</v>
      </c>
      <c r="AZ578" s="21"/>
      <c r="BA578" s="21"/>
      <c r="BB578" s="21"/>
      <c r="BC578" s="21"/>
      <c r="BD578" s="21"/>
      <c r="BE578" s="21"/>
      <c r="BF578" s="24" t="s">
        <v>179</v>
      </c>
      <c r="BG578" s="24">
        <v>211.07836353269951</v>
      </c>
      <c r="BH578" s="29" t="str">
        <f>IF(_xlfn.XLOOKUP(Consolidated[[#This Row],[CODE]],'[4]PRUEBA PVI'!$D:$D,'[4]PRUEBA PVI'!$AF:$AF,"NOT FOUND")=BG578,"",_xlfn.XLOOKUP(Consolidated[[#This Row],[CODE]],'[4]PRUEBA PVI'!$D:$D,'[4]PRUEBA PVI'!$AF:$AF,"NOT FOUND"))</f>
        <v/>
      </c>
      <c r="BI578" s="30">
        <v>199.82520979900602</v>
      </c>
      <c r="BJ578" s="21">
        <v>26</v>
      </c>
      <c r="BK578" s="28" t="str">
        <f>IF(_xlfn.XLOOKUP(Consolidated[[#This Row],[CODE]],'[4]PRUEBA PVI'!$D:$D,'[4]PRUEBA PVI'!$AK:$AK,"NO DATA")=Consolidated[[#This Row],[NO OF CLASSROOMS]],"","DOES NOT MATCH")</f>
        <v/>
      </c>
      <c r="BL578" s="31">
        <f>Consolidated[[#This Row],[ENROLLMENT 2021-22]]/Consolidated[[#This Row],[NO OF CLASSROOMS]]</f>
        <v>7.6855849922694626</v>
      </c>
      <c r="BM578" s="21">
        <f>Consolidated[[#This Row],[FLOOR AREA (SF)]]/Consolidated[[#This Row],[ENROLLMENT 2022-23]]</f>
        <v>189.50307994880461</v>
      </c>
      <c r="BN578" s="21" t="s">
        <v>99</v>
      </c>
      <c r="BO578" s="21" t="s">
        <v>100</v>
      </c>
      <c r="BP578" s="21" t="s">
        <v>97</v>
      </c>
      <c r="BQ578" s="21" t="s">
        <v>123</v>
      </c>
      <c r="BR578" s="21" t="s">
        <v>285</v>
      </c>
      <c r="BS578" s="21" t="str">
        <f>_xlfn.XLOOKUP(Consolidated[[#This Row],[CODE]],'[7]page 1'!$A:$A,'[7]page 1'!$C:$C,"")</f>
        <v/>
      </c>
      <c r="BT578" s="21" t="str">
        <f>_xlfn.XLOOKUP(Consolidated[[#This Row],[CODE]],[8]Sheet1!$A:$A,[8]Sheet1!$G:$G,"")</f>
        <v/>
      </c>
      <c r="BU578" s="21" t="s">
        <v>92</v>
      </c>
      <c r="BV578" s="21" t="s">
        <v>101</v>
      </c>
      <c r="BW578" s="25" t="s">
        <v>125</v>
      </c>
      <c r="BX578" s="32" t="s">
        <v>1634</v>
      </c>
      <c r="BY578" s="21" t="s">
        <v>356</v>
      </c>
      <c r="BZ578" s="21" t="s">
        <v>103</v>
      </c>
      <c r="CA578" s="33" t="s">
        <v>1474</v>
      </c>
      <c r="CB578" s="21">
        <v>1</v>
      </c>
      <c r="CC578" s="25" t="s">
        <v>172</v>
      </c>
      <c r="CD578" s="21" t="s">
        <v>97</v>
      </c>
      <c r="CE578" s="21"/>
      <c r="CF578" s="21" t="s">
        <v>143</v>
      </c>
    </row>
    <row r="579" spans="1:84" ht="27.6" x14ac:dyDescent="0.3">
      <c r="A579" s="64">
        <v>57125</v>
      </c>
      <c r="B579" s="62" t="s">
        <v>1635</v>
      </c>
      <c r="C579" s="21" t="s">
        <v>356</v>
      </c>
      <c r="D579" s="21" t="s">
        <v>1400</v>
      </c>
      <c r="E579" s="21" t="s">
        <v>1418</v>
      </c>
      <c r="F579" s="21"/>
      <c r="G579" s="21" t="s">
        <v>160</v>
      </c>
      <c r="H579" s="21" t="s">
        <v>161</v>
      </c>
      <c r="I579" s="21" t="s">
        <v>92</v>
      </c>
      <c r="J579" s="21" t="s">
        <v>93</v>
      </c>
      <c r="K579" s="21" t="s">
        <v>162</v>
      </c>
      <c r="L579" s="24" t="s">
        <v>92</v>
      </c>
      <c r="M579" s="24" t="s">
        <v>92</v>
      </c>
      <c r="N579" s="24" t="s">
        <v>92</v>
      </c>
      <c r="O579" s="24" t="s">
        <v>92</v>
      </c>
      <c r="P579" s="24" t="s">
        <v>92</v>
      </c>
      <c r="Q579" s="24" t="s">
        <v>92</v>
      </c>
      <c r="R579" s="24" t="s">
        <v>92</v>
      </c>
      <c r="S579" s="24" t="s">
        <v>92</v>
      </c>
      <c r="T579" s="24" t="s">
        <v>92</v>
      </c>
      <c r="U579" s="24" t="s">
        <v>92</v>
      </c>
      <c r="V579" s="24">
        <v>146.07806287145891</v>
      </c>
      <c r="W579" s="24">
        <v>83.950805398078757</v>
      </c>
      <c r="X579" s="24">
        <v>85.880008234655506</v>
      </c>
      <c r="Y579" s="24">
        <v>72.348896627907379</v>
      </c>
      <c r="Z579" s="24" t="s">
        <v>92</v>
      </c>
      <c r="AA579" s="24" t="s">
        <v>92</v>
      </c>
      <c r="AB579" s="23" t="s">
        <v>178</v>
      </c>
      <c r="AC579" s="21">
        <v>18.032170000000001</v>
      </c>
      <c r="AD579" s="21">
        <v>-66.800899999999999</v>
      </c>
      <c r="AE579" s="21" t="str">
        <f>_xlfn.XLOOKUP(Consolidated[[#This Row],[CODE]],[1]updatedschoolpoints!$A:$A,[1]updatedschoolpoints!$O:$O)</f>
        <v>362-000-006-72</v>
      </c>
      <c r="AF579" s="21">
        <f>_xlfn.XLOOKUP(Consolidated[[#This Row],[CODE]],[1]updatedschoolpoints!$A:$A,[1]updatedschoolpoints!$Q:$Q)</f>
        <v>72</v>
      </c>
      <c r="AG579" s="21">
        <f>_xlfn.XLOOKUP(Consolidated[[#This Row],[CODE]],[1]updatedschoolpoints!$A:$A,[1]updatedschoolpoints!$P:$P)</f>
        <v>6</v>
      </c>
      <c r="AH579" s="21">
        <f>_xlfn.XLOOKUP(Consolidated[[#This Row],[CODE]],[1]updatedschoolpoints!$A:$A,[1]updatedschoolpoints!$I:$I)</f>
        <v>6.3336283790000003</v>
      </c>
      <c r="AI579" s="21">
        <f>_xlfn.XLOOKUP(Consolidated[[#This Row],[CODE]],[1]updatedschoolpoints!$A:$A,[1]updatedschoolpoints!$H:$H)</f>
        <v>275892.85220000002</v>
      </c>
      <c r="AJ579" s="21">
        <v>83548</v>
      </c>
      <c r="AK579" s="21" t="s">
        <v>1319</v>
      </c>
      <c r="AL579" s="26">
        <f>_xlfn.XLOOKUP(Consolidated[[#This Row],[CODE]],'[2]FCI updated 220517'!$B:$B,'[2]FCI updated 220517'!$GD:$GD)</f>
        <v>0.61250000000000004</v>
      </c>
      <c r="AM579" s="27">
        <f>IF(AND(Consolidated[[#This Row],[DESIGNATION]]="Historic",Consolidated[[#This Row],[DESIGNATION 3/22/2022]]="Historic"),AL579,AL579/1.6)</f>
        <v>0.3828125</v>
      </c>
      <c r="AN579" s="21" t="s">
        <v>45</v>
      </c>
      <c r="AO579" s="21" t="s">
        <v>46</v>
      </c>
      <c r="AP579" s="21" t="str">
        <f>_xlfn.XLOOKUP(Consolidated[[#This Row],[CODE]],'[3]PRUEBA PVI'!$D:$D,'[3]PRUEBA PVI'!$I:$I,"NO DATA")</f>
        <v>VOCACIONAL</v>
      </c>
      <c r="AQ579" s="28" t="str">
        <f>IF(_xlfn.XLOOKUP(Consolidated[[#This Row],[CODE]],'[4]PRUEBA PVI'!$D:$D,'[4]PRUEBA PVI'!$I:$I,"NOT FOUND")=Consolidated[[#This Row],[SPECIAL SCHOOL]],"MATCHES","NO")</f>
        <v>MATCHES</v>
      </c>
      <c r="AR579" s="28"/>
      <c r="AS579" s="21">
        <f>_xlfn.XLOOKUP(Consolidated[[#This Row],[CODE]],'[5]WORKING FILE'!$D:$D,'[5]WORKING FILE'!$W:$W,"")</f>
        <v>3</v>
      </c>
      <c r="AT579" s="33" t="str">
        <f>_xlfn.XLOOKUP(Consolidated[[#This Row],[CODE]],'[5]WORKING FILE'!$D:$D,'[5]WORKING FILE'!$V:$V)</f>
        <v>In Flood Plain. Consider relocating only school in Municipality.</v>
      </c>
      <c r="AU579" s="21" t="str">
        <f>_xlfn.XLOOKUP(Consolidated[[#This Row],[CODE]],'[6]Karen sort'!$D:$D,'[6]Karen sort'!$O:$O,"NOT COMPLETE")</f>
        <v>9-12</v>
      </c>
      <c r="AV579" s="21">
        <v>3.9</v>
      </c>
      <c r="AW579" s="21">
        <v>3</v>
      </c>
      <c r="AX579" s="21" t="s">
        <v>92</v>
      </c>
      <c r="AY579" s="27" t="s">
        <v>92</v>
      </c>
      <c r="AZ579" s="21"/>
      <c r="BA579" s="21"/>
      <c r="BB579" s="21"/>
      <c r="BC579" s="21"/>
      <c r="BD579" s="21"/>
      <c r="BE579" s="21"/>
      <c r="BF579" s="24" t="s">
        <v>179</v>
      </c>
      <c r="BG579" s="24">
        <v>393.18169141363308</v>
      </c>
      <c r="BH579" s="29" t="str">
        <f>IF(_xlfn.XLOOKUP(Consolidated[[#This Row],[CODE]],'[4]PRUEBA PVI'!$D:$D,'[4]PRUEBA PVI'!$AF:$AF,"NOT FOUND")=BG579,"",_xlfn.XLOOKUP(Consolidated[[#This Row],[CODE]],'[4]PRUEBA PVI'!$D:$D,'[4]PRUEBA PVI'!$AF:$AF,"NOT FOUND"))</f>
        <v/>
      </c>
      <c r="BI579" s="30">
        <v>377.06710271607722</v>
      </c>
      <c r="BJ579" s="21">
        <v>39</v>
      </c>
      <c r="BK579" s="28" t="str">
        <f>IF(_xlfn.XLOOKUP(Consolidated[[#This Row],[CODE]],'[4]PRUEBA PVI'!$D:$D,'[4]PRUEBA PVI'!$AK:$AK,"NO DATA")=Consolidated[[#This Row],[NO OF CLASSROOMS]],"","DOES NOT MATCH")</f>
        <v/>
      </c>
      <c r="BL579" s="31">
        <f>Consolidated[[#This Row],[ENROLLMENT 2021-22]]/Consolidated[[#This Row],[NO OF CLASSROOMS]]</f>
        <v>9.6683872491301859</v>
      </c>
      <c r="BM579" s="21">
        <f>Consolidated[[#This Row],[FLOOR AREA (SF)]]/Consolidated[[#This Row],[ENROLLMENT 2022-23]]</f>
        <v>212.49209163227857</v>
      </c>
      <c r="BN579" s="21" t="s">
        <v>99</v>
      </c>
      <c r="BO579" s="21" t="s">
        <v>132</v>
      </c>
      <c r="BP579" s="21" t="s">
        <v>97</v>
      </c>
      <c r="BQ579" s="21" t="s">
        <v>97</v>
      </c>
      <c r="BR579" s="21" t="s">
        <v>285</v>
      </c>
      <c r="BS579" s="21" t="str">
        <f>_xlfn.XLOOKUP(Consolidated[[#This Row],[CODE]],'[7]page 1'!$A:$A,'[7]page 1'!$C:$C,"")</f>
        <v/>
      </c>
      <c r="BT579" s="21" t="str">
        <f>_xlfn.XLOOKUP(Consolidated[[#This Row],[CODE]],[8]Sheet1!$A:$A,[8]Sheet1!$G:$G,"")</f>
        <v/>
      </c>
      <c r="BU579" s="21" t="s">
        <v>92</v>
      </c>
      <c r="BV579" s="21" t="s">
        <v>101</v>
      </c>
      <c r="BW579" s="25" t="s">
        <v>125</v>
      </c>
      <c r="BX579" s="32" t="s">
        <v>1636</v>
      </c>
      <c r="BY579" s="21" t="s">
        <v>1418</v>
      </c>
      <c r="BZ579" s="21" t="s">
        <v>103</v>
      </c>
      <c r="CA579" s="33" t="s">
        <v>1420</v>
      </c>
      <c r="CB579" s="21">
        <v>1</v>
      </c>
      <c r="CC579" s="25" t="s">
        <v>172</v>
      </c>
      <c r="CD579" s="21" t="s">
        <v>97</v>
      </c>
      <c r="CE579" s="21"/>
      <c r="CF579" s="21" t="s">
        <v>143</v>
      </c>
    </row>
    <row r="580" spans="1:84" ht="55.2" x14ac:dyDescent="0.3">
      <c r="A580" s="61">
        <v>57182</v>
      </c>
      <c r="B580" s="62" t="s">
        <v>1637</v>
      </c>
      <c r="C580" s="21" t="s">
        <v>356</v>
      </c>
      <c r="D580" s="21" t="s">
        <v>356</v>
      </c>
      <c r="E580" s="21" t="s">
        <v>356</v>
      </c>
      <c r="F580" s="21"/>
      <c r="G580" s="21" t="s">
        <v>119</v>
      </c>
      <c r="H580" s="21" t="s">
        <v>120</v>
      </c>
      <c r="I580" s="21" t="s">
        <v>92</v>
      </c>
      <c r="J580" s="21" t="s">
        <v>92</v>
      </c>
      <c r="K580" s="21" t="s">
        <v>121</v>
      </c>
      <c r="L580" s="24" t="s">
        <v>92</v>
      </c>
      <c r="M580" s="24">
        <v>13.354135691302972</v>
      </c>
      <c r="N580" s="24">
        <v>14.005045565625881</v>
      </c>
      <c r="O580" s="24">
        <v>11.263433751157145</v>
      </c>
      <c r="P580" s="24">
        <v>27.312056806982483</v>
      </c>
      <c r="Q580" s="24">
        <v>26.434867782145517</v>
      </c>
      <c r="R580" s="24">
        <v>24.587594473896459</v>
      </c>
      <c r="S580" s="24" t="s">
        <v>92</v>
      </c>
      <c r="T580" s="24" t="s">
        <v>92</v>
      </c>
      <c r="U580" s="24" t="s">
        <v>92</v>
      </c>
      <c r="V580" s="24" t="s">
        <v>92</v>
      </c>
      <c r="W580" s="24" t="s">
        <v>92</v>
      </c>
      <c r="X580" s="24" t="s">
        <v>92</v>
      </c>
      <c r="Y580" s="24" t="s">
        <v>92</v>
      </c>
      <c r="Z580" s="24" t="s">
        <v>92</v>
      </c>
      <c r="AA580" s="24" t="s">
        <v>92</v>
      </c>
      <c r="AB580" s="23" t="s">
        <v>136</v>
      </c>
      <c r="AC580" s="21">
        <v>18.014949999999999</v>
      </c>
      <c r="AD580" s="21">
        <v>-66.654409999999999</v>
      </c>
      <c r="AE580" s="21" t="str">
        <f>_xlfn.XLOOKUP(Consolidated[[#This Row],[CODE]],[1]updatedschoolpoints!$A:$A,[1]updatedschoolpoints!$O:$O)</f>
        <v>388-046-519-23</v>
      </c>
      <c r="AF580" s="21">
        <f>_xlfn.XLOOKUP(Consolidated[[#This Row],[CODE]],[1]updatedschoolpoints!$A:$A,[1]updatedschoolpoints!$Q:$Q)</f>
        <v>23</v>
      </c>
      <c r="AG580" s="21">
        <f>_xlfn.XLOOKUP(Consolidated[[#This Row],[CODE]],[1]updatedschoolpoints!$A:$A,[1]updatedschoolpoints!$P:$P)</f>
        <v>519</v>
      </c>
      <c r="AH580" s="21">
        <f>_xlfn.XLOOKUP(Consolidated[[#This Row],[CODE]],[1]updatedschoolpoints!$A:$A,[1]updatedschoolpoints!$I:$I)</f>
        <v>9.2033304690000008</v>
      </c>
      <c r="AI580" s="21">
        <f>_xlfn.XLOOKUP(Consolidated[[#This Row],[CODE]],[1]updatedschoolpoints!$A:$A,[1]updatedschoolpoints!$H:$H)</f>
        <v>400897.07520000002</v>
      </c>
      <c r="AJ580" s="21">
        <v>43406</v>
      </c>
      <c r="AK580" s="21" t="s">
        <v>1319</v>
      </c>
      <c r="AL580" s="26">
        <f>_xlfn.XLOOKUP(Consolidated[[#This Row],[CODE]],'[2]FCI updated 220517'!$B:$B,'[2]FCI updated 220517'!$GD:$GD)</f>
        <v>0.71250000000000002</v>
      </c>
      <c r="AM580" s="27">
        <f>IF(AND(Consolidated[[#This Row],[DESIGNATION]]="Historic",Consolidated[[#This Row],[DESIGNATION 3/22/2022]]="Historic"),AL580,AL580/1.6)</f>
        <v>0.4453125</v>
      </c>
      <c r="AN580" s="21" t="s">
        <v>45</v>
      </c>
      <c r="AO580" s="21" t="s">
        <v>97</v>
      </c>
      <c r="AP580" s="21" t="str">
        <f>_xlfn.XLOOKUP(Consolidated[[#This Row],[CODE]],'[3]PRUEBA PVI'!$D:$D,'[3]PRUEBA PVI'!$I:$I,"NO DATA")</f>
        <v>REGULAR</v>
      </c>
      <c r="AQ580" s="28" t="str">
        <f>IF(_xlfn.XLOOKUP(Consolidated[[#This Row],[CODE]],'[4]PRUEBA PVI'!$D:$D,'[4]PRUEBA PVI'!$I:$I,"NOT FOUND")=Consolidated[[#This Row],[SPECIAL SCHOOL]],"MATCHES","NO")</f>
        <v>MATCHES</v>
      </c>
      <c r="AR580" s="28"/>
      <c r="AS580" s="21">
        <f>_xlfn.XLOOKUP(Consolidated[[#This Row],[CODE]],'[5]WORKING FILE'!$D:$D,'[5]WORKING FILE'!$W:$W,"")</f>
        <v>3</v>
      </c>
      <c r="AT580" s="33" t="str">
        <f>_xlfn.XLOOKUP(Consolidated[[#This Row],[CODE]],'[5]WORKING FILE'!$D:$D,'[5]WORKING FILE'!$V:$V)</f>
        <v>Bring students from nearby JULIO ALVARADO</v>
      </c>
      <c r="AU580" s="21" t="str">
        <f>_xlfn.XLOOKUP(Consolidated[[#This Row],[CODE]],'[6]Karen sort'!$D:$D,'[6]Karen sort'!$O:$O,"NOT COMPLETE")</f>
        <v>PK-5</v>
      </c>
      <c r="AV580" s="21">
        <v>8.1999999999999993</v>
      </c>
      <c r="AW580" s="21">
        <v>4</v>
      </c>
      <c r="AX580" s="21" t="s">
        <v>92</v>
      </c>
      <c r="AY580" s="27" t="s">
        <v>92</v>
      </c>
      <c r="AZ580" s="21"/>
      <c r="BA580" s="21"/>
      <c r="BB580" s="21"/>
      <c r="BC580" s="21"/>
      <c r="BD580" s="21"/>
      <c r="BE580" s="21"/>
      <c r="BF580" s="24" t="s">
        <v>179</v>
      </c>
      <c r="BG580" s="24">
        <v>116.95713407111046</v>
      </c>
      <c r="BH580" s="29" t="str">
        <f>IF(_xlfn.XLOOKUP(Consolidated[[#This Row],[CODE]],'[4]PRUEBA PVI'!$D:$D,'[4]PRUEBA PVI'!$AF:$AF,"NOT FOUND")=BG580,"",_xlfn.XLOOKUP(Consolidated[[#This Row],[CODE]],'[4]PRUEBA PVI'!$D:$D,'[4]PRUEBA PVI'!$AF:$AF,"NOT FOUND"))</f>
        <v/>
      </c>
      <c r="BI580" s="30">
        <v>110.31773059328984</v>
      </c>
      <c r="BJ580" s="21">
        <v>27</v>
      </c>
      <c r="BK580" s="28" t="str">
        <f>IF(_xlfn.XLOOKUP(Consolidated[[#This Row],[CODE]],'[4]PRUEBA PVI'!$D:$D,'[4]PRUEBA PVI'!$AK:$AK,"NO DATA")=Consolidated[[#This Row],[NO OF CLASSROOMS]],"","DOES NOT MATCH")</f>
        <v/>
      </c>
      <c r="BL580" s="31">
        <f>Consolidated[[#This Row],[ENROLLMENT 2021-22]]/Consolidated[[#This Row],[NO OF CLASSROOMS]]</f>
        <v>4.08584187382555</v>
      </c>
      <c r="BM580" s="21">
        <f>Consolidated[[#This Row],[FLOOR AREA (SF)]]/Consolidated[[#This Row],[ENROLLMENT 2022-23]]</f>
        <v>371.1274249727166</v>
      </c>
      <c r="BN580" s="21" t="s">
        <v>99</v>
      </c>
      <c r="BO580" s="21" t="s">
        <v>132</v>
      </c>
      <c r="BP580" s="21" t="s">
        <v>97</v>
      </c>
      <c r="BQ580" s="21" t="s">
        <v>97</v>
      </c>
      <c r="BR580" s="21" t="s">
        <v>285</v>
      </c>
      <c r="BS580" s="21" t="str">
        <f>_xlfn.XLOOKUP(Consolidated[[#This Row],[CODE]],'[7]page 1'!$A:$A,'[7]page 1'!$C:$C,"")</f>
        <v/>
      </c>
      <c r="BT580" s="21" t="str">
        <f>_xlfn.XLOOKUP(Consolidated[[#This Row],[CODE]],[8]Sheet1!$A:$A,[8]Sheet1!$G:$G,"")</f>
        <v/>
      </c>
      <c r="BU580" s="21" t="s">
        <v>92</v>
      </c>
      <c r="BV580" s="21" t="s">
        <v>101</v>
      </c>
      <c r="BW580" s="25" t="s">
        <v>92</v>
      </c>
      <c r="BX580" s="32" t="s">
        <v>1638</v>
      </c>
      <c r="BY580" s="21" t="s">
        <v>356</v>
      </c>
      <c r="BZ580" s="21" t="s">
        <v>103</v>
      </c>
      <c r="CA580" s="33" t="s">
        <v>1474</v>
      </c>
      <c r="CB580" s="21">
        <v>1</v>
      </c>
      <c r="CC580" s="25" t="s">
        <v>172</v>
      </c>
      <c r="CD580" s="21" t="s">
        <v>97</v>
      </c>
      <c r="CE580" s="21"/>
      <c r="CF580" s="21" t="s">
        <v>143</v>
      </c>
    </row>
    <row r="581" spans="1:84" ht="84" x14ac:dyDescent="0.3">
      <c r="A581" s="21">
        <v>57281</v>
      </c>
      <c r="B581" s="22" t="s">
        <v>1639</v>
      </c>
      <c r="C581" s="21" t="s">
        <v>532</v>
      </c>
      <c r="D581" s="21" t="s">
        <v>725</v>
      </c>
      <c r="E581" s="21" t="s">
        <v>823</v>
      </c>
      <c r="F581" s="21"/>
      <c r="G581" s="21" t="s">
        <v>234</v>
      </c>
      <c r="H581" s="21" t="s">
        <v>235</v>
      </c>
      <c r="I581" s="21" t="s">
        <v>92</v>
      </c>
      <c r="J581" s="21" t="s">
        <v>92</v>
      </c>
      <c r="K581" s="21" t="s">
        <v>236</v>
      </c>
      <c r="L581" s="24" t="s">
        <v>92</v>
      </c>
      <c r="M581" s="24" t="s">
        <v>92</v>
      </c>
      <c r="N581" s="24" t="s">
        <v>92</v>
      </c>
      <c r="O581" s="24" t="s">
        <v>92</v>
      </c>
      <c r="P581" s="24" t="s">
        <v>92</v>
      </c>
      <c r="Q581" s="24" t="s">
        <v>92</v>
      </c>
      <c r="R581" s="24" t="s">
        <v>92</v>
      </c>
      <c r="S581" s="24">
        <v>9.4838220958501491</v>
      </c>
      <c r="T581" s="24">
        <v>19.850139212762581</v>
      </c>
      <c r="U581" s="24">
        <v>24.721423463567191</v>
      </c>
      <c r="V581" s="24">
        <v>63.014066336707764</v>
      </c>
      <c r="W581" s="24">
        <v>63.917090473537243</v>
      </c>
      <c r="X581" s="24">
        <v>67.546073892425682</v>
      </c>
      <c r="Y581" s="24">
        <v>59.808421212403431</v>
      </c>
      <c r="Z581" s="24" t="s">
        <v>92</v>
      </c>
      <c r="AA581" s="24" t="s">
        <v>92</v>
      </c>
      <c r="AB581" s="23" t="s">
        <v>244</v>
      </c>
      <c r="AC581" s="21">
        <v>18.031189999999999</v>
      </c>
      <c r="AD581" s="21">
        <v>-66.231120000000004</v>
      </c>
      <c r="AE581" s="21" t="str">
        <f>_xlfn.XLOOKUP(Consolidated[[#This Row],[CODE]],[1]updatedschoolpoints!$A:$A,[1]updatedschoolpoints!$O:$O)</f>
        <v>395-000-002-01</v>
      </c>
      <c r="AF581" s="21">
        <f>_xlfn.XLOOKUP(Consolidated[[#This Row],[CODE]],[1]updatedschoolpoints!$A:$A,[1]updatedschoolpoints!$Q:$Q)</f>
        <v>1</v>
      </c>
      <c r="AG581" s="21">
        <f>_xlfn.XLOOKUP(Consolidated[[#This Row],[CODE]],[1]updatedschoolpoints!$A:$A,[1]updatedschoolpoints!$P:$P)</f>
        <v>2</v>
      </c>
      <c r="AH581" s="21">
        <f>_xlfn.XLOOKUP(Consolidated[[#This Row],[CODE]],[1]updatedschoolpoints!$A:$A,[1]updatedschoolpoints!$I:$I)</f>
        <v>4.0950997730000003</v>
      </c>
      <c r="AI581" s="21">
        <f>_xlfn.XLOOKUP(Consolidated[[#This Row],[CODE]],[1]updatedschoolpoints!$A:$A,[1]updatedschoolpoints!$H:$H)</f>
        <v>178382.54610000001</v>
      </c>
      <c r="AJ581" s="21">
        <v>84456</v>
      </c>
      <c r="AK581" s="21" t="s">
        <v>402</v>
      </c>
      <c r="AL581" s="26">
        <f>_xlfn.XLOOKUP(Consolidated[[#This Row],[CODE]],'[2]FCI updated 220517'!$B:$B,'[2]FCI updated 220517'!$GD:$GD)</f>
        <v>0.83750000000000002</v>
      </c>
      <c r="AM581" s="27">
        <f>IF(AND(Consolidated[[#This Row],[DESIGNATION]]="Historic",Consolidated[[#This Row],[DESIGNATION 3/22/2022]]="Historic"),AL581,AL581/1.6)</f>
        <v>0.5234375</v>
      </c>
      <c r="AN581" s="21" t="s">
        <v>45</v>
      </c>
      <c r="AO581" s="21" t="s">
        <v>97</v>
      </c>
      <c r="AP581" s="21" t="str">
        <f>_xlfn.XLOOKUP(Consolidated[[#This Row],[CODE]],'[3]PRUEBA PVI'!$D:$D,'[3]PRUEBA PVI'!$I:$I,"NO DATA")</f>
        <v>DEPORTES</v>
      </c>
      <c r="AQ581" s="28" t="str">
        <f>IF(_xlfn.XLOOKUP(Consolidated[[#This Row],[CODE]],'[4]PRUEBA PVI'!$D:$D,'[4]PRUEBA PVI'!$I:$I,"NOT FOUND")=Consolidated[[#This Row],[SPECIAL SCHOOL]],"MATCHES","NO")</f>
        <v>MATCHES</v>
      </c>
      <c r="AR581" s="28"/>
      <c r="AS581" s="21">
        <f>_xlfn.XLOOKUP(Consolidated[[#This Row],[CODE]],'[5]WORKING FILE'!$D:$D,'[5]WORKING FILE'!$W:$W,"")</f>
        <v>3</v>
      </c>
      <c r="AT581" s="33" t="str">
        <f>_xlfn.XLOOKUP(Consolidated[[#This Row],[CODE]],'[5]WORKING FILE'!$D:$D,'[5]WORKING FILE'!$V:$V)</f>
        <v>Send HS students to SUPERIOR URBANA and bring MS students from SU SABANA LLANA</v>
      </c>
      <c r="AU581" s="21" t="str">
        <f>_xlfn.XLOOKUP(Consolidated[[#This Row],[CODE]],'[6]Karen sort'!$D:$D,'[6]Karen sort'!$O:$O,"NOT COMPLETE")</f>
        <v>6-8</v>
      </c>
      <c r="AV581" s="21">
        <v>3.2</v>
      </c>
      <c r="AW581" s="21">
        <v>3</v>
      </c>
      <c r="AX581" s="21" t="s">
        <v>92</v>
      </c>
      <c r="AY581" s="27" t="s">
        <v>92</v>
      </c>
      <c r="AZ581" s="21"/>
      <c r="BA581" s="21"/>
      <c r="BB581" s="21"/>
      <c r="BC581" s="21"/>
      <c r="BD581" s="21"/>
      <c r="BE581" s="21"/>
      <c r="BF581" s="24" t="s">
        <v>179</v>
      </c>
      <c r="BG581" s="24">
        <v>308.34103668725402</v>
      </c>
      <c r="BH581" s="29" t="str">
        <f>IF(_xlfn.XLOOKUP(Consolidated[[#This Row],[CODE]],'[4]PRUEBA PVI'!$D:$D,'[4]PRUEBA PVI'!$AF:$AF,"NOT FOUND")=BG581,"",_xlfn.XLOOKUP(Consolidated[[#This Row],[CODE]],'[4]PRUEBA PVI'!$D:$D,'[4]PRUEBA PVI'!$AF:$AF,"NOT FOUND"))</f>
        <v/>
      </c>
      <c r="BI581" s="30">
        <v>295.27499022622737</v>
      </c>
      <c r="BJ581" s="21">
        <v>19</v>
      </c>
      <c r="BK581" s="28" t="str">
        <f>IF(_xlfn.XLOOKUP(Consolidated[[#This Row],[CODE]],'[4]PRUEBA PVI'!$D:$D,'[4]PRUEBA PVI'!$AK:$AK,"NO DATA")=Consolidated[[#This Row],[NO OF CLASSROOMS]],"","DOES NOT MATCH")</f>
        <v/>
      </c>
      <c r="BL581" s="31">
        <f>Consolidated[[#This Row],[ENROLLMENT 2021-22]]/Consolidated[[#This Row],[NO OF CLASSROOMS]]</f>
        <v>15.540788959275124</v>
      </c>
      <c r="BM581" s="21">
        <f>Consolidated[[#This Row],[FLOOR AREA (SF)]]/Consolidated[[#This Row],[ENROLLMENT 2022-23]]</f>
        <v>273.9045081620535</v>
      </c>
      <c r="BN581" s="21" t="s">
        <v>114</v>
      </c>
      <c r="BO581" s="21" t="s">
        <v>115</v>
      </c>
      <c r="BP581" s="21" t="s">
        <v>97</v>
      </c>
      <c r="BQ581" s="21" t="s">
        <v>97</v>
      </c>
      <c r="BR581" s="21" t="s">
        <v>97</v>
      </c>
      <c r="BS581" s="21" t="str">
        <f>_xlfn.XLOOKUP(Consolidated[[#This Row],[CODE]],'[7]page 1'!$A:$A,'[7]page 1'!$C:$C,"")</f>
        <v/>
      </c>
      <c r="BT581" s="21" t="str">
        <f>_xlfn.XLOOKUP(Consolidated[[#This Row],[CODE]],[8]Sheet1!$A:$A,[8]Sheet1!$G:$G,"")</f>
        <v>ESSER ROOF SEALING PROGRAM</v>
      </c>
      <c r="BU581" s="21" t="s">
        <v>92</v>
      </c>
      <c r="BV581" s="21" t="s">
        <v>124</v>
      </c>
      <c r="BW581" s="25" t="s">
        <v>92</v>
      </c>
      <c r="BX581" s="32" t="s">
        <v>1640</v>
      </c>
      <c r="BY581" s="21" t="s">
        <v>823</v>
      </c>
      <c r="BZ581" s="21" t="s">
        <v>103</v>
      </c>
      <c r="CA581" s="33" t="s">
        <v>827</v>
      </c>
      <c r="CB581" s="21">
        <v>1</v>
      </c>
      <c r="CC581" s="25" t="s">
        <v>172</v>
      </c>
      <c r="CD581" s="21" t="s">
        <v>97</v>
      </c>
      <c r="CE581" s="21"/>
      <c r="CF581" s="21" t="s">
        <v>143</v>
      </c>
    </row>
    <row r="582" spans="1:84" ht="70.2" x14ac:dyDescent="0.3">
      <c r="A582" s="50">
        <v>57299</v>
      </c>
      <c r="B582" s="22" t="s">
        <v>345</v>
      </c>
      <c r="C582" s="21" t="s">
        <v>356</v>
      </c>
      <c r="D582" s="21" t="s">
        <v>356</v>
      </c>
      <c r="E582" s="21" t="s">
        <v>356</v>
      </c>
      <c r="F582" s="21"/>
      <c r="G582" s="21" t="s">
        <v>160</v>
      </c>
      <c r="H582" s="21" t="s">
        <v>161</v>
      </c>
      <c r="I582" s="21" t="s">
        <v>92</v>
      </c>
      <c r="J582" s="21" t="s">
        <v>92</v>
      </c>
      <c r="K582" s="21" t="s">
        <v>162</v>
      </c>
      <c r="L582" s="24" t="s">
        <v>92</v>
      </c>
      <c r="M582" s="24" t="s">
        <v>92</v>
      </c>
      <c r="N582" s="24" t="s">
        <v>92</v>
      </c>
      <c r="O582" s="24" t="s">
        <v>92</v>
      </c>
      <c r="P582" s="24" t="s">
        <v>92</v>
      </c>
      <c r="Q582" s="24" t="s">
        <v>92</v>
      </c>
      <c r="R582" s="24" t="s">
        <v>92</v>
      </c>
      <c r="S582" s="24" t="s">
        <v>92</v>
      </c>
      <c r="T582" s="24" t="s">
        <v>92</v>
      </c>
      <c r="U582" s="24" t="s">
        <v>92</v>
      </c>
      <c r="V582" s="24">
        <v>21.004688778902587</v>
      </c>
      <c r="W582" s="24">
        <v>20.033714924541524</v>
      </c>
      <c r="X582" s="24">
        <v>14.474158691234075</v>
      </c>
      <c r="Y582" s="24">
        <v>12.540475415503945</v>
      </c>
      <c r="Z582" s="24" t="s">
        <v>92</v>
      </c>
      <c r="AA582" s="24" t="s">
        <v>92</v>
      </c>
      <c r="AB582" s="23" t="s">
        <v>313</v>
      </c>
      <c r="AC582" s="21">
        <v>17.982189999999999</v>
      </c>
      <c r="AD582" s="21">
        <v>-66.662549999999996</v>
      </c>
      <c r="AE582" s="21" t="str">
        <f>_xlfn.XLOOKUP(Consolidated[[#This Row],[CODE]],[1]updatedschoolpoints!$A:$A,[1]updatedschoolpoints!$O:$O)</f>
        <v>411-000-002-16</v>
      </c>
      <c r="AF582" s="21">
        <f>_xlfn.XLOOKUP(Consolidated[[#This Row],[CODE]],[1]updatedschoolpoints!$A:$A,[1]updatedschoolpoints!$Q:$Q)</f>
        <v>16</v>
      </c>
      <c r="AG582" s="21">
        <f>_xlfn.XLOOKUP(Consolidated[[#This Row],[CODE]],[1]updatedschoolpoints!$A:$A,[1]updatedschoolpoints!$P:$P)</f>
        <v>2</v>
      </c>
      <c r="AH582" s="21">
        <f>_xlfn.XLOOKUP(Consolidated[[#This Row],[CODE]],[1]updatedschoolpoints!$A:$A,[1]updatedschoolpoints!$I:$I)</f>
        <v>5.4465400309999996</v>
      </c>
      <c r="AI582" s="21">
        <f>_xlfn.XLOOKUP(Consolidated[[#This Row],[CODE]],[1]updatedschoolpoints!$A:$A,[1]updatedschoolpoints!$H:$H)</f>
        <v>237251.2837</v>
      </c>
      <c r="AJ582" s="21">
        <v>51262</v>
      </c>
      <c r="AK582" s="21" t="s">
        <v>442</v>
      </c>
      <c r="AL582" s="26">
        <f>_xlfn.XLOOKUP(Consolidated[[#This Row],[CODE]],'[2]FCI updated 220517'!$B:$B,'[2]FCI updated 220517'!$GD:$GD)</f>
        <v>0.755</v>
      </c>
      <c r="AM582" s="27">
        <f>IF(AND(Consolidated[[#This Row],[DESIGNATION]]="Historic",Consolidated[[#This Row],[DESIGNATION 3/22/2022]]="Historic"),AL582,AL582/1.6)</f>
        <v>0.47187499999999999</v>
      </c>
      <c r="AN582" s="21" t="s">
        <v>45</v>
      </c>
      <c r="AO582" s="21" t="s">
        <v>97</v>
      </c>
      <c r="AP582" s="21" t="str">
        <f>_xlfn.XLOOKUP(Consolidated[[#This Row],[CODE]],'[3]PRUEBA PVI'!$D:$D,'[3]PRUEBA PVI'!$I:$I,"NO DATA")</f>
        <v>STEM (CS/MT)</v>
      </c>
      <c r="AQ582" s="28" t="str">
        <f>IF(_xlfn.XLOOKUP(Consolidated[[#This Row],[CODE]],'[4]PRUEBA PVI'!$D:$D,'[4]PRUEBA PVI'!$I:$I,"NOT FOUND")=Consolidated[[#This Row],[SPECIAL SCHOOL]],"MATCHES","NO")</f>
        <v>MATCHES</v>
      </c>
      <c r="AR582" s="28"/>
      <c r="AS582" s="21">
        <f>_xlfn.XLOOKUP(Consolidated[[#This Row],[CODE]],'[5]WORKING FILE'!$D:$D,'[5]WORKING FILE'!$W:$W,"")</f>
        <v>1</v>
      </c>
      <c r="AT582" s="33" t="str">
        <f>_xlfn.XLOOKUP(Consolidated[[#This Row],[CODE]],'[5]WORKING FILE'!$D:$D,'[5]WORKING FILE'!$V:$V)</f>
        <v>Underutilized. Send students to DR PEDRO ALBIZU CAPOS</v>
      </c>
      <c r="AU582" s="21" t="str">
        <f>_xlfn.XLOOKUP(Consolidated[[#This Row],[CODE]],'[6]Karen sort'!$D:$D,'[6]Karen sort'!$O:$O,"NOT COMPLETE")</f>
        <v>9-12</v>
      </c>
      <c r="AV582" s="21">
        <v>8.1999999999999993</v>
      </c>
      <c r="AW582" s="21">
        <v>5</v>
      </c>
      <c r="AX582" s="21" t="s">
        <v>92</v>
      </c>
      <c r="AY582" s="27" t="s">
        <v>92</v>
      </c>
      <c r="AZ582" s="21"/>
      <c r="BA582" s="21"/>
      <c r="BB582" s="21"/>
      <c r="BC582" s="21"/>
      <c r="BD582" s="21"/>
      <c r="BE582" s="21"/>
      <c r="BF582" s="24" t="s">
        <v>179</v>
      </c>
      <c r="BG582" s="24">
        <v>68.053037810182133</v>
      </c>
      <c r="BH582" s="29" t="str">
        <f>IF(_xlfn.XLOOKUP(Consolidated[[#This Row],[CODE]],'[4]PRUEBA PVI'!$D:$D,'[4]PRUEBA PVI'!$AF:$AF,"NOT FOUND")=BG582,"",_xlfn.XLOOKUP(Consolidated[[#This Row],[CODE]],'[4]PRUEBA PVI'!$D:$D,'[4]PRUEBA PVI'!$AF:$AF,"NOT FOUND"))</f>
        <v/>
      </c>
      <c r="BI582" s="30">
        <v>65.230244377779414</v>
      </c>
      <c r="BJ582" s="21">
        <v>12</v>
      </c>
      <c r="BK582" s="28" t="str">
        <f>IF(_xlfn.XLOOKUP(Consolidated[[#This Row],[CODE]],'[4]PRUEBA PVI'!$D:$D,'[4]PRUEBA PVI'!$AK:$AK,"NO DATA")=Consolidated[[#This Row],[NO OF CLASSROOMS]],"","DOES NOT MATCH")</f>
        <v/>
      </c>
      <c r="BL582" s="31">
        <f>Consolidated[[#This Row],[ENROLLMENT 2021-22]]/Consolidated[[#This Row],[NO OF CLASSROOMS]]</f>
        <v>5.4358536981482848</v>
      </c>
      <c r="BM582" s="21">
        <f>Consolidated[[#This Row],[FLOOR AREA (SF)]]/Consolidated[[#This Row],[ENROLLMENT 2022-23]]</f>
        <v>753.26541840767254</v>
      </c>
      <c r="BN582" s="21" t="s">
        <v>114</v>
      </c>
      <c r="BO582" s="21" t="s">
        <v>132</v>
      </c>
      <c r="BP582" s="21" t="s">
        <v>97</v>
      </c>
      <c r="BQ582" s="21" t="s">
        <v>97</v>
      </c>
      <c r="BR582" s="21" t="s">
        <v>285</v>
      </c>
      <c r="BS582" s="21" t="str">
        <f>_xlfn.XLOOKUP(Consolidated[[#This Row],[CODE]],'[7]page 1'!$A:$A,'[7]page 1'!$C:$C,"")</f>
        <v/>
      </c>
      <c r="BT582" s="21" t="str">
        <f>_xlfn.XLOOKUP(Consolidated[[#This Row],[CODE]],[8]Sheet1!$A:$A,[8]Sheet1!$G:$G,"")</f>
        <v/>
      </c>
      <c r="BU582" s="21" t="s">
        <v>92</v>
      </c>
      <c r="BV582" s="21" t="s">
        <v>101</v>
      </c>
      <c r="BW582" s="25" t="s">
        <v>125</v>
      </c>
      <c r="BX582" s="32" t="s">
        <v>1641</v>
      </c>
      <c r="BY582" s="21" t="s">
        <v>356</v>
      </c>
      <c r="BZ582" s="21" t="s">
        <v>103</v>
      </c>
      <c r="CA582" s="33" t="s">
        <v>1474</v>
      </c>
      <c r="CB582" s="21">
        <v>1</v>
      </c>
      <c r="CC582" s="25" t="s">
        <v>172</v>
      </c>
      <c r="CD582" s="21" t="s">
        <v>97</v>
      </c>
      <c r="CE582" s="21"/>
      <c r="CF582" s="21" t="s">
        <v>143</v>
      </c>
    </row>
    <row r="583" spans="1:84" ht="41.4" x14ac:dyDescent="0.3">
      <c r="A583" s="50">
        <v>57323</v>
      </c>
      <c r="B583" s="22" t="s">
        <v>1642</v>
      </c>
      <c r="C583" s="21" t="s">
        <v>356</v>
      </c>
      <c r="D583" s="21" t="s">
        <v>1400</v>
      </c>
      <c r="E583" s="21" t="s">
        <v>1462</v>
      </c>
      <c r="F583" s="21"/>
      <c r="G583" s="21" t="s">
        <v>119</v>
      </c>
      <c r="H583" s="21" t="s">
        <v>120</v>
      </c>
      <c r="I583" s="21" t="s">
        <v>92</v>
      </c>
      <c r="J583" s="21" t="s">
        <v>93</v>
      </c>
      <c r="K583" s="21" t="s">
        <v>121</v>
      </c>
      <c r="L583" s="24" t="s">
        <v>92</v>
      </c>
      <c r="M583" s="24">
        <v>34.339206063350503</v>
      </c>
      <c r="N583" s="24">
        <v>28.943760835626819</v>
      </c>
      <c r="O583" s="24">
        <v>30.035823336419053</v>
      </c>
      <c r="P583" s="24">
        <v>34.846417305460406</v>
      </c>
      <c r="Q583" s="24">
        <v>33.043584727681896</v>
      </c>
      <c r="R583" s="24">
        <v>39.71842184244813</v>
      </c>
      <c r="S583" s="24" t="s">
        <v>92</v>
      </c>
      <c r="T583" s="24" t="s">
        <v>92</v>
      </c>
      <c r="U583" s="24" t="s">
        <v>92</v>
      </c>
      <c r="V583" s="24" t="s">
        <v>92</v>
      </c>
      <c r="W583" s="24" t="s">
        <v>92</v>
      </c>
      <c r="X583" s="24" t="s">
        <v>92</v>
      </c>
      <c r="Y583" s="24" t="s">
        <v>92</v>
      </c>
      <c r="Z583" s="24">
        <v>1.1449794669095976</v>
      </c>
      <c r="AA583" s="24" t="s">
        <v>92</v>
      </c>
      <c r="AB583" s="23" t="s">
        <v>136</v>
      </c>
      <c r="AC583" s="21">
        <v>18.055540000000001</v>
      </c>
      <c r="AD583" s="21">
        <v>-66.711680000000001</v>
      </c>
      <c r="AE583" s="21" t="str">
        <f>_xlfn.XLOOKUP(Consolidated[[#This Row],[CODE]],[1]updatedschoolpoints!$A:$A,[1]updatedschoolpoints!$O:$O)</f>
        <v>363-000-003-69</v>
      </c>
      <c r="AF583" s="21">
        <f>_xlfn.XLOOKUP(Consolidated[[#This Row],[CODE]],[1]updatedschoolpoints!$A:$A,[1]updatedschoolpoints!$Q:$Q)</f>
        <v>69</v>
      </c>
      <c r="AG583" s="21">
        <f>_xlfn.XLOOKUP(Consolidated[[#This Row],[CODE]],[1]updatedschoolpoints!$A:$A,[1]updatedschoolpoints!$P:$P)</f>
        <v>3</v>
      </c>
      <c r="AH583" s="21">
        <f>_xlfn.XLOOKUP(Consolidated[[#This Row],[CODE]],[1]updatedschoolpoints!$A:$A,[1]updatedschoolpoints!$I:$I)</f>
        <v>3.4757345019999999</v>
      </c>
      <c r="AI583" s="21">
        <f>_xlfn.XLOOKUP(Consolidated[[#This Row],[CODE]],[1]updatedschoolpoints!$A:$A,[1]updatedschoolpoints!$H:$H)</f>
        <v>151402.99489999999</v>
      </c>
      <c r="AJ583" s="21">
        <v>42600</v>
      </c>
      <c r="AK583" s="21" t="s">
        <v>790</v>
      </c>
      <c r="AL583" s="26">
        <f>_xlfn.XLOOKUP(Consolidated[[#This Row],[CODE]],'[2]FCI updated 220517'!$B:$B,'[2]FCI updated 220517'!$GD:$GD)</f>
        <v>0.68299999999999905</v>
      </c>
      <c r="AM583" s="27">
        <f>IF(AND(Consolidated[[#This Row],[DESIGNATION]]="Historic",Consolidated[[#This Row],[DESIGNATION 3/22/2022]]="Historic"),AL583,AL583/1.6)</f>
        <v>0.42687499999999939</v>
      </c>
      <c r="AN583" s="21" t="s">
        <v>45</v>
      </c>
      <c r="AO583" s="21" t="s">
        <v>97</v>
      </c>
      <c r="AP583" s="21" t="str">
        <f>_xlfn.XLOOKUP(Consolidated[[#This Row],[CODE]],'[3]PRUEBA PVI'!$D:$D,'[3]PRUEBA PVI'!$I:$I,"NO DATA")</f>
        <v>REGULAR</v>
      </c>
      <c r="AQ583" s="28" t="str">
        <f>IF(_xlfn.XLOOKUP(Consolidated[[#This Row],[CODE]],'[4]PRUEBA PVI'!$D:$D,'[4]PRUEBA PVI'!$I:$I,"NOT FOUND")=Consolidated[[#This Row],[SPECIAL SCHOOL]],"MATCHES","NO")</f>
        <v>MATCHES</v>
      </c>
      <c r="AR583" s="28"/>
      <c r="AS583" s="21">
        <f>_xlfn.XLOOKUP(Consolidated[[#This Row],[CODE]],'[5]WORKING FILE'!$D:$D,'[5]WORKING FILE'!$W:$W,"")</f>
        <v>3</v>
      </c>
      <c r="AT583" s="33" t="str">
        <f>_xlfn.XLOOKUP(Consolidated[[#This Row],[CODE]],'[5]WORKING FILE'!$D:$D,'[5]WORKING FILE'!$V:$V)</f>
        <v>Merge into K-8. Add 6-8 from INTERMEDIA TALLABOA ALTA</v>
      </c>
      <c r="AU583" s="21" t="str">
        <f>_xlfn.XLOOKUP(Consolidated[[#This Row],[CODE]],'[6]Karen sort'!$D:$D,'[6]Karen sort'!$O:$O,"NOT COMPLETE")</f>
        <v>PK-8</v>
      </c>
      <c r="AV583" s="21">
        <v>4.4000000000000004</v>
      </c>
      <c r="AW583" s="21">
        <v>3</v>
      </c>
      <c r="AX583" s="21" t="s">
        <v>92</v>
      </c>
      <c r="AY583" s="27" t="s">
        <v>92</v>
      </c>
      <c r="AZ583" s="21"/>
      <c r="BA583" s="21"/>
      <c r="BB583" s="21"/>
      <c r="BC583" s="21"/>
      <c r="BD583" s="21"/>
      <c r="BE583" s="21"/>
      <c r="BF583" s="24" t="s">
        <v>179</v>
      </c>
      <c r="BG583" s="24">
        <v>204.9456915774677</v>
      </c>
      <c r="BH583" s="29" t="str">
        <f>IF(_xlfn.XLOOKUP(Consolidated[[#This Row],[CODE]],'[4]PRUEBA PVI'!$D:$D,'[4]PRUEBA PVI'!$AF:$AF,"NOT FOUND")=BG583,"",_xlfn.XLOOKUP(Consolidated[[#This Row],[CODE]],'[4]PRUEBA PVI'!$D:$D,'[4]PRUEBA PVI'!$AF:$AF,"NOT FOUND"))</f>
        <v/>
      </c>
      <c r="BI583" s="30">
        <v>193.60995812632012</v>
      </c>
      <c r="BJ583" s="21">
        <v>22</v>
      </c>
      <c r="BK583" s="28" t="str">
        <f>IF(_xlfn.XLOOKUP(Consolidated[[#This Row],[CODE]],'[4]PRUEBA PVI'!$D:$D,'[4]PRUEBA PVI'!$AK:$AK,"NO DATA")=Consolidated[[#This Row],[NO OF CLASSROOMS]],"","DOES NOT MATCH")</f>
        <v/>
      </c>
      <c r="BL583" s="31">
        <f>Consolidated[[#This Row],[ENROLLMENT 2021-22]]/Consolidated[[#This Row],[NO OF CLASSROOMS]]</f>
        <v>8.8004526421054603</v>
      </c>
      <c r="BM583" s="21">
        <f>Consolidated[[#This Row],[FLOOR AREA (SF)]]/Consolidated[[#This Row],[ENROLLMENT 2022-23]]</f>
        <v>207.85994412523459</v>
      </c>
      <c r="BN583" s="21" t="s">
        <v>114</v>
      </c>
      <c r="BO583" s="21" t="s">
        <v>132</v>
      </c>
      <c r="BP583" s="21" t="s">
        <v>97</v>
      </c>
      <c r="BQ583" s="21" t="s">
        <v>123</v>
      </c>
      <c r="BR583" s="21" t="s">
        <v>285</v>
      </c>
      <c r="BS583" s="21" t="str">
        <f>_xlfn.XLOOKUP(Consolidated[[#This Row],[CODE]],'[7]page 1'!$A:$A,'[7]page 1'!$C:$C,"")</f>
        <v/>
      </c>
      <c r="BT583" s="21" t="str">
        <f>_xlfn.XLOOKUP(Consolidated[[#This Row],[CODE]],[8]Sheet1!$A:$A,[8]Sheet1!$G:$G,"")</f>
        <v/>
      </c>
      <c r="BU583" s="21" t="s">
        <v>92</v>
      </c>
      <c r="BV583" s="21" t="s">
        <v>101</v>
      </c>
      <c r="BW583" s="25" t="s">
        <v>92</v>
      </c>
      <c r="BX583" s="32" t="s">
        <v>1643</v>
      </c>
      <c r="BY583" s="21" t="s">
        <v>1462</v>
      </c>
      <c r="BZ583" s="21" t="s">
        <v>103</v>
      </c>
      <c r="CA583" s="33" t="s">
        <v>1465</v>
      </c>
      <c r="CB583" s="21">
        <v>1</v>
      </c>
      <c r="CC583" s="25" t="s">
        <v>172</v>
      </c>
      <c r="CD583" s="21" t="s">
        <v>97</v>
      </c>
      <c r="CE583" s="21"/>
      <c r="CF583" s="21" t="s">
        <v>106</v>
      </c>
    </row>
    <row r="584" spans="1:84" ht="27.6" x14ac:dyDescent="0.3">
      <c r="A584" s="50">
        <v>57331</v>
      </c>
      <c r="B584" s="22" t="s">
        <v>714</v>
      </c>
      <c r="C584" s="21" t="s">
        <v>356</v>
      </c>
      <c r="D584" s="21" t="s">
        <v>1400</v>
      </c>
      <c r="E584" s="21" t="s">
        <v>1400</v>
      </c>
      <c r="F584" s="21"/>
      <c r="G584" s="21" t="s">
        <v>119</v>
      </c>
      <c r="H584" s="21" t="s">
        <v>120</v>
      </c>
      <c r="I584" s="21" t="s">
        <v>92</v>
      </c>
      <c r="J584" s="21" t="s">
        <v>93</v>
      </c>
      <c r="K584" s="21" t="s">
        <v>121</v>
      </c>
      <c r="L584" s="24" t="s">
        <v>92</v>
      </c>
      <c r="M584" s="24">
        <v>18.123469866768321</v>
      </c>
      <c r="N584" s="24">
        <v>20.540733496251292</v>
      </c>
      <c r="O584" s="24">
        <v>32.851681774208338</v>
      </c>
      <c r="P584" s="24">
        <v>34.846417305460406</v>
      </c>
      <c r="Q584" s="24">
        <v>33.987687148472808</v>
      </c>
      <c r="R584" s="24">
        <v>34.044361579241254</v>
      </c>
      <c r="S584" s="24" t="s">
        <v>92</v>
      </c>
      <c r="T584" s="24" t="s">
        <v>92</v>
      </c>
      <c r="U584" s="24" t="s">
        <v>92</v>
      </c>
      <c r="V584" s="24" t="s">
        <v>92</v>
      </c>
      <c r="W584" s="24" t="s">
        <v>92</v>
      </c>
      <c r="X584" s="24" t="s">
        <v>92</v>
      </c>
      <c r="Y584" s="24" t="s">
        <v>92</v>
      </c>
      <c r="Z584" s="24">
        <v>2.2899589338191952</v>
      </c>
      <c r="AA584" s="24" t="s">
        <v>92</v>
      </c>
      <c r="AB584" s="23" t="s">
        <v>136</v>
      </c>
      <c r="AC584" s="21">
        <v>18.029489999999999</v>
      </c>
      <c r="AD584" s="21">
        <v>-66.868840000000006</v>
      </c>
      <c r="AE584" s="21" t="str">
        <f>_xlfn.XLOOKUP(Consolidated[[#This Row],[CODE]],[1]updatedschoolpoints!$A:$A,[1]updatedschoolpoints!$O:$O)</f>
        <v>361-000-006-11</v>
      </c>
      <c r="AF584" s="21">
        <f>_xlfn.XLOOKUP(Consolidated[[#This Row],[CODE]],[1]updatedschoolpoints!$A:$A,[1]updatedschoolpoints!$Q:$Q)</f>
        <v>11</v>
      </c>
      <c r="AG584" s="21">
        <f>_xlfn.XLOOKUP(Consolidated[[#This Row],[CODE]],[1]updatedschoolpoints!$A:$A,[1]updatedschoolpoints!$P:$P)</f>
        <v>6</v>
      </c>
      <c r="AH584" s="21">
        <f>_xlfn.XLOOKUP(Consolidated[[#This Row],[CODE]],[1]updatedschoolpoints!$A:$A,[1]updatedschoolpoints!$I:$I)</f>
        <v>1.8173011530000001</v>
      </c>
      <c r="AI584" s="21">
        <f>_xlfn.XLOOKUP(Consolidated[[#This Row],[CODE]],[1]updatedschoolpoints!$A:$A,[1]updatedschoolpoints!$H:$H)</f>
        <v>79161.638250000004</v>
      </c>
      <c r="AJ584" s="21">
        <v>26322</v>
      </c>
      <c r="AK584" s="21" t="s">
        <v>790</v>
      </c>
      <c r="AL584" s="26">
        <f>_xlfn.XLOOKUP(Consolidated[[#This Row],[CODE]],'[2]FCI updated 220517'!$B:$B,'[2]FCI updated 220517'!$GD:$GD)</f>
        <v>0.69499999999999995</v>
      </c>
      <c r="AM584" s="27">
        <f>IF(AND(Consolidated[[#This Row],[DESIGNATION]]="Historic",Consolidated[[#This Row],[DESIGNATION 3/22/2022]]="Historic"),AL584,AL584/1.6)</f>
        <v>0.43437499999999996</v>
      </c>
      <c r="AN584" s="21" t="s">
        <v>45</v>
      </c>
      <c r="AO584" s="21" t="s">
        <v>97</v>
      </c>
      <c r="AP584" s="21" t="str">
        <f>_xlfn.XLOOKUP(Consolidated[[#This Row],[CODE]],'[3]PRUEBA PVI'!$D:$D,'[3]PRUEBA PVI'!$I:$I,"NO DATA")</f>
        <v>REGULAR</v>
      </c>
      <c r="AQ584" s="28" t="str">
        <f>IF(_xlfn.XLOOKUP(Consolidated[[#This Row],[CODE]],'[4]PRUEBA PVI'!$D:$D,'[4]PRUEBA PVI'!$I:$I,"NOT FOUND")=Consolidated[[#This Row],[SPECIAL SCHOOL]],"MATCHES","NO")</f>
        <v>MATCHES</v>
      </c>
      <c r="AR584" s="28"/>
      <c r="AS584" s="21">
        <f>_xlfn.XLOOKUP(Consolidated[[#This Row],[CODE]],'[5]WORKING FILE'!$D:$D,'[5]WORKING FILE'!$W:$W,"")</f>
        <v>4</v>
      </c>
      <c r="AT584" s="33" t="str">
        <f>_xlfn.XLOOKUP(Consolidated[[#This Row],[CODE]],'[5]WORKING FILE'!$D:$D,'[5]WORKING FILE'!$V:$V)</f>
        <v xml:space="preserve">Combine with nearby LUIS A FERRE AGUAYO and BENICIA VELEZ on this site near center of town. Significant addition required. </v>
      </c>
      <c r="AU584" s="21" t="str">
        <f>_xlfn.XLOOKUP(Consolidated[[#This Row],[CODE]],'[6]Karen sort'!$D:$D,'[6]Karen sort'!$O:$O,"NOT COMPLETE")</f>
        <v>PK-5</v>
      </c>
      <c r="AV584" s="21">
        <v>2.1</v>
      </c>
      <c r="AW584" s="21">
        <v>5</v>
      </c>
      <c r="AX584" s="21" t="s">
        <v>92</v>
      </c>
      <c r="AY584" s="27" t="s">
        <v>92</v>
      </c>
      <c r="AZ584" s="21"/>
      <c r="BA584" s="21"/>
      <c r="BB584" s="21"/>
      <c r="BC584" s="21"/>
      <c r="BD584" s="21"/>
      <c r="BE584" s="21"/>
      <c r="BF584" s="24" t="s">
        <v>179</v>
      </c>
      <c r="BG584" s="24">
        <v>176.68431010422159</v>
      </c>
      <c r="BH584" s="29" t="str">
        <f>IF(_xlfn.XLOOKUP(Consolidated[[#This Row],[CODE]],'[4]PRUEBA PVI'!$D:$D,'[4]PRUEBA PVI'!$AF:$AF,"NOT FOUND")=BG584,"",_xlfn.XLOOKUP(Consolidated[[#This Row],[CODE]],'[4]PRUEBA PVI'!$D:$D,'[4]PRUEBA PVI'!$AF:$AF,"NOT FOUND"))</f>
        <v/>
      </c>
      <c r="BI584" s="30">
        <v>167.02382315485218</v>
      </c>
      <c r="BJ584" s="21">
        <v>15</v>
      </c>
      <c r="BK584" s="28" t="str">
        <f>IF(_xlfn.XLOOKUP(Consolidated[[#This Row],[CODE]],'[4]PRUEBA PVI'!$D:$D,'[4]PRUEBA PVI'!$AK:$AK,"NO DATA")=Consolidated[[#This Row],[NO OF CLASSROOMS]],"","DOES NOT MATCH")</f>
        <v/>
      </c>
      <c r="BL584" s="31">
        <f>Consolidated[[#This Row],[ENROLLMENT 2021-22]]/Consolidated[[#This Row],[NO OF CLASSROOMS]]</f>
        <v>11.134921543656812</v>
      </c>
      <c r="BM584" s="21">
        <f>Consolidated[[#This Row],[FLOOR AREA (SF)]]/Consolidated[[#This Row],[ENROLLMENT 2022-23]]</f>
        <v>148.97757466111915</v>
      </c>
      <c r="BN584" s="21" t="s">
        <v>114</v>
      </c>
      <c r="BO584" s="21" t="s">
        <v>100</v>
      </c>
      <c r="BP584" s="21" t="s">
        <v>97</v>
      </c>
      <c r="BQ584" s="21" t="s">
        <v>97</v>
      </c>
      <c r="BR584" s="21" t="s">
        <v>285</v>
      </c>
      <c r="BS584" s="21" t="str">
        <f>_xlfn.XLOOKUP(Consolidated[[#This Row],[CODE]],'[7]page 1'!$A:$A,'[7]page 1'!$C:$C,"")</f>
        <v/>
      </c>
      <c r="BT584" s="21" t="str">
        <f>_xlfn.XLOOKUP(Consolidated[[#This Row],[CODE]],[8]Sheet1!$A:$A,[8]Sheet1!$G:$G,"")</f>
        <v/>
      </c>
      <c r="BU584" s="21" t="s">
        <v>92</v>
      </c>
      <c r="BV584" s="21" t="s">
        <v>101</v>
      </c>
      <c r="BW584" s="25" t="s">
        <v>92</v>
      </c>
      <c r="BX584" s="32" t="s">
        <v>1644</v>
      </c>
      <c r="BY584" s="21" t="s">
        <v>1400</v>
      </c>
      <c r="BZ584" s="21" t="s">
        <v>103</v>
      </c>
      <c r="CA584" s="33" t="s">
        <v>1542</v>
      </c>
      <c r="CB584" s="21">
        <v>1</v>
      </c>
      <c r="CC584" s="25" t="s">
        <v>172</v>
      </c>
      <c r="CD584" s="21" t="s">
        <v>97</v>
      </c>
      <c r="CE584" s="21"/>
      <c r="CF584" s="21" t="s">
        <v>143</v>
      </c>
    </row>
    <row r="585" spans="1:84" ht="70.2" x14ac:dyDescent="0.3">
      <c r="A585" s="21">
        <v>57562</v>
      </c>
      <c r="B585" s="22" t="s">
        <v>1645</v>
      </c>
      <c r="C585" s="21" t="s">
        <v>356</v>
      </c>
      <c r="D585" s="21" t="s">
        <v>356</v>
      </c>
      <c r="E585" s="21" t="s">
        <v>356</v>
      </c>
      <c r="F585" s="21"/>
      <c r="G585" s="21" t="s">
        <v>189</v>
      </c>
      <c r="H585" s="21" t="s">
        <v>190</v>
      </c>
      <c r="I585" s="21" t="s">
        <v>92</v>
      </c>
      <c r="J585" s="21" t="s">
        <v>92</v>
      </c>
      <c r="K585" s="21" t="s">
        <v>191</v>
      </c>
      <c r="L585" s="24" t="s">
        <v>92</v>
      </c>
      <c r="M585" s="24" t="s">
        <v>92</v>
      </c>
      <c r="N585" s="24" t="s">
        <v>92</v>
      </c>
      <c r="O585" s="24" t="s">
        <v>92</v>
      </c>
      <c r="P585" s="24" t="s">
        <v>92</v>
      </c>
      <c r="Q585" s="24" t="s">
        <v>92</v>
      </c>
      <c r="R585" s="24" t="s">
        <v>92</v>
      </c>
      <c r="S585" s="24">
        <v>82.509252233896291</v>
      </c>
      <c r="T585" s="24">
        <v>70.89335433129493</v>
      </c>
      <c r="U585" s="24">
        <v>93.180749978060959</v>
      </c>
      <c r="V585" s="24" t="s">
        <v>92</v>
      </c>
      <c r="W585" s="24" t="s">
        <v>92</v>
      </c>
      <c r="X585" s="24" t="s">
        <v>92</v>
      </c>
      <c r="Y585" s="24" t="s">
        <v>92</v>
      </c>
      <c r="Z585" s="24" t="s">
        <v>92</v>
      </c>
      <c r="AA585" s="24" t="s">
        <v>92</v>
      </c>
      <c r="AB585" s="23" t="s">
        <v>1013</v>
      </c>
      <c r="AC585" s="21">
        <v>18.05104</v>
      </c>
      <c r="AD585" s="21">
        <v>-66.547709999999995</v>
      </c>
      <c r="AE585" s="21" t="str">
        <f>_xlfn.XLOOKUP(Consolidated[[#This Row],[CODE]],[1]updatedschoolpoints!$A:$A,[1]updatedschoolpoints!$O:$O)</f>
        <v>366-033-792-01</v>
      </c>
      <c r="AF585" s="21">
        <f>_xlfn.XLOOKUP(Consolidated[[#This Row],[CODE]],[1]updatedschoolpoints!$A:$A,[1]updatedschoolpoints!$Q:$Q)</f>
        <v>1</v>
      </c>
      <c r="AG585" s="21">
        <f>_xlfn.XLOOKUP(Consolidated[[#This Row],[CODE]],[1]updatedschoolpoints!$A:$A,[1]updatedschoolpoints!$P:$P)</f>
        <v>792</v>
      </c>
      <c r="AH585" s="21">
        <f>_xlfn.XLOOKUP(Consolidated[[#This Row],[CODE]],[1]updatedschoolpoints!$A:$A,[1]updatedschoolpoints!$I:$I)</f>
        <v>3.3548833880000002</v>
      </c>
      <c r="AI585" s="21">
        <f>_xlfn.XLOOKUP(Consolidated[[#This Row],[CODE]],[1]updatedschoolpoints!$A:$A,[1]updatedschoolpoints!$H:$H)</f>
        <v>146138.72039999999</v>
      </c>
      <c r="AJ585" s="21">
        <v>57561</v>
      </c>
      <c r="AK585" s="21" t="s">
        <v>402</v>
      </c>
      <c r="AL585" s="26">
        <f>_xlfn.XLOOKUP(Consolidated[[#This Row],[CODE]],'[2]FCI updated 220517'!$B:$B,'[2]FCI updated 220517'!$GD:$GD)</f>
        <v>0.84499999999999997</v>
      </c>
      <c r="AM585" s="27">
        <f>IF(AND(Consolidated[[#This Row],[DESIGNATION]]="Historic",Consolidated[[#This Row],[DESIGNATION 3/22/2022]]="Historic"),AL585,AL585/1.6)</f>
        <v>0.52812499999999996</v>
      </c>
      <c r="AN585" s="21" t="s">
        <v>97</v>
      </c>
      <c r="AO585" s="21" t="s">
        <v>97</v>
      </c>
      <c r="AP585" s="21" t="str">
        <f>_xlfn.XLOOKUP(Consolidated[[#This Row],[CODE]],'[3]PRUEBA PVI'!$D:$D,'[3]PRUEBA PVI'!$I:$I,"NO DATA")</f>
        <v>REGULAR</v>
      </c>
      <c r="AQ585" s="28" t="str">
        <f>IF(_xlfn.XLOOKUP(Consolidated[[#This Row],[CODE]],'[4]PRUEBA PVI'!$D:$D,'[4]PRUEBA PVI'!$I:$I,"NOT FOUND")=Consolidated[[#This Row],[SPECIAL SCHOOL]],"MATCHES","NO")</f>
        <v>MATCHES</v>
      </c>
      <c r="AR585" s="28"/>
      <c r="AS585" s="21">
        <f>_xlfn.XLOOKUP(Consolidated[[#This Row],[CODE]],'[5]WORKING FILE'!$D:$D,'[5]WORKING FILE'!$W:$W,"")</f>
        <v>1</v>
      </c>
      <c r="AT585" s="33" t="str">
        <f>_xlfn.XLOOKUP(Consolidated[[#This Row],[CODE]],'[5]WORKING FILE'!$D:$D,'[5]WORKING FILE'!$V:$V)</f>
        <v>In flood zone. Consider combining in the replacement of JUAN SERRALLES (SUPERIOR).</v>
      </c>
      <c r="AU585" s="21">
        <f>_xlfn.XLOOKUP(Consolidated[[#This Row],[CODE]],'[6]Karen sort'!$D:$D,'[6]Karen sort'!$O:$O,"NOT COMPLETE")</f>
        <v>0</v>
      </c>
      <c r="AV585" s="21">
        <v>8.1999999999999993</v>
      </c>
      <c r="AW585" s="21">
        <v>2</v>
      </c>
      <c r="AX585" s="21" t="s">
        <v>92</v>
      </c>
      <c r="AY585" s="27" t="s">
        <v>92</v>
      </c>
      <c r="AZ585" s="21"/>
      <c r="BA585" s="21"/>
      <c r="BB585" s="21"/>
      <c r="BC585" s="21"/>
      <c r="BD585" s="21"/>
      <c r="BE585" s="21"/>
      <c r="BF585" s="24" t="s">
        <v>179</v>
      </c>
      <c r="BG585" s="24">
        <v>246.58335654325217</v>
      </c>
      <c r="BH585" s="29" t="str">
        <f>IF(_xlfn.XLOOKUP(Consolidated[[#This Row],[CODE]],'[4]PRUEBA PVI'!$D:$D,'[4]PRUEBA PVI'!$AF:$AF,"NOT FOUND")=BG585,"",_xlfn.XLOOKUP(Consolidated[[#This Row],[CODE]],'[4]PRUEBA PVI'!$D:$D,'[4]PRUEBA PVI'!$AF:$AF,"NOT FOUND"))</f>
        <v/>
      </c>
      <c r="BI585" s="30">
        <v>233.86036761732203</v>
      </c>
      <c r="BJ585" s="21">
        <v>33</v>
      </c>
      <c r="BK585" s="28" t="str">
        <f>IF(_xlfn.XLOOKUP(Consolidated[[#This Row],[CODE]],'[4]PRUEBA PVI'!$D:$D,'[4]PRUEBA PVI'!$AK:$AK,"NO DATA")=Consolidated[[#This Row],[NO OF CLASSROOMS]],"","DOES NOT MATCH")</f>
        <v/>
      </c>
      <c r="BL585" s="31">
        <f>Consolidated[[#This Row],[ENROLLMENT 2021-22]]/Consolidated[[#This Row],[NO OF CLASSROOMS]]</f>
        <v>7.0866778065855156</v>
      </c>
      <c r="BM585" s="21">
        <f>Consolidated[[#This Row],[FLOOR AREA (SF)]]/Consolidated[[#This Row],[ENROLLMENT 2022-23]]</f>
        <v>233.43424636164957</v>
      </c>
      <c r="BN585" s="21" t="s">
        <v>114</v>
      </c>
      <c r="BO585" s="21" t="s">
        <v>115</v>
      </c>
      <c r="BP585" s="21" t="s">
        <v>97</v>
      </c>
      <c r="BQ585" s="21" t="s">
        <v>97</v>
      </c>
      <c r="BR585" s="21" t="s">
        <v>285</v>
      </c>
      <c r="BS585" s="21" t="str">
        <f>_xlfn.XLOOKUP(Consolidated[[#This Row],[CODE]],'[7]page 1'!$A:$A,'[7]page 1'!$C:$C,"")</f>
        <v/>
      </c>
      <c r="BT585" s="21" t="str">
        <f>_xlfn.XLOOKUP(Consolidated[[#This Row],[CODE]],[8]Sheet1!$A:$A,[8]Sheet1!$G:$G,"")</f>
        <v/>
      </c>
      <c r="BU585" s="21" t="s">
        <v>92</v>
      </c>
      <c r="BV585" s="21" t="s">
        <v>101</v>
      </c>
      <c r="BW585" s="25" t="s">
        <v>279</v>
      </c>
      <c r="BX585" s="32" t="s">
        <v>1646</v>
      </c>
      <c r="BY585" s="21" t="s">
        <v>356</v>
      </c>
      <c r="BZ585" s="21" t="s">
        <v>103</v>
      </c>
      <c r="CA585" s="33" t="s">
        <v>1474</v>
      </c>
      <c r="CB585" s="21">
        <v>1</v>
      </c>
      <c r="CC585" s="25" t="s">
        <v>172</v>
      </c>
      <c r="CD585" s="21" t="s">
        <v>97</v>
      </c>
      <c r="CE585" s="21"/>
      <c r="CF585" s="21" t="s">
        <v>143</v>
      </c>
    </row>
    <row r="586" spans="1:84" ht="27.6" x14ac:dyDescent="0.3">
      <c r="A586" s="63">
        <v>57620</v>
      </c>
      <c r="B586" s="60" t="s">
        <v>1647</v>
      </c>
      <c r="C586" s="21" t="s">
        <v>356</v>
      </c>
      <c r="D586" s="21" t="s">
        <v>1400</v>
      </c>
      <c r="E586" s="21" t="s">
        <v>1401</v>
      </c>
      <c r="F586" s="21"/>
      <c r="G586" s="21" t="s">
        <v>160</v>
      </c>
      <c r="H586" s="21" t="s">
        <v>161</v>
      </c>
      <c r="I586" s="21" t="s">
        <v>92</v>
      </c>
      <c r="J586" s="21" t="s">
        <v>93</v>
      </c>
      <c r="K586" s="21" t="s">
        <v>162</v>
      </c>
      <c r="L586" s="24" t="s">
        <v>92</v>
      </c>
      <c r="M586" s="24" t="s">
        <v>92</v>
      </c>
      <c r="N586" s="24" t="s">
        <v>92</v>
      </c>
      <c r="O586" s="24" t="s">
        <v>92</v>
      </c>
      <c r="P586" s="24" t="s">
        <v>92</v>
      </c>
      <c r="Q586" s="24" t="s">
        <v>92</v>
      </c>
      <c r="R586" s="24" t="s">
        <v>92</v>
      </c>
      <c r="S586" s="24" t="s">
        <v>92</v>
      </c>
      <c r="T586" s="24" t="s">
        <v>92</v>
      </c>
      <c r="U586" s="24" t="s">
        <v>92</v>
      </c>
      <c r="V586" s="24">
        <v>68.742617821863007</v>
      </c>
      <c r="W586" s="24">
        <v>75.364927573275253</v>
      </c>
      <c r="X586" s="24">
        <v>63.686298241429931</v>
      </c>
      <c r="Y586" s="24">
        <v>60.773073167442192</v>
      </c>
      <c r="Z586" s="24" t="s">
        <v>92</v>
      </c>
      <c r="AA586" s="24" t="s">
        <v>92</v>
      </c>
      <c r="AB586" s="23" t="s">
        <v>313</v>
      </c>
      <c r="AC586" s="21">
        <v>17.975480000000001</v>
      </c>
      <c r="AD586" s="21">
        <v>-66.904769999999999</v>
      </c>
      <c r="AE586" s="21" t="str">
        <f>_xlfn.XLOOKUP(Consolidated[[#This Row],[CODE]],[1]updatedschoolpoints!$A:$A,[1]updatedschoolpoints!$O:$O)</f>
        <v>407-076-145-01</v>
      </c>
      <c r="AF586" s="21">
        <f>_xlfn.XLOOKUP(Consolidated[[#This Row],[CODE]],[1]updatedschoolpoints!$A:$A,[1]updatedschoolpoints!$Q:$Q)</f>
        <v>1</v>
      </c>
      <c r="AG586" s="21">
        <f>_xlfn.XLOOKUP(Consolidated[[#This Row],[CODE]],[1]updatedschoolpoints!$A:$A,[1]updatedschoolpoints!$P:$P)</f>
        <v>145</v>
      </c>
      <c r="AH586" s="21">
        <f>_xlfn.XLOOKUP(Consolidated[[#This Row],[CODE]],[1]updatedschoolpoints!$A:$A,[1]updatedschoolpoints!$I:$I)</f>
        <v>5.7974897040000002</v>
      </c>
      <c r="AI586" s="21">
        <f>_xlfn.XLOOKUP(Consolidated[[#This Row],[CODE]],[1]updatedschoolpoints!$A:$A,[1]updatedschoolpoints!$H:$H)</f>
        <v>252538.65150000001</v>
      </c>
      <c r="AJ586" s="38"/>
      <c r="AK586" s="21" t="s">
        <v>793</v>
      </c>
      <c r="AL586" s="26">
        <f>_xlfn.XLOOKUP(Consolidated[[#This Row],[CODE]],'[2]FCI updated 220517'!$B:$B,'[2]FCI updated 220517'!$GD:$GD)</f>
        <v>0.80999999999999905</v>
      </c>
      <c r="AM586" s="27">
        <f>IF(AND(Consolidated[[#This Row],[DESIGNATION]]="Historic",Consolidated[[#This Row],[DESIGNATION 3/22/2022]]="Historic"),AL586,AL586/1.6)</f>
        <v>0.50624999999999942</v>
      </c>
      <c r="AN586" s="21" t="s">
        <v>97</v>
      </c>
      <c r="AO586" s="21" t="s">
        <v>97</v>
      </c>
      <c r="AP586" s="21" t="str">
        <f>_xlfn.XLOOKUP(Consolidated[[#This Row],[CODE]],'[3]PRUEBA PVI'!$D:$D,'[3]PRUEBA PVI'!$I:$I,"NO DATA")</f>
        <v>VOCACIONAL</v>
      </c>
      <c r="AQ586" s="28" t="str">
        <f>IF(_xlfn.XLOOKUP(Consolidated[[#This Row],[CODE]],'[4]PRUEBA PVI'!$D:$D,'[4]PRUEBA PVI'!$I:$I,"NOT FOUND")=Consolidated[[#This Row],[SPECIAL SCHOOL]],"MATCHES","NO")</f>
        <v>MATCHES</v>
      </c>
      <c r="AR586" s="28"/>
      <c r="AS586" s="21">
        <f>_xlfn.XLOOKUP(Consolidated[[#This Row],[CODE]],'[5]WORKING FILE'!$D:$D,'[5]WORKING FILE'!$W:$W,"")</f>
        <v>3</v>
      </c>
      <c r="AT586" s="33" t="str">
        <f>_xlfn.XLOOKUP(Consolidated[[#This Row],[CODE]],'[5]WORKING FILE'!$D:$D,'[5]WORKING FILE'!$V:$V)</f>
        <v>&lt;5 m from Loaiza HS, Yauco</v>
      </c>
      <c r="AU586" s="21" t="str">
        <f>_xlfn.XLOOKUP(Consolidated[[#This Row],[CODE]],'[6]Karen sort'!$D:$D,'[6]Karen sort'!$O:$O,"NOT COMPLETE")</f>
        <v>9-12</v>
      </c>
      <c r="AV586" s="21">
        <v>2.7</v>
      </c>
      <c r="AW586" s="21">
        <v>2</v>
      </c>
      <c r="AX586" s="21">
        <v>4</v>
      </c>
      <c r="AY586" s="27">
        <v>1.6939045261163599</v>
      </c>
      <c r="AZ586" s="21"/>
      <c r="BA586" s="21"/>
      <c r="BB586" s="21"/>
      <c r="BC586" s="21"/>
      <c r="BD586" s="21"/>
      <c r="BE586" s="21"/>
      <c r="BF586" s="24" t="s">
        <v>179</v>
      </c>
      <c r="BG586" s="24">
        <v>276.4451860544624</v>
      </c>
      <c r="BH586" s="29" t="str">
        <f>IF(_xlfn.XLOOKUP(Consolidated[[#This Row],[CODE]],'[4]PRUEBA PVI'!$D:$D,'[4]PRUEBA PVI'!$AF:$AF,"NOT FOUND")=BG586,"",_xlfn.XLOOKUP(Consolidated[[#This Row],[CODE]],'[4]PRUEBA PVI'!$D:$D,'[4]PRUEBA PVI'!$AF:$AF,"NOT FOUND"))</f>
        <v/>
      </c>
      <c r="BI586" s="30">
        <v>265.36668251661172</v>
      </c>
      <c r="BJ586" s="21">
        <v>27</v>
      </c>
      <c r="BK586" s="28" t="str">
        <f>IF(_xlfn.XLOOKUP(Consolidated[[#This Row],[CODE]],'[4]PRUEBA PVI'!$D:$D,'[4]PRUEBA PVI'!$AK:$AK,"NO DATA")=Consolidated[[#This Row],[NO OF CLASSROOMS]],"","DOES NOT MATCH")</f>
        <v/>
      </c>
      <c r="BL586" s="31">
        <f>Consolidated[[#This Row],[ENROLLMENT 2021-22]]/Consolidated[[#This Row],[NO OF CLASSROOMS]]</f>
        <v>9.8283956487633972</v>
      </c>
      <c r="BM586" s="21">
        <f>Consolidated[[#This Row],[FLOOR AREA (SF)]]/Consolidated[[#This Row],[ENROLLMENT 2022-23]]</f>
        <v>0</v>
      </c>
      <c r="BN586" s="21" t="s">
        <v>114</v>
      </c>
      <c r="BO586" s="21" t="s">
        <v>132</v>
      </c>
      <c r="BP586" s="21" t="s">
        <v>97</v>
      </c>
      <c r="BQ586" s="21" t="s">
        <v>97</v>
      </c>
      <c r="BR586" s="21" t="s">
        <v>285</v>
      </c>
      <c r="BS586" s="21" t="str">
        <f>_xlfn.XLOOKUP(Consolidated[[#This Row],[CODE]],'[7]page 1'!$A:$A,'[7]page 1'!$C:$C,"")</f>
        <v/>
      </c>
      <c r="BT586" s="21" t="str">
        <f>_xlfn.XLOOKUP(Consolidated[[#This Row],[CODE]],[8]Sheet1!$A:$A,[8]Sheet1!$G:$G,"")</f>
        <v/>
      </c>
      <c r="BU586" s="21" t="s">
        <v>92</v>
      </c>
      <c r="BV586" s="21" t="s">
        <v>101</v>
      </c>
      <c r="BW586" s="25" t="s">
        <v>125</v>
      </c>
      <c r="BX586" s="32" t="s">
        <v>1648</v>
      </c>
      <c r="BY586" s="21" t="s">
        <v>1401</v>
      </c>
      <c r="BZ586" s="21" t="s">
        <v>103</v>
      </c>
      <c r="CA586" s="33" t="s">
        <v>1403</v>
      </c>
      <c r="CB586" s="21">
        <v>1</v>
      </c>
      <c r="CC586" s="25" t="s">
        <v>172</v>
      </c>
      <c r="CD586" s="21" t="s">
        <v>97</v>
      </c>
      <c r="CE586" s="21" t="s">
        <v>1023</v>
      </c>
      <c r="CF586" s="21" t="s">
        <v>143</v>
      </c>
    </row>
    <row r="587" spans="1:84" ht="56.4" x14ac:dyDescent="0.3">
      <c r="A587" s="21">
        <v>57638</v>
      </c>
      <c r="B587" s="22" t="s">
        <v>1649</v>
      </c>
      <c r="C587" s="21" t="s">
        <v>356</v>
      </c>
      <c r="D587" s="21" t="s">
        <v>356</v>
      </c>
      <c r="E587" s="21" t="s">
        <v>356</v>
      </c>
      <c r="F587" s="21"/>
      <c r="G587" s="42" t="s">
        <v>389</v>
      </c>
      <c r="H587" s="42"/>
      <c r="I587" s="42" t="s">
        <v>92</v>
      </c>
      <c r="J587" s="42" t="s">
        <v>92</v>
      </c>
      <c r="K587" s="42" t="s">
        <v>94</v>
      </c>
      <c r="L587" s="43"/>
      <c r="M587" s="43"/>
      <c r="N587" s="43"/>
      <c r="O587" s="43"/>
      <c r="P587" s="43"/>
      <c r="Q587" s="43"/>
      <c r="R587" s="43"/>
      <c r="S587" s="43"/>
      <c r="T587" s="43"/>
      <c r="U587" s="43"/>
      <c r="V587" s="43"/>
      <c r="W587" s="43"/>
      <c r="X587" s="43"/>
      <c r="Y587" s="43"/>
      <c r="Z587" s="43"/>
      <c r="AA587" s="43"/>
      <c r="AB587" s="23" t="s">
        <v>1339</v>
      </c>
      <c r="AC587" s="21">
        <v>18.015260000000001</v>
      </c>
      <c r="AD587" s="21">
        <v>-66.608279999999993</v>
      </c>
      <c r="AE587" s="21" t="str">
        <f>_xlfn.XLOOKUP(Consolidated[[#This Row],[CODE]],[1]updatedschoolpoints!$A:$A,[1]updatedschoolpoints!$O:$O)</f>
        <v>389-043-759-01</v>
      </c>
      <c r="AF587" s="21">
        <f>_xlfn.XLOOKUP(Consolidated[[#This Row],[CODE]],[1]updatedschoolpoints!$A:$A,[1]updatedschoolpoints!$Q:$Q)</f>
        <v>1</v>
      </c>
      <c r="AG587" s="21">
        <f>_xlfn.XLOOKUP(Consolidated[[#This Row],[CODE]],[1]updatedschoolpoints!$A:$A,[1]updatedschoolpoints!$P:$P)</f>
        <v>759</v>
      </c>
      <c r="AH587" s="21">
        <f>_xlfn.XLOOKUP(Consolidated[[#This Row],[CODE]],[1]updatedschoolpoints!$A:$A,[1]updatedschoolpoints!$I:$I)</f>
        <v>3.7552818779999999</v>
      </c>
      <c r="AI587" s="21">
        <f>_xlfn.XLOOKUP(Consolidated[[#This Row],[CODE]],[1]updatedschoolpoints!$A:$A,[1]updatedschoolpoints!$H:$H)</f>
        <v>163580.07860000001</v>
      </c>
      <c r="AJ587" s="21">
        <v>49426</v>
      </c>
      <c r="AK587" s="21" t="s">
        <v>1650</v>
      </c>
      <c r="AL587" s="26">
        <f>_xlfn.XLOOKUP(Consolidated[[#This Row],[CODE]],'[2]FCI updated 220517'!$B:$B,'[2]FCI updated 220517'!$GD:$GD)</f>
        <v>1.548</v>
      </c>
      <c r="AM587" s="27">
        <f>IF(AND(Consolidated[[#This Row],[DESIGNATION]]="Historic",Consolidated[[#This Row],[DESIGNATION 3/22/2022]]="Historic"),AL587,AL587/1.6)</f>
        <v>0.96750000000000003</v>
      </c>
      <c r="AN587" s="21" t="s">
        <v>97</v>
      </c>
      <c r="AO587" s="21" t="s">
        <v>97</v>
      </c>
      <c r="AP587" s="21" t="str">
        <f>_xlfn.XLOOKUP(Consolidated[[#This Row],[CODE]],'[3]PRUEBA PVI'!$D:$D,'[3]PRUEBA PVI'!$I:$I,"NO DATA")</f>
        <v>BELLAS ARTES</v>
      </c>
      <c r="AQ587" s="28" t="str">
        <f>IF(_xlfn.XLOOKUP(Consolidated[[#This Row],[CODE]],'[4]PRUEBA PVI'!$D:$D,'[4]PRUEBA PVI'!$I:$I,"NOT FOUND")=Consolidated[[#This Row],[SPECIAL SCHOOL]],"MATCHES","NO")</f>
        <v>MATCHES</v>
      </c>
      <c r="AR587" s="28"/>
      <c r="AS587" s="21">
        <f>_xlfn.XLOOKUP(Consolidated[[#This Row],[CODE]],'[5]WORKING FILE'!$D:$D,'[5]WORKING FILE'!$W:$W,"")</f>
        <v>3</v>
      </c>
      <c r="AT587" s="33" t="str">
        <f>_xlfn.XLOOKUP(Consolidated[[#This Row],[CODE]],'[5]WORKING FILE'!$D:$D,'[5]WORKING FILE'!$V:$V)</f>
        <v xml:space="preserve">Specialty School. Keep </v>
      </c>
      <c r="AU587" s="21">
        <f>_xlfn.XLOOKUP(Consolidated[[#This Row],[CODE]],'[6]Karen sort'!$D:$D,'[6]Karen sort'!$O:$O,"NOT COMPLETE")</f>
        <v>0</v>
      </c>
      <c r="AV587" s="21">
        <v>8.1999999999999993</v>
      </c>
      <c r="AW587" s="21"/>
      <c r="AX587" s="21" t="s">
        <v>92</v>
      </c>
      <c r="AY587" s="27" t="s">
        <v>92</v>
      </c>
      <c r="AZ587" s="21"/>
      <c r="BA587" s="21"/>
      <c r="BB587" s="21"/>
      <c r="BC587" s="21"/>
      <c r="BD587" s="21"/>
      <c r="BE587" s="21"/>
      <c r="BF587" s="24" t="s">
        <v>98</v>
      </c>
      <c r="BG587" s="24">
        <v>0</v>
      </c>
      <c r="BH587" s="29" t="str">
        <f>IF(_xlfn.XLOOKUP(Consolidated[[#This Row],[CODE]],'[4]PRUEBA PVI'!$D:$D,'[4]PRUEBA PVI'!$AF:$AF,"NOT FOUND")=BG587,"",_xlfn.XLOOKUP(Consolidated[[#This Row],[CODE]],'[4]PRUEBA PVI'!$D:$D,'[4]PRUEBA PVI'!$AF:$AF,"NOT FOUND"))</f>
        <v/>
      </c>
      <c r="BI587" s="30">
        <v>0</v>
      </c>
      <c r="BJ587" s="21">
        <v>34</v>
      </c>
      <c r="BK587" s="28" t="str">
        <f>IF(_xlfn.XLOOKUP(Consolidated[[#This Row],[CODE]],'[4]PRUEBA PVI'!$D:$D,'[4]PRUEBA PVI'!$AK:$AK,"NO DATA")=Consolidated[[#This Row],[NO OF CLASSROOMS]],"","DOES NOT MATCH")</f>
        <v/>
      </c>
      <c r="BL587" s="31">
        <f>Consolidated[[#This Row],[ENROLLMENT 2021-22]]/Consolidated[[#This Row],[NO OF CLASSROOMS]]</f>
        <v>0</v>
      </c>
      <c r="BM587" s="21" t="e">
        <f>Consolidated[[#This Row],[FLOOR AREA (SF)]]/Consolidated[[#This Row],[ENROLLMENT 2022-23]]</f>
        <v>#DIV/0!</v>
      </c>
      <c r="BN587" s="21" t="s">
        <v>99</v>
      </c>
      <c r="BO587" s="21" t="s">
        <v>100</v>
      </c>
      <c r="BP587" s="21" t="s">
        <v>392</v>
      </c>
      <c r="BQ587" s="21" t="s">
        <v>97</v>
      </c>
      <c r="BR587" s="21" t="s">
        <v>285</v>
      </c>
      <c r="BS587" s="21" t="str">
        <f>_xlfn.XLOOKUP(Consolidated[[#This Row],[CODE]],'[7]page 1'!$A:$A,'[7]page 1'!$C:$C,"")</f>
        <v/>
      </c>
      <c r="BT587" s="21" t="str">
        <f>_xlfn.XLOOKUP(Consolidated[[#This Row],[CODE]],[8]Sheet1!$A:$A,[8]Sheet1!$G:$G,"")</f>
        <v/>
      </c>
      <c r="BU587" s="21" t="s">
        <v>92</v>
      </c>
      <c r="BV587" s="21" t="s">
        <v>101</v>
      </c>
      <c r="BW587" s="25" t="s">
        <v>92</v>
      </c>
      <c r="BX587" s="32" t="s">
        <v>1651</v>
      </c>
      <c r="BY587" s="21" t="s">
        <v>356</v>
      </c>
      <c r="BZ587" s="21" t="s">
        <v>103</v>
      </c>
      <c r="CA587" s="33" t="s">
        <v>1474</v>
      </c>
      <c r="CB587" s="21">
        <v>1</v>
      </c>
      <c r="CC587" s="25" t="s">
        <v>105</v>
      </c>
      <c r="CD587" s="21" t="s">
        <v>97</v>
      </c>
      <c r="CE587" s="21"/>
      <c r="CF587" s="21" t="s">
        <v>143</v>
      </c>
    </row>
    <row r="588" spans="1:84" ht="56.4" x14ac:dyDescent="0.3">
      <c r="A588" s="21">
        <v>57703</v>
      </c>
      <c r="B588" s="22" t="s">
        <v>1652</v>
      </c>
      <c r="C588" s="21" t="s">
        <v>356</v>
      </c>
      <c r="D588" s="21" t="s">
        <v>1384</v>
      </c>
      <c r="E588" s="21" t="s">
        <v>1384</v>
      </c>
      <c r="F588" s="21"/>
      <c r="G588" s="21" t="s">
        <v>160</v>
      </c>
      <c r="H588" s="21" t="s">
        <v>161</v>
      </c>
      <c r="I588" s="21" t="s">
        <v>92</v>
      </c>
      <c r="J588" s="21" t="s">
        <v>93</v>
      </c>
      <c r="K588" s="21" t="s">
        <v>162</v>
      </c>
      <c r="L588" s="24" t="s">
        <v>92</v>
      </c>
      <c r="M588" s="24" t="s">
        <v>92</v>
      </c>
      <c r="N588" s="24" t="s">
        <v>92</v>
      </c>
      <c r="O588" s="24" t="s">
        <v>92</v>
      </c>
      <c r="P588" s="24" t="s">
        <v>92</v>
      </c>
      <c r="Q588" s="24" t="s">
        <v>92</v>
      </c>
      <c r="R588" s="24" t="s">
        <v>92</v>
      </c>
      <c r="S588" s="24" t="s">
        <v>92</v>
      </c>
      <c r="T588" s="24" t="s">
        <v>92</v>
      </c>
      <c r="U588" s="24" t="s">
        <v>92</v>
      </c>
      <c r="V588" s="24">
        <v>67.787859241003801</v>
      </c>
      <c r="W588" s="24">
        <v>63.917090473537243</v>
      </c>
      <c r="X588" s="24">
        <v>74.300681281668247</v>
      </c>
      <c r="Y588" s="24">
        <v>58.843769257364663</v>
      </c>
      <c r="Z588" s="24" t="s">
        <v>92</v>
      </c>
      <c r="AA588" s="24" t="s">
        <v>92</v>
      </c>
      <c r="AB588" s="23" t="s">
        <v>178</v>
      </c>
      <c r="AC588" s="21">
        <v>17.960180000000001</v>
      </c>
      <c r="AD588" s="21">
        <v>-66.40558</v>
      </c>
      <c r="AE588" s="21" t="str">
        <f>_xlfn.XLOOKUP(Consolidated[[#This Row],[CODE]],[1]updatedschoolpoints!$A:$A,[1]updatedschoolpoints!$O:$O)</f>
        <v>437-000-003-07</v>
      </c>
      <c r="AF588" s="21">
        <f>_xlfn.XLOOKUP(Consolidated[[#This Row],[CODE]],[1]updatedschoolpoints!$A:$A,[1]updatedschoolpoints!$Q:$Q)</f>
        <v>7</v>
      </c>
      <c r="AG588" s="21">
        <f>_xlfn.XLOOKUP(Consolidated[[#This Row],[CODE]],[1]updatedschoolpoints!$A:$A,[1]updatedschoolpoints!$P:$P)</f>
        <v>3</v>
      </c>
      <c r="AH588" s="21">
        <f>_xlfn.XLOOKUP(Consolidated[[#This Row],[CODE]],[1]updatedschoolpoints!$A:$A,[1]updatedschoolpoints!$I:$I)</f>
        <v>4.8981069640000001</v>
      </c>
      <c r="AI588" s="21">
        <f>_xlfn.XLOOKUP(Consolidated[[#This Row],[CODE]],[1]updatedschoolpoints!$A:$A,[1]updatedschoolpoints!$H:$H)</f>
        <v>213361.53940000001</v>
      </c>
      <c r="AJ588" s="21">
        <v>75880</v>
      </c>
      <c r="AK588" s="21" t="s">
        <v>402</v>
      </c>
      <c r="AL588" s="26">
        <f>_xlfn.XLOOKUP(Consolidated[[#This Row],[CODE]],'[2]FCI updated 220517'!$B:$B,'[2]FCI updated 220517'!$GD:$GD)</f>
        <v>0.61499999999999999</v>
      </c>
      <c r="AM588" s="27">
        <f>IF(AND(Consolidated[[#This Row],[DESIGNATION]]="Historic",Consolidated[[#This Row],[DESIGNATION 3/22/2022]]="Historic"),AL588,AL588/1.6)</f>
        <v>0.38437499999999997</v>
      </c>
      <c r="AN588" s="21" t="s">
        <v>45</v>
      </c>
      <c r="AO588" s="21" t="s">
        <v>97</v>
      </c>
      <c r="AP588" s="21" t="str">
        <f>_xlfn.XLOOKUP(Consolidated[[#This Row],[CODE]],'[3]PRUEBA PVI'!$D:$D,'[3]PRUEBA PVI'!$I:$I,"NO DATA")</f>
        <v>VOCACIONAL</v>
      </c>
      <c r="AQ588" s="28" t="str">
        <f>IF(_xlfn.XLOOKUP(Consolidated[[#This Row],[CODE]],'[4]PRUEBA PVI'!$D:$D,'[4]PRUEBA PVI'!$I:$I,"NOT FOUND")=Consolidated[[#This Row],[SPECIAL SCHOOL]],"MATCHES","NO")</f>
        <v>MATCHES</v>
      </c>
      <c r="AR588" s="28"/>
      <c r="AS588" s="21">
        <f>_xlfn.XLOOKUP(Consolidated[[#This Row],[CODE]],'[5]WORKING FILE'!$D:$D,'[5]WORKING FILE'!$W:$W,"")</f>
        <v>3</v>
      </c>
      <c r="AT588" s="33" t="str">
        <f>_xlfn.XLOOKUP(Consolidated[[#This Row],[CODE]],'[5]WORKING FILE'!$D:$D,'[5]WORKING FILE'!$V:$V)</f>
        <v>850 meters to MS</v>
      </c>
      <c r="AU588" s="21" t="str">
        <f>_xlfn.XLOOKUP(Consolidated[[#This Row],[CODE]],'[6]Karen sort'!$D:$D,'[6]Karen sort'!$O:$O,"NOT COMPLETE")</f>
        <v>9-12</v>
      </c>
      <c r="AV588" s="21">
        <v>3.8</v>
      </c>
      <c r="AW588" s="21">
        <v>2</v>
      </c>
      <c r="AX588" s="21" t="s">
        <v>92</v>
      </c>
      <c r="AY588" s="27" t="s">
        <v>92</v>
      </c>
      <c r="AZ588" s="21"/>
      <c r="BA588" s="21"/>
      <c r="BB588" s="21"/>
      <c r="BC588" s="21"/>
      <c r="BD588" s="21"/>
      <c r="BE588" s="21"/>
      <c r="BF588" s="24" t="s">
        <v>179</v>
      </c>
      <c r="BG588" s="24">
        <v>275.68202047294545</v>
      </c>
      <c r="BH588" s="29" t="str">
        <f>IF(_xlfn.XLOOKUP(Consolidated[[#This Row],[CODE]],'[4]PRUEBA PVI'!$D:$D,'[4]PRUEBA PVI'!$AF:$AF,"NOT FOUND")=BG588,"",_xlfn.XLOOKUP(Consolidated[[#This Row],[CODE]],'[4]PRUEBA PVI'!$D:$D,'[4]PRUEBA PVI'!$AF:$AF,"NOT FOUND"))</f>
        <v/>
      </c>
      <c r="BI588" s="30">
        <v>264.82461144310446</v>
      </c>
      <c r="BJ588" s="21">
        <v>33</v>
      </c>
      <c r="BK588" s="28" t="str">
        <f>IF(_xlfn.XLOOKUP(Consolidated[[#This Row],[CODE]],'[4]PRUEBA PVI'!$D:$D,'[4]PRUEBA PVI'!$AK:$AK,"NO DATA")=Consolidated[[#This Row],[NO OF CLASSROOMS]],"","DOES NOT MATCH")</f>
        <v/>
      </c>
      <c r="BL588" s="31">
        <f>Consolidated[[#This Row],[ENROLLMENT 2021-22]]/Consolidated[[#This Row],[NO OF CLASSROOMS]]</f>
        <v>8.0249882255486202</v>
      </c>
      <c r="BM588" s="21">
        <f>Consolidated[[#This Row],[FLOOR AREA (SF)]]/Consolidated[[#This Row],[ENROLLMENT 2022-23]]</f>
        <v>275.24464551523636</v>
      </c>
      <c r="BN588" s="21" t="s">
        <v>99</v>
      </c>
      <c r="BO588" s="21" t="s">
        <v>115</v>
      </c>
      <c r="BP588" s="21" t="s">
        <v>97</v>
      </c>
      <c r="BQ588" s="21" t="s">
        <v>123</v>
      </c>
      <c r="BR588" s="21" t="s">
        <v>97</v>
      </c>
      <c r="BS588" s="21" t="str">
        <f>_xlfn.XLOOKUP(Consolidated[[#This Row],[CODE]],'[7]page 1'!$A:$A,'[7]page 1'!$C:$C,"")</f>
        <v/>
      </c>
      <c r="BT588" s="21" t="str">
        <f>_xlfn.XLOOKUP(Consolidated[[#This Row],[CODE]],[8]Sheet1!$A:$A,[8]Sheet1!$G:$G,"")</f>
        <v/>
      </c>
      <c r="BU588" s="21" t="s">
        <v>92</v>
      </c>
      <c r="BV588" s="21" t="s">
        <v>101</v>
      </c>
      <c r="BW588" s="25" t="s">
        <v>279</v>
      </c>
      <c r="BX588" s="32" t="s">
        <v>1653</v>
      </c>
      <c r="BY588" s="21" t="s">
        <v>1384</v>
      </c>
      <c r="BZ588" s="21" t="s">
        <v>103</v>
      </c>
      <c r="CA588" s="33" t="s">
        <v>1527</v>
      </c>
      <c r="CB588" s="21">
        <v>1</v>
      </c>
      <c r="CC588" s="25" t="s">
        <v>172</v>
      </c>
      <c r="CD588" s="21" t="s">
        <v>97</v>
      </c>
      <c r="CE588" s="21"/>
      <c r="CF588" s="21" t="s">
        <v>143</v>
      </c>
    </row>
    <row r="589" spans="1:84" ht="55.2" x14ac:dyDescent="0.3">
      <c r="A589" s="21">
        <v>57828</v>
      </c>
      <c r="B589" s="32" t="s">
        <v>1654</v>
      </c>
      <c r="C589" s="21" t="s">
        <v>356</v>
      </c>
      <c r="D589" s="21" t="s">
        <v>1384</v>
      </c>
      <c r="E589" s="21" t="s">
        <v>1385</v>
      </c>
      <c r="F589" s="21"/>
      <c r="G589" s="21" t="s">
        <v>189</v>
      </c>
      <c r="H589" s="21" t="s">
        <v>190</v>
      </c>
      <c r="I589" s="21" t="s">
        <v>92</v>
      </c>
      <c r="J589" s="21" t="s">
        <v>92</v>
      </c>
      <c r="K589" s="21" t="s">
        <v>191</v>
      </c>
      <c r="L589" s="24" t="s">
        <v>92</v>
      </c>
      <c r="M589" s="24" t="s">
        <v>92</v>
      </c>
      <c r="N589" s="24" t="s">
        <v>92</v>
      </c>
      <c r="O589" s="24" t="s">
        <v>92</v>
      </c>
      <c r="P589" s="24" t="s">
        <v>92</v>
      </c>
      <c r="Q589" s="24" t="s">
        <v>92</v>
      </c>
      <c r="R589" s="24" t="s">
        <v>92</v>
      </c>
      <c r="S589" s="24">
        <v>72.077047928461127</v>
      </c>
      <c r="T589" s="24">
        <v>64.276641260374063</v>
      </c>
      <c r="U589" s="24">
        <v>79.869214266909395</v>
      </c>
      <c r="V589" s="24" t="s">
        <v>92</v>
      </c>
      <c r="W589" s="24" t="s">
        <v>92</v>
      </c>
      <c r="X589" s="24" t="s">
        <v>92</v>
      </c>
      <c r="Y589" s="24" t="s">
        <v>92</v>
      </c>
      <c r="Z589" s="24" t="s">
        <v>92</v>
      </c>
      <c r="AA589" s="24" t="s">
        <v>92</v>
      </c>
      <c r="AB589" s="23" t="s">
        <v>1655</v>
      </c>
      <c r="AC589" s="21">
        <v>18.054231000000001</v>
      </c>
      <c r="AD589" s="21">
        <v>-66.391991000000004</v>
      </c>
      <c r="AE589" s="21" t="str">
        <f>_xlfn.XLOOKUP(Consolidated[[#This Row],[CODE]],[1]updatedschoolpoints!$A:$A,[1]updatedschoolpoints!$O:$O)</f>
        <v>368-000-004-07</v>
      </c>
      <c r="AF589" s="21">
        <f>_xlfn.XLOOKUP(Consolidated[[#This Row],[CODE]],[1]updatedschoolpoints!$A:$A,[1]updatedschoolpoints!$Q:$Q)</f>
        <v>7</v>
      </c>
      <c r="AG589" s="21">
        <f>_xlfn.XLOOKUP(Consolidated[[#This Row],[CODE]],[1]updatedschoolpoints!$A:$A,[1]updatedschoolpoints!$P:$P)</f>
        <v>4</v>
      </c>
      <c r="AH589" s="21">
        <f>_xlfn.XLOOKUP(Consolidated[[#This Row],[CODE]],[1]updatedschoolpoints!$A:$A,[1]updatedschoolpoints!$I:$I)</f>
        <v>0.95691269099999998</v>
      </c>
      <c r="AI589" s="21">
        <f>_xlfn.XLOOKUP(Consolidated[[#This Row],[CODE]],[1]updatedschoolpoints!$A:$A,[1]updatedschoolpoints!$H:$H)</f>
        <v>41683.116840000002</v>
      </c>
      <c r="AJ589" s="21">
        <v>21160</v>
      </c>
      <c r="AK589" s="21" t="s">
        <v>640</v>
      </c>
      <c r="AL589" s="26">
        <f>_xlfn.XLOOKUP(Consolidated[[#This Row],[CODE]],'[2]FCI updated 220517'!$B:$B,'[2]FCI updated 220517'!$GD:$GD)</f>
        <v>1.236</v>
      </c>
      <c r="AM589" s="27">
        <f>IF(AND(Consolidated[[#This Row],[DESIGNATION]]="Historic",Consolidated[[#This Row],[DESIGNATION 3/22/2022]]="Historic"),AL589,AL589/1.6)</f>
        <v>0.77249999999999996</v>
      </c>
      <c r="AN589" s="21" t="s">
        <v>97</v>
      </c>
      <c r="AO589" s="21" t="s">
        <v>97</v>
      </c>
      <c r="AP589" s="21" t="str">
        <f>_xlfn.XLOOKUP(Consolidated[[#This Row],[CODE]],'[3]PRUEBA PVI'!$D:$D,'[3]PRUEBA PVI'!$I:$I,"NO DATA")</f>
        <v>REGULAR</v>
      </c>
      <c r="AQ589" s="28" t="str">
        <f>IF(_xlfn.XLOOKUP(Consolidated[[#This Row],[CODE]],'[4]PRUEBA PVI'!$D:$D,'[4]PRUEBA PVI'!$I:$I,"NOT FOUND")=Consolidated[[#This Row],[SPECIAL SCHOOL]],"MATCHES","NO")</f>
        <v>MATCHES</v>
      </c>
      <c r="AR589" s="28"/>
      <c r="AS589" s="21">
        <f>_xlfn.XLOOKUP(Consolidated[[#This Row],[CODE]],'[5]WORKING FILE'!$D:$D,'[5]WORKING FILE'!$W:$W,"")</f>
        <v>2</v>
      </c>
      <c r="AT589" s="33" t="str">
        <f>_xlfn.XLOOKUP(Consolidated[[#This Row],[CODE]],'[5]WORKING FILE'!$D:$D,'[5]WORKING FILE'!$V:$V)</f>
        <v> </v>
      </c>
      <c r="AU589" s="21" t="str">
        <f>_xlfn.XLOOKUP(Consolidated[[#This Row],[CODE]],'[6]Karen sort'!$D:$D,'[6]Karen sort'!$O:$O,"NOT COMPLETE")</f>
        <v>6-8</v>
      </c>
      <c r="AV589" s="21">
        <v>4.7</v>
      </c>
      <c r="AW589" s="21">
        <v>4</v>
      </c>
      <c r="AX589" s="21" t="s">
        <v>92</v>
      </c>
      <c r="AY589" s="27" t="s">
        <v>92</v>
      </c>
      <c r="AZ589" s="21"/>
      <c r="BA589" s="21"/>
      <c r="BB589" s="21"/>
      <c r="BC589" s="21"/>
      <c r="BD589" s="21"/>
      <c r="BE589" s="21"/>
      <c r="BF589" s="24" t="s">
        <v>98</v>
      </c>
      <c r="BG589" s="24">
        <v>216.22290345574459</v>
      </c>
      <c r="BH589" s="29" t="str">
        <f>IF(_xlfn.XLOOKUP(Consolidated[[#This Row],[CODE]],'[4]PRUEBA PVI'!$D:$D,'[4]PRUEBA PVI'!$AF:$AF,"NOT FOUND")=BG589,"",_xlfn.XLOOKUP(Consolidated[[#This Row],[CODE]],'[4]PRUEBA PVI'!$D:$D,'[4]PRUEBA PVI'!$AF:$AF,"NOT FOUND"))</f>
        <v/>
      </c>
      <c r="BI589" s="30">
        <v>205.05531016764445</v>
      </c>
      <c r="BJ589" s="21">
        <v>16</v>
      </c>
      <c r="BK589" s="28" t="str">
        <f>IF(_xlfn.XLOOKUP(Consolidated[[#This Row],[CODE]],'[4]PRUEBA PVI'!$D:$D,'[4]PRUEBA PVI'!$AK:$AK,"NO DATA")=Consolidated[[#This Row],[NO OF CLASSROOMS]],"","DOES NOT MATCH")</f>
        <v/>
      </c>
      <c r="BL589" s="31">
        <f>Consolidated[[#This Row],[ENROLLMENT 2021-22]]/Consolidated[[#This Row],[NO OF CLASSROOMS]]</f>
        <v>12.815956885477778</v>
      </c>
      <c r="BM589" s="21">
        <f>Consolidated[[#This Row],[FLOOR AREA (SF)]]/Consolidated[[#This Row],[ENROLLMENT 2022-23]]</f>
        <v>97.861973277640871</v>
      </c>
      <c r="BN589" s="21" t="s">
        <v>114</v>
      </c>
      <c r="BO589" s="21" t="s">
        <v>115</v>
      </c>
      <c r="BP589" s="21" t="s">
        <v>97</v>
      </c>
      <c r="BQ589" s="21" t="s">
        <v>97</v>
      </c>
      <c r="BR589" s="21" t="s">
        <v>97</v>
      </c>
      <c r="BS589" s="21" t="str">
        <f>_xlfn.XLOOKUP(Consolidated[[#This Row],[CODE]],'[7]page 1'!$A:$A,'[7]page 1'!$C:$C,"")</f>
        <v>85KVA</v>
      </c>
      <c r="BT589" s="21" t="str">
        <f>_xlfn.XLOOKUP(Consolidated[[#This Row],[CODE]],[8]Sheet1!$A:$A,[8]Sheet1!$G:$G,"")</f>
        <v/>
      </c>
      <c r="BU589" s="21" t="s">
        <v>92</v>
      </c>
      <c r="BV589" s="21" t="s">
        <v>124</v>
      </c>
      <c r="BW589" s="25" t="s">
        <v>92</v>
      </c>
      <c r="BX589" s="32" t="s">
        <v>1656</v>
      </c>
      <c r="BY589" s="21" t="s">
        <v>1385</v>
      </c>
      <c r="BZ589" s="21" t="s">
        <v>103</v>
      </c>
      <c r="CA589" s="33" t="s">
        <v>1387</v>
      </c>
      <c r="CB589" s="21">
        <v>2</v>
      </c>
      <c r="CC589" s="25" t="s">
        <v>105</v>
      </c>
      <c r="CD589" s="21" t="s">
        <v>97</v>
      </c>
      <c r="CE589" s="21"/>
      <c r="CF589" s="21" t="s">
        <v>117</v>
      </c>
    </row>
    <row r="590" spans="1:84" ht="84" x14ac:dyDescent="0.3">
      <c r="A590" s="21">
        <v>57835</v>
      </c>
      <c r="B590" s="22" t="s">
        <v>1657</v>
      </c>
      <c r="C590" s="21" t="s">
        <v>532</v>
      </c>
      <c r="D590" s="21" t="s">
        <v>725</v>
      </c>
      <c r="E590" s="21" t="s">
        <v>823</v>
      </c>
      <c r="F590" s="21"/>
      <c r="G590" s="21" t="s">
        <v>119</v>
      </c>
      <c r="H590" s="21" t="s">
        <v>120</v>
      </c>
      <c r="I590" s="21" t="s">
        <v>92</v>
      </c>
      <c r="J590" s="21" t="s">
        <v>93</v>
      </c>
      <c r="K590" s="21" t="s">
        <v>121</v>
      </c>
      <c r="L590" s="24" t="s">
        <v>92</v>
      </c>
      <c r="M590" s="24">
        <v>29.569871887885153</v>
      </c>
      <c r="N590" s="24">
        <v>29.877430540001878</v>
      </c>
      <c r="O590" s="24">
        <v>36.606159691260721</v>
      </c>
      <c r="P590" s="24">
        <v>33.904622243150669</v>
      </c>
      <c r="Q590" s="24">
        <v>38.708199252427363</v>
      </c>
      <c r="R590" s="24">
        <v>35.935715000310211</v>
      </c>
      <c r="S590" s="24" t="s">
        <v>92</v>
      </c>
      <c r="T590" s="24" t="s">
        <v>92</v>
      </c>
      <c r="U590" s="24" t="s">
        <v>92</v>
      </c>
      <c r="V590" s="24" t="s">
        <v>92</v>
      </c>
      <c r="W590" s="24" t="s">
        <v>92</v>
      </c>
      <c r="X590" s="24" t="s">
        <v>92</v>
      </c>
      <c r="Y590" s="24" t="s">
        <v>92</v>
      </c>
      <c r="Z590" s="24">
        <v>5.7248973345479879</v>
      </c>
      <c r="AA590" s="24" t="s">
        <v>92</v>
      </c>
      <c r="AB590" s="23" t="s">
        <v>192</v>
      </c>
      <c r="AC590" s="37">
        <v>17.97307657</v>
      </c>
      <c r="AD590" s="37">
        <v>-66.296481740000004</v>
      </c>
      <c r="AE590" s="37" t="str">
        <f>_xlfn.XLOOKUP(Consolidated[[#This Row],[CODE]],[1]updatedschoolpoints!$A:$A,[1]updatedschoolpoints!$O:$O)</f>
        <v>417-000-007-04</v>
      </c>
      <c r="AF590" s="37">
        <f>_xlfn.XLOOKUP(Consolidated[[#This Row],[CODE]],[1]updatedschoolpoints!$A:$A,[1]updatedschoolpoints!$Q:$Q)</f>
        <v>4</v>
      </c>
      <c r="AG590" s="37">
        <f>_xlfn.XLOOKUP(Consolidated[[#This Row],[CODE]],[1]updatedschoolpoints!$A:$A,[1]updatedschoolpoints!$P:$P)</f>
        <v>7</v>
      </c>
      <c r="AH590" s="37">
        <f>_xlfn.XLOOKUP(Consolidated[[#This Row],[CODE]],[1]updatedschoolpoints!$A:$A,[1]updatedschoolpoints!$I:$I)</f>
        <v>4.5334962269999997</v>
      </c>
      <c r="AI590" s="37">
        <f>_xlfn.XLOOKUP(Consolidated[[#This Row],[CODE]],[1]updatedschoolpoints!$A:$A,[1]updatedschoolpoints!$H:$H)</f>
        <v>197479.09570000001</v>
      </c>
      <c r="AJ590" s="21">
        <v>52932</v>
      </c>
      <c r="AK590" s="21" t="s">
        <v>1105</v>
      </c>
      <c r="AL590" s="26">
        <f>_xlfn.XLOOKUP(Consolidated[[#This Row],[CODE]],'[2]FCI updated 220517'!$B:$B,'[2]FCI updated 220517'!$GD:$GD)</f>
        <v>0.755</v>
      </c>
      <c r="AM590" s="27">
        <f>IF(AND(Consolidated[[#This Row],[DESIGNATION]]="Historic",Consolidated[[#This Row],[DESIGNATION 3/22/2022]]="Historic"),AL590,AL590/1.6)</f>
        <v>0.47187499999999999</v>
      </c>
      <c r="AN590" s="21" t="s">
        <v>97</v>
      </c>
      <c r="AO590" s="21" t="s">
        <v>97</v>
      </c>
      <c r="AP590" s="21" t="str">
        <f>_xlfn.XLOOKUP(Consolidated[[#This Row],[CODE]],'[3]PRUEBA PVI'!$D:$D,'[3]PRUEBA PVI'!$I:$I,"NO DATA")</f>
        <v>REGULAR</v>
      </c>
      <c r="AQ590" s="28" t="str">
        <f>IF(_xlfn.XLOOKUP(Consolidated[[#This Row],[CODE]],'[4]PRUEBA PVI'!$D:$D,'[4]PRUEBA PVI'!$I:$I,"NOT FOUND")=Consolidated[[#This Row],[SPECIAL SCHOOL]],"MATCHES","NO")</f>
        <v>MATCHES</v>
      </c>
      <c r="AR590" s="28"/>
      <c r="AS590" s="21">
        <f>_xlfn.XLOOKUP(Consolidated[[#This Row],[CODE]],'[5]WORKING FILE'!$D:$D,'[5]WORKING FILE'!$W:$W,"")</f>
        <v>3</v>
      </c>
      <c r="AT590" s="33">
        <f>_xlfn.XLOOKUP(Consolidated[[#This Row],[CODE]],'[5]WORKING FILE'!$D:$D,'[5]WORKING FILE'!$V:$V)</f>
        <v>0</v>
      </c>
      <c r="AU590" s="21" t="str">
        <f>_xlfn.XLOOKUP(Consolidated[[#This Row],[CODE]],'[6]Karen sort'!$D:$D,'[6]Karen sort'!$O:$O,"NOT COMPLETE")</f>
        <v>PK-5</v>
      </c>
      <c r="AV590" s="21">
        <v>3.2</v>
      </c>
      <c r="AW590" s="21">
        <v>4</v>
      </c>
      <c r="AX590" s="21" t="s">
        <v>92</v>
      </c>
      <c r="AY590" s="27" t="s">
        <v>92</v>
      </c>
      <c r="AZ590" s="21"/>
      <c r="BA590" s="21"/>
      <c r="BB590" s="21"/>
      <c r="BC590" s="21"/>
      <c r="BD590" s="21"/>
      <c r="BE590" s="21"/>
      <c r="BF590" s="24" t="s">
        <v>179</v>
      </c>
      <c r="BG590" s="24">
        <v>211.28472861610774</v>
      </c>
      <c r="BH590" s="29" t="str">
        <f>IF(_xlfn.XLOOKUP(Consolidated[[#This Row],[CODE]],'[4]PRUEBA PVI'!$D:$D,'[4]PRUEBA PVI'!$AF:$AF,"NOT FOUND")=BG590,"",_xlfn.XLOOKUP(Consolidated[[#This Row],[CODE]],'[4]PRUEBA PVI'!$D:$D,'[4]PRUEBA PVI'!$AF:$AF,"NOT FOUND"))</f>
        <v/>
      </c>
      <c r="BI590" s="30">
        <v>200.39223890303808</v>
      </c>
      <c r="BJ590" s="21">
        <v>31</v>
      </c>
      <c r="BK590" s="28" t="str">
        <f>IF(_xlfn.XLOOKUP(Consolidated[[#This Row],[CODE]],'[4]PRUEBA PVI'!$D:$D,'[4]PRUEBA PVI'!$AK:$AK,"NO DATA")=Consolidated[[#This Row],[NO OF CLASSROOMS]],"","DOES NOT MATCH")</f>
        <v/>
      </c>
      <c r="BL590" s="31">
        <f>Consolidated[[#This Row],[ENROLLMENT 2021-22]]/Consolidated[[#This Row],[NO OF CLASSROOMS]]</f>
        <v>6.4642657710657447</v>
      </c>
      <c r="BM590" s="21">
        <f>Consolidated[[#This Row],[FLOOR AREA (SF)]]/Consolidated[[#This Row],[ENROLLMENT 2022-23]]</f>
        <v>250.52449529456723</v>
      </c>
      <c r="BN590" s="21" t="s">
        <v>99</v>
      </c>
      <c r="BO590" s="21" t="s">
        <v>115</v>
      </c>
      <c r="BP590" s="21" t="s">
        <v>97</v>
      </c>
      <c r="BQ590" s="21" t="s">
        <v>97</v>
      </c>
      <c r="BR590" s="21" t="s">
        <v>97</v>
      </c>
      <c r="BS590" s="21" t="str">
        <f>_xlfn.XLOOKUP(Consolidated[[#This Row],[CODE]],'[7]page 1'!$A:$A,'[7]page 1'!$C:$C,"")</f>
        <v/>
      </c>
      <c r="BT590" s="21" t="str">
        <f>_xlfn.XLOOKUP(Consolidated[[#This Row],[CODE]],[8]Sheet1!$A:$A,[8]Sheet1!$G:$G,"")</f>
        <v/>
      </c>
      <c r="BU590" s="21" t="s">
        <v>92</v>
      </c>
      <c r="BV590" s="21" t="s">
        <v>124</v>
      </c>
      <c r="BW590" s="25" t="s">
        <v>92</v>
      </c>
      <c r="BX590" s="32" t="s">
        <v>1658</v>
      </c>
      <c r="BY590" s="21" t="s">
        <v>823</v>
      </c>
      <c r="BZ590" s="21" t="s">
        <v>103</v>
      </c>
      <c r="CA590" s="33" t="s">
        <v>827</v>
      </c>
      <c r="CB590" s="21">
        <v>1</v>
      </c>
      <c r="CC590" s="25" t="s">
        <v>172</v>
      </c>
      <c r="CD590" s="21" t="s">
        <v>97</v>
      </c>
      <c r="CE590" s="21"/>
      <c r="CF590" s="21" t="s">
        <v>117</v>
      </c>
    </row>
    <row r="591" spans="1:84" ht="56.4" x14ac:dyDescent="0.3">
      <c r="A591" s="21">
        <v>57877</v>
      </c>
      <c r="B591" s="22" t="s">
        <v>1659</v>
      </c>
      <c r="C591" s="21" t="s">
        <v>356</v>
      </c>
      <c r="D591" s="21" t="s">
        <v>1384</v>
      </c>
      <c r="E591" s="21" t="s">
        <v>1446</v>
      </c>
      <c r="F591" s="21"/>
      <c r="G591" s="21" t="s">
        <v>234</v>
      </c>
      <c r="H591" s="21" t="s">
        <v>235</v>
      </c>
      <c r="I591" s="21" t="s">
        <v>92</v>
      </c>
      <c r="J591" s="21" t="s">
        <v>92</v>
      </c>
      <c r="K591" s="21" t="s">
        <v>236</v>
      </c>
      <c r="L591" s="24" t="s">
        <v>92</v>
      </c>
      <c r="M591" s="24" t="s">
        <v>92</v>
      </c>
      <c r="N591" s="24" t="s">
        <v>92</v>
      </c>
      <c r="O591" s="24" t="s">
        <v>92</v>
      </c>
      <c r="P591" s="24" t="s">
        <v>92</v>
      </c>
      <c r="Q591" s="24" t="s">
        <v>92</v>
      </c>
      <c r="R591" s="24" t="s">
        <v>92</v>
      </c>
      <c r="S591" s="24">
        <v>64.489990251781009</v>
      </c>
      <c r="T591" s="24">
        <v>89.798248819640236</v>
      </c>
      <c r="U591" s="24">
        <v>66.557678555757818</v>
      </c>
      <c r="V591" s="24">
        <v>56.3307562706933</v>
      </c>
      <c r="W591" s="24">
        <v>62.963104048559074</v>
      </c>
      <c r="X591" s="24">
        <v>55.966746939438423</v>
      </c>
      <c r="Y591" s="24">
        <v>66.560984897674786</v>
      </c>
      <c r="Z591" s="24" t="s">
        <v>92</v>
      </c>
      <c r="AA591" s="24" t="s">
        <v>92</v>
      </c>
      <c r="AB591" s="23" t="s">
        <v>381</v>
      </c>
      <c r="AC591" s="21">
        <v>18.020240000000001</v>
      </c>
      <c r="AD591" s="21">
        <v>-66.528239999999997</v>
      </c>
      <c r="AE591" s="21" t="str">
        <f>_xlfn.XLOOKUP(Consolidated[[#This Row],[CODE]],[1]updatedschoolpoints!$A:$A,[1]updatedschoolpoints!$O:$O)</f>
        <v>390-026-330-12</v>
      </c>
      <c r="AF591" s="21">
        <f>_xlfn.XLOOKUP(Consolidated[[#This Row],[CODE]],[1]updatedschoolpoints!$A:$A,[1]updatedschoolpoints!$Q:$Q)</f>
        <v>12</v>
      </c>
      <c r="AG591" s="21">
        <f>_xlfn.XLOOKUP(Consolidated[[#This Row],[CODE]],[1]updatedschoolpoints!$A:$A,[1]updatedschoolpoints!$P:$P)</f>
        <v>330</v>
      </c>
      <c r="AH591" s="21">
        <f>_xlfn.XLOOKUP(Consolidated[[#This Row],[CODE]],[1]updatedschoolpoints!$A:$A,[1]updatedschoolpoints!$I:$I)</f>
        <v>3.8234393729999998</v>
      </c>
      <c r="AI591" s="21">
        <f>_xlfn.XLOOKUP(Consolidated[[#This Row],[CODE]],[1]updatedschoolpoints!$A:$A,[1]updatedschoolpoints!$H:$H)</f>
        <v>166549.0191</v>
      </c>
      <c r="AJ591" s="21">
        <v>38592</v>
      </c>
      <c r="AK591" s="21" t="s">
        <v>458</v>
      </c>
      <c r="AL591" s="26">
        <f>_xlfn.XLOOKUP(Consolidated[[#This Row],[CODE]],'[2]FCI updated 220517'!$B:$B,'[2]FCI updated 220517'!$GD:$GD)</f>
        <v>0.60499999999999998</v>
      </c>
      <c r="AM591" s="27">
        <f>IF(AND(Consolidated[[#This Row],[DESIGNATION]]="Historic",Consolidated[[#This Row],[DESIGNATION 3/22/2022]]="Historic"),AL591,AL591/1.6)</f>
        <v>0.37812499999999999</v>
      </c>
      <c r="AN591" s="21" t="s">
        <v>45</v>
      </c>
      <c r="AO591" s="21" t="s">
        <v>97</v>
      </c>
      <c r="AP591" s="21" t="str">
        <f>_xlfn.XLOOKUP(Consolidated[[#This Row],[CODE]],'[3]PRUEBA PVI'!$D:$D,'[3]PRUEBA PVI'!$I:$I,"NO DATA")</f>
        <v>REGULAR</v>
      </c>
      <c r="AQ591" s="28" t="str">
        <f>IF(_xlfn.XLOOKUP(Consolidated[[#This Row],[CODE]],'[4]PRUEBA PVI'!$D:$D,'[4]PRUEBA PVI'!$I:$I,"NOT FOUND")=Consolidated[[#This Row],[SPECIAL SCHOOL]],"MATCHES","NO")</f>
        <v>MATCHES</v>
      </c>
      <c r="AR591" s="28"/>
      <c r="AS591" s="21">
        <f>_xlfn.XLOOKUP(Consolidated[[#This Row],[CODE]],'[5]WORKING FILE'!$D:$D,'[5]WORKING FILE'!$W:$W,"")</f>
        <v>3</v>
      </c>
      <c r="AT591" s="33" t="str">
        <f>_xlfn.XLOOKUP(Consolidated[[#This Row],[CODE]],'[5]WORKING FILE'!$D:$D,'[5]WORKING FILE'!$V:$V)</f>
        <v>Shelter. Send 6-8 to nearby Dr. Pedro Albizu Campos (to be K-8). Make 9-12 HS.</v>
      </c>
      <c r="AU591" s="21" t="str">
        <f>_xlfn.XLOOKUP(Consolidated[[#This Row],[CODE]],'[6]Karen sort'!$D:$D,'[6]Karen sort'!$O:$O,"NOT COMPLETE")</f>
        <v>9-12</v>
      </c>
      <c r="AV591" s="21">
        <v>5.6</v>
      </c>
      <c r="AW591" s="21">
        <v>3</v>
      </c>
      <c r="AX591" s="21" t="s">
        <v>92</v>
      </c>
      <c r="AY591" s="27" t="s">
        <v>92</v>
      </c>
      <c r="AZ591" s="21"/>
      <c r="BA591" s="21"/>
      <c r="BB591" s="21"/>
      <c r="BC591" s="21"/>
      <c r="BD591" s="21"/>
      <c r="BE591" s="21"/>
      <c r="BF591" s="24" t="s">
        <v>179</v>
      </c>
      <c r="BG591" s="24">
        <v>462.66750978354457</v>
      </c>
      <c r="BH591" s="29" t="str">
        <f>IF(_xlfn.XLOOKUP(Consolidated[[#This Row],[CODE]],'[4]PRUEBA PVI'!$D:$D,'[4]PRUEBA PVI'!$AF:$AF,"NOT FOUND")=BG591,"",_xlfn.XLOOKUP(Consolidated[[#This Row],[CODE]],'[4]PRUEBA PVI'!$D:$D,'[4]PRUEBA PVI'!$AF:$AF,"NOT FOUND"))</f>
        <v/>
      </c>
      <c r="BI591" s="30">
        <v>441.38829263061928</v>
      </c>
      <c r="BJ591" s="21">
        <v>26</v>
      </c>
      <c r="BK591" s="28" t="str">
        <f>IF(_xlfn.XLOOKUP(Consolidated[[#This Row],[CODE]],'[4]PRUEBA PVI'!$D:$D,'[4]PRUEBA PVI'!$AK:$AK,"NO DATA")=Consolidated[[#This Row],[NO OF CLASSROOMS]],"","DOES NOT MATCH")</f>
        <v/>
      </c>
      <c r="BL591" s="31">
        <f>Consolidated[[#This Row],[ENROLLMENT 2021-22]]/Consolidated[[#This Row],[NO OF CLASSROOMS]]</f>
        <v>16.976472793485357</v>
      </c>
      <c r="BM591" s="21">
        <f>Consolidated[[#This Row],[FLOOR AREA (SF)]]/Consolidated[[#This Row],[ENROLLMENT 2022-23]]</f>
        <v>83.411951744904172</v>
      </c>
      <c r="BN591" s="21" t="s">
        <v>114</v>
      </c>
      <c r="BO591" s="21" t="s">
        <v>115</v>
      </c>
      <c r="BP591" s="21" t="s">
        <v>97</v>
      </c>
      <c r="BQ591" s="21" t="s">
        <v>123</v>
      </c>
      <c r="BR591" s="21" t="s">
        <v>285</v>
      </c>
      <c r="BS591" s="21" t="str">
        <f>_xlfn.XLOOKUP(Consolidated[[#This Row],[CODE]],'[7]page 1'!$A:$A,'[7]page 1'!$C:$C,"")</f>
        <v/>
      </c>
      <c r="BT591" s="21" t="str">
        <f>_xlfn.XLOOKUP(Consolidated[[#This Row],[CODE]],[8]Sheet1!$A:$A,[8]Sheet1!$G:$G,"")</f>
        <v>ESSER ROOF SEALING PROGRAM</v>
      </c>
      <c r="BU591" s="21" t="s">
        <v>92</v>
      </c>
      <c r="BV591" s="21" t="s">
        <v>101</v>
      </c>
      <c r="BW591" s="25" t="s">
        <v>125</v>
      </c>
      <c r="BX591" s="32" t="s">
        <v>1660</v>
      </c>
      <c r="BY591" s="21" t="s">
        <v>1446</v>
      </c>
      <c r="BZ591" s="21" t="s">
        <v>103</v>
      </c>
      <c r="CA591" s="33" t="s">
        <v>1449</v>
      </c>
      <c r="CB591" s="21">
        <v>1</v>
      </c>
      <c r="CC591" s="25" t="s">
        <v>172</v>
      </c>
      <c r="CD591" s="21" t="s">
        <v>97</v>
      </c>
      <c r="CE591" s="21"/>
      <c r="CF591" s="21" t="s">
        <v>143</v>
      </c>
    </row>
    <row r="592" spans="1:84" ht="27.6" x14ac:dyDescent="0.3">
      <c r="A592" s="50">
        <v>57919</v>
      </c>
      <c r="B592" s="22" t="s">
        <v>1661</v>
      </c>
      <c r="C592" s="21" t="s">
        <v>356</v>
      </c>
      <c r="D592" s="21" t="s">
        <v>1400</v>
      </c>
      <c r="E592" s="21" t="s">
        <v>1462</v>
      </c>
      <c r="F592" s="21"/>
      <c r="G592" s="21" t="s">
        <v>160</v>
      </c>
      <c r="H592" s="21" t="s">
        <v>161</v>
      </c>
      <c r="I592" s="21" t="s">
        <v>92</v>
      </c>
      <c r="J592" s="21" t="s">
        <v>93</v>
      </c>
      <c r="K592" s="21" t="s">
        <v>162</v>
      </c>
      <c r="L592" s="24" t="s">
        <v>92</v>
      </c>
      <c r="M592" s="24" t="s">
        <v>92</v>
      </c>
      <c r="N592" s="24" t="s">
        <v>92</v>
      </c>
      <c r="O592" s="24" t="s">
        <v>92</v>
      </c>
      <c r="P592" s="24" t="s">
        <v>92</v>
      </c>
      <c r="Q592" s="24" t="s">
        <v>92</v>
      </c>
      <c r="R592" s="24" t="s">
        <v>92</v>
      </c>
      <c r="S592" s="24" t="s">
        <v>92</v>
      </c>
      <c r="T592" s="24" t="s">
        <v>92</v>
      </c>
      <c r="U592" s="24" t="s">
        <v>92</v>
      </c>
      <c r="V592" s="24">
        <v>159.44468300348782</v>
      </c>
      <c r="W592" s="24">
        <v>180.30343432087372</v>
      </c>
      <c r="X592" s="24">
        <v>163.07552125457059</v>
      </c>
      <c r="Y592" s="24">
        <v>123.47545024496192</v>
      </c>
      <c r="Z592" s="24" t="s">
        <v>92</v>
      </c>
      <c r="AA592" s="24" t="s">
        <v>92</v>
      </c>
      <c r="AB592" s="23" t="s">
        <v>313</v>
      </c>
      <c r="AC592" s="21">
        <v>18.065523049999999</v>
      </c>
      <c r="AD592" s="21">
        <v>-66.732578700000005</v>
      </c>
      <c r="AE592" s="21" t="str">
        <f>_xlfn.XLOOKUP(Consolidated[[#This Row],[CODE]],[1]updatedschoolpoints!$A:$A,[1]updatedschoolpoints!$O:$O)</f>
        <v>339-000-007-85</v>
      </c>
      <c r="AF592" s="21">
        <f>_xlfn.XLOOKUP(Consolidated[[#This Row],[CODE]],[1]updatedschoolpoints!$A:$A,[1]updatedschoolpoints!$Q:$Q)</f>
        <v>85</v>
      </c>
      <c r="AG592" s="21">
        <f>_xlfn.XLOOKUP(Consolidated[[#This Row],[CODE]],[1]updatedschoolpoints!$A:$A,[1]updatedschoolpoints!$P:$P)</f>
        <v>7</v>
      </c>
      <c r="AH592" s="21">
        <f>_xlfn.XLOOKUP(Consolidated[[#This Row],[CODE]],[1]updatedschoolpoints!$A:$A,[1]updatedschoolpoints!$I:$I)</f>
        <v>6.0557052420000002</v>
      </c>
      <c r="AI592" s="21">
        <f>_xlfn.XLOOKUP(Consolidated[[#This Row],[CODE]],[1]updatedschoolpoints!$A:$A,[1]updatedschoolpoints!$H:$H)</f>
        <v>263786.52029999997</v>
      </c>
      <c r="AJ592" s="21">
        <v>84472</v>
      </c>
      <c r="AK592" s="21" t="s">
        <v>262</v>
      </c>
      <c r="AL592" s="26">
        <f>_xlfn.XLOOKUP(Consolidated[[#This Row],[CODE]],'[2]FCI updated 220517'!$B:$B,'[2]FCI updated 220517'!$GD:$GD)</f>
        <v>0.71699999999999997</v>
      </c>
      <c r="AM592" s="27">
        <f>IF(AND(Consolidated[[#This Row],[DESIGNATION]]="Historic",Consolidated[[#This Row],[DESIGNATION 3/22/2022]]="Historic"),AL592,AL592/1.6)</f>
        <v>0.44812499999999994</v>
      </c>
      <c r="AN592" s="21" t="s">
        <v>45</v>
      </c>
      <c r="AO592" s="21" t="s">
        <v>97</v>
      </c>
      <c r="AP592" s="21" t="str">
        <f>_xlfn.XLOOKUP(Consolidated[[#This Row],[CODE]],'[3]PRUEBA PVI'!$D:$D,'[3]PRUEBA PVI'!$I:$I,"NO DATA")</f>
        <v>VOCACIONAL</v>
      </c>
      <c r="AQ592" s="28" t="str">
        <f>IF(_xlfn.XLOOKUP(Consolidated[[#This Row],[CODE]],'[4]PRUEBA PVI'!$D:$D,'[4]PRUEBA PVI'!$I:$I,"NOT FOUND")=Consolidated[[#This Row],[SPECIAL SCHOOL]],"MATCHES","NO")</f>
        <v>MATCHES</v>
      </c>
      <c r="AR592" s="28"/>
      <c r="AS592" s="21">
        <f>_xlfn.XLOOKUP(Consolidated[[#This Row],[CODE]],'[5]WORKING FILE'!$D:$D,'[5]WORKING FILE'!$W:$W,"")</f>
        <v>5</v>
      </c>
      <c r="AT592" s="33" t="str">
        <f>_xlfn.XLOOKUP(Consolidated[[#This Row],[CODE]],'[5]WORKING FILE'!$D:$D,'[5]WORKING FILE'!$V:$V)</f>
        <v>Only HS in Municipality. Small addition</v>
      </c>
      <c r="AU592" s="21" t="str">
        <f>_xlfn.XLOOKUP(Consolidated[[#This Row],[CODE]],'[6]Karen sort'!$D:$D,'[6]Karen sort'!$O:$O,"NOT COMPLETE")</f>
        <v>9-12</v>
      </c>
      <c r="AV592" s="21">
        <v>4.4000000000000004</v>
      </c>
      <c r="AW592" s="21">
        <v>3</v>
      </c>
      <c r="AX592" s="21" t="s">
        <v>92</v>
      </c>
      <c r="AY592" s="27" t="s">
        <v>92</v>
      </c>
      <c r="AZ592" s="21"/>
      <c r="BA592" s="21"/>
      <c r="BB592" s="21"/>
      <c r="BC592" s="21"/>
      <c r="BD592" s="21"/>
      <c r="BE592" s="21"/>
      <c r="BF592" s="24" t="s">
        <v>179</v>
      </c>
      <c r="BG592" s="24">
        <v>636.14692538695908</v>
      </c>
      <c r="BH592" s="29" t="str">
        <f>IF(_xlfn.XLOOKUP(Consolidated[[#This Row],[CODE]],'[4]PRUEBA PVI'!$D:$D,'[4]PRUEBA PVI'!$AF:$AF,"NOT FOUND")=BG592,"",_xlfn.XLOOKUP(Consolidated[[#This Row],[CODE]],'[4]PRUEBA PVI'!$D:$D,'[4]PRUEBA PVI'!$AF:$AF,"NOT FOUND"))</f>
        <v/>
      </c>
      <c r="BI592" s="30">
        <v>610.40576251734888</v>
      </c>
      <c r="BJ592" s="21">
        <v>43</v>
      </c>
      <c r="BK592" s="28" t="str">
        <f>IF(_xlfn.XLOOKUP(Consolidated[[#This Row],[CODE]],'[4]PRUEBA PVI'!$D:$D,'[4]PRUEBA PVI'!$AK:$AK,"NO DATA")=Consolidated[[#This Row],[NO OF CLASSROOMS]],"","DOES NOT MATCH")</f>
        <v/>
      </c>
      <c r="BL592" s="31">
        <f>Consolidated[[#This Row],[ENROLLMENT 2021-22]]/Consolidated[[#This Row],[NO OF CLASSROOMS]]</f>
        <v>14.195482849240671</v>
      </c>
      <c r="BM592" s="21">
        <f>Consolidated[[#This Row],[FLOOR AREA (SF)]]/Consolidated[[#This Row],[ENROLLMENT 2022-23]]</f>
        <v>132.78693432121344</v>
      </c>
      <c r="BN592" s="21" t="s">
        <v>99</v>
      </c>
      <c r="BO592" s="21" t="s">
        <v>132</v>
      </c>
      <c r="BP592" s="21" t="s">
        <v>97</v>
      </c>
      <c r="BQ592" s="21" t="s">
        <v>97</v>
      </c>
      <c r="BR592" s="21" t="s">
        <v>285</v>
      </c>
      <c r="BS592" s="21" t="str">
        <f>_xlfn.XLOOKUP(Consolidated[[#This Row],[CODE]],'[7]page 1'!$A:$A,'[7]page 1'!$C:$C,"")</f>
        <v/>
      </c>
      <c r="BT592" s="21" t="str">
        <f>_xlfn.XLOOKUP(Consolidated[[#This Row],[CODE]],[8]Sheet1!$A:$A,[8]Sheet1!$G:$G,"")</f>
        <v/>
      </c>
      <c r="BU592" s="21" t="s">
        <v>92</v>
      </c>
      <c r="BV592" s="21" t="s">
        <v>101</v>
      </c>
      <c r="BW592" s="25" t="s">
        <v>92</v>
      </c>
      <c r="BX592" s="32" t="s">
        <v>1662</v>
      </c>
      <c r="BY592" s="21" t="s">
        <v>1462</v>
      </c>
      <c r="BZ592" s="21" t="s">
        <v>103</v>
      </c>
      <c r="CA592" s="33" t="s">
        <v>1663</v>
      </c>
      <c r="CB592" s="21">
        <v>1</v>
      </c>
      <c r="CC592" s="25" t="s">
        <v>172</v>
      </c>
      <c r="CD592" s="21" t="s">
        <v>97</v>
      </c>
      <c r="CE592" s="21"/>
      <c r="CF592" s="21" t="s">
        <v>139</v>
      </c>
    </row>
    <row r="593" spans="1:84" ht="99" x14ac:dyDescent="0.3">
      <c r="A593" s="21">
        <v>58081</v>
      </c>
      <c r="B593" s="22" t="s">
        <v>1664</v>
      </c>
      <c r="C593" s="21" t="s">
        <v>356</v>
      </c>
      <c r="D593" s="21" t="s">
        <v>357</v>
      </c>
      <c r="E593" s="21" t="s">
        <v>1376</v>
      </c>
      <c r="F593" s="21"/>
      <c r="G593" s="21" t="s">
        <v>119</v>
      </c>
      <c r="H593" s="21" t="s">
        <v>120</v>
      </c>
      <c r="I593" s="21" t="s">
        <v>92</v>
      </c>
      <c r="J593" s="21" t="s">
        <v>93</v>
      </c>
      <c r="K593" s="21" t="s">
        <v>121</v>
      </c>
      <c r="L593" s="24" t="s">
        <v>92</v>
      </c>
      <c r="M593" s="24">
        <v>48.64720858974654</v>
      </c>
      <c r="N593" s="24">
        <v>34.54577906187717</v>
      </c>
      <c r="O593" s="24">
        <v>59.13302719357501</v>
      </c>
      <c r="P593" s="24">
        <v>54.624113613964965</v>
      </c>
      <c r="Q593" s="24">
        <v>41.5405065148001</v>
      </c>
      <c r="R593" s="24">
        <v>60.52330947420667</v>
      </c>
      <c r="S593" s="24" t="s">
        <v>92</v>
      </c>
      <c r="T593" s="24" t="s">
        <v>92</v>
      </c>
      <c r="U593" s="24" t="s">
        <v>92</v>
      </c>
      <c r="V593" s="24" t="s">
        <v>92</v>
      </c>
      <c r="W593" s="24" t="s">
        <v>92</v>
      </c>
      <c r="X593" s="24" t="s">
        <v>92</v>
      </c>
      <c r="Y593" s="24" t="s">
        <v>92</v>
      </c>
      <c r="Z593" s="24">
        <v>1.1449794669095976</v>
      </c>
      <c r="AA593" s="24" t="s">
        <v>92</v>
      </c>
      <c r="AB593" s="23" t="s">
        <v>136</v>
      </c>
      <c r="AC593" s="21">
        <v>18.172779999999999</v>
      </c>
      <c r="AD593" s="21">
        <v>-66.726670999999996</v>
      </c>
      <c r="AE593" s="21" t="str">
        <f>_xlfn.XLOOKUP(Consolidated[[#This Row],[CODE]],[1]updatedschoolpoints!$A:$A,[1]updatedschoolpoints!$O:$O)</f>
        <v>266-000-002-65</v>
      </c>
      <c r="AF593" s="21">
        <f>_xlfn.XLOOKUP(Consolidated[[#This Row],[CODE]],[1]updatedschoolpoints!$A:$A,[1]updatedschoolpoints!$Q:$Q)</f>
        <v>65</v>
      </c>
      <c r="AG593" s="21">
        <f>_xlfn.XLOOKUP(Consolidated[[#This Row],[CODE]],[1]updatedschoolpoints!$A:$A,[1]updatedschoolpoints!$P:$P)</f>
        <v>2</v>
      </c>
      <c r="AH593" s="21">
        <f>_xlfn.XLOOKUP(Consolidated[[#This Row],[CODE]],[1]updatedschoolpoints!$A:$A,[1]updatedschoolpoints!$I:$I)</f>
        <v>8.9425180619999995</v>
      </c>
      <c r="AI593" s="21">
        <f>_xlfn.XLOOKUP(Consolidated[[#This Row],[CODE]],[1]updatedschoolpoints!$A:$A,[1]updatedschoolpoints!$H:$H)</f>
        <v>389536.08679999999</v>
      </c>
      <c r="AJ593" s="21">
        <v>91540</v>
      </c>
      <c r="AK593" s="21" t="s">
        <v>812</v>
      </c>
      <c r="AL593" s="26">
        <f>_xlfn.XLOOKUP(Consolidated[[#This Row],[CODE]],'[2]FCI updated 220517'!$B:$B,'[2]FCI updated 220517'!$GD:$GD)</f>
        <v>0.67049999999999998</v>
      </c>
      <c r="AM593" s="27">
        <f>IF(AND(Consolidated[[#This Row],[DESIGNATION]]="Historic",Consolidated[[#This Row],[DESIGNATION 3/22/2022]]="Historic"),AL593,AL593/1.6)</f>
        <v>0.41906249999999995</v>
      </c>
      <c r="AN593" s="21" t="s">
        <v>45</v>
      </c>
      <c r="AO593" s="21" t="s">
        <v>97</v>
      </c>
      <c r="AP593" s="21" t="str">
        <f>_xlfn.XLOOKUP(Consolidated[[#This Row],[CODE]],'[3]PRUEBA PVI'!$D:$D,'[3]PRUEBA PVI'!$I:$I,"NO DATA")</f>
        <v>REGULAR</v>
      </c>
      <c r="AQ593" s="28" t="str">
        <f>IF(_xlfn.XLOOKUP(Consolidated[[#This Row],[CODE]],'[4]PRUEBA PVI'!$D:$D,'[4]PRUEBA PVI'!$I:$I,"NOT FOUND")=Consolidated[[#This Row],[SPECIAL SCHOOL]],"MATCHES","NO")</f>
        <v>MATCHES</v>
      </c>
      <c r="AR593" s="28"/>
      <c r="AS593" s="21">
        <f>_xlfn.XLOOKUP(Consolidated[[#This Row],[CODE]],'[5]WORKING FILE'!$D:$D,'[5]WORKING FILE'!$W:$W,"")</f>
        <v>3</v>
      </c>
      <c r="AT593" s="33" t="str">
        <f>_xlfn.XLOOKUP(Consolidated[[#This Row],[CODE]],'[5]WORKING FILE'!$D:$D,'[5]WORKING FILE'!$V:$V)</f>
        <v>Students from DOMINGO MASSOL could come here.</v>
      </c>
      <c r="AU593" s="21" t="str">
        <f>_xlfn.XLOOKUP(Consolidated[[#This Row],[CODE]],'[6]Karen sort'!$D:$D,'[6]Karen sort'!$O:$O,"NOT COMPLETE")</f>
        <v>PK-5</v>
      </c>
      <c r="AV593" s="21">
        <v>2.1</v>
      </c>
      <c r="AW593" s="21">
        <v>3</v>
      </c>
      <c r="AX593" s="21" t="s">
        <v>92</v>
      </c>
      <c r="AY593" s="27" t="s">
        <v>92</v>
      </c>
      <c r="AZ593" s="21"/>
      <c r="BA593" s="21"/>
      <c r="BB593" s="21"/>
      <c r="BC593" s="21"/>
      <c r="BD593" s="21"/>
      <c r="BE593" s="21"/>
      <c r="BF593" s="24" t="s">
        <v>179</v>
      </c>
      <c r="BG593" s="24">
        <v>303.03242191465131</v>
      </c>
      <c r="BH593" s="29" t="str">
        <f>IF(_xlfn.XLOOKUP(Consolidated[[#This Row],[CODE]],'[4]PRUEBA PVI'!$D:$D,'[4]PRUEBA PVI'!$AF:$AF,"NOT FOUND")=BG593,"",_xlfn.XLOOKUP(Consolidated[[#This Row],[CODE]],'[4]PRUEBA PVI'!$D:$D,'[4]PRUEBA PVI'!$AF:$AF,"NOT FOUND"))</f>
        <v/>
      </c>
      <c r="BI593" s="30">
        <v>286.12272310064128</v>
      </c>
      <c r="BJ593" s="21">
        <v>29</v>
      </c>
      <c r="BK593" s="28" t="str">
        <f>IF(_xlfn.XLOOKUP(Consolidated[[#This Row],[CODE]],'[4]PRUEBA PVI'!$D:$D,'[4]PRUEBA PVI'!$AK:$AK,"NO DATA")=Consolidated[[#This Row],[NO OF CLASSROOMS]],"","DOES NOT MATCH")</f>
        <v/>
      </c>
      <c r="BL593" s="31">
        <f>Consolidated[[#This Row],[ENROLLMENT 2021-22]]/Consolidated[[#This Row],[NO OF CLASSROOMS]]</f>
        <v>9.866300796573837</v>
      </c>
      <c r="BM593" s="21">
        <f>Consolidated[[#This Row],[FLOOR AREA (SF)]]/Consolidated[[#This Row],[ENROLLMENT 2022-23]]</f>
        <v>302.07988776125785</v>
      </c>
      <c r="BN593" s="21" t="s">
        <v>99</v>
      </c>
      <c r="BO593" s="21" t="s">
        <v>132</v>
      </c>
      <c r="BP593" s="21" t="s">
        <v>97</v>
      </c>
      <c r="BQ593" s="21" t="s">
        <v>97</v>
      </c>
      <c r="BR593" s="21" t="s">
        <v>285</v>
      </c>
      <c r="BS593" s="21" t="str">
        <f>_xlfn.XLOOKUP(Consolidated[[#This Row],[CODE]],'[7]page 1'!$A:$A,'[7]page 1'!$C:$C,"")</f>
        <v/>
      </c>
      <c r="BT593" s="21" t="str">
        <f>_xlfn.XLOOKUP(Consolidated[[#This Row],[CODE]],[8]Sheet1!$A:$A,[8]Sheet1!$G:$G,"")</f>
        <v/>
      </c>
      <c r="BU593" s="21" t="s">
        <v>92</v>
      </c>
      <c r="BV593" s="21" t="s">
        <v>101</v>
      </c>
      <c r="BW593" s="25" t="s">
        <v>92</v>
      </c>
      <c r="BX593" s="32" t="s">
        <v>1665</v>
      </c>
      <c r="BY593" s="21" t="s">
        <v>1376</v>
      </c>
      <c r="BZ593" s="21" t="s">
        <v>103</v>
      </c>
      <c r="CA593" s="33" t="s">
        <v>1378</v>
      </c>
      <c r="CB593" s="21">
        <v>2</v>
      </c>
      <c r="CC593" s="25" t="s">
        <v>172</v>
      </c>
      <c r="CD593" s="21" t="s">
        <v>97</v>
      </c>
      <c r="CE593" s="21"/>
      <c r="CF593" s="21" t="s">
        <v>106</v>
      </c>
    </row>
    <row r="594" spans="1:84" x14ac:dyDescent="0.3">
      <c r="A594" s="50">
        <v>58099</v>
      </c>
      <c r="B594" s="22" t="s">
        <v>1666</v>
      </c>
      <c r="C594" s="21" t="s">
        <v>356</v>
      </c>
      <c r="D594" s="21" t="s">
        <v>1400</v>
      </c>
      <c r="E594" s="21" t="s">
        <v>1400</v>
      </c>
      <c r="F594" s="21"/>
      <c r="G594" s="21" t="s">
        <v>108</v>
      </c>
      <c r="H594" s="21" t="s">
        <v>109</v>
      </c>
      <c r="I594" s="21" t="s">
        <v>110</v>
      </c>
      <c r="J594" s="21" t="s">
        <v>92</v>
      </c>
      <c r="K594" s="21" t="s">
        <v>111</v>
      </c>
      <c r="L594" s="24">
        <v>9.69762266808333</v>
      </c>
      <c r="M594" s="24">
        <v>11.446402021116834</v>
      </c>
      <c r="N594" s="24">
        <v>12.137706156875764</v>
      </c>
      <c r="O594" s="24">
        <v>17.833770105998813</v>
      </c>
      <c r="P594" s="24">
        <v>16.952311121575335</v>
      </c>
      <c r="Q594" s="24">
        <v>23.602560519772783</v>
      </c>
      <c r="R594" s="24">
        <v>27.424624605499897</v>
      </c>
      <c r="S594" s="24">
        <v>32.244995125890505</v>
      </c>
      <c r="T594" s="24">
        <v>34.974054803438833</v>
      </c>
      <c r="U594" s="24">
        <v>43.737903050926569</v>
      </c>
      <c r="V594" s="24" t="s">
        <v>92</v>
      </c>
      <c r="W594" s="24" t="s">
        <v>92</v>
      </c>
      <c r="X594" s="24" t="s">
        <v>92</v>
      </c>
      <c r="Y594" s="24" t="s">
        <v>92</v>
      </c>
      <c r="Z594" s="24" t="s">
        <v>92</v>
      </c>
      <c r="AA594" s="24" t="s">
        <v>92</v>
      </c>
      <c r="AB594" s="23" t="s">
        <v>290</v>
      </c>
      <c r="AC594" s="21">
        <v>18.01086883</v>
      </c>
      <c r="AD594" s="21">
        <v>-66.845288659999994</v>
      </c>
      <c r="AE594" s="21" t="str">
        <f>_xlfn.XLOOKUP(Consolidated[[#This Row],[CODE]],[1]updatedschoolpoints!$A:$A,[1]updatedschoolpoints!$O:$O)</f>
        <v>385-055-309-43</v>
      </c>
      <c r="AF594" s="21">
        <f>_xlfn.XLOOKUP(Consolidated[[#This Row],[CODE]],[1]updatedschoolpoints!$A:$A,[1]updatedschoolpoints!$Q:$Q)</f>
        <v>43</v>
      </c>
      <c r="AG594" s="21">
        <f>_xlfn.XLOOKUP(Consolidated[[#This Row],[CODE]],[1]updatedschoolpoints!$A:$A,[1]updatedschoolpoints!$P:$P)</f>
        <v>309</v>
      </c>
      <c r="AH594" s="21">
        <f>_xlfn.XLOOKUP(Consolidated[[#This Row],[CODE]],[1]updatedschoolpoints!$A:$A,[1]updatedschoolpoints!$I:$I)</f>
        <v>1.041624968</v>
      </c>
      <c r="AI594" s="21">
        <f>_xlfn.XLOOKUP(Consolidated[[#This Row],[CODE]],[1]updatedschoolpoints!$A:$A,[1]updatedschoolpoints!$H:$H)</f>
        <v>45373.183590000001</v>
      </c>
      <c r="AJ594" s="21">
        <v>26314</v>
      </c>
      <c r="AK594" s="21" t="s">
        <v>137</v>
      </c>
      <c r="AL594" s="26">
        <f>_xlfn.XLOOKUP(Consolidated[[#This Row],[CODE]],'[2]FCI updated 220517'!$B:$B,'[2]FCI updated 220517'!$GD:$GD)</f>
        <v>1.044</v>
      </c>
      <c r="AM594" s="27">
        <f>IF(AND(Consolidated[[#This Row],[DESIGNATION]]="Historic",Consolidated[[#This Row],[DESIGNATION 3/22/2022]]="Historic"),AL594,AL594/1.6)</f>
        <v>0.65249999999999997</v>
      </c>
      <c r="AN594" s="21" t="s">
        <v>45</v>
      </c>
      <c r="AO594" s="21" t="s">
        <v>97</v>
      </c>
      <c r="AP594" s="21" t="str">
        <f>_xlfn.XLOOKUP(Consolidated[[#This Row],[CODE]],'[3]PRUEBA PVI'!$D:$D,'[3]PRUEBA PVI'!$I:$I,"NO DATA")</f>
        <v>REGULAR</v>
      </c>
      <c r="AQ594" s="28" t="str">
        <f>IF(_xlfn.XLOOKUP(Consolidated[[#This Row],[CODE]],'[4]PRUEBA PVI'!$D:$D,'[4]PRUEBA PVI'!$I:$I,"NOT FOUND")=Consolidated[[#This Row],[SPECIAL SCHOOL]],"MATCHES","NO")</f>
        <v>MATCHES</v>
      </c>
      <c r="AR594" s="28"/>
      <c r="AS594" s="21">
        <f>_xlfn.XLOOKUP(Consolidated[[#This Row],[CODE]],'[5]WORKING FILE'!$D:$D,'[5]WORKING FILE'!$W:$W,"")</f>
        <v>4</v>
      </c>
      <c r="AT594" s="33" t="str">
        <f>_xlfn.XLOOKUP(Consolidated[[#This Row],[CODE]],'[5]WORKING FILE'!$D:$D,'[5]WORKING FILE'!$V:$V)</f>
        <v xml:space="preserve">Small addition possible. Somewhat isolated. Keep. </v>
      </c>
      <c r="AU594" s="21" t="str">
        <f>_xlfn.XLOOKUP(Consolidated[[#This Row],[CODE]],'[6]Karen sort'!$D:$D,'[6]Karen sort'!$O:$O,"NOT COMPLETE")</f>
        <v>PK-8</v>
      </c>
      <c r="AV594" s="21">
        <v>2.1</v>
      </c>
      <c r="AW594" s="21">
        <v>5</v>
      </c>
      <c r="AX594" s="21" t="s">
        <v>92</v>
      </c>
      <c r="AY594" s="27" t="s">
        <v>92</v>
      </c>
      <c r="AZ594" s="21"/>
      <c r="BA594" s="21"/>
      <c r="BB594" s="21"/>
      <c r="BC594" s="21"/>
      <c r="BD594" s="21"/>
      <c r="BE594" s="21"/>
      <c r="BF594" s="24" t="s">
        <v>98</v>
      </c>
      <c r="BG594" s="24">
        <v>230.05195017917868</v>
      </c>
      <c r="BH594" s="29" t="str">
        <f>IF(_xlfn.XLOOKUP(Consolidated[[#This Row],[CODE]],'[4]PRUEBA PVI'!$D:$D,'[4]PRUEBA PVI'!$AF:$AF,"NOT FOUND")=BG594,"",_xlfn.XLOOKUP(Consolidated[[#This Row],[CODE]],'[4]PRUEBA PVI'!$D:$D,'[4]PRUEBA PVI'!$AF:$AF,"NOT FOUND"))</f>
        <v/>
      </c>
      <c r="BI594" s="30">
        <v>218.84973016521414</v>
      </c>
      <c r="BJ594" s="21">
        <v>27</v>
      </c>
      <c r="BK594" s="28" t="str">
        <f>IF(_xlfn.XLOOKUP(Consolidated[[#This Row],[CODE]],'[4]PRUEBA PVI'!$D:$D,'[4]PRUEBA PVI'!$AK:$AK,"NO DATA")=Consolidated[[#This Row],[NO OF CLASSROOMS]],"","DOES NOT MATCH")</f>
        <v/>
      </c>
      <c r="BL594" s="31">
        <f>Consolidated[[#This Row],[ENROLLMENT 2021-22]]/Consolidated[[#This Row],[NO OF CLASSROOMS]]</f>
        <v>8.1055455616745977</v>
      </c>
      <c r="BM594" s="21">
        <f>Consolidated[[#This Row],[FLOOR AREA (SF)]]/Consolidated[[#This Row],[ENROLLMENT 2022-23]]</f>
        <v>114.38285995621872</v>
      </c>
      <c r="BN594" s="21" t="s">
        <v>114</v>
      </c>
      <c r="BO594" s="21" t="s">
        <v>132</v>
      </c>
      <c r="BP594" s="21" t="s">
        <v>97</v>
      </c>
      <c r="BQ594" s="21" t="s">
        <v>97</v>
      </c>
      <c r="BR594" s="21" t="s">
        <v>285</v>
      </c>
      <c r="BS594" s="21" t="str">
        <f>_xlfn.XLOOKUP(Consolidated[[#This Row],[CODE]],'[7]page 1'!$A:$A,'[7]page 1'!$C:$C,"")</f>
        <v/>
      </c>
      <c r="BT594" s="21" t="str">
        <f>_xlfn.XLOOKUP(Consolidated[[#This Row],[CODE]],[8]Sheet1!$A:$A,[8]Sheet1!$G:$G,"")</f>
        <v/>
      </c>
      <c r="BU594" s="21" t="s">
        <v>92</v>
      </c>
      <c r="BV594" s="21" t="s">
        <v>124</v>
      </c>
      <c r="BW594" s="25" t="s">
        <v>92</v>
      </c>
      <c r="BX594" s="32" t="s">
        <v>1667</v>
      </c>
      <c r="BY594" s="21" t="s">
        <v>1400</v>
      </c>
      <c r="BZ594" s="21" t="s">
        <v>103</v>
      </c>
      <c r="CA594" s="33" t="s">
        <v>1542</v>
      </c>
      <c r="CB594" s="21">
        <v>1</v>
      </c>
      <c r="CC594" s="25" t="s">
        <v>105</v>
      </c>
      <c r="CD594" s="21" t="s">
        <v>97</v>
      </c>
      <c r="CE594" s="21"/>
      <c r="CF594" s="21" t="s">
        <v>127</v>
      </c>
    </row>
    <row r="595" spans="1:84" ht="84" x14ac:dyDescent="0.3">
      <c r="A595" s="21">
        <v>58123</v>
      </c>
      <c r="B595" s="22" t="s">
        <v>1668</v>
      </c>
      <c r="C595" s="21" t="s">
        <v>532</v>
      </c>
      <c r="D595" s="21" t="s">
        <v>725</v>
      </c>
      <c r="E595" s="21" t="s">
        <v>823</v>
      </c>
      <c r="F595" s="21"/>
      <c r="G595" s="21" t="s">
        <v>189</v>
      </c>
      <c r="H595" s="21" t="s">
        <v>190</v>
      </c>
      <c r="I595" s="21" t="s">
        <v>92</v>
      </c>
      <c r="J595" s="21" t="s">
        <v>93</v>
      </c>
      <c r="K595" s="21" t="s">
        <v>191</v>
      </c>
      <c r="L595" s="24" t="s">
        <v>92</v>
      </c>
      <c r="M595" s="24" t="s">
        <v>92</v>
      </c>
      <c r="N595" s="24" t="s">
        <v>92</v>
      </c>
      <c r="O595" s="24" t="s">
        <v>92</v>
      </c>
      <c r="P595" s="24" t="s">
        <v>92</v>
      </c>
      <c r="Q595" s="24" t="s">
        <v>92</v>
      </c>
      <c r="R595" s="24" t="s">
        <v>92</v>
      </c>
      <c r="S595" s="24">
        <v>61.644843623025963</v>
      </c>
      <c r="T595" s="24">
        <v>54.82419401620141</v>
      </c>
      <c r="U595" s="24">
        <v>59.901910700182043</v>
      </c>
      <c r="V595" s="24" t="s">
        <v>92</v>
      </c>
      <c r="W595" s="24" t="s">
        <v>92</v>
      </c>
      <c r="X595" s="24" t="s">
        <v>92</v>
      </c>
      <c r="Y595" s="24" t="s">
        <v>92</v>
      </c>
      <c r="Z595" s="24" t="s">
        <v>92</v>
      </c>
      <c r="AA595" s="24" t="s">
        <v>92</v>
      </c>
      <c r="AB595" s="23" t="s">
        <v>230</v>
      </c>
      <c r="AC595" s="21">
        <v>18.024339999999999</v>
      </c>
      <c r="AD595" s="21">
        <v>-66.250860000000003</v>
      </c>
      <c r="AE595" s="21" t="str">
        <f>_xlfn.XLOOKUP(Consolidated[[#This Row],[CODE]],[1]updatedschoolpoints!$A:$A,[1]updatedschoolpoints!$O:$O)</f>
        <v>395-000-001-06</v>
      </c>
      <c r="AF595" s="21">
        <f>_xlfn.XLOOKUP(Consolidated[[#This Row],[CODE]],[1]updatedschoolpoints!$A:$A,[1]updatedschoolpoints!$Q:$Q)</f>
        <v>6</v>
      </c>
      <c r="AG595" s="21">
        <f>_xlfn.XLOOKUP(Consolidated[[#This Row],[CODE]],[1]updatedschoolpoints!$A:$A,[1]updatedschoolpoints!$P:$P)</f>
        <v>1</v>
      </c>
      <c r="AH595" s="21">
        <f>_xlfn.XLOOKUP(Consolidated[[#This Row],[CODE]],[1]updatedschoolpoints!$A:$A,[1]updatedschoolpoints!$I:$I)</f>
        <v>1.840810032</v>
      </c>
      <c r="AI595" s="21">
        <f>_xlfn.XLOOKUP(Consolidated[[#This Row],[CODE]],[1]updatedschoolpoints!$A:$A,[1]updatedschoolpoints!$H:$H)</f>
        <v>80185.684999999998</v>
      </c>
      <c r="AJ595" s="21">
        <v>24448</v>
      </c>
      <c r="AK595" s="21" t="s">
        <v>174</v>
      </c>
      <c r="AL595" s="26">
        <f>_xlfn.XLOOKUP(Consolidated[[#This Row],[CODE]],'[2]FCI updated 220517'!$B:$B,'[2]FCI updated 220517'!$GD:$GD)</f>
        <v>1.272</v>
      </c>
      <c r="AM595" s="27">
        <f>IF(AND(Consolidated[[#This Row],[DESIGNATION]]="Historic",Consolidated[[#This Row],[DESIGNATION 3/22/2022]]="Historic"),AL595,AL595/1.6)</f>
        <v>0.79499999999999993</v>
      </c>
      <c r="AN595" s="21" t="s">
        <v>97</v>
      </c>
      <c r="AO595" s="21" t="s">
        <v>97</v>
      </c>
      <c r="AP595" s="21" t="str">
        <f>_xlfn.XLOOKUP(Consolidated[[#This Row],[CODE]],'[3]PRUEBA PVI'!$D:$D,'[3]PRUEBA PVI'!$I:$I,"NO DATA")</f>
        <v>REGULAR</v>
      </c>
      <c r="AQ595" s="28" t="str">
        <f>IF(_xlfn.XLOOKUP(Consolidated[[#This Row],[CODE]],'[4]PRUEBA PVI'!$D:$D,'[4]PRUEBA PVI'!$I:$I,"NOT FOUND")=Consolidated[[#This Row],[SPECIAL SCHOOL]],"MATCHES","NO")</f>
        <v>MATCHES</v>
      </c>
      <c r="AR595" s="28"/>
      <c r="AS595" s="21">
        <f>_xlfn.XLOOKUP(Consolidated[[#This Row],[CODE]],'[5]WORKING FILE'!$D:$D,'[5]WORKING FILE'!$W:$W,"")</f>
        <v>3</v>
      </c>
      <c r="AT595" s="33" t="str">
        <f>_xlfn.XLOOKUP(Consolidated[[#This Row],[CODE]],'[5]WORKING FILE'!$D:$D,'[5]WORKING FILE'!$V:$V)</f>
        <v>Send students to EUGENIO GUERRA CRUZ. Make this the new ES for the community and bring students from JOSE PADIN</v>
      </c>
      <c r="AU595" s="21" t="str">
        <f>_xlfn.XLOOKUP(Consolidated[[#This Row],[CODE]],'[6]Karen sort'!$D:$D,'[6]Karen sort'!$O:$O,"NOT COMPLETE")</f>
        <v>PK-5</v>
      </c>
      <c r="AV595" s="21">
        <v>3.2</v>
      </c>
      <c r="AW595" s="21">
        <v>2</v>
      </c>
      <c r="AX595" s="21" t="s">
        <v>92</v>
      </c>
      <c r="AY595" s="27" t="s">
        <v>92</v>
      </c>
      <c r="AZ595" s="21"/>
      <c r="BA595" s="21"/>
      <c r="BB595" s="21"/>
      <c r="BC595" s="21"/>
      <c r="BD595" s="21"/>
      <c r="BE595" s="21"/>
      <c r="BF595" s="24" t="s">
        <v>98</v>
      </c>
      <c r="BG595" s="24">
        <v>183.91109642812029</v>
      </c>
      <c r="BH595" s="29" t="str">
        <f>IF(_xlfn.XLOOKUP(Consolidated[[#This Row],[CODE]],'[4]PRUEBA PVI'!$D:$D,'[4]PRUEBA PVI'!$AF:$AF,"NOT FOUND")=BG595,"",_xlfn.XLOOKUP(Consolidated[[#This Row],[CODE]],'[4]PRUEBA PVI'!$D:$D,'[4]PRUEBA PVI'!$AF:$AF,"NOT FOUND"))</f>
        <v/>
      </c>
      <c r="BI595" s="30">
        <v>174.34805542262418</v>
      </c>
      <c r="BJ595" s="21">
        <v>16</v>
      </c>
      <c r="BK595" s="28" t="str">
        <f>IF(_xlfn.XLOOKUP(Consolidated[[#This Row],[CODE]],'[4]PRUEBA PVI'!$D:$D,'[4]PRUEBA PVI'!$AK:$AK,"NO DATA")=Consolidated[[#This Row],[NO OF CLASSROOMS]],"","DOES NOT MATCH")</f>
        <v/>
      </c>
      <c r="BL595" s="31">
        <f>Consolidated[[#This Row],[ENROLLMENT 2021-22]]/Consolidated[[#This Row],[NO OF CLASSROOMS]]</f>
        <v>10.896753463914012</v>
      </c>
      <c r="BM595" s="21">
        <f>Consolidated[[#This Row],[FLOOR AREA (SF)]]/Consolidated[[#This Row],[ENROLLMENT 2022-23]]</f>
        <v>132.93379505001886</v>
      </c>
      <c r="BN595" s="21" t="s">
        <v>114</v>
      </c>
      <c r="BO595" s="21" t="s">
        <v>115</v>
      </c>
      <c r="BP595" s="21" t="s">
        <v>97</v>
      </c>
      <c r="BQ595" s="21" t="s">
        <v>97</v>
      </c>
      <c r="BR595" s="21" t="s">
        <v>97</v>
      </c>
      <c r="BS595" s="21" t="str">
        <f>_xlfn.XLOOKUP(Consolidated[[#This Row],[CODE]],'[7]page 1'!$A:$A,'[7]page 1'!$C:$C,"")</f>
        <v/>
      </c>
      <c r="BT595" s="21" t="str">
        <f>_xlfn.XLOOKUP(Consolidated[[#This Row],[CODE]],[8]Sheet1!$A:$A,[8]Sheet1!$G:$G,"")</f>
        <v/>
      </c>
      <c r="BU595" s="21" t="s">
        <v>92</v>
      </c>
      <c r="BV595" s="21" t="s">
        <v>101</v>
      </c>
      <c r="BW595" s="25" t="s">
        <v>125</v>
      </c>
      <c r="BX595" s="32" t="s">
        <v>1669</v>
      </c>
      <c r="BY595" s="21" t="s">
        <v>823</v>
      </c>
      <c r="BZ595" s="21" t="s">
        <v>103</v>
      </c>
      <c r="CA595" s="33" t="s">
        <v>827</v>
      </c>
      <c r="CB595" s="21">
        <v>1</v>
      </c>
      <c r="CC595" s="25" t="s">
        <v>105</v>
      </c>
      <c r="CD595" s="21" t="s">
        <v>97</v>
      </c>
      <c r="CE595" s="21"/>
      <c r="CF595" s="21" t="s">
        <v>134</v>
      </c>
    </row>
    <row r="596" spans="1:84" ht="70.2" x14ac:dyDescent="0.3">
      <c r="A596" s="21">
        <v>58131</v>
      </c>
      <c r="B596" s="22" t="s">
        <v>1670</v>
      </c>
      <c r="C596" s="21" t="s">
        <v>356</v>
      </c>
      <c r="D596" s="21" t="s">
        <v>1384</v>
      </c>
      <c r="E596" s="21" t="s">
        <v>1385</v>
      </c>
      <c r="F596" s="21"/>
      <c r="G596" s="21" t="s">
        <v>119</v>
      </c>
      <c r="H596" s="21" t="s">
        <v>120</v>
      </c>
      <c r="I596" s="21" t="s">
        <v>92</v>
      </c>
      <c r="J596" s="21" t="s">
        <v>93</v>
      </c>
      <c r="K596" s="21" t="s">
        <v>121</v>
      </c>
      <c r="L596" s="24" t="s">
        <v>92</v>
      </c>
      <c r="M596" s="24">
        <v>43.877874414281195</v>
      </c>
      <c r="N596" s="24">
        <v>36.413118470627289</v>
      </c>
      <c r="O596" s="24">
        <v>28.158584377892861</v>
      </c>
      <c r="P596" s="24">
        <v>35.78821236777015</v>
      </c>
      <c r="Q596" s="24">
        <v>36.819994410845545</v>
      </c>
      <c r="R596" s="24">
        <v>33.098684868706769</v>
      </c>
      <c r="S596" s="24" t="s">
        <v>92</v>
      </c>
      <c r="T596" s="24" t="s">
        <v>92</v>
      </c>
      <c r="U596" s="24" t="s">
        <v>92</v>
      </c>
      <c r="V596" s="24" t="s">
        <v>92</v>
      </c>
      <c r="W596" s="24" t="s">
        <v>92</v>
      </c>
      <c r="X596" s="24" t="s">
        <v>92</v>
      </c>
      <c r="Y596" s="24" t="s">
        <v>92</v>
      </c>
      <c r="Z596" s="24">
        <v>6.8698768014575862</v>
      </c>
      <c r="AA596" s="24" t="s">
        <v>92</v>
      </c>
      <c r="AB596" s="23" t="s">
        <v>278</v>
      </c>
      <c r="AC596" s="21">
        <v>18.0732</v>
      </c>
      <c r="AD596" s="21">
        <v>-66.367840000000001</v>
      </c>
      <c r="AE596" s="21" t="str">
        <f>_xlfn.XLOOKUP(Consolidated[[#This Row],[CODE]],[1]updatedschoolpoints!$A:$A,[1]updatedschoolpoints!$O:$O)</f>
        <v>345-062-373-09</v>
      </c>
      <c r="AF596" s="21">
        <f>_xlfn.XLOOKUP(Consolidated[[#This Row],[CODE]],[1]updatedschoolpoints!$A:$A,[1]updatedschoolpoints!$Q:$Q)</f>
        <v>9</v>
      </c>
      <c r="AG596" s="21">
        <f>_xlfn.XLOOKUP(Consolidated[[#This Row],[CODE]],[1]updatedschoolpoints!$A:$A,[1]updatedschoolpoints!$P:$P)</f>
        <v>373</v>
      </c>
      <c r="AH596" s="21">
        <f>_xlfn.XLOOKUP(Consolidated[[#This Row],[CODE]],[1]updatedschoolpoints!$A:$A,[1]updatedschoolpoints!$I:$I)</f>
        <v>3.3720418140000001</v>
      </c>
      <c r="AI596" s="21">
        <f>_xlfn.XLOOKUP(Consolidated[[#This Row],[CODE]],[1]updatedschoolpoints!$A:$A,[1]updatedschoolpoints!$H:$H)</f>
        <v>146886.14139999999</v>
      </c>
      <c r="AJ596" s="21">
        <v>59936</v>
      </c>
      <c r="AK596" s="21" t="s">
        <v>262</v>
      </c>
      <c r="AL596" s="26">
        <f>_xlfn.XLOOKUP(Consolidated[[#This Row],[CODE]],'[2]FCI updated 220517'!$B:$B,'[2]FCI updated 220517'!$GD:$GD)</f>
        <v>0.65749999999999997</v>
      </c>
      <c r="AM596" s="27">
        <f>IF(AND(Consolidated[[#This Row],[DESIGNATION]]="Historic",Consolidated[[#This Row],[DESIGNATION 3/22/2022]]="Historic"),AL596,AL596/1.6)</f>
        <v>0.41093749999999996</v>
      </c>
      <c r="AN596" s="21" t="s">
        <v>45</v>
      </c>
      <c r="AO596" s="21" t="s">
        <v>97</v>
      </c>
      <c r="AP596" s="21" t="str">
        <f>_xlfn.XLOOKUP(Consolidated[[#This Row],[CODE]],'[3]PRUEBA PVI'!$D:$D,'[3]PRUEBA PVI'!$I:$I,"NO DATA")</f>
        <v>REGULAR</v>
      </c>
      <c r="AQ596" s="28" t="str">
        <f>IF(_xlfn.XLOOKUP(Consolidated[[#This Row],[CODE]],'[4]PRUEBA PVI'!$D:$D,'[4]PRUEBA PVI'!$I:$I,"NOT FOUND")=Consolidated[[#This Row],[SPECIAL SCHOOL]],"MATCHES","NO")</f>
        <v>MATCHES</v>
      </c>
      <c r="AR596" s="28"/>
      <c r="AS596" s="21">
        <f>_xlfn.XLOOKUP(Consolidated[[#This Row],[CODE]],'[5]WORKING FILE'!$D:$D,'[5]WORKING FILE'!$W:$W,"")</f>
        <v>3</v>
      </c>
      <c r="AT596" s="33" t="str">
        <f>_xlfn.XLOOKUP(Consolidated[[#This Row],[CODE]],'[5]WORKING FILE'!$D:$D,'[5]WORKING FILE'!$V:$V)</f>
        <v xml:space="preserve">Extra SF. Within a mile of PURIFICACION RODRIGUEZ and JOSE RAMON RODRIGUEZ. Recommend keeping PURIFICACION RODRIGUEZ and JOSE M ESPADA ZAYAS and evening out student populations. </v>
      </c>
      <c r="AU596" s="21">
        <f>_xlfn.XLOOKUP(Consolidated[[#This Row],[CODE]],'[6]Karen sort'!$D:$D,'[6]Karen sort'!$O:$O,"NOT COMPLETE")</f>
        <v>0</v>
      </c>
      <c r="AV596" s="21">
        <v>4.7</v>
      </c>
      <c r="AW596" s="21">
        <v>5</v>
      </c>
      <c r="AX596" s="21" t="s">
        <v>92</v>
      </c>
      <c r="AY596" s="27" t="s">
        <v>92</v>
      </c>
      <c r="AZ596" s="21"/>
      <c r="BA596" s="21"/>
      <c r="BB596" s="21"/>
      <c r="BC596" s="21"/>
      <c r="BD596" s="21"/>
      <c r="BE596" s="21"/>
      <c r="BF596" s="24" t="s">
        <v>179</v>
      </c>
      <c r="BG596" s="24">
        <v>227.73117437724775</v>
      </c>
      <c r="BH596" s="29" t="str">
        <f>IF(_xlfn.XLOOKUP(Consolidated[[#This Row],[CODE]],'[4]PRUEBA PVI'!$D:$D,'[4]PRUEBA PVI'!$AF:$AF,"NOT FOUND")=BG596,"",_xlfn.XLOOKUP(Consolidated[[#This Row],[CODE]],'[4]PRUEBA PVI'!$D:$D,'[4]PRUEBA PVI'!$AF:$AF,"NOT FOUND"))</f>
        <v/>
      </c>
      <c r="BI596" s="30">
        <v>216.33730534215894</v>
      </c>
      <c r="BJ596" s="21">
        <v>29</v>
      </c>
      <c r="BK596" s="28" t="str">
        <f>IF(_xlfn.XLOOKUP(Consolidated[[#This Row],[CODE]],'[4]PRUEBA PVI'!$D:$D,'[4]PRUEBA PVI'!$AK:$AK,"NO DATA")=Consolidated[[#This Row],[NO OF CLASSROOMS]],"","DOES NOT MATCH")</f>
        <v/>
      </c>
      <c r="BL596" s="31">
        <f>Consolidated[[#This Row],[ENROLLMENT 2021-22]]/Consolidated[[#This Row],[NO OF CLASSROOMS]]</f>
        <v>7.4599070807641015</v>
      </c>
      <c r="BM596" s="21">
        <f>Consolidated[[#This Row],[FLOOR AREA (SF)]]/Consolidated[[#This Row],[ENROLLMENT 2022-23]]</f>
        <v>263.18750677811505</v>
      </c>
      <c r="BN596" s="21" t="s">
        <v>99</v>
      </c>
      <c r="BO596" s="21" t="s">
        <v>115</v>
      </c>
      <c r="BP596" s="21" t="s">
        <v>97</v>
      </c>
      <c r="BQ596" s="21" t="s">
        <v>97</v>
      </c>
      <c r="BR596" s="21" t="s">
        <v>97</v>
      </c>
      <c r="BS596" s="21" t="str">
        <f>_xlfn.XLOOKUP(Consolidated[[#This Row],[CODE]],'[7]page 1'!$A:$A,'[7]page 1'!$C:$C,"")</f>
        <v/>
      </c>
      <c r="BT596" s="21" t="str">
        <f>_xlfn.XLOOKUP(Consolidated[[#This Row],[CODE]],[8]Sheet1!$A:$A,[8]Sheet1!$G:$G,"")</f>
        <v/>
      </c>
      <c r="BU596" s="21" t="s">
        <v>92</v>
      </c>
      <c r="BV596" s="21" t="s">
        <v>101</v>
      </c>
      <c r="BW596" s="25" t="s">
        <v>92</v>
      </c>
      <c r="BX596" s="32" t="s">
        <v>1671</v>
      </c>
      <c r="BY596" s="21" t="s">
        <v>1385</v>
      </c>
      <c r="BZ596" s="21" t="s">
        <v>103</v>
      </c>
      <c r="CA596" s="33" t="s">
        <v>1387</v>
      </c>
      <c r="CB596" s="21">
        <v>2</v>
      </c>
      <c r="CC596" s="25" t="s">
        <v>172</v>
      </c>
      <c r="CD596" s="21" t="s">
        <v>97</v>
      </c>
      <c r="CE596" s="21"/>
      <c r="CF596" s="21" t="s">
        <v>143</v>
      </c>
    </row>
    <row r="597" spans="1:84" ht="27.6" x14ac:dyDescent="0.3">
      <c r="A597" s="64">
        <v>58164</v>
      </c>
      <c r="B597" s="62" t="s">
        <v>1672</v>
      </c>
      <c r="C597" s="21" t="s">
        <v>356</v>
      </c>
      <c r="D597" s="21" t="s">
        <v>1400</v>
      </c>
      <c r="E597" s="21" t="s">
        <v>1418</v>
      </c>
      <c r="F597" s="21"/>
      <c r="G597" s="21" t="s">
        <v>108</v>
      </c>
      <c r="H597" s="21" t="s">
        <v>109</v>
      </c>
      <c r="I597" s="21" t="s">
        <v>92</v>
      </c>
      <c r="J597" s="21" t="s">
        <v>93</v>
      </c>
      <c r="K597" s="21" t="s">
        <v>111</v>
      </c>
      <c r="L597" s="24" t="s">
        <v>92</v>
      </c>
      <c r="M597" s="24">
        <v>43.877874414281195</v>
      </c>
      <c r="N597" s="24">
        <v>43.882476105627759</v>
      </c>
      <c r="O597" s="24">
        <v>55.378549276522627</v>
      </c>
      <c r="P597" s="24">
        <v>50.856933364726004</v>
      </c>
      <c r="Q597" s="24">
        <v>49.093325881127392</v>
      </c>
      <c r="R597" s="24">
        <v>68.088723158482509</v>
      </c>
      <c r="S597" s="24">
        <v>72.077047928461127</v>
      </c>
      <c r="T597" s="24">
        <v>71.838599055712194</v>
      </c>
      <c r="U597" s="24">
        <v>68.459326514493767</v>
      </c>
      <c r="V597" s="24" t="s">
        <v>92</v>
      </c>
      <c r="W597" s="24" t="s">
        <v>92</v>
      </c>
      <c r="X597" s="24" t="s">
        <v>92</v>
      </c>
      <c r="Y597" s="24" t="s">
        <v>92</v>
      </c>
      <c r="Z597" s="24" t="s">
        <v>92</v>
      </c>
      <c r="AA597" s="24" t="s">
        <v>92</v>
      </c>
      <c r="AB597" s="23" t="s">
        <v>112</v>
      </c>
      <c r="AC597" s="21">
        <v>18.05256687</v>
      </c>
      <c r="AD597" s="21">
        <v>-66.778043690000004</v>
      </c>
      <c r="AE597" s="21" t="str">
        <f>_xlfn.XLOOKUP(Consolidated[[#This Row],[CODE]],[1]updatedschoolpoints!$A:$A,[1]updatedschoolpoints!$O:$O)</f>
        <v>362-026-231-02</v>
      </c>
      <c r="AF597" s="21">
        <f>_xlfn.XLOOKUP(Consolidated[[#This Row],[CODE]],[1]updatedschoolpoints!$A:$A,[1]updatedschoolpoints!$Q:$Q)</f>
        <v>2</v>
      </c>
      <c r="AG597" s="21">
        <f>_xlfn.XLOOKUP(Consolidated[[#This Row],[CODE]],[1]updatedschoolpoints!$A:$A,[1]updatedschoolpoints!$P:$P)</f>
        <v>231</v>
      </c>
      <c r="AH597" s="21">
        <f>_xlfn.XLOOKUP(Consolidated[[#This Row],[CODE]],[1]updatedschoolpoints!$A:$A,[1]updatedschoolpoints!$I:$I)</f>
        <v>1.3929582170000001</v>
      </c>
      <c r="AI597" s="21">
        <f>_xlfn.XLOOKUP(Consolidated[[#This Row],[CODE]],[1]updatedschoolpoints!$A:$A,[1]updatedschoolpoints!$H:$H)</f>
        <v>60677.25993</v>
      </c>
      <c r="AJ597" s="21">
        <v>123200</v>
      </c>
      <c r="AK597" s="21" t="s">
        <v>1424</v>
      </c>
      <c r="AL597" s="26">
        <f>_xlfn.XLOOKUP(Consolidated[[#This Row],[CODE]],'[2]FCI updated 220517'!$B:$B,'[2]FCI updated 220517'!$GD:$GD)</f>
        <v>0.82399999999999995</v>
      </c>
      <c r="AM597" s="27">
        <f>IF(AND(Consolidated[[#This Row],[DESIGNATION]]="Historic",Consolidated[[#This Row],[DESIGNATION 3/22/2022]]="Historic"),AL597,AL597/1.6)</f>
        <v>0.5149999999999999</v>
      </c>
      <c r="AN597" s="21" t="s">
        <v>45</v>
      </c>
      <c r="AO597" s="21" t="s">
        <v>97</v>
      </c>
      <c r="AP597" s="21" t="str">
        <f>_xlfn.XLOOKUP(Consolidated[[#This Row],[CODE]],'[3]PRUEBA PVI'!$D:$D,'[3]PRUEBA PVI'!$I:$I,"NO DATA")</f>
        <v>REGULAR</v>
      </c>
      <c r="AQ597" s="28" t="str">
        <f>IF(_xlfn.XLOOKUP(Consolidated[[#This Row],[CODE]],'[4]PRUEBA PVI'!$D:$D,'[4]PRUEBA PVI'!$I:$I,"NOT FOUND")=Consolidated[[#This Row],[SPECIAL SCHOOL]],"MATCHES","NO")</f>
        <v>MATCHES</v>
      </c>
      <c r="AR597" s="28"/>
      <c r="AS597" s="21">
        <f>_xlfn.XLOOKUP(Consolidated[[#This Row],[CODE]],'[5]WORKING FILE'!$D:$D,'[5]WORKING FILE'!$W:$W,"")</f>
        <v>3</v>
      </c>
      <c r="AT597" s="33" t="str">
        <f>_xlfn.XLOOKUP(Consolidated[[#This Row],[CODE]],'[5]WORKING FILE'!$D:$D,'[5]WORKING FILE'!$V:$V)</f>
        <v>Shelter</v>
      </c>
      <c r="AU597" s="21" t="str">
        <f>_xlfn.XLOOKUP(Consolidated[[#This Row],[CODE]],'[6]Karen sort'!$D:$D,'[6]Karen sort'!$O:$O,"NOT COMPLETE")</f>
        <v>PK-8</v>
      </c>
      <c r="AV597" s="21">
        <v>3.9</v>
      </c>
      <c r="AW597" s="21">
        <v>4</v>
      </c>
      <c r="AX597" s="21" t="s">
        <v>92</v>
      </c>
      <c r="AY597" s="27" t="s">
        <v>92</v>
      </c>
      <c r="AZ597" s="21"/>
      <c r="BA597" s="21"/>
      <c r="BB597" s="21"/>
      <c r="BC597" s="21"/>
      <c r="BD597" s="21"/>
      <c r="BE597" s="21"/>
      <c r="BF597" s="24" t="s">
        <v>179</v>
      </c>
      <c r="BG597" s="24">
        <v>528.32670487661858</v>
      </c>
      <c r="BH597" s="29" t="str">
        <f>IF(_xlfn.XLOOKUP(Consolidated[[#This Row],[CODE]],'[4]PRUEBA PVI'!$D:$D,'[4]PRUEBA PVI'!$AF:$AF,"NOT FOUND")=BG597,"",_xlfn.XLOOKUP(Consolidated[[#This Row],[CODE]],'[4]PRUEBA PVI'!$D:$D,'[4]PRUEBA PVI'!$AF:$AF,"NOT FOUND"))</f>
        <v/>
      </c>
      <c r="BI597" s="30">
        <v>499.35315986743984</v>
      </c>
      <c r="BJ597" s="21">
        <v>42</v>
      </c>
      <c r="BK597" s="28" t="str">
        <f>IF(_xlfn.XLOOKUP(Consolidated[[#This Row],[CODE]],'[4]PRUEBA PVI'!$D:$D,'[4]PRUEBA PVI'!$AK:$AK,"NO DATA")=Consolidated[[#This Row],[NO OF CLASSROOMS]],"","DOES NOT MATCH")</f>
        <v/>
      </c>
      <c r="BL597" s="31">
        <f>Consolidated[[#This Row],[ENROLLMENT 2021-22]]/Consolidated[[#This Row],[NO OF CLASSROOMS]]</f>
        <v>11.889360949224757</v>
      </c>
      <c r="BM597" s="21">
        <f>Consolidated[[#This Row],[FLOOR AREA (SF)]]/Consolidated[[#This Row],[ENROLLMENT 2022-23]]</f>
        <v>233.18904545771767</v>
      </c>
      <c r="BN597" s="21" t="s">
        <v>114</v>
      </c>
      <c r="BO597" s="21" t="s">
        <v>132</v>
      </c>
      <c r="BP597" s="21" t="s">
        <v>97</v>
      </c>
      <c r="BQ597" s="21" t="s">
        <v>123</v>
      </c>
      <c r="BR597" s="21" t="s">
        <v>285</v>
      </c>
      <c r="BS597" s="21" t="str">
        <f>_xlfn.XLOOKUP(Consolidated[[#This Row],[CODE]],'[7]page 1'!$A:$A,'[7]page 1'!$C:$C,"")</f>
        <v/>
      </c>
      <c r="BT597" s="21" t="str">
        <f>_xlfn.XLOOKUP(Consolidated[[#This Row],[CODE]],[8]Sheet1!$A:$A,[8]Sheet1!$G:$G,"")</f>
        <v/>
      </c>
      <c r="BU597" s="21" t="s">
        <v>92</v>
      </c>
      <c r="BV597" s="21" t="s">
        <v>124</v>
      </c>
      <c r="BW597" s="25" t="s">
        <v>125</v>
      </c>
      <c r="BX597" s="32" t="s">
        <v>1673</v>
      </c>
      <c r="BY597" s="21" t="s">
        <v>1418</v>
      </c>
      <c r="BZ597" s="21" t="s">
        <v>103</v>
      </c>
      <c r="CA597" s="33" t="s">
        <v>1420</v>
      </c>
      <c r="CB597" s="21">
        <v>1</v>
      </c>
      <c r="CC597" s="25" t="s">
        <v>105</v>
      </c>
      <c r="CD597" s="21" t="s">
        <v>97</v>
      </c>
      <c r="CE597" s="21"/>
      <c r="CF597" s="21" t="s">
        <v>127</v>
      </c>
    </row>
    <row r="598" spans="1:84" ht="70.8" x14ac:dyDescent="0.3">
      <c r="A598" s="21">
        <v>58172</v>
      </c>
      <c r="B598" s="22" t="s">
        <v>1674</v>
      </c>
      <c r="C598" s="21" t="s">
        <v>356</v>
      </c>
      <c r="D598" s="21" t="s">
        <v>1384</v>
      </c>
      <c r="E598" s="21" t="s">
        <v>1446</v>
      </c>
      <c r="F598" s="21"/>
      <c r="G598" s="21" t="s">
        <v>108</v>
      </c>
      <c r="H598" s="21" t="s">
        <v>109</v>
      </c>
      <c r="I598" s="21" t="s">
        <v>92</v>
      </c>
      <c r="J598" s="21" t="s">
        <v>92</v>
      </c>
      <c r="K598" s="21" t="s">
        <v>111</v>
      </c>
      <c r="L598" s="24" t="s">
        <v>92</v>
      </c>
      <c r="M598" s="24">
        <v>19.077336701861391</v>
      </c>
      <c r="N598" s="24">
        <v>15.872384974375997</v>
      </c>
      <c r="O598" s="24">
        <v>23.465486981577385</v>
      </c>
      <c r="P598" s="24">
        <v>23.544876557743518</v>
      </c>
      <c r="Q598" s="24">
        <v>18.882048415818225</v>
      </c>
      <c r="R598" s="24">
        <v>30.261654737103335</v>
      </c>
      <c r="S598" s="24">
        <v>31.296612916305492</v>
      </c>
      <c r="T598" s="24">
        <v>46.316991496446022</v>
      </c>
      <c r="U598" s="24">
        <v>44.688727030294537</v>
      </c>
      <c r="V598" s="24" t="s">
        <v>92</v>
      </c>
      <c r="W598" s="24" t="s">
        <v>92</v>
      </c>
      <c r="X598" s="24" t="s">
        <v>92</v>
      </c>
      <c r="Y598" s="24" t="s">
        <v>92</v>
      </c>
      <c r="Z598" s="24" t="s">
        <v>92</v>
      </c>
      <c r="AA598" s="24" t="s">
        <v>92</v>
      </c>
      <c r="AB598" s="23" t="s">
        <v>129</v>
      </c>
      <c r="AC598" s="21">
        <v>18.05347596</v>
      </c>
      <c r="AD598" s="21">
        <v>-66.522627139999997</v>
      </c>
      <c r="AE598" s="21" t="str">
        <f>_xlfn.XLOOKUP(Consolidated[[#This Row],[CODE]],[1]updatedschoolpoints!$A:$A,[1]updatedschoolpoints!$O:$O)</f>
        <v>366-000-004-05</v>
      </c>
      <c r="AF598" s="21">
        <f>_xlfn.XLOOKUP(Consolidated[[#This Row],[CODE]],[1]updatedschoolpoints!$A:$A,[1]updatedschoolpoints!$Q:$Q)</f>
        <v>5</v>
      </c>
      <c r="AG598" s="21">
        <f>_xlfn.XLOOKUP(Consolidated[[#This Row],[CODE]],[1]updatedschoolpoints!$A:$A,[1]updatedschoolpoints!$P:$P)</f>
        <v>4</v>
      </c>
      <c r="AH598" s="21">
        <f>_xlfn.XLOOKUP(Consolidated[[#This Row],[CODE]],[1]updatedschoolpoints!$A:$A,[1]updatedschoolpoints!$I:$I)</f>
        <v>6.5794610000000002</v>
      </c>
      <c r="AI598" s="21">
        <f>_xlfn.XLOOKUP(Consolidated[[#This Row],[CODE]],[1]updatedschoolpoints!$A:$A,[1]updatedschoolpoints!$H:$H)</f>
        <v>286601.32120000001</v>
      </c>
      <c r="AJ598" s="21">
        <v>4418</v>
      </c>
      <c r="AK598" s="21" t="s">
        <v>251</v>
      </c>
      <c r="AL598" s="26">
        <f>_xlfn.XLOOKUP(Consolidated[[#This Row],[CODE]],'[2]FCI updated 220517'!$B:$B,'[2]FCI updated 220517'!$GD:$GD)</f>
        <v>0.85250000000000004</v>
      </c>
      <c r="AM598" s="27">
        <f>IF(AND(Consolidated[[#This Row],[DESIGNATION]]="Historic",Consolidated[[#This Row],[DESIGNATION 3/22/2022]]="Historic"),AL598,AL598/1.6)</f>
        <v>0.53281250000000002</v>
      </c>
      <c r="AN598" s="21" t="s">
        <v>45</v>
      </c>
      <c r="AO598" s="21" t="s">
        <v>97</v>
      </c>
      <c r="AP598" s="21" t="str">
        <f>_xlfn.XLOOKUP(Consolidated[[#This Row],[CODE]],'[3]PRUEBA PVI'!$D:$D,'[3]PRUEBA PVI'!$I:$I,"NO DATA")</f>
        <v>REGULAR</v>
      </c>
      <c r="AQ598" s="28" t="str">
        <f>IF(_xlfn.XLOOKUP(Consolidated[[#This Row],[CODE]],'[4]PRUEBA PVI'!$D:$D,'[4]PRUEBA PVI'!$I:$I,"NOT FOUND")=Consolidated[[#This Row],[SPECIAL SCHOOL]],"MATCHES","NO")</f>
        <v>MATCHES</v>
      </c>
      <c r="AR598" s="28"/>
      <c r="AS598" s="21">
        <f>_xlfn.XLOOKUP(Consolidated[[#This Row],[CODE]],'[5]WORKING FILE'!$D:$D,'[5]WORKING FILE'!$W:$W,"")</f>
        <v>3</v>
      </c>
      <c r="AT598" s="33" t="str">
        <f>_xlfn.XLOOKUP(Consolidated[[#This Row],[CODE]],'[5]WORKING FILE'!$D:$D,'[5]WORKING FILE'!$V:$V)</f>
        <v>Square footage listed not accurate. Looks like a large, modern school. Keep</v>
      </c>
      <c r="AU598" s="21" t="str">
        <f>_xlfn.XLOOKUP(Consolidated[[#This Row],[CODE]],'[6]Karen sort'!$D:$D,'[6]Karen sort'!$O:$O,"NOT COMPLETE")</f>
        <v>PK-8</v>
      </c>
      <c r="AV598" s="21">
        <v>5.6</v>
      </c>
      <c r="AW598" s="21">
        <v>4</v>
      </c>
      <c r="AX598" s="21" t="s">
        <v>92</v>
      </c>
      <c r="AY598" s="27" t="s">
        <v>92</v>
      </c>
      <c r="AZ598" s="21"/>
      <c r="BA598" s="21"/>
      <c r="BB598" s="21"/>
      <c r="BC598" s="21"/>
      <c r="BD598" s="21"/>
      <c r="BE598" s="21"/>
      <c r="BF598" s="24" t="s">
        <v>179</v>
      </c>
      <c r="BG598" s="24">
        <v>253.40611981152588</v>
      </c>
      <c r="BH598" s="29" t="str">
        <f>IF(_xlfn.XLOOKUP(Consolidated[[#This Row],[CODE]],'[4]PRUEBA PVI'!$D:$D,'[4]PRUEBA PVI'!$AF:$AF,"NOT FOUND")=BG598,"",_xlfn.XLOOKUP(Consolidated[[#This Row],[CODE]],'[4]PRUEBA PVI'!$D:$D,'[4]PRUEBA PVI'!$AF:$AF,"NOT FOUND"))</f>
        <v/>
      </c>
      <c r="BI598" s="30">
        <v>239.6139011914409</v>
      </c>
      <c r="BJ598" s="21">
        <v>24</v>
      </c>
      <c r="BK598" s="28" t="str">
        <f>IF(_xlfn.XLOOKUP(Consolidated[[#This Row],[CODE]],'[4]PRUEBA PVI'!$D:$D,'[4]PRUEBA PVI'!$AK:$AK,"NO DATA")=Consolidated[[#This Row],[NO OF CLASSROOMS]],"","DOES NOT MATCH")</f>
        <v/>
      </c>
      <c r="BL598" s="31">
        <f>Consolidated[[#This Row],[ENROLLMENT 2021-22]]/Consolidated[[#This Row],[NO OF CLASSROOMS]]</f>
        <v>9.9839125496433709</v>
      </c>
      <c r="BM598" s="21">
        <f>Consolidated[[#This Row],[FLOOR AREA (SF)]]/Consolidated[[#This Row],[ENROLLMENT 2022-23]]</f>
        <v>17.434464500249423</v>
      </c>
      <c r="BN598" s="21" t="s">
        <v>114</v>
      </c>
      <c r="BO598" s="21" t="s">
        <v>115</v>
      </c>
      <c r="BP598" s="21" t="s">
        <v>97</v>
      </c>
      <c r="BQ598" s="21" t="s">
        <v>97</v>
      </c>
      <c r="BR598" s="21" t="s">
        <v>285</v>
      </c>
      <c r="BS598" s="21" t="str">
        <f>_xlfn.XLOOKUP(Consolidated[[#This Row],[CODE]],'[7]page 1'!$A:$A,'[7]page 1'!$C:$C,"")</f>
        <v/>
      </c>
      <c r="BT598" s="21" t="str">
        <f>_xlfn.XLOOKUP(Consolidated[[#This Row],[CODE]],[8]Sheet1!$A:$A,[8]Sheet1!$G:$G,"")</f>
        <v/>
      </c>
      <c r="BU598" s="21" t="s">
        <v>92</v>
      </c>
      <c r="BV598" s="21" t="s">
        <v>124</v>
      </c>
      <c r="BW598" s="25" t="s">
        <v>125</v>
      </c>
      <c r="BX598" s="32" t="s">
        <v>1675</v>
      </c>
      <c r="BY598" s="21" t="s">
        <v>1446</v>
      </c>
      <c r="BZ598" s="21" t="s">
        <v>103</v>
      </c>
      <c r="CA598" s="33" t="s">
        <v>1449</v>
      </c>
      <c r="CB598" s="21">
        <v>1</v>
      </c>
      <c r="CC598" s="25" t="s">
        <v>253</v>
      </c>
      <c r="CD598" s="21" t="s">
        <v>97</v>
      </c>
      <c r="CE598" s="21"/>
      <c r="CF598" s="21" t="s">
        <v>143</v>
      </c>
    </row>
    <row r="599" spans="1:84" ht="27.6" x14ac:dyDescent="0.3">
      <c r="A599" s="21">
        <v>58180</v>
      </c>
      <c r="B599" s="22" t="s">
        <v>1676</v>
      </c>
      <c r="C599" s="21" t="s">
        <v>356</v>
      </c>
      <c r="D599" s="21" t="s">
        <v>1384</v>
      </c>
      <c r="E599" s="21" t="s">
        <v>1535</v>
      </c>
      <c r="F599" s="21"/>
      <c r="G599" s="21" t="s">
        <v>160</v>
      </c>
      <c r="H599" s="21" t="s">
        <v>161</v>
      </c>
      <c r="I599" s="21" t="s">
        <v>92</v>
      </c>
      <c r="J599" s="21" t="s">
        <v>93</v>
      </c>
      <c r="K599" s="21" t="s">
        <v>162</v>
      </c>
      <c r="L599" s="24" t="s">
        <v>92</v>
      </c>
      <c r="M599" s="24" t="s">
        <v>92</v>
      </c>
      <c r="N599" s="24" t="s">
        <v>92</v>
      </c>
      <c r="O599" s="24" t="s">
        <v>92</v>
      </c>
      <c r="P599" s="24" t="s">
        <v>92</v>
      </c>
      <c r="Q599" s="24" t="s">
        <v>92</v>
      </c>
      <c r="R599" s="24" t="s">
        <v>92</v>
      </c>
      <c r="S599" s="24" t="s">
        <v>92</v>
      </c>
      <c r="T599" s="24" t="s">
        <v>92</v>
      </c>
      <c r="U599" s="24" t="s">
        <v>92</v>
      </c>
      <c r="V599" s="24">
        <v>169.94702739293911</v>
      </c>
      <c r="W599" s="24">
        <v>138.32803162183433</v>
      </c>
      <c r="X599" s="24">
        <v>133.16225995935349</v>
      </c>
      <c r="Y599" s="24">
        <v>140.83918543565969</v>
      </c>
      <c r="Z599" s="24" t="s">
        <v>92</v>
      </c>
      <c r="AA599" s="24" t="s">
        <v>92</v>
      </c>
      <c r="AB599" s="23" t="s">
        <v>313</v>
      </c>
      <c r="AC599" s="21">
        <v>18.126650000000001</v>
      </c>
      <c r="AD599" s="21">
        <v>-66.499790000000004</v>
      </c>
      <c r="AE599" s="21" t="str">
        <f>_xlfn.XLOOKUP(Consolidated[[#This Row],[CODE]],[1]updatedschoolpoints!$A:$A,[1]updatedschoolpoints!$O:$O)</f>
        <v>294-000-006-75</v>
      </c>
      <c r="AF599" s="21">
        <f>_xlfn.XLOOKUP(Consolidated[[#This Row],[CODE]],[1]updatedschoolpoints!$A:$A,[1]updatedschoolpoints!$Q:$Q)</f>
        <v>75</v>
      </c>
      <c r="AG599" s="21">
        <f>_xlfn.XLOOKUP(Consolidated[[#This Row],[CODE]],[1]updatedschoolpoints!$A:$A,[1]updatedschoolpoints!$P:$P)</f>
        <v>6</v>
      </c>
      <c r="AH599" s="21">
        <f>_xlfn.XLOOKUP(Consolidated[[#This Row],[CODE]],[1]updatedschoolpoints!$A:$A,[1]updatedschoolpoints!$I:$I)</f>
        <v>8.8894253360000004</v>
      </c>
      <c r="AI599" s="21">
        <f>_xlfn.XLOOKUP(Consolidated[[#This Row],[CODE]],[1]updatedschoolpoints!$A:$A,[1]updatedschoolpoints!$H:$H)</f>
        <v>387223.3676</v>
      </c>
      <c r="AJ599" s="21">
        <v>109716</v>
      </c>
      <c r="AK599" s="21" t="s">
        <v>251</v>
      </c>
      <c r="AL599" s="26">
        <f>_xlfn.XLOOKUP(Consolidated[[#This Row],[CODE]],'[2]FCI updated 220517'!$B:$B,'[2]FCI updated 220517'!$GD:$GD)</f>
        <v>0.87</v>
      </c>
      <c r="AM599" s="27">
        <f>IF(AND(Consolidated[[#This Row],[DESIGNATION]]="Historic",Consolidated[[#This Row],[DESIGNATION 3/22/2022]]="Historic"),AL599,AL599/1.6)</f>
        <v>0.54374999999999996</v>
      </c>
      <c r="AN599" s="21" t="s">
        <v>45</v>
      </c>
      <c r="AO599" s="21" t="s">
        <v>97</v>
      </c>
      <c r="AP599" s="21" t="str">
        <f>_xlfn.XLOOKUP(Consolidated[[#This Row],[CODE]],'[3]PRUEBA PVI'!$D:$D,'[3]PRUEBA PVI'!$I:$I,"NO DATA")</f>
        <v>VOCACIONAL</v>
      </c>
      <c r="AQ599" s="28" t="str">
        <f>IF(_xlfn.XLOOKUP(Consolidated[[#This Row],[CODE]],'[4]PRUEBA PVI'!$D:$D,'[4]PRUEBA PVI'!$I:$I,"NOT FOUND")=Consolidated[[#This Row],[SPECIAL SCHOOL]],"MATCHES","NO")</f>
        <v>MATCHES</v>
      </c>
      <c r="AR599" s="28"/>
      <c r="AS599" s="21">
        <f>_xlfn.XLOOKUP(Consolidated[[#This Row],[CODE]],'[5]WORKING FILE'!$D:$D,'[5]WORKING FILE'!$W:$W,"")</f>
        <v>3</v>
      </c>
      <c r="AT599" s="33">
        <f>_xlfn.XLOOKUP(Consolidated[[#This Row],[CODE]],'[5]WORKING FILE'!$D:$D,'[5]WORKING FILE'!$V:$V)</f>
        <v>0</v>
      </c>
      <c r="AU599" s="21" t="str">
        <f>_xlfn.XLOOKUP(Consolidated[[#This Row],[CODE]],'[6]Karen sort'!$D:$D,'[6]Karen sort'!$O:$O,"NOT COMPLETE")</f>
        <v>9-12</v>
      </c>
      <c r="AV599" s="21">
        <v>8.1999999999999993</v>
      </c>
      <c r="AW599" s="21">
        <v>3</v>
      </c>
      <c r="AX599" s="21">
        <v>4</v>
      </c>
      <c r="AY599" s="27">
        <v>1.7887607686561793</v>
      </c>
      <c r="AZ599" s="21"/>
      <c r="BA599" s="21"/>
      <c r="BB599" s="21"/>
      <c r="BC599" s="21"/>
      <c r="BD599" s="21"/>
      <c r="BE599" s="21"/>
      <c r="BF599" s="24" t="s">
        <v>179</v>
      </c>
      <c r="BG599" s="24">
        <v>583.23433707631045</v>
      </c>
      <c r="BH599" s="29" t="str">
        <f>IF(_xlfn.XLOOKUP(Consolidated[[#This Row],[CODE]],'[4]PRUEBA PVI'!$D:$D,'[4]PRUEBA PVI'!$AF:$AF,"NOT FOUND")=BG599,"",_xlfn.XLOOKUP(Consolidated[[#This Row],[CODE]],'[4]PRUEBA PVI'!$D:$D,'[4]PRUEBA PVI'!$AF:$AF,"NOT FOUND"))</f>
        <v/>
      </c>
      <c r="BI599" s="30">
        <v>559.49379820541026</v>
      </c>
      <c r="BJ599" s="21">
        <v>69</v>
      </c>
      <c r="BK599" s="28" t="str">
        <f>IF(_xlfn.XLOOKUP(Consolidated[[#This Row],[CODE]],'[4]PRUEBA PVI'!$D:$D,'[4]PRUEBA PVI'!$AK:$AK,"NO DATA")=Consolidated[[#This Row],[NO OF CLASSROOMS]],"","DOES NOT MATCH")</f>
        <v/>
      </c>
      <c r="BL599" s="31">
        <f>Consolidated[[#This Row],[ENROLLMENT 2021-22]]/Consolidated[[#This Row],[NO OF CLASSROOMS]]</f>
        <v>8.1086057710929023</v>
      </c>
      <c r="BM599" s="21">
        <f>Consolidated[[#This Row],[FLOOR AREA (SF)]]/Consolidated[[#This Row],[ENROLLMENT 2022-23]]</f>
        <v>188.11649627831281</v>
      </c>
      <c r="BN599" s="21" t="s">
        <v>99</v>
      </c>
      <c r="BO599" s="21" t="s">
        <v>132</v>
      </c>
      <c r="BP599" s="21" t="s">
        <v>97</v>
      </c>
      <c r="BQ599" s="21" t="s">
        <v>123</v>
      </c>
      <c r="BR599" s="21" t="s">
        <v>97</v>
      </c>
      <c r="BS599" s="21" t="str">
        <f>_xlfn.XLOOKUP(Consolidated[[#This Row],[CODE]],'[7]page 1'!$A:$A,'[7]page 1'!$C:$C,"")</f>
        <v/>
      </c>
      <c r="BT599" s="21" t="str">
        <f>_xlfn.XLOOKUP(Consolidated[[#This Row],[CODE]],[8]Sheet1!$A:$A,[8]Sheet1!$G:$G,"")</f>
        <v/>
      </c>
      <c r="BU599" s="21" t="s">
        <v>92</v>
      </c>
      <c r="BV599" s="21" t="s">
        <v>101</v>
      </c>
      <c r="BW599" s="25" t="s">
        <v>125</v>
      </c>
      <c r="BX599" s="32" t="s">
        <v>1677</v>
      </c>
      <c r="BY599" s="21" t="s">
        <v>1535</v>
      </c>
      <c r="BZ599" s="21" t="s">
        <v>103</v>
      </c>
      <c r="CA599" s="33" t="s">
        <v>1678</v>
      </c>
      <c r="CB599" s="21">
        <v>2</v>
      </c>
      <c r="CC599" s="25" t="s">
        <v>253</v>
      </c>
      <c r="CD599" s="21" t="s">
        <v>97</v>
      </c>
      <c r="CE599" s="21"/>
      <c r="CF599" s="21" t="s">
        <v>143</v>
      </c>
    </row>
    <row r="600" spans="1:84" ht="70.2" x14ac:dyDescent="0.3">
      <c r="A600" s="21">
        <v>58248</v>
      </c>
      <c r="B600" s="22" t="s">
        <v>1679</v>
      </c>
      <c r="C600" s="21" t="s">
        <v>356</v>
      </c>
      <c r="D600" s="21" t="s">
        <v>1384</v>
      </c>
      <c r="E600" s="21" t="s">
        <v>1385</v>
      </c>
      <c r="F600" s="21"/>
      <c r="G600" s="21" t="s">
        <v>108</v>
      </c>
      <c r="H600" s="21" t="s">
        <v>109</v>
      </c>
      <c r="I600" s="21" t="s">
        <v>92</v>
      </c>
      <c r="J600" s="21" t="s">
        <v>93</v>
      </c>
      <c r="K600" s="21" t="s">
        <v>111</v>
      </c>
      <c r="L600" s="24" t="s">
        <v>92</v>
      </c>
      <c r="M600" s="24">
        <v>9.5386683509306955</v>
      </c>
      <c r="N600" s="24">
        <v>12.137706156875764</v>
      </c>
      <c r="O600" s="24">
        <v>17.833770105998813</v>
      </c>
      <c r="P600" s="24">
        <v>17.894106183885075</v>
      </c>
      <c r="Q600" s="24">
        <v>19.826150836609138</v>
      </c>
      <c r="R600" s="24">
        <v>17.022180789620627</v>
      </c>
      <c r="S600" s="24">
        <v>9.4838220958501491</v>
      </c>
      <c r="T600" s="24">
        <v>15.123915590676251</v>
      </c>
      <c r="U600" s="24">
        <v>9.5082397936796887</v>
      </c>
      <c r="V600" s="24" t="s">
        <v>92</v>
      </c>
      <c r="W600" s="24" t="s">
        <v>92</v>
      </c>
      <c r="X600" s="24" t="s">
        <v>92</v>
      </c>
      <c r="Y600" s="24" t="s">
        <v>92</v>
      </c>
      <c r="Z600" s="24" t="s">
        <v>92</v>
      </c>
      <c r="AA600" s="24" t="s">
        <v>92</v>
      </c>
      <c r="AB600" s="23" t="s">
        <v>129</v>
      </c>
      <c r="AC600" s="21">
        <v>18.15316</v>
      </c>
      <c r="AD600" s="21">
        <v>-66.340559999999996</v>
      </c>
      <c r="AE600" s="21" t="str">
        <f>_xlfn.XLOOKUP(Consolidated[[#This Row],[CODE]],[1]updatedschoolpoints!$A:$A,[1]updatedschoolpoints!$O:$O)</f>
        <v>296-006-239-24</v>
      </c>
      <c r="AF600" s="21">
        <f>_xlfn.XLOOKUP(Consolidated[[#This Row],[CODE]],[1]updatedschoolpoints!$A:$A,[1]updatedschoolpoints!$Q:$Q)</f>
        <v>24</v>
      </c>
      <c r="AG600" s="21">
        <f>_xlfn.XLOOKUP(Consolidated[[#This Row],[CODE]],[1]updatedschoolpoints!$A:$A,[1]updatedschoolpoints!$P:$P)</f>
        <v>239</v>
      </c>
      <c r="AH600" s="21">
        <f>_xlfn.XLOOKUP(Consolidated[[#This Row],[CODE]],[1]updatedschoolpoints!$A:$A,[1]updatedschoolpoints!$I:$I)</f>
        <v>6.8776865210000002</v>
      </c>
      <c r="AI600" s="21">
        <f>_xlfn.XLOOKUP(Consolidated[[#This Row],[CODE]],[1]updatedschoolpoints!$A:$A,[1]updatedschoolpoints!$H:$H)</f>
        <v>299592.02490000002</v>
      </c>
      <c r="AJ600" s="21">
        <v>54400</v>
      </c>
      <c r="AK600" s="21" t="s">
        <v>797</v>
      </c>
      <c r="AL600" s="26">
        <f>_xlfn.XLOOKUP(Consolidated[[#This Row],[CODE]],'[2]FCI updated 220517'!$B:$B,'[2]FCI updated 220517'!$GD:$GD)</f>
        <v>0.76500000000000001</v>
      </c>
      <c r="AM600" s="27">
        <f>IF(AND(Consolidated[[#This Row],[DESIGNATION]]="Historic",Consolidated[[#This Row],[DESIGNATION 3/22/2022]]="Historic"),AL600,AL600/1.6)</f>
        <v>0.47812499999999997</v>
      </c>
      <c r="AN600" s="21" t="s">
        <v>45</v>
      </c>
      <c r="AO600" s="21" t="s">
        <v>97</v>
      </c>
      <c r="AP600" s="21" t="str">
        <f>_xlfn.XLOOKUP(Consolidated[[#This Row],[CODE]],'[3]PRUEBA PVI'!$D:$D,'[3]PRUEBA PVI'!$I:$I,"NO DATA")</f>
        <v>REGULAR</v>
      </c>
      <c r="AQ600" s="28" t="str">
        <f>IF(_xlfn.XLOOKUP(Consolidated[[#This Row],[CODE]],'[4]PRUEBA PVI'!$D:$D,'[4]PRUEBA PVI'!$I:$I,"NOT FOUND")=Consolidated[[#This Row],[SPECIAL SCHOOL]],"MATCHES","NO")</f>
        <v>MATCHES</v>
      </c>
      <c r="AR600" s="28"/>
      <c r="AS600" s="21">
        <f>_xlfn.XLOOKUP(Consolidated[[#This Row],[CODE]],'[5]WORKING FILE'!$D:$D,'[5]WORKING FILE'!$W:$W,"")</f>
        <v>3</v>
      </c>
      <c r="AT600" s="33" t="str">
        <f>_xlfn.XLOOKUP(Consolidated[[#This Row],[CODE]],'[5]WORKING FILE'!$D:$D,'[5]WORKING FILE'!$V:$V)</f>
        <v>Small school, faf away. Keep</v>
      </c>
      <c r="AU600" s="21" t="str">
        <f>_xlfn.XLOOKUP(Consolidated[[#This Row],[CODE]],'[6]Karen sort'!$D:$D,'[6]Karen sort'!$O:$O,"NOT COMPLETE")</f>
        <v>PK-8</v>
      </c>
      <c r="AV600" s="21">
        <v>4.7</v>
      </c>
      <c r="AW600" s="21">
        <v>2</v>
      </c>
      <c r="AX600" s="21" t="s">
        <v>92</v>
      </c>
      <c r="AY600" s="27" t="s">
        <v>92</v>
      </c>
      <c r="AZ600" s="21"/>
      <c r="BA600" s="21"/>
      <c r="BB600" s="21"/>
      <c r="BC600" s="21"/>
      <c r="BD600" s="21"/>
      <c r="BE600" s="21"/>
      <c r="BF600" s="24" t="s">
        <v>179</v>
      </c>
      <c r="BG600" s="24">
        <v>131.24205790369749</v>
      </c>
      <c r="BH600" s="29" t="str">
        <f>IF(_xlfn.XLOOKUP(Consolidated[[#This Row],[CODE]],'[4]PRUEBA PVI'!$D:$D,'[4]PRUEBA PVI'!$AF:$AF,"NOT FOUND")=BG600,"",_xlfn.XLOOKUP(Consolidated[[#This Row],[CODE]],'[4]PRUEBA PVI'!$D:$D,'[4]PRUEBA PVI'!$AF:$AF,"NOT FOUND"))</f>
        <v/>
      </c>
      <c r="BI600" s="30">
        <v>123.9214119316496</v>
      </c>
      <c r="BJ600" s="21">
        <v>28</v>
      </c>
      <c r="BK600" s="28" t="str">
        <f>IF(_xlfn.XLOOKUP(Consolidated[[#This Row],[CODE]],'[4]PRUEBA PVI'!$D:$D,'[4]PRUEBA PVI'!$AK:$AK,"NO DATA")=Consolidated[[#This Row],[NO OF CLASSROOMS]],"","DOES NOT MATCH")</f>
        <v/>
      </c>
      <c r="BL600" s="31">
        <f>Consolidated[[#This Row],[ENROLLMENT 2021-22]]/Consolidated[[#This Row],[NO OF CLASSROOMS]]</f>
        <v>4.4257647118446286</v>
      </c>
      <c r="BM600" s="21">
        <f>Consolidated[[#This Row],[FLOOR AREA (SF)]]/Consolidated[[#This Row],[ENROLLMENT 2022-23]]</f>
        <v>414.50127244970139</v>
      </c>
      <c r="BN600" s="21" t="s">
        <v>114</v>
      </c>
      <c r="BO600" s="21" t="s">
        <v>115</v>
      </c>
      <c r="BP600" s="21" t="s">
        <v>97</v>
      </c>
      <c r="BQ600" s="21" t="s">
        <v>123</v>
      </c>
      <c r="BR600" s="21" t="s">
        <v>97</v>
      </c>
      <c r="BS600" s="21" t="str">
        <f>_xlfn.XLOOKUP(Consolidated[[#This Row],[CODE]],'[7]page 1'!$A:$A,'[7]page 1'!$C:$C,"")</f>
        <v/>
      </c>
      <c r="BT600" s="21" t="str">
        <f>_xlfn.XLOOKUP(Consolidated[[#This Row],[CODE]],[8]Sheet1!$A:$A,[8]Sheet1!$G:$G,"")</f>
        <v/>
      </c>
      <c r="BU600" s="21" t="s">
        <v>92</v>
      </c>
      <c r="BV600" s="21" t="s">
        <v>124</v>
      </c>
      <c r="BW600" s="25" t="s">
        <v>125</v>
      </c>
      <c r="BX600" s="32" t="s">
        <v>1680</v>
      </c>
      <c r="BY600" s="21" t="s">
        <v>1385</v>
      </c>
      <c r="BZ600" s="21" t="s">
        <v>103</v>
      </c>
      <c r="CA600" s="33" t="s">
        <v>1387</v>
      </c>
      <c r="CB600" s="21">
        <v>2</v>
      </c>
      <c r="CC600" s="25" t="s">
        <v>172</v>
      </c>
      <c r="CD600" s="21" t="s">
        <v>97</v>
      </c>
      <c r="CE600" s="21"/>
      <c r="CF600" s="21" t="s">
        <v>106</v>
      </c>
    </row>
    <row r="601" spans="1:84" ht="56.4" x14ac:dyDescent="0.3">
      <c r="A601" s="21">
        <v>58255</v>
      </c>
      <c r="B601" s="22" t="s">
        <v>1681</v>
      </c>
      <c r="C601" s="21" t="s">
        <v>356</v>
      </c>
      <c r="D601" s="21" t="s">
        <v>1384</v>
      </c>
      <c r="E601" s="21" t="s">
        <v>1446</v>
      </c>
      <c r="F601" s="21"/>
      <c r="G601" s="21" t="s">
        <v>108</v>
      </c>
      <c r="H601" s="21" t="s">
        <v>109</v>
      </c>
      <c r="I601" s="21" t="s">
        <v>92</v>
      </c>
      <c r="J601" s="21" t="s">
        <v>92</v>
      </c>
      <c r="K601" s="21" t="s">
        <v>111</v>
      </c>
      <c r="L601" s="24" t="s">
        <v>92</v>
      </c>
      <c r="M601" s="24">
        <v>22.892804042233667</v>
      </c>
      <c r="N601" s="24">
        <v>17.739724383126116</v>
      </c>
      <c r="O601" s="24">
        <v>16.895150626735717</v>
      </c>
      <c r="P601" s="24">
        <v>21.661286433124037</v>
      </c>
      <c r="Q601" s="24">
        <v>16.993843574236404</v>
      </c>
      <c r="R601" s="24">
        <v>30.261654737103335</v>
      </c>
      <c r="S601" s="24">
        <v>21.812790820455341</v>
      </c>
      <c r="T601" s="24">
        <v>24.576362834848908</v>
      </c>
      <c r="U601" s="24">
        <v>37.082135195350787</v>
      </c>
      <c r="V601" s="24" t="s">
        <v>92</v>
      </c>
      <c r="W601" s="24" t="s">
        <v>92</v>
      </c>
      <c r="X601" s="24" t="s">
        <v>92</v>
      </c>
      <c r="Y601" s="24" t="s">
        <v>92</v>
      </c>
      <c r="Z601" s="24" t="s">
        <v>92</v>
      </c>
      <c r="AA601" s="24" t="s">
        <v>92</v>
      </c>
      <c r="AB601" s="23" t="s">
        <v>538</v>
      </c>
      <c r="AC601" s="37">
        <v>18.07132</v>
      </c>
      <c r="AD601" s="37">
        <v>-66.490219999999994</v>
      </c>
      <c r="AE601" s="37" t="str">
        <f>_xlfn.XLOOKUP(Consolidated[[#This Row],[CODE]],[1]updatedschoolpoints!$A:$A,[1]updatedschoolpoints!$O:$O)</f>
        <v>367-000-001-19</v>
      </c>
      <c r="AF601" s="37">
        <f>_xlfn.XLOOKUP(Consolidated[[#This Row],[CODE]],[1]updatedschoolpoints!$A:$A,[1]updatedschoolpoints!$Q:$Q)</f>
        <v>19</v>
      </c>
      <c r="AG601" s="37">
        <f>_xlfn.XLOOKUP(Consolidated[[#This Row],[CODE]],[1]updatedschoolpoints!$A:$A,[1]updatedschoolpoints!$P:$P)</f>
        <v>1</v>
      </c>
      <c r="AH601" s="37">
        <f>_xlfn.XLOOKUP(Consolidated[[#This Row],[CODE]],[1]updatedschoolpoints!$A:$A,[1]updatedschoolpoints!$I:$I)</f>
        <v>10.060584309999999</v>
      </c>
      <c r="AI601" s="37">
        <f>_xlfn.XLOOKUP(Consolidated[[#This Row],[CODE]],[1]updatedschoolpoints!$A:$A,[1]updatedschoolpoints!$H:$H)</f>
        <v>438239.0527</v>
      </c>
      <c r="AJ601" s="21">
        <v>45244</v>
      </c>
      <c r="AK601" s="21" t="s">
        <v>491</v>
      </c>
      <c r="AL601" s="26">
        <f>_xlfn.XLOOKUP(Consolidated[[#This Row],[CODE]],'[2]FCI updated 220517'!$B:$B,'[2]FCI updated 220517'!$GD:$GD)</f>
        <v>0.67249999999999999</v>
      </c>
      <c r="AM601" s="27">
        <f>IF(AND(Consolidated[[#This Row],[DESIGNATION]]="Historic",Consolidated[[#This Row],[DESIGNATION 3/22/2022]]="Historic"),AL601,AL601/1.6)</f>
        <v>0.42031249999999998</v>
      </c>
      <c r="AN601" s="21" t="s">
        <v>45</v>
      </c>
      <c r="AO601" s="21" t="s">
        <v>97</v>
      </c>
      <c r="AP601" s="21" t="str">
        <f>_xlfn.XLOOKUP(Consolidated[[#This Row],[CODE]],'[3]PRUEBA PVI'!$D:$D,'[3]PRUEBA PVI'!$I:$I,"NO DATA")</f>
        <v>REGULAR</v>
      </c>
      <c r="AQ601" s="28" t="str">
        <f>IF(_xlfn.XLOOKUP(Consolidated[[#This Row],[CODE]],'[4]PRUEBA PVI'!$D:$D,'[4]PRUEBA PVI'!$I:$I,"NOT FOUND")=Consolidated[[#This Row],[SPECIAL SCHOOL]],"MATCHES","NO")</f>
        <v>MATCHES</v>
      </c>
      <c r="AR601" s="28"/>
      <c r="AS601" s="21" t="str">
        <f>_xlfn.XLOOKUP(Consolidated[[#This Row],[CODE]],'[5]WORKING FILE'!$D:$D,'[5]WORKING FILE'!$W:$W,"")</f>
        <v/>
      </c>
      <c r="AT601" s="33" t="e">
        <f>_xlfn.XLOOKUP(Consolidated[[#This Row],[CODE]],'[5]WORKING FILE'!$D:$D,'[5]WORKING FILE'!$V:$V)</f>
        <v>#N/A</v>
      </c>
      <c r="AU601" s="21" t="str">
        <f>_xlfn.XLOOKUP(Consolidated[[#This Row],[CODE]],'[6]Karen sort'!$D:$D,'[6]Karen sort'!$O:$O,"NOT COMPLETE")</f>
        <v>NOT COMPLETE</v>
      </c>
      <c r="AV601" s="21">
        <v>5.6</v>
      </c>
      <c r="AW601" s="21">
        <v>2</v>
      </c>
      <c r="AX601" s="21" t="s">
        <v>92</v>
      </c>
      <c r="AY601" s="27" t="s">
        <v>92</v>
      </c>
      <c r="AZ601" s="21"/>
      <c r="BA601" s="21"/>
      <c r="BB601" s="21"/>
      <c r="BC601" s="21"/>
      <c r="BD601" s="21"/>
      <c r="BE601" s="21"/>
      <c r="BF601" s="24" t="s">
        <v>179</v>
      </c>
      <c r="BG601" s="24">
        <v>209.9157526472143</v>
      </c>
      <c r="BH601" s="29" t="str">
        <f>IF(_xlfn.XLOOKUP(Consolidated[[#This Row],[CODE]],'[4]PRUEBA PVI'!$D:$D,'[4]PRUEBA PVI'!$AF:$AF,"NOT FOUND")=BG601,"",_xlfn.XLOOKUP(Consolidated[[#This Row],[CODE]],'[4]PRUEBA PVI'!$D:$D,'[4]PRUEBA PVI'!$AF:$AF,"NOT FOUND"))</f>
        <v/>
      </c>
      <c r="BI601" s="30">
        <v>198.49613423251287</v>
      </c>
      <c r="BJ601" s="21">
        <v>36</v>
      </c>
      <c r="BK601" s="28" t="str">
        <f>IF(_xlfn.XLOOKUP(Consolidated[[#This Row],[CODE]],'[4]PRUEBA PVI'!$D:$D,'[4]PRUEBA PVI'!$AK:$AK,"NO DATA")=Consolidated[[#This Row],[NO OF CLASSROOMS]],"","DOES NOT MATCH")</f>
        <v/>
      </c>
      <c r="BL601" s="31">
        <f>Consolidated[[#This Row],[ENROLLMENT 2021-22]]/Consolidated[[#This Row],[NO OF CLASSROOMS]]</f>
        <v>5.5137815064586908</v>
      </c>
      <c r="BM601" s="21">
        <f>Consolidated[[#This Row],[FLOOR AREA (SF)]]/Consolidated[[#This Row],[ENROLLMENT 2022-23]]</f>
        <v>215.53408655346291</v>
      </c>
      <c r="BN601" s="21" t="s">
        <v>114</v>
      </c>
      <c r="BO601" s="21" t="s">
        <v>115</v>
      </c>
      <c r="BP601" s="21" t="s">
        <v>97</v>
      </c>
      <c r="BQ601" s="21" t="s">
        <v>123</v>
      </c>
      <c r="BR601" s="21" t="s">
        <v>285</v>
      </c>
      <c r="BS601" s="21" t="str">
        <f>_xlfn.XLOOKUP(Consolidated[[#This Row],[CODE]],'[7]page 1'!$A:$A,'[7]page 1'!$C:$C,"")</f>
        <v/>
      </c>
      <c r="BT601" s="21" t="str">
        <f>_xlfn.XLOOKUP(Consolidated[[#This Row],[CODE]],[8]Sheet1!$A:$A,[8]Sheet1!$G:$G,"")</f>
        <v/>
      </c>
      <c r="BU601" s="21" t="s">
        <v>92</v>
      </c>
      <c r="BV601" s="21" t="s">
        <v>101</v>
      </c>
      <c r="BW601" s="25" t="s">
        <v>125</v>
      </c>
      <c r="BX601" s="32" t="s">
        <v>1682</v>
      </c>
      <c r="BY601" s="21" t="s">
        <v>1446</v>
      </c>
      <c r="BZ601" s="21" t="s">
        <v>103</v>
      </c>
      <c r="CA601" s="33" t="s">
        <v>1449</v>
      </c>
      <c r="CB601" s="21">
        <v>1</v>
      </c>
      <c r="CC601" s="25" t="s">
        <v>253</v>
      </c>
      <c r="CD601" s="21" t="s">
        <v>97</v>
      </c>
      <c r="CE601" s="21"/>
      <c r="CF601" s="21" t="s">
        <v>176</v>
      </c>
    </row>
    <row r="602" spans="1:84" ht="70.2" x14ac:dyDescent="0.3">
      <c r="A602" s="21">
        <v>58263</v>
      </c>
      <c r="B602" s="22" t="s">
        <v>1683</v>
      </c>
      <c r="C602" s="21" t="s">
        <v>356</v>
      </c>
      <c r="D602" s="21" t="s">
        <v>1384</v>
      </c>
      <c r="E602" s="21" t="s">
        <v>1535</v>
      </c>
      <c r="F602" s="21"/>
      <c r="G602" s="21" t="s">
        <v>119</v>
      </c>
      <c r="H602" s="21" t="s">
        <v>120</v>
      </c>
      <c r="I602" s="21" t="s">
        <v>110</v>
      </c>
      <c r="J602" s="21" t="s">
        <v>93</v>
      </c>
      <c r="K602" s="21" t="s">
        <v>121</v>
      </c>
      <c r="L602" s="24">
        <v>16.162704446805549</v>
      </c>
      <c r="M602" s="24">
        <v>70.586145796887138</v>
      </c>
      <c r="N602" s="24">
        <v>49.484494331878111</v>
      </c>
      <c r="O602" s="24">
        <v>46.93097396315477</v>
      </c>
      <c r="P602" s="24">
        <v>54.624113613964965</v>
      </c>
      <c r="Q602" s="24">
        <v>52.869735564291034</v>
      </c>
      <c r="R602" s="24">
        <v>43.501128684586043</v>
      </c>
      <c r="S602" s="24" t="s">
        <v>92</v>
      </c>
      <c r="T602" s="24" t="s">
        <v>92</v>
      </c>
      <c r="U602" s="24" t="s">
        <v>92</v>
      </c>
      <c r="V602" s="24" t="s">
        <v>92</v>
      </c>
      <c r="W602" s="24" t="s">
        <v>92</v>
      </c>
      <c r="X602" s="24" t="s">
        <v>92</v>
      </c>
      <c r="Y602" s="24" t="s">
        <v>92</v>
      </c>
      <c r="Z602" s="24" t="s">
        <v>92</v>
      </c>
      <c r="AA602" s="24" t="s">
        <v>92</v>
      </c>
      <c r="AB602" s="23" t="s">
        <v>290</v>
      </c>
      <c r="AC602" s="21">
        <v>18.10698</v>
      </c>
      <c r="AD602" s="21">
        <v>-66.505809999999997</v>
      </c>
      <c r="AE602" s="21" t="s">
        <v>1684</v>
      </c>
      <c r="AF602" s="21">
        <f>_xlfn.XLOOKUP(Consolidated[[#This Row],[CODE]],[1]updatedschoolpoints!$A:$A,[1]updatedschoolpoints!$Q:$Q)</f>
        <v>34</v>
      </c>
      <c r="AG602" s="21">
        <f>_xlfn.XLOOKUP(Consolidated[[#This Row],[CODE]],[1]updatedschoolpoints!$A:$A,[1]updatedschoolpoints!$P:$P)</f>
        <v>131</v>
      </c>
      <c r="AH602" s="21">
        <f>_xlfn.XLOOKUP(Consolidated[[#This Row],[CODE]],[1]updatedschoolpoints!$A:$A,[1]updatedschoolpoints!$I:$I)</f>
        <v>8.6312754940000005</v>
      </c>
      <c r="AI602" s="21">
        <f>_xlfn.XLOOKUP(Consolidated[[#This Row],[CODE]],[1]updatedschoolpoints!$A:$A,[1]updatedschoolpoints!$H:$H)</f>
        <v>375978.36050000001</v>
      </c>
      <c r="AJ602" s="21">
        <v>80834</v>
      </c>
      <c r="AK602" s="21" t="s">
        <v>477</v>
      </c>
      <c r="AL602" s="26">
        <f>_xlfn.XLOOKUP(Consolidated[[#This Row],[CODE]],'[2]FCI updated 220517'!$B:$B,'[2]FCI updated 220517'!$GD:$GD)</f>
        <v>0.57599999999999996</v>
      </c>
      <c r="AM602" s="27">
        <f>IF(AND(Consolidated[[#This Row],[DESIGNATION]]="Historic",Consolidated[[#This Row],[DESIGNATION 3/22/2022]]="Historic"),AL602,AL602/1.6)</f>
        <v>0.35999999999999993</v>
      </c>
      <c r="AN602" s="21" t="s">
        <v>45</v>
      </c>
      <c r="AO602" s="21" t="s">
        <v>97</v>
      </c>
      <c r="AP602" s="21" t="str">
        <f>_xlfn.XLOOKUP(Consolidated[[#This Row],[CODE]],'[3]PRUEBA PVI'!$D:$D,'[3]PRUEBA PVI'!$I:$I,"NO DATA")</f>
        <v>REGULAR</v>
      </c>
      <c r="AQ602" s="28" t="str">
        <f>IF(_xlfn.XLOOKUP(Consolidated[[#This Row],[CODE]],'[4]PRUEBA PVI'!$D:$D,'[4]PRUEBA PVI'!$I:$I,"NOT FOUND")=Consolidated[[#This Row],[SPECIAL SCHOOL]],"MATCHES","NO")</f>
        <v>MATCHES</v>
      </c>
      <c r="AR602" s="28"/>
      <c r="AS602" s="21">
        <f>_xlfn.XLOOKUP(Consolidated[[#This Row],[CODE]],'[5]WORKING FILE'!$D:$D,'[5]WORKING FILE'!$W:$W,"")</f>
        <v>3</v>
      </c>
      <c r="AT602" s="33" t="str">
        <f>_xlfn.XLOOKUP(Consolidated[[#This Row],[CODE]],'[5]WORKING FILE'!$D:$D,'[5]WORKING FILE'!$V:$V)</f>
        <v>convert to PK-8</v>
      </c>
      <c r="AU602" s="21" t="str">
        <f>_xlfn.XLOOKUP(Consolidated[[#This Row],[CODE]],'[6]Karen sort'!$D:$D,'[6]Karen sort'!$O:$O,"NOT COMPLETE")</f>
        <v>PK-8</v>
      </c>
      <c r="AV602" s="21">
        <v>8.1999999999999993</v>
      </c>
      <c r="AW602" s="21">
        <v>3</v>
      </c>
      <c r="AX602" s="21">
        <v>1</v>
      </c>
      <c r="AY602" s="27">
        <v>0.76286615212826903</v>
      </c>
      <c r="AZ602" s="21"/>
      <c r="BA602" s="21"/>
      <c r="BB602" s="21"/>
      <c r="BC602" s="21"/>
      <c r="BD602" s="21"/>
      <c r="BE602" s="21"/>
      <c r="BF602" s="24" t="s">
        <v>179</v>
      </c>
      <c r="BG602" s="24">
        <v>338.94845973418643</v>
      </c>
      <c r="BH602" s="29" t="str">
        <f>IF(_xlfn.XLOOKUP(Consolidated[[#This Row],[CODE]],'[4]PRUEBA PVI'!$D:$D,'[4]PRUEBA PVI'!$AF:$AF,"NOT FOUND")=BG602,"",_xlfn.XLOOKUP(Consolidated[[#This Row],[CODE]],'[4]PRUEBA PVI'!$D:$D,'[4]PRUEBA PVI'!$AF:$AF,"NOT FOUND"))</f>
        <v/>
      </c>
      <c r="BI602" s="30">
        <v>322.08220454672488</v>
      </c>
      <c r="BJ602" s="21">
        <v>25</v>
      </c>
      <c r="BK602" s="28" t="str">
        <f>IF(_xlfn.XLOOKUP(Consolidated[[#This Row],[CODE]],'[4]PRUEBA PVI'!$D:$D,'[4]PRUEBA PVI'!$AK:$AK,"NO DATA")=Consolidated[[#This Row],[NO OF CLASSROOMS]],"","DOES NOT MATCH")</f>
        <v/>
      </c>
      <c r="BL602" s="31">
        <f>Consolidated[[#This Row],[ENROLLMENT 2021-22]]/Consolidated[[#This Row],[NO OF CLASSROOMS]]</f>
        <v>12.883288181868995</v>
      </c>
      <c r="BM602" s="21">
        <f>Consolidated[[#This Row],[FLOOR AREA (SF)]]/Consolidated[[#This Row],[ENROLLMENT 2022-23]]</f>
        <v>238.4846358747063</v>
      </c>
      <c r="BN602" s="21" t="s">
        <v>114</v>
      </c>
      <c r="BO602" s="21" t="s">
        <v>132</v>
      </c>
      <c r="BP602" s="21" t="s">
        <v>97</v>
      </c>
      <c r="BQ602" s="21" t="s">
        <v>97</v>
      </c>
      <c r="BR602" s="21" t="s">
        <v>97</v>
      </c>
      <c r="BS602" s="21" t="str">
        <f>_xlfn.XLOOKUP(Consolidated[[#This Row],[CODE]],'[7]page 1'!$A:$A,'[7]page 1'!$C:$C,"")</f>
        <v/>
      </c>
      <c r="BT602" s="21" t="str">
        <f>_xlfn.XLOOKUP(Consolidated[[#This Row],[CODE]],[8]Sheet1!$A:$A,[8]Sheet1!$G:$G,"")</f>
        <v/>
      </c>
      <c r="BU602" s="21" t="s">
        <v>92</v>
      </c>
      <c r="BV602" s="21" t="s">
        <v>124</v>
      </c>
      <c r="BW602" s="25" t="s">
        <v>125</v>
      </c>
      <c r="BX602" s="32" t="s">
        <v>1685</v>
      </c>
      <c r="BY602" s="21" t="s">
        <v>1535</v>
      </c>
      <c r="BZ602" s="21" t="s">
        <v>103</v>
      </c>
      <c r="CA602" s="33" t="s">
        <v>1537</v>
      </c>
      <c r="CB602" s="21">
        <v>2</v>
      </c>
      <c r="CC602" s="25" t="s">
        <v>253</v>
      </c>
      <c r="CD602" s="21" t="s">
        <v>97</v>
      </c>
      <c r="CE602" s="21"/>
      <c r="CF602" s="21" t="s">
        <v>139</v>
      </c>
    </row>
    <row r="603" spans="1:84" ht="27.6" x14ac:dyDescent="0.3">
      <c r="A603" s="21">
        <v>58305</v>
      </c>
      <c r="B603" s="22" t="s">
        <v>1686</v>
      </c>
      <c r="C603" s="21" t="s">
        <v>356</v>
      </c>
      <c r="D603" s="21" t="s">
        <v>1400</v>
      </c>
      <c r="E603" s="21" t="s">
        <v>1400</v>
      </c>
      <c r="F603" s="21"/>
      <c r="G603" s="21" t="s">
        <v>160</v>
      </c>
      <c r="H603" s="21" t="s">
        <v>161</v>
      </c>
      <c r="I603" s="21" t="s">
        <v>92</v>
      </c>
      <c r="J603" s="21" t="s">
        <v>93</v>
      </c>
      <c r="K603" s="21" t="s">
        <v>162</v>
      </c>
      <c r="L603" s="24" t="s">
        <v>92</v>
      </c>
      <c r="M603" s="24" t="s">
        <v>92</v>
      </c>
      <c r="N603" s="24" t="s">
        <v>92</v>
      </c>
      <c r="O603" s="24" t="s">
        <v>92</v>
      </c>
      <c r="P603" s="24" t="s">
        <v>92</v>
      </c>
      <c r="Q603" s="24" t="s">
        <v>92</v>
      </c>
      <c r="R603" s="24" t="s">
        <v>92</v>
      </c>
      <c r="S603" s="24" t="s">
        <v>92</v>
      </c>
      <c r="T603" s="24" t="s">
        <v>92</v>
      </c>
      <c r="U603" s="24" t="s">
        <v>92</v>
      </c>
      <c r="V603" s="24">
        <v>165.17323448864306</v>
      </c>
      <c r="W603" s="24">
        <v>72.502968298340747</v>
      </c>
      <c r="X603" s="24">
        <v>92.634615623898071</v>
      </c>
      <c r="Y603" s="24">
        <v>43.409337976744425</v>
      </c>
      <c r="Z603" s="24" t="s">
        <v>92</v>
      </c>
      <c r="AA603" s="24" t="s">
        <v>92</v>
      </c>
      <c r="AB603" s="23" t="s">
        <v>178</v>
      </c>
      <c r="AC603" s="21">
        <v>18.030550000000002</v>
      </c>
      <c r="AD603" s="21">
        <v>-66.868189999999998</v>
      </c>
      <c r="AE603" s="21" t="str">
        <f>_xlfn.XLOOKUP(Consolidated[[#This Row],[CODE]],[1]updatedschoolpoints!$A:$A,[1]updatedschoolpoints!$O:$O)</f>
        <v>361-000-006-11</v>
      </c>
      <c r="AF603" s="21">
        <f>_xlfn.XLOOKUP(Consolidated[[#This Row],[CODE]],[1]updatedschoolpoints!$A:$A,[1]updatedschoolpoints!$Q:$Q)</f>
        <v>11</v>
      </c>
      <c r="AG603" s="21">
        <f>_xlfn.XLOOKUP(Consolidated[[#This Row],[CODE]],[1]updatedschoolpoints!$A:$A,[1]updatedschoolpoints!$P:$P)</f>
        <v>6</v>
      </c>
      <c r="AH603" s="21">
        <f>_xlfn.XLOOKUP(Consolidated[[#This Row],[CODE]],[1]updatedschoolpoints!$A:$A,[1]updatedschoolpoints!$I:$I)</f>
        <v>7.5186711309999996</v>
      </c>
      <c r="AI603" s="21">
        <f>_xlfn.XLOOKUP(Consolidated[[#This Row],[CODE]],[1]updatedschoolpoints!$A:$A,[1]updatedschoolpoints!$H:$H)</f>
        <v>327513.31449999998</v>
      </c>
      <c r="AJ603" s="21">
        <v>82290</v>
      </c>
      <c r="AK603" s="21" t="s">
        <v>793</v>
      </c>
      <c r="AL603" s="26">
        <f>_xlfn.XLOOKUP(Consolidated[[#This Row],[CODE]],'[2]FCI updated 220517'!$B:$B,'[2]FCI updated 220517'!$GD:$GD)</f>
        <v>0.90749999999999997</v>
      </c>
      <c r="AM603" s="27">
        <f>IF(AND(Consolidated[[#This Row],[DESIGNATION]]="Historic",Consolidated[[#This Row],[DESIGNATION 3/22/2022]]="Historic"),AL603,AL603/1.6)</f>
        <v>0.56718749999999996</v>
      </c>
      <c r="AN603" s="21" t="s">
        <v>45</v>
      </c>
      <c r="AO603" s="21" t="s">
        <v>97</v>
      </c>
      <c r="AP603" s="21" t="str">
        <f>_xlfn.XLOOKUP(Consolidated[[#This Row],[CODE]],'[3]PRUEBA PVI'!$D:$D,'[3]PRUEBA PVI'!$I:$I,"NO DATA")</f>
        <v>REGULAR</v>
      </c>
      <c r="AQ603" s="28" t="str">
        <f>IF(_xlfn.XLOOKUP(Consolidated[[#This Row],[CODE]],'[4]PRUEBA PVI'!$D:$D,'[4]PRUEBA PVI'!$I:$I,"NOT FOUND")=Consolidated[[#This Row],[SPECIAL SCHOOL]],"MATCHES","NO")</f>
        <v>MATCHES</v>
      </c>
      <c r="AR603" s="28">
        <v>1</v>
      </c>
      <c r="AS603" s="21">
        <f>_xlfn.XLOOKUP(Consolidated[[#This Row],[CODE]],'[5]WORKING FILE'!$D:$D,'[5]WORKING FILE'!$W:$W,"")</f>
        <v>3</v>
      </c>
      <c r="AT603" s="33" t="str">
        <f>_xlfn.XLOOKUP(Consolidated[[#This Row],[CODE]],'[5]WORKING FILE'!$D:$D,'[5]WORKING FILE'!$V:$V)</f>
        <v>Bring in HS Students from nearby ERNESTO RAMOS ANTONINI.</v>
      </c>
      <c r="AU603" s="21" t="str">
        <f>_xlfn.XLOOKUP(Consolidated[[#This Row],[CODE]],'[6]Karen sort'!$D:$D,'[6]Karen sort'!$O:$O,"NOT COMPLETE")</f>
        <v>9-12</v>
      </c>
      <c r="AV603" s="21">
        <v>2.1</v>
      </c>
      <c r="AW603" s="21">
        <v>2</v>
      </c>
      <c r="AX603" s="21" t="s">
        <v>92</v>
      </c>
      <c r="AY603" s="27" t="s">
        <v>92</v>
      </c>
      <c r="AZ603" s="21"/>
      <c r="BA603" s="21"/>
      <c r="BB603" s="21"/>
      <c r="BC603" s="21"/>
      <c r="BD603" s="21"/>
      <c r="BE603" s="21"/>
      <c r="BF603" s="24" t="s">
        <v>179</v>
      </c>
      <c r="BG603" s="24">
        <v>387.50712757591737</v>
      </c>
      <c r="BH603" s="29" t="str">
        <f>IF(_xlfn.XLOOKUP(Consolidated[[#This Row],[CODE]],'[4]PRUEBA PVI'!$D:$D,'[4]PRUEBA PVI'!$AF:$AF,"NOT FOUND")=BG603,"",_xlfn.XLOOKUP(Consolidated[[#This Row],[CODE]],'[4]PRUEBA PVI'!$D:$D,'[4]PRUEBA PVI'!$AF:$AF,"NOT FOUND"))</f>
        <v/>
      </c>
      <c r="BI603" s="30">
        <v>371.7067055820624</v>
      </c>
      <c r="BJ603" s="21">
        <v>49</v>
      </c>
      <c r="BK603" s="28" t="str">
        <f>IF(_xlfn.XLOOKUP(Consolidated[[#This Row],[CODE]],'[4]PRUEBA PVI'!$D:$D,'[4]PRUEBA PVI'!$AK:$AK,"NO DATA")=Consolidated[[#This Row],[NO OF CLASSROOMS]],"","DOES NOT MATCH")</f>
        <v/>
      </c>
      <c r="BL603" s="31">
        <f>Consolidated[[#This Row],[ENROLLMENT 2021-22]]/Consolidated[[#This Row],[NO OF CLASSROOMS]]</f>
        <v>7.5858511343278039</v>
      </c>
      <c r="BM603" s="21">
        <f>Consolidated[[#This Row],[FLOOR AREA (SF)]]/Consolidated[[#This Row],[ENROLLMENT 2022-23]]</f>
        <v>212.35738427515346</v>
      </c>
      <c r="BN603" s="21" t="s">
        <v>99</v>
      </c>
      <c r="BO603" s="21" t="s">
        <v>100</v>
      </c>
      <c r="BP603" s="21" t="s">
        <v>97</v>
      </c>
      <c r="BQ603" s="21" t="s">
        <v>97</v>
      </c>
      <c r="BR603" s="21" t="s">
        <v>285</v>
      </c>
      <c r="BS603" s="21" t="str">
        <f>_xlfn.XLOOKUP(Consolidated[[#This Row],[CODE]],'[7]page 1'!$A:$A,'[7]page 1'!$C:$C,"")</f>
        <v/>
      </c>
      <c r="BT603" s="21" t="str">
        <f>_xlfn.XLOOKUP(Consolidated[[#This Row],[CODE]],[8]Sheet1!$A:$A,[8]Sheet1!$G:$G,"")</f>
        <v/>
      </c>
      <c r="BU603" s="21" t="s">
        <v>92</v>
      </c>
      <c r="BV603" s="21" t="s">
        <v>101</v>
      </c>
      <c r="BW603" s="25" t="s">
        <v>125</v>
      </c>
      <c r="BX603" s="32" t="s">
        <v>1687</v>
      </c>
      <c r="BY603" s="21" t="s">
        <v>1400</v>
      </c>
      <c r="BZ603" s="21" t="s">
        <v>103</v>
      </c>
      <c r="CA603" s="33" t="s">
        <v>1542</v>
      </c>
      <c r="CB603" s="21">
        <v>1</v>
      </c>
      <c r="CC603" s="25" t="s">
        <v>172</v>
      </c>
      <c r="CD603" s="21" t="s">
        <v>97</v>
      </c>
      <c r="CE603" s="21"/>
      <c r="CF603" s="21" t="s">
        <v>134</v>
      </c>
    </row>
    <row r="604" spans="1:84" ht="56.4" x14ac:dyDescent="0.3">
      <c r="A604" s="21">
        <v>58495</v>
      </c>
      <c r="B604" s="22" t="s">
        <v>1688</v>
      </c>
      <c r="C604" s="21" t="s">
        <v>356</v>
      </c>
      <c r="D604" s="21" t="s">
        <v>1384</v>
      </c>
      <c r="E604" s="21" t="s">
        <v>1535</v>
      </c>
      <c r="F604" s="21"/>
      <c r="G604" s="21" t="s">
        <v>119</v>
      </c>
      <c r="H604" s="21" t="s">
        <v>120</v>
      </c>
      <c r="I604" s="21" t="s">
        <v>92</v>
      </c>
      <c r="J604" s="21" t="s">
        <v>93</v>
      </c>
      <c r="K604" s="21" t="s">
        <v>121</v>
      </c>
      <c r="L604" s="24" t="s">
        <v>92</v>
      </c>
      <c r="M604" s="24">
        <v>18.123469866768321</v>
      </c>
      <c r="N604" s="24">
        <v>9.3366970437505863</v>
      </c>
      <c r="O604" s="24">
        <v>15.956531147472623</v>
      </c>
      <c r="P604" s="24">
        <v>12.243335810026629</v>
      </c>
      <c r="Q604" s="24">
        <v>11.329229049490936</v>
      </c>
      <c r="R604" s="24">
        <v>10.402443815879272</v>
      </c>
      <c r="S604" s="24" t="s">
        <v>92</v>
      </c>
      <c r="T604" s="24" t="s">
        <v>92</v>
      </c>
      <c r="U604" s="24" t="s">
        <v>92</v>
      </c>
      <c r="V604" s="24" t="s">
        <v>92</v>
      </c>
      <c r="W604" s="24" t="s">
        <v>92</v>
      </c>
      <c r="X604" s="24" t="s">
        <v>92</v>
      </c>
      <c r="Y604" s="24" t="s">
        <v>92</v>
      </c>
      <c r="Z604" s="24">
        <v>4.5799178676383905</v>
      </c>
      <c r="AA604" s="24" t="s">
        <v>92</v>
      </c>
      <c r="AB604" s="23" t="s">
        <v>136</v>
      </c>
      <c r="AC604" s="21">
        <v>18.15672</v>
      </c>
      <c r="AD604" s="21">
        <v>-66.469930000000005</v>
      </c>
      <c r="AE604" s="21" t="str">
        <f>_xlfn.XLOOKUP(Consolidated[[#This Row],[CODE]],[1]updatedschoolpoints!$A:$A,[1]updatedschoolpoints!$O:$O)</f>
        <v>270-000-008-46</v>
      </c>
      <c r="AF604" s="21">
        <f>_xlfn.XLOOKUP(Consolidated[[#This Row],[CODE]],[1]updatedschoolpoints!$A:$A,[1]updatedschoolpoints!$Q:$Q)</f>
        <v>46</v>
      </c>
      <c r="AG604" s="21">
        <f>_xlfn.XLOOKUP(Consolidated[[#This Row],[CODE]],[1]updatedschoolpoints!$A:$A,[1]updatedschoolpoints!$P:$P)</f>
        <v>8</v>
      </c>
      <c r="AH604" s="21">
        <f>_xlfn.XLOOKUP(Consolidated[[#This Row],[CODE]],[1]updatedschoolpoints!$A:$A,[1]updatedschoolpoints!$I:$I)</f>
        <v>2.8069114050000001</v>
      </c>
      <c r="AI604" s="21">
        <f>_xlfn.XLOOKUP(Consolidated[[#This Row],[CODE]],[1]updatedschoolpoints!$A:$A,[1]updatedschoolpoints!$H:$H)</f>
        <v>122269.06080000001</v>
      </c>
      <c r="AJ604" s="21">
        <v>15250</v>
      </c>
      <c r="AK604" s="21" t="s">
        <v>501</v>
      </c>
      <c r="AL604" s="26">
        <f>_xlfn.XLOOKUP(Consolidated[[#This Row],[CODE]],'[2]FCI updated 220517'!$B:$B,'[2]FCI updated 220517'!$GD:$GD)</f>
        <v>0.73499999999999999</v>
      </c>
      <c r="AM604" s="27">
        <f>IF(AND(Consolidated[[#This Row],[DESIGNATION]]="Historic",Consolidated[[#This Row],[DESIGNATION 3/22/2022]]="Historic"),AL604,AL604/1.6)</f>
        <v>0.45937499999999998</v>
      </c>
      <c r="AN604" s="21" t="s">
        <v>45</v>
      </c>
      <c r="AO604" s="21" t="s">
        <v>97</v>
      </c>
      <c r="AP604" s="21" t="str">
        <f>_xlfn.XLOOKUP(Consolidated[[#This Row],[CODE]],'[3]PRUEBA PVI'!$D:$D,'[3]PRUEBA PVI'!$I:$I,"NO DATA")</f>
        <v>REGULAR</v>
      </c>
      <c r="AQ604" s="28" t="str">
        <f>IF(_xlfn.XLOOKUP(Consolidated[[#This Row],[CODE]],'[4]PRUEBA PVI'!$D:$D,'[4]PRUEBA PVI'!$I:$I,"NOT FOUND")=Consolidated[[#This Row],[SPECIAL SCHOOL]],"MATCHES","NO")</f>
        <v>MATCHES</v>
      </c>
      <c r="AR604" s="28"/>
      <c r="AS604" s="21">
        <f>_xlfn.XLOOKUP(Consolidated[[#This Row],[CODE]],'[5]WORKING FILE'!$D:$D,'[5]WORKING FILE'!$W:$W,"")</f>
        <v>5</v>
      </c>
      <c r="AT604" s="33" t="str">
        <f>_xlfn.XLOOKUP(Consolidated[[#This Row],[CODE]],'[5]WORKING FILE'!$D:$D,'[5]WORKING FILE'!$V:$V)</f>
        <v>&gt;3 m to center</v>
      </c>
      <c r="AU604" s="21" t="str">
        <f>_xlfn.XLOOKUP(Consolidated[[#This Row],[CODE]],'[6]Karen sort'!$D:$D,'[6]Karen sort'!$O:$O,"NOT COMPLETE")</f>
        <v>PK-8</v>
      </c>
      <c r="AV604" s="21">
        <v>8.1999999999999993</v>
      </c>
      <c r="AW604" s="21">
        <v>5</v>
      </c>
      <c r="AX604" s="21">
        <v>5</v>
      </c>
      <c r="AY604" s="27">
        <v>1.9484571442743708</v>
      </c>
      <c r="AZ604" s="21"/>
      <c r="BA604" s="21"/>
      <c r="BB604" s="21"/>
      <c r="BC604" s="21"/>
      <c r="BD604" s="21"/>
      <c r="BE604" s="21"/>
      <c r="BF604" s="24" t="s">
        <v>179</v>
      </c>
      <c r="BG604" s="24">
        <v>92.507783932788158</v>
      </c>
      <c r="BH604" s="29" t="str">
        <f>IF(_xlfn.XLOOKUP(Consolidated[[#This Row],[CODE]],'[4]PRUEBA PVI'!$D:$D,'[4]PRUEBA PVI'!$AF:$AF,"NOT FOUND")=BG604,"",_xlfn.XLOOKUP(Consolidated[[#This Row],[CODE]],'[4]PRUEBA PVI'!$D:$D,'[4]PRUEBA PVI'!$AF:$AF,"NOT FOUND"))</f>
        <v/>
      </c>
      <c r="BI604" s="30">
        <v>88.38168310684442</v>
      </c>
      <c r="BJ604" s="21">
        <v>20</v>
      </c>
      <c r="BK604" s="28" t="str">
        <f>IF(_xlfn.XLOOKUP(Consolidated[[#This Row],[CODE]],'[4]PRUEBA PVI'!$D:$D,'[4]PRUEBA PVI'!$AK:$AK,"NO DATA")=Consolidated[[#This Row],[NO OF CLASSROOMS]],"","DOES NOT MATCH")</f>
        <v/>
      </c>
      <c r="BL604" s="31">
        <f>Consolidated[[#This Row],[ENROLLMENT 2021-22]]/Consolidated[[#This Row],[NO OF CLASSROOMS]]</f>
        <v>4.4190841553422207</v>
      </c>
      <c r="BM604" s="21">
        <f>Consolidated[[#This Row],[FLOOR AREA (SF)]]/Consolidated[[#This Row],[ENROLLMENT 2022-23]]</f>
        <v>164.85099255085322</v>
      </c>
      <c r="BN604" s="21" t="s">
        <v>114</v>
      </c>
      <c r="BO604" s="21" t="s">
        <v>100</v>
      </c>
      <c r="BP604" s="21" t="s">
        <v>97</v>
      </c>
      <c r="BQ604" s="21" t="s">
        <v>97</v>
      </c>
      <c r="BR604" s="21" t="s">
        <v>97</v>
      </c>
      <c r="BS604" s="21" t="str">
        <f>_xlfn.XLOOKUP(Consolidated[[#This Row],[CODE]],'[7]page 1'!$A:$A,'[7]page 1'!$C:$C,"")</f>
        <v/>
      </c>
      <c r="BT604" s="21" t="str">
        <f>_xlfn.XLOOKUP(Consolidated[[#This Row],[CODE]],[8]Sheet1!$A:$A,[8]Sheet1!$G:$G,"")</f>
        <v/>
      </c>
      <c r="BU604" s="21" t="s">
        <v>92</v>
      </c>
      <c r="BV604" s="21" t="s">
        <v>124</v>
      </c>
      <c r="BW604" s="25" t="s">
        <v>92</v>
      </c>
      <c r="BX604" s="32" t="s">
        <v>1689</v>
      </c>
      <c r="BY604" s="21" t="s">
        <v>1535</v>
      </c>
      <c r="BZ604" s="21" t="s">
        <v>103</v>
      </c>
      <c r="CA604" s="33" t="s">
        <v>1537</v>
      </c>
      <c r="CB604" s="21">
        <v>2</v>
      </c>
      <c r="CC604" s="25" t="s">
        <v>253</v>
      </c>
      <c r="CD604" s="21" t="s">
        <v>97</v>
      </c>
      <c r="CE604" s="21"/>
      <c r="CF604" s="21" t="s">
        <v>143</v>
      </c>
    </row>
    <row r="605" spans="1:84" ht="70.2" x14ac:dyDescent="0.3">
      <c r="A605" s="21">
        <v>58503</v>
      </c>
      <c r="B605" s="22" t="s">
        <v>1690</v>
      </c>
      <c r="C605" s="21" t="s">
        <v>356</v>
      </c>
      <c r="D605" s="21" t="s">
        <v>1384</v>
      </c>
      <c r="E605" s="21" t="s">
        <v>1535</v>
      </c>
      <c r="F605" s="21"/>
      <c r="G605" s="21" t="s">
        <v>160</v>
      </c>
      <c r="H605" s="21" t="s">
        <v>161</v>
      </c>
      <c r="I605" s="21" t="s">
        <v>92</v>
      </c>
      <c r="J605" s="21" t="s">
        <v>92</v>
      </c>
      <c r="K605" s="21" t="s">
        <v>162</v>
      </c>
      <c r="L605" s="24" t="s">
        <v>92</v>
      </c>
      <c r="M605" s="24" t="s">
        <v>92</v>
      </c>
      <c r="N605" s="24" t="s">
        <v>92</v>
      </c>
      <c r="O605" s="24" t="s">
        <v>92</v>
      </c>
      <c r="P605" s="24" t="s">
        <v>92</v>
      </c>
      <c r="Q605" s="24" t="s">
        <v>92</v>
      </c>
      <c r="R605" s="24" t="s">
        <v>92</v>
      </c>
      <c r="S605" s="24" t="s">
        <v>92</v>
      </c>
      <c r="T605" s="24" t="s">
        <v>92</v>
      </c>
      <c r="U605" s="24" t="s">
        <v>92</v>
      </c>
      <c r="V605" s="24">
        <v>122.20909834997869</v>
      </c>
      <c r="W605" s="24">
        <v>116.38634384733646</v>
      </c>
      <c r="X605" s="24">
        <v>90.704727798400199</v>
      </c>
      <c r="Y605" s="24">
        <v>81.030764223256256</v>
      </c>
      <c r="Z605" s="24" t="s">
        <v>92</v>
      </c>
      <c r="AA605" s="24" t="s">
        <v>92</v>
      </c>
      <c r="AB605" s="23" t="s">
        <v>313</v>
      </c>
      <c r="AC605" s="21">
        <v>18.110679999999999</v>
      </c>
      <c r="AD605" s="21">
        <v>-66.503659999999996</v>
      </c>
      <c r="AE605" s="21" t="str">
        <f>_xlfn.XLOOKUP(Consolidated[[#This Row],[CODE]],[1]updatedschoolpoints!$A:$A,[1]updatedschoolpoints!$O:$O)</f>
        <v>319-000-002-86</v>
      </c>
      <c r="AF605" s="21">
        <f>_xlfn.XLOOKUP(Consolidated[[#This Row],[CODE]],[1]updatedschoolpoints!$A:$A,[1]updatedschoolpoints!$Q:$Q)</f>
        <v>86</v>
      </c>
      <c r="AG605" s="21">
        <f>_xlfn.XLOOKUP(Consolidated[[#This Row],[CODE]],[1]updatedschoolpoints!$A:$A,[1]updatedschoolpoints!$P:$P)</f>
        <v>2</v>
      </c>
      <c r="AH605" s="21">
        <f>_xlfn.XLOOKUP(Consolidated[[#This Row],[CODE]],[1]updatedschoolpoints!$A:$A,[1]updatedschoolpoints!$I:$I)</f>
        <v>9.4600909840000007</v>
      </c>
      <c r="AI605" s="21">
        <f>_xlfn.XLOOKUP(Consolidated[[#This Row],[CODE]],[1]updatedschoolpoints!$A:$A,[1]updatedschoolpoints!$H:$H)</f>
        <v>412081.56329999998</v>
      </c>
      <c r="AJ605" s="21">
        <v>131209</v>
      </c>
      <c r="AK605" s="21" t="s">
        <v>305</v>
      </c>
      <c r="AL605" s="26">
        <f>_xlfn.XLOOKUP(Consolidated[[#This Row],[CODE]],'[2]FCI updated 220517'!$B:$B,'[2]FCI updated 220517'!$GD:$GD)</f>
        <v>0.625</v>
      </c>
      <c r="AM605" s="27">
        <f>IF(AND(Consolidated[[#This Row],[DESIGNATION]]="Historic",Consolidated[[#This Row],[DESIGNATION 3/22/2022]]="Historic"),AL605,AL605/1.6)</f>
        <v>0.390625</v>
      </c>
      <c r="AN605" s="21" t="s">
        <v>45</v>
      </c>
      <c r="AO605" s="21" t="s">
        <v>97</v>
      </c>
      <c r="AP605" s="21" t="str">
        <f>_xlfn.XLOOKUP(Consolidated[[#This Row],[CODE]],'[3]PRUEBA PVI'!$D:$D,'[3]PRUEBA PVI'!$I:$I,"NO DATA")</f>
        <v>VOCACIONAL</v>
      </c>
      <c r="AQ605" s="28" t="str">
        <f>IF(_xlfn.XLOOKUP(Consolidated[[#This Row],[CODE]],'[4]PRUEBA PVI'!$D:$D,'[4]PRUEBA PVI'!$I:$I,"NOT FOUND")=Consolidated[[#This Row],[SPECIAL SCHOOL]],"MATCHES","NO")</f>
        <v>MATCHES</v>
      </c>
      <c r="AR605" s="28"/>
      <c r="AS605" s="21">
        <f>_xlfn.XLOOKUP(Consolidated[[#This Row],[CODE]],'[5]WORKING FILE'!$D:$D,'[5]WORKING FILE'!$W:$W,"")</f>
        <v>3</v>
      </c>
      <c r="AT605" s="33">
        <f>_xlfn.XLOOKUP(Consolidated[[#This Row],[CODE]],'[5]WORKING FILE'!$D:$D,'[5]WORKING FILE'!$V:$V)</f>
        <v>0</v>
      </c>
      <c r="AU605" s="21" t="str">
        <f>_xlfn.XLOOKUP(Consolidated[[#This Row],[CODE]],'[6]Karen sort'!$D:$D,'[6]Karen sort'!$O:$O,"NOT COMPLETE")</f>
        <v>9-12</v>
      </c>
      <c r="AV605" s="21">
        <v>8.1999999999999993</v>
      </c>
      <c r="AW605" s="21">
        <v>3</v>
      </c>
      <c r="AX605" s="21">
        <v>3</v>
      </c>
      <c r="AY605" s="27">
        <v>1.3724300640420439</v>
      </c>
      <c r="AZ605" s="21"/>
      <c r="BA605" s="21"/>
      <c r="BB605" s="21"/>
      <c r="BC605" s="21"/>
      <c r="BD605" s="21"/>
      <c r="BE605" s="21"/>
      <c r="BF605" s="24" t="s">
        <v>179</v>
      </c>
      <c r="BG605" s="24">
        <v>410.33093421897161</v>
      </c>
      <c r="BH605" s="29" t="str">
        <f>IF(_xlfn.XLOOKUP(Consolidated[[#This Row],[CODE]],'[4]PRUEBA PVI'!$D:$D,'[4]PRUEBA PVI'!$AF:$AF,"NOT FOUND")=BG605,"",_xlfn.XLOOKUP(Consolidated[[#This Row],[CODE]],'[4]PRUEBA PVI'!$D:$D,'[4]PRUEBA PVI'!$AF:$AF,"NOT FOUND"))</f>
        <v/>
      </c>
      <c r="BI605" s="30">
        <v>393.40263746477444</v>
      </c>
      <c r="BJ605" s="21">
        <v>35</v>
      </c>
      <c r="BK605" s="28" t="str">
        <f>IF(_xlfn.XLOOKUP(Consolidated[[#This Row],[CODE]],'[4]PRUEBA PVI'!$D:$D,'[4]PRUEBA PVI'!$AK:$AK,"NO DATA")=Consolidated[[#This Row],[NO OF CLASSROOMS]],"","DOES NOT MATCH")</f>
        <v/>
      </c>
      <c r="BL605" s="31">
        <f>Consolidated[[#This Row],[ENROLLMENT 2021-22]]/Consolidated[[#This Row],[NO OF CLASSROOMS]]</f>
        <v>11.240075356136412</v>
      </c>
      <c r="BM605" s="21">
        <f>Consolidated[[#This Row],[FLOOR AREA (SF)]]/Consolidated[[#This Row],[ENROLLMENT 2022-23]]</f>
        <v>319.76385170604954</v>
      </c>
      <c r="BN605" s="21" t="s">
        <v>114</v>
      </c>
      <c r="BO605" s="21" t="s">
        <v>132</v>
      </c>
      <c r="BP605" s="21" t="s">
        <v>97</v>
      </c>
      <c r="BQ605" s="21" t="s">
        <v>123</v>
      </c>
      <c r="BR605" s="21" t="s">
        <v>97</v>
      </c>
      <c r="BS605" s="21" t="str">
        <f>_xlfn.XLOOKUP(Consolidated[[#This Row],[CODE]],'[7]page 1'!$A:$A,'[7]page 1'!$C:$C,"")</f>
        <v/>
      </c>
      <c r="BT605" s="21" t="str">
        <f>_xlfn.XLOOKUP(Consolidated[[#This Row],[CODE]],[8]Sheet1!$A:$A,[8]Sheet1!$G:$G,"")</f>
        <v/>
      </c>
      <c r="BU605" s="21" t="s">
        <v>92</v>
      </c>
      <c r="BV605" s="21" t="s">
        <v>101</v>
      </c>
      <c r="BW605" s="25" t="s">
        <v>125</v>
      </c>
      <c r="BX605" s="32" t="s">
        <v>1691</v>
      </c>
      <c r="BY605" s="21" t="s">
        <v>1535</v>
      </c>
      <c r="BZ605" s="21" t="s">
        <v>103</v>
      </c>
      <c r="CA605" s="33" t="s">
        <v>1537</v>
      </c>
      <c r="CB605" s="21">
        <v>2</v>
      </c>
      <c r="CC605" s="25" t="s">
        <v>172</v>
      </c>
      <c r="CD605" s="21" t="s">
        <v>97</v>
      </c>
      <c r="CE605" s="21"/>
      <c r="CF605" s="21" t="s">
        <v>139</v>
      </c>
    </row>
    <row r="606" spans="1:84" ht="55.2" x14ac:dyDescent="0.3">
      <c r="A606" s="67">
        <v>58511</v>
      </c>
      <c r="B606" s="68" t="s">
        <v>1692</v>
      </c>
      <c r="C606" s="21" t="s">
        <v>356</v>
      </c>
      <c r="D606" s="21" t="s">
        <v>356</v>
      </c>
      <c r="E606" s="21" t="s">
        <v>356</v>
      </c>
      <c r="F606" s="21"/>
      <c r="G606" s="21" t="s">
        <v>160</v>
      </c>
      <c r="H606" s="21" t="s">
        <v>161</v>
      </c>
      <c r="I606" s="21" t="s">
        <v>92</v>
      </c>
      <c r="J606" s="21" t="s">
        <v>92</v>
      </c>
      <c r="K606" s="21" t="s">
        <v>162</v>
      </c>
      <c r="L606" s="24" t="s">
        <v>92</v>
      </c>
      <c r="M606" s="24" t="s">
        <v>92</v>
      </c>
      <c r="N606" s="24" t="s">
        <v>92</v>
      </c>
      <c r="O606" s="24" t="s">
        <v>92</v>
      </c>
      <c r="P606" s="24" t="s">
        <v>92</v>
      </c>
      <c r="Q606" s="24" t="s">
        <v>92</v>
      </c>
      <c r="R606" s="24" t="s">
        <v>92</v>
      </c>
      <c r="S606" s="24" t="s">
        <v>92</v>
      </c>
      <c r="T606" s="24" t="s">
        <v>92</v>
      </c>
      <c r="U606" s="24" t="s">
        <v>92</v>
      </c>
      <c r="V606" s="24">
        <v>59.195032013270925</v>
      </c>
      <c r="W606" s="24">
        <v>41.975402699039378</v>
      </c>
      <c r="X606" s="24">
        <v>43.422476073702221</v>
      </c>
      <c r="Y606" s="24">
        <v>26.045602786046654</v>
      </c>
      <c r="Z606" s="24" t="s">
        <v>92</v>
      </c>
      <c r="AA606" s="24" t="s">
        <v>92</v>
      </c>
      <c r="AB606" s="23" t="s">
        <v>313</v>
      </c>
      <c r="AC606" s="21">
        <v>17.98348</v>
      </c>
      <c r="AD606" s="21">
        <v>-66.663439999999994</v>
      </c>
      <c r="AE606" s="21" t="str">
        <f>_xlfn.XLOOKUP(Consolidated[[#This Row],[CODE]],[1]updatedschoolpoints!$A:$A,[1]updatedschoolpoints!$O:$O)</f>
        <v>411-000-002-13</v>
      </c>
      <c r="AF606" s="21">
        <f>_xlfn.XLOOKUP(Consolidated[[#This Row],[CODE]],[1]updatedschoolpoints!$A:$A,[1]updatedschoolpoints!$Q:$Q)</f>
        <v>13</v>
      </c>
      <c r="AG606" s="21">
        <f>_xlfn.XLOOKUP(Consolidated[[#This Row],[CODE]],[1]updatedschoolpoints!$A:$A,[1]updatedschoolpoints!$P:$P)</f>
        <v>2</v>
      </c>
      <c r="AH606" s="21">
        <f>_xlfn.XLOOKUP(Consolidated[[#This Row],[CODE]],[1]updatedschoolpoints!$A:$A,[1]updatedschoolpoints!$I:$I)</f>
        <v>17.706513300000001</v>
      </c>
      <c r="AI606" s="21">
        <f>_xlfn.XLOOKUP(Consolidated[[#This Row],[CODE]],[1]updatedschoolpoints!$A:$A,[1]updatedschoolpoints!$H:$H)</f>
        <v>771295.71950000001</v>
      </c>
      <c r="AJ606" s="21">
        <v>74490</v>
      </c>
      <c r="AK606" s="21" t="s">
        <v>504</v>
      </c>
      <c r="AL606" s="26">
        <f>_xlfn.XLOOKUP(Consolidated[[#This Row],[CODE]],'[2]FCI updated 220517'!$B:$B,'[2]FCI updated 220517'!$GD:$GD)</f>
        <v>0.59</v>
      </c>
      <c r="AM606" s="27">
        <f>IF(AND(Consolidated[[#This Row],[DESIGNATION]]="Historic",Consolidated[[#This Row],[DESIGNATION 3/22/2022]]="Historic"),AL606,AL606/1.6)</f>
        <v>0.36874999999999997</v>
      </c>
      <c r="AN606" s="21" t="s">
        <v>45</v>
      </c>
      <c r="AO606" s="21" t="s">
        <v>97</v>
      </c>
      <c r="AP606" s="21" t="str">
        <f>_xlfn.XLOOKUP(Consolidated[[#This Row],[CODE]],'[3]PRUEBA PVI'!$D:$D,'[3]PRUEBA PVI'!$I:$I,"NO DATA")</f>
        <v>REGULAR</v>
      </c>
      <c r="AQ606" s="28" t="str">
        <f>IF(_xlfn.XLOOKUP(Consolidated[[#This Row],[CODE]],'[4]PRUEBA PVI'!$D:$D,'[4]PRUEBA PVI'!$I:$I,"NOT FOUND")=Consolidated[[#This Row],[SPECIAL SCHOOL]],"MATCHES","NO")</f>
        <v>MATCHES</v>
      </c>
      <c r="AR606" s="28"/>
      <c r="AS606" s="21">
        <f>_xlfn.XLOOKUP(Consolidated[[#This Row],[CODE]],'[5]WORKING FILE'!$D:$D,'[5]WORKING FILE'!$W:$W,"")</f>
        <v>3</v>
      </c>
      <c r="AT606" s="33" t="str">
        <f>_xlfn.XLOOKUP(Consolidated[[#This Row],[CODE]],'[5]WORKING FILE'!$D:$D,'[5]WORKING FILE'!$V:$V)</f>
        <v>Merge with students from DR PEDRO ALBIZU CAMPOS</v>
      </c>
      <c r="AU606" s="21" t="str">
        <f>_xlfn.XLOOKUP(Consolidated[[#This Row],[CODE]],'[6]Karen sort'!$D:$D,'[6]Karen sort'!$O:$O,"NOT COMPLETE")</f>
        <v>9-12</v>
      </c>
      <c r="AV606" s="21">
        <v>8.1999999999999993</v>
      </c>
      <c r="AW606" s="21">
        <v>2</v>
      </c>
      <c r="AX606" s="21" t="s">
        <v>92</v>
      </c>
      <c r="AY606" s="27" t="s">
        <v>92</v>
      </c>
      <c r="AZ606" s="21"/>
      <c r="BA606" s="21"/>
      <c r="BB606" s="21"/>
      <c r="BC606" s="21"/>
      <c r="BD606" s="21"/>
      <c r="BE606" s="21"/>
      <c r="BF606" s="24" t="s">
        <v>179</v>
      </c>
      <c r="BG606" s="24">
        <v>170.6385135720592</v>
      </c>
      <c r="BH606" s="29" t="str">
        <f>IF(_xlfn.XLOOKUP(Consolidated[[#This Row],[CODE]],'[4]PRUEBA PVI'!$D:$D,'[4]PRUEBA PVI'!$AF:$AF,"NOT FOUND")=BG606,"",_xlfn.XLOOKUP(Consolidated[[#This Row],[CODE]],'[4]PRUEBA PVI'!$D:$D,'[4]PRUEBA PVI'!$AF:$AF,"NOT FOUND"))</f>
        <v/>
      </c>
      <c r="BI606" s="30">
        <v>163.58612472830984</v>
      </c>
      <c r="BJ606" s="21">
        <v>31</v>
      </c>
      <c r="BK606" s="28" t="str">
        <f>IF(_xlfn.XLOOKUP(Consolidated[[#This Row],[CODE]],'[4]PRUEBA PVI'!$D:$D,'[4]PRUEBA PVI'!$AK:$AK,"NO DATA")=Consolidated[[#This Row],[NO OF CLASSROOMS]],"","DOES NOT MATCH")</f>
        <v/>
      </c>
      <c r="BL606" s="31">
        <f>Consolidated[[#This Row],[ENROLLMENT 2021-22]]/Consolidated[[#This Row],[NO OF CLASSROOMS]]</f>
        <v>5.2769717654293498</v>
      </c>
      <c r="BM606" s="21">
        <f>Consolidated[[#This Row],[FLOOR AREA (SF)]]/Consolidated[[#This Row],[ENROLLMENT 2022-23]]</f>
        <v>436.53685466817842</v>
      </c>
      <c r="BN606" s="21" t="s">
        <v>99</v>
      </c>
      <c r="BO606" s="21" t="s">
        <v>132</v>
      </c>
      <c r="BP606" s="21" t="s">
        <v>97</v>
      </c>
      <c r="BQ606" s="21" t="s">
        <v>123</v>
      </c>
      <c r="BR606" s="21" t="s">
        <v>285</v>
      </c>
      <c r="BS606" s="21" t="str">
        <f>_xlfn.XLOOKUP(Consolidated[[#This Row],[CODE]],'[7]page 1'!$A:$A,'[7]page 1'!$C:$C,"")</f>
        <v/>
      </c>
      <c r="BT606" s="21" t="str">
        <f>_xlfn.XLOOKUP(Consolidated[[#This Row],[CODE]],[8]Sheet1!$A:$A,[8]Sheet1!$G:$G,"")</f>
        <v/>
      </c>
      <c r="BU606" s="21" t="s">
        <v>92</v>
      </c>
      <c r="BV606" s="21" t="s">
        <v>101</v>
      </c>
      <c r="BW606" s="25" t="s">
        <v>279</v>
      </c>
      <c r="BX606" s="32" t="s">
        <v>1693</v>
      </c>
      <c r="BY606" s="21" t="s">
        <v>356</v>
      </c>
      <c r="BZ606" s="21" t="s">
        <v>103</v>
      </c>
      <c r="CA606" s="33" t="s">
        <v>1694</v>
      </c>
      <c r="CB606" s="21">
        <v>1</v>
      </c>
      <c r="CC606" s="25" t="s">
        <v>253</v>
      </c>
      <c r="CD606" s="21" t="s">
        <v>97</v>
      </c>
      <c r="CE606" s="21"/>
      <c r="CF606" s="21" t="s">
        <v>143</v>
      </c>
    </row>
    <row r="607" spans="1:84" ht="70.2" x14ac:dyDescent="0.3">
      <c r="A607" s="21">
        <v>58594</v>
      </c>
      <c r="B607" s="22" t="s">
        <v>1695</v>
      </c>
      <c r="C607" s="21" t="s">
        <v>356</v>
      </c>
      <c r="D607" s="21" t="s">
        <v>357</v>
      </c>
      <c r="E607" s="21" t="s">
        <v>1430</v>
      </c>
      <c r="F607" s="21"/>
      <c r="G607" s="21" t="s">
        <v>108</v>
      </c>
      <c r="H607" s="21" t="s">
        <v>109</v>
      </c>
      <c r="I607" s="21" t="s">
        <v>110</v>
      </c>
      <c r="J607" s="21" t="s">
        <v>93</v>
      </c>
      <c r="K607" s="21" t="s">
        <v>111</v>
      </c>
      <c r="L607" s="24">
        <v>9.69762266808333</v>
      </c>
      <c r="M607" s="24">
        <v>14.308002526396042</v>
      </c>
      <c r="N607" s="24">
        <v>19.607063791876232</v>
      </c>
      <c r="O607" s="24">
        <v>19.711009064525005</v>
      </c>
      <c r="P607" s="24">
        <v>23.544876557743518</v>
      </c>
      <c r="Q607" s="24">
        <v>15.105638732654581</v>
      </c>
      <c r="R607" s="24">
        <v>22.696241052827503</v>
      </c>
      <c r="S607" s="24">
        <v>69.231901299706081</v>
      </c>
      <c r="T607" s="24">
        <v>80.34580157546759</v>
      </c>
      <c r="U607" s="24">
        <v>79.869214266909395</v>
      </c>
      <c r="V607" s="24" t="s">
        <v>92</v>
      </c>
      <c r="W607" s="24" t="s">
        <v>92</v>
      </c>
      <c r="X607" s="24" t="s">
        <v>92</v>
      </c>
      <c r="Y607" s="24" t="s">
        <v>92</v>
      </c>
      <c r="Z607" s="24" t="s">
        <v>92</v>
      </c>
      <c r="AA607" s="24" t="s">
        <v>92</v>
      </c>
      <c r="AB607" s="23" t="s">
        <v>507</v>
      </c>
      <c r="AC607" s="37">
        <v>18.224604429999999</v>
      </c>
      <c r="AD607" s="37">
        <v>-66.595324230000003</v>
      </c>
      <c r="AE607" s="37" t="str">
        <f>_xlfn.XLOOKUP(Consolidated[[#This Row],[CODE]],[1]updatedschoolpoints!$A:$A,[1]updatedschoolpoints!$O:$O)</f>
        <v>216-000-008-51</v>
      </c>
      <c r="AF607" s="37">
        <f>_xlfn.XLOOKUP(Consolidated[[#This Row],[CODE]],[1]updatedschoolpoints!$A:$A,[1]updatedschoolpoints!$Q:$Q)</f>
        <v>0</v>
      </c>
      <c r="AG607" s="37">
        <f>_xlfn.XLOOKUP(Consolidated[[#This Row],[CODE]],[1]updatedschoolpoints!$A:$A,[1]updatedschoolpoints!$P:$P)</f>
        <v>0</v>
      </c>
      <c r="AH607" s="37">
        <f>_xlfn.XLOOKUP(Consolidated[[#This Row],[CODE]],[1]updatedschoolpoints!$A:$A,[1]updatedschoolpoints!$I:$I)</f>
        <v>5.0913211970000001</v>
      </c>
      <c r="AI607" s="37">
        <f>_xlfn.XLOOKUP(Consolidated[[#This Row],[CODE]],[1]updatedschoolpoints!$A:$A,[1]updatedschoolpoints!$H:$H)</f>
        <v>221777.06419999999</v>
      </c>
      <c r="AJ607" s="21">
        <v>254140</v>
      </c>
      <c r="AK607" s="21" t="s">
        <v>510</v>
      </c>
      <c r="AL607" s="26">
        <f>_xlfn.XLOOKUP(Consolidated[[#This Row],[CODE]],'[2]FCI updated 220517'!$B:$B,'[2]FCI updated 220517'!$GD:$GD)</f>
        <v>0.60050000000000003</v>
      </c>
      <c r="AM607" s="27">
        <f>IF(AND(Consolidated[[#This Row],[DESIGNATION]]="Historic",Consolidated[[#This Row],[DESIGNATION 3/22/2022]]="Historic"),AL607,AL607/1.6)</f>
        <v>0.37531249999999999</v>
      </c>
      <c r="AN607" s="21" t="s">
        <v>45</v>
      </c>
      <c r="AO607" s="21" t="s">
        <v>97</v>
      </c>
      <c r="AP607" s="21" t="str">
        <f>_xlfn.XLOOKUP(Consolidated[[#This Row],[CODE]],'[3]PRUEBA PVI'!$D:$D,'[3]PRUEBA PVI'!$I:$I,"NO DATA")</f>
        <v>REGULAR</v>
      </c>
      <c r="AQ607" s="28" t="str">
        <f>IF(_xlfn.XLOOKUP(Consolidated[[#This Row],[CODE]],'[4]PRUEBA PVI'!$D:$D,'[4]PRUEBA PVI'!$I:$I,"NOT FOUND")=Consolidated[[#This Row],[SPECIAL SCHOOL]],"MATCHES","NO")</f>
        <v>MATCHES</v>
      </c>
      <c r="AR607" s="28"/>
      <c r="AS607" s="21">
        <f>_xlfn.XLOOKUP(Consolidated[[#This Row],[CODE]],'[5]WORKING FILE'!$D:$D,'[5]WORKING FILE'!$W:$W,"")</f>
        <v>3</v>
      </c>
      <c r="AT607" s="33" t="str">
        <f>_xlfn.XLOOKUP(Consolidated[[#This Row],[CODE]],'[5]WORKING FILE'!$D:$D,'[5]WORKING FILE'!$V:$V)</f>
        <v>Closer to SU ANA JOAQUINA ORTIZ ORTIZ in Orocovis (Bayamon). Potential to merge schools into PK-8 on this campus if SF is accurate.</v>
      </c>
      <c r="AU607" s="21" t="str">
        <f>_xlfn.XLOOKUP(Consolidated[[#This Row],[CODE]],'[6]Karen sort'!$D:$D,'[6]Karen sort'!$O:$O,"NOT COMPLETE")</f>
        <v>PK-8</v>
      </c>
      <c r="AV607" s="21">
        <v>4.4000000000000004</v>
      </c>
      <c r="AW607" s="21">
        <v>3</v>
      </c>
      <c r="AX607" s="21" t="s">
        <v>92</v>
      </c>
      <c r="AY607" s="27" t="s">
        <v>92</v>
      </c>
      <c r="AZ607" s="21"/>
      <c r="BA607" s="21"/>
      <c r="BB607" s="21"/>
      <c r="BC607" s="21"/>
      <c r="BD607" s="21"/>
      <c r="BE607" s="21"/>
      <c r="BF607" s="24" t="s">
        <v>179</v>
      </c>
      <c r="BG607" s="24">
        <v>362.60003813598905</v>
      </c>
      <c r="BH607" s="29" t="str">
        <f>IF(_xlfn.XLOOKUP(Consolidated[[#This Row],[CODE]],'[4]PRUEBA PVI'!$D:$D,'[4]PRUEBA PVI'!$AF:$AF,"NOT FOUND")=BG607,"",_xlfn.XLOOKUP(Consolidated[[#This Row],[CODE]],'[4]PRUEBA PVI'!$D:$D,'[4]PRUEBA PVI'!$AF:$AF,"NOT FOUND"))</f>
        <v/>
      </c>
      <c r="BI607" s="30">
        <v>344.34531639470634</v>
      </c>
      <c r="BJ607" s="21">
        <v>59</v>
      </c>
      <c r="BK607" s="28" t="str">
        <f>IF(_xlfn.XLOOKUP(Consolidated[[#This Row],[CODE]],'[4]PRUEBA PVI'!$D:$D,'[4]PRUEBA PVI'!$AK:$AK,"NO DATA")=Consolidated[[#This Row],[NO OF CLASSROOMS]],"","DOES NOT MATCH")</f>
        <v/>
      </c>
      <c r="BL607" s="31">
        <f>Consolidated[[#This Row],[ENROLLMENT 2021-22]]/Consolidated[[#This Row],[NO OF CLASSROOMS]]</f>
        <v>5.8363612948255312</v>
      </c>
      <c r="BM607" s="21">
        <f>Consolidated[[#This Row],[FLOOR AREA (SF)]]/Consolidated[[#This Row],[ENROLLMENT 2022-23]]</f>
        <v>700.8824414538193</v>
      </c>
      <c r="BN607" s="21" t="s">
        <v>99</v>
      </c>
      <c r="BO607" s="21" t="s">
        <v>115</v>
      </c>
      <c r="BP607" s="21" t="s">
        <v>97</v>
      </c>
      <c r="BQ607" s="21" t="s">
        <v>123</v>
      </c>
      <c r="BR607" s="21" t="s">
        <v>285</v>
      </c>
      <c r="BS607" s="21" t="str">
        <f>_xlfn.XLOOKUP(Consolidated[[#This Row],[CODE]],'[7]page 1'!$A:$A,'[7]page 1'!$C:$C,"")</f>
        <v/>
      </c>
      <c r="BT607" s="21" t="str">
        <f>_xlfn.XLOOKUP(Consolidated[[#This Row],[CODE]],[8]Sheet1!$A:$A,[8]Sheet1!$G:$G,"")</f>
        <v/>
      </c>
      <c r="BU607" s="21" t="s">
        <v>92</v>
      </c>
      <c r="BV607" s="21" t="s">
        <v>101</v>
      </c>
      <c r="BW607" s="25" t="s">
        <v>125</v>
      </c>
      <c r="BX607" s="32" t="s">
        <v>1696</v>
      </c>
      <c r="BY607" s="21" t="s">
        <v>1430</v>
      </c>
      <c r="BZ607" s="21" t="s">
        <v>103</v>
      </c>
      <c r="CA607" s="33" t="s">
        <v>1432</v>
      </c>
      <c r="CB607" s="21">
        <v>2</v>
      </c>
      <c r="CC607" s="25" t="s">
        <v>253</v>
      </c>
      <c r="CD607" s="21" t="s">
        <v>97</v>
      </c>
      <c r="CE607" s="21"/>
      <c r="CF607" s="21" t="s">
        <v>499</v>
      </c>
    </row>
    <row r="608" spans="1:84" ht="41.4" x14ac:dyDescent="0.3">
      <c r="A608" s="21">
        <v>60038</v>
      </c>
      <c r="B608" s="22" t="s">
        <v>1697</v>
      </c>
      <c r="C608" s="21" t="s">
        <v>1698</v>
      </c>
      <c r="D608" s="21" t="s">
        <v>1699</v>
      </c>
      <c r="E608" s="21" t="s">
        <v>1698</v>
      </c>
      <c r="F608" s="21"/>
      <c r="G608" s="21" t="s">
        <v>1700</v>
      </c>
      <c r="H608" s="21" t="s">
        <v>1701</v>
      </c>
      <c r="I608" s="21" t="s">
        <v>92</v>
      </c>
      <c r="J608" s="21" t="s">
        <v>92</v>
      </c>
      <c r="K608" s="21" t="s">
        <v>236</v>
      </c>
      <c r="L608" s="24" t="s">
        <v>92</v>
      </c>
      <c r="M608" s="24" t="s">
        <v>92</v>
      </c>
      <c r="N608" s="24" t="s">
        <v>92</v>
      </c>
      <c r="O608" s="24" t="s">
        <v>92</v>
      </c>
      <c r="P608" s="24" t="s">
        <v>92</v>
      </c>
      <c r="Q608" s="24" t="s">
        <v>92</v>
      </c>
      <c r="R608" s="24">
        <v>4.7283835526723959</v>
      </c>
      <c r="S608" s="24">
        <v>11.380586515020179</v>
      </c>
      <c r="T608" s="24">
        <v>7.5619577953381256</v>
      </c>
      <c r="U608" s="24">
        <v>7.6065918349437514</v>
      </c>
      <c r="V608" s="24">
        <v>13.366620132028919</v>
      </c>
      <c r="W608" s="24">
        <v>6.6779049748471744</v>
      </c>
      <c r="X608" s="24">
        <v>8.6844952147404442</v>
      </c>
      <c r="Y608" s="24">
        <v>9.6465195503876497</v>
      </c>
      <c r="Z608" s="24" t="s">
        <v>92</v>
      </c>
      <c r="AA608" s="24" t="s">
        <v>92</v>
      </c>
      <c r="AB608" s="23" t="s">
        <v>1702</v>
      </c>
      <c r="AC608" s="21">
        <v>18.45074</v>
      </c>
      <c r="AD608" s="21">
        <v>-66.065860000000001</v>
      </c>
      <c r="AE608" s="21" t="str">
        <f>_xlfn.XLOOKUP(Consolidated[[#This Row],[CODE]],[1]updatedschoolpoints!$A:$A,[1]updatedschoolpoints!$O:$O)</f>
        <v>040-060-109-45</v>
      </c>
      <c r="AF608" s="21">
        <f>_xlfn.XLOOKUP(Consolidated[[#This Row],[CODE]],[1]updatedschoolpoints!$A:$A,[1]updatedschoolpoints!$Q:$Q)</f>
        <v>45</v>
      </c>
      <c r="AG608" s="21">
        <f>_xlfn.XLOOKUP(Consolidated[[#This Row],[CODE]],[1]updatedschoolpoints!$A:$A,[1]updatedschoolpoints!$P:$P)</f>
        <v>109</v>
      </c>
      <c r="AH608" s="21">
        <f>_xlfn.XLOOKUP(Consolidated[[#This Row],[CODE]],[1]updatedschoolpoints!$A:$A,[1]updatedschoolpoints!$I:$I)</f>
        <v>0.914019095</v>
      </c>
      <c r="AI608" s="21">
        <f>_xlfn.XLOOKUP(Consolidated[[#This Row],[CODE]],[1]updatedschoolpoints!$A:$A,[1]updatedschoolpoints!$H:$H)</f>
        <v>39814.671799999996</v>
      </c>
      <c r="AJ608" s="21">
        <v>19376</v>
      </c>
      <c r="AK608" s="21" t="s">
        <v>613</v>
      </c>
      <c r="AL608" s="26">
        <f>_xlfn.XLOOKUP(Consolidated[[#This Row],[CODE]],'[9]Added completed QCQA items 2206'!$J:$J,'[9]Added completed QCQA items 2206'!$GB:$GB,"MISSING")</f>
        <v>0.75799999999999901</v>
      </c>
      <c r="AM608" s="27">
        <f>IF(AND(Consolidated[[#This Row],[DESIGNATION]]="Historic",Consolidated[[#This Row],[DESIGNATION 3/22/2022]]="Historic"),AL608,AL608/1.6)</f>
        <v>0.47374999999999934</v>
      </c>
      <c r="AN608" s="21" t="s">
        <v>97</v>
      </c>
      <c r="AO608" s="21" t="s">
        <v>97</v>
      </c>
      <c r="AP608" s="21" t="str">
        <f>_xlfn.XLOOKUP(Consolidated[[#This Row],[CODE]],'[3]PRUEBA PVI'!$D:$D,'[3]PRUEBA PVI'!$I:$I,"NO DATA")</f>
        <v>BELLAS ARTES</v>
      </c>
      <c r="AQ608" s="28" t="str">
        <f>IF(_xlfn.XLOOKUP(Consolidated[[#This Row],[CODE]],'[4]PRUEBA PVI'!$D:$D,'[4]PRUEBA PVI'!$I:$I,"NOT FOUND")=Consolidated[[#This Row],[SPECIAL SCHOOL]],"MATCHES","NO")</f>
        <v>MATCHES</v>
      </c>
      <c r="AR608" s="28"/>
      <c r="AS608" s="21">
        <f>_xlfn.XLOOKUP(Consolidated[[#This Row],[CODE]],'[5]WORKING FILE'!$D:$D,'[5]WORKING FILE'!$W:$W,"")</f>
        <v>3</v>
      </c>
      <c r="AT608" s="33" t="str">
        <f>_xlfn.XLOOKUP(Consolidated[[#This Row],[CODE]],'[5]WORKING FILE'!$D:$D,'[5]WORKING FILE'!$V:$V)</f>
        <v>Bella Artes</v>
      </c>
      <c r="AU608" s="21" t="str">
        <f>_xlfn.XLOOKUP(Consolidated[[#This Row],[CODE]],'[6]Karen sort'!$D:$D,'[6]Karen sort'!$O:$O,"NOT COMPLETE")</f>
        <v>5-12</v>
      </c>
      <c r="AV608" s="21">
        <v>43.6</v>
      </c>
      <c r="AW608" s="21">
        <v>5</v>
      </c>
      <c r="AX608" s="21" t="s">
        <v>92</v>
      </c>
      <c r="AY608" s="27" t="s">
        <v>92</v>
      </c>
      <c r="AZ608" s="21"/>
      <c r="BA608" s="21"/>
      <c r="BB608" s="21"/>
      <c r="BC608" s="21"/>
      <c r="BD608" s="21"/>
      <c r="BE608" s="21"/>
      <c r="BF608" s="24" t="s">
        <v>98</v>
      </c>
      <c r="BG608" s="24">
        <v>69.653059569978637</v>
      </c>
      <c r="BH608" s="29" t="str">
        <f>IF(_xlfn.XLOOKUP(Consolidated[[#This Row],[CODE]],'[4]PRUEBA PVI'!$D:$D,'[4]PRUEBA PVI'!$AF:$AF,"NOT FOUND")=BG608,"",_xlfn.XLOOKUP(Consolidated[[#This Row],[CODE]],'[4]PRUEBA PVI'!$D:$D,'[4]PRUEBA PVI'!$AF:$AF,"NOT FOUND"))</f>
        <v/>
      </c>
      <c r="BI608" s="30">
        <v>66.46320931776394</v>
      </c>
      <c r="BJ608" s="21">
        <v>20</v>
      </c>
      <c r="BK608" s="28" t="str">
        <f>IF(_xlfn.XLOOKUP(Consolidated[[#This Row],[CODE]],'[4]PRUEBA PVI'!$D:$D,'[4]PRUEBA PVI'!$AK:$AK,"NO DATA")=Consolidated[[#This Row],[NO OF CLASSROOMS]],"","DOES NOT MATCH")</f>
        <v/>
      </c>
      <c r="BL608" s="31">
        <f>Consolidated[[#This Row],[ENROLLMENT 2021-22]]/Consolidated[[#This Row],[NO OF CLASSROOMS]]</f>
        <v>3.323160465888197</v>
      </c>
      <c r="BM608" s="21">
        <f>Consolidated[[#This Row],[FLOOR AREA (SF)]]/Consolidated[[#This Row],[ENROLLMENT 2022-23]]</f>
        <v>278.1787349991917</v>
      </c>
      <c r="BN608" s="21" t="s">
        <v>99</v>
      </c>
      <c r="BO608" s="21" t="s">
        <v>100</v>
      </c>
      <c r="BP608" s="21" t="s">
        <v>97</v>
      </c>
      <c r="BQ608" s="21" t="s">
        <v>97</v>
      </c>
      <c r="BR608" s="21" t="s">
        <v>97</v>
      </c>
      <c r="BS608" s="21" t="str">
        <f>_xlfn.XLOOKUP(Consolidated[[#This Row],[CODE]],'[7]page 1'!$A:$A,'[7]page 1'!$C:$C,"")</f>
        <v/>
      </c>
      <c r="BT608" s="21" t="str">
        <f>_xlfn.XLOOKUP(Consolidated[[#This Row],[CODE]],[8]Sheet1!$A:$A,[8]Sheet1!$G:$G,"")</f>
        <v/>
      </c>
      <c r="BU608" s="21" t="s">
        <v>92</v>
      </c>
      <c r="BV608" s="21" t="s">
        <v>101</v>
      </c>
      <c r="BW608" s="25" t="s">
        <v>92</v>
      </c>
      <c r="BX608" s="32" t="s">
        <v>1703</v>
      </c>
      <c r="BY608" s="21" t="s">
        <v>1698</v>
      </c>
      <c r="BZ608" s="21" t="s">
        <v>103</v>
      </c>
      <c r="CA608" s="33" t="s">
        <v>1704</v>
      </c>
      <c r="CB608" s="21">
        <v>4</v>
      </c>
      <c r="CC608" s="25" t="s">
        <v>105</v>
      </c>
      <c r="CD608" s="21" t="s">
        <v>97</v>
      </c>
      <c r="CE608" s="21"/>
      <c r="CF608" s="21" t="s">
        <v>143</v>
      </c>
    </row>
    <row r="609" spans="1:84" ht="41.4" x14ac:dyDescent="0.3">
      <c r="A609" s="21">
        <v>60095</v>
      </c>
      <c r="B609" s="22" t="s">
        <v>1705</v>
      </c>
      <c r="C609" s="21" t="s">
        <v>1698</v>
      </c>
      <c r="D609" s="21" t="s">
        <v>1706</v>
      </c>
      <c r="E609" s="21" t="s">
        <v>1707</v>
      </c>
      <c r="F609" s="21"/>
      <c r="G609" s="21" t="s">
        <v>119</v>
      </c>
      <c r="H609" s="21" t="s">
        <v>120</v>
      </c>
      <c r="I609" s="21" t="s">
        <v>92</v>
      </c>
      <c r="J609" s="21" t="s">
        <v>93</v>
      </c>
      <c r="K609" s="21" t="s">
        <v>121</v>
      </c>
      <c r="L609" s="24" t="s">
        <v>92</v>
      </c>
      <c r="M609" s="24">
        <v>30.523738722978223</v>
      </c>
      <c r="N609" s="24">
        <v>20.540733496251292</v>
      </c>
      <c r="O609" s="24">
        <v>20.649628543788101</v>
      </c>
      <c r="P609" s="24">
        <v>26.370261744672742</v>
      </c>
      <c r="Q609" s="24">
        <v>21.714355678190962</v>
      </c>
      <c r="R609" s="24">
        <v>21.750564342293021</v>
      </c>
      <c r="S609" s="24" t="s">
        <v>92</v>
      </c>
      <c r="T609" s="24" t="s">
        <v>92</v>
      </c>
      <c r="U609" s="24" t="s">
        <v>92</v>
      </c>
      <c r="V609" s="24" t="s">
        <v>92</v>
      </c>
      <c r="W609" s="24" t="s">
        <v>92</v>
      </c>
      <c r="X609" s="24" t="s">
        <v>92</v>
      </c>
      <c r="Y609" s="24" t="s">
        <v>92</v>
      </c>
      <c r="Z609" s="24" t="s">
        <v>92</v>
      </c>
      <c r="AA609" s="24" t="s">
        <v>92</v>
      </c>
      <c r="AB609" s="23" t="s">
        <v>136</v>
      </c>
      <c r="AC609" s="21">
        <v>18.34365</v>
      </c>
      <c r="AD609" s="21">
        <v>-66.007109999999997</v>
      </c>
      <c r="AE609" s="21" t="str">
        <f>_xlfn.XLOOKUP(Consolidated[[#This Row],[CODE]],[1]updatedschoolpoints!$A:$A,[1]updatedschoolpoints!$O:$O)</f>
        <v>115-099-685-04</v>
      </c>
      <c r="AF609" s="21">
        <f>_xlfn.XLOOKUP(Consolidated[[#This Row],[CODE]],[1]updatedschoolpoints!$A:$A,[1]updatedschoolpoints!$Q:$Q)</f>
        <v>4</v>
      </c>
      <c r="AG609" s="21">
        <f>_xlfn.XLOOKUP(Consolidated[[#This Row],[CODE]],[1]updatedschoolpoints!$A:$A,[1]updatedschoolpoints!$P:$P)</f>
        <v>685</v>
      </c>
      <c r="AH609" s="21">
        <f>_xlfn.XLOOKUP(Consolidated[[#This Row],[CODE]],[1]updatedschoolpoints!$A:$A,[1]updatedschoolpoints!$I:$I)</f>
        <v>1.6947172029999999</v>
      </c>
      <c r="AI609" s="21">
        <f>_xlfn.XLOOKUP(Consolidated[[#This Row],[CODE]],[1]updatedschoolpoints!$A:$A,[1]updatedschoolpoints!$H:$H)</f>
        <v>73821.881349999996</v>
      </c>
      <c r="AJ609" s="21">
        <v>29880</v>
      </c>
      <c r="AK609" s="21" t="s">
        <v>238</v>
      </c>
      <c r="AL609" s="26" t="e">
        <f>_xlfn.XLOOKUP(Consolidated[[#This Row],[CODE]],'[2]FCI updated 220517'!$B:$B,'[2]FCI updated 220517'!$GD:$GD)</f>
        <v>#N/A</v>
      </c>
      <c r="AM609" s="27" t="e">
        <f>IF(AND(Consolidated[[#This Row],[DESIGNATION]]="Historic",Consolidated[[#This Row],[DESIGNATION 3/22/2022]]="Historic"),AL609,AL609/1.6)</f>
        <v>#N/A</v>
      </c>
      <c r="AN609" s="21" t="s">
        <v>97</v>
      </c>
      <c r="AO609" s="21" t="s">
        <v>97</v>
      </c>
      <c r="AP609" s="21" t="str">
        <f>_xlfn.XLOOKUP(Consolidated[[#This Row],[CODE]],'[3]PRUEBA PVI'!$D:$D,'[3]PRUEBA PVI'!$I:$I,"NO DATA")</f>
        <v>REGULAR</v>
      </c>
      <c r="AQ609" s="28" t="str">
        <f>IF(_xlfn.XLOOKUP(Consolidated[[#This Row],[CODE]],'[4]PRUEBA PVI'!$D:$D,'[4]PRUEBA PVI'!$I:$I,"NOT FOUND")=Consolidated[[#This Row],[SPECIAL SCHOOL]],"MATCHES","NO")</f>
        <v>MATCHES</v>
      </c>
      <c r="AR609" s="28"/>
      <c r="AS609" s="21">
        <f>_xlfn.XLOOKUP(Consolidated[[#This Row],[CODE]],'[5]WORKING FILE'!$D:$D,'[5]WORKING FILE'!$W:$W,"")</f>
        <v>5</v>
      </c>
      <c r="AT609" s="33" t="str">
        <f>_xlfn.XLOOKUP(Consolidated[[#This Row],[CODE]],'[5]WORKING FILE'!$D:$D,'[5]WORKING FILE'!$V:$V)</f>
        <v>Changed to PK-8,, 1.1m to TULIO LARRINAGA K-5 and 1.2m to ANDRES VALCARCEL 6-8, moved these students from there to here since this school is not in a flood zone</v>
      </c>
      <c r="AU609" s="21" t="str">
        <f>_xlfn.XLOOKUP(Consolidated[[#This Row],[CODE]],'[6]Karen sort'!$D:$D,'[6]Karen sort'!$O:$O,"NOT COMPLETE")</f>
        <v>PK-8</v>
      </c>
      <c r="AV609" s="21">
        <v>5.7</v>
      </c>
      <c r="AW609" s="21">
        <v>2</v>
      </c>
      <c r="AX609" s="21" t="s">
        <v>92</v>
      </c>
      <c r="AY609" s="27" t="s">
        <v>92</v>
      </c>
      <c r="AZ609" s="21"/>
      <c r="BA609" s="21"/>
      <c r="BB609" s="21"/>
      <c r="BC609" s="21"/>
      <c r="BD609" s="21"/>
      <c r="BE609" s="21"/>
      <c r="BF609" s="24" t="s">
        <v>179</v>
      </c>
      <c r="BG609" s="24">
        <v>158.7902705256021</v>
      </c>
      <c r="BH609" s="29" t="str">
        <f>IF(_xlfn.XLOOKUP(Consolidated[[#This Row],[CODE]],'[4]PRUEBA PVI'!$D:$D,'[4]PRUEBA PVI'!$AF:$AF,"NOT FOUND")=BG609,"",_xlfn.XLOOKUP(Consolidated[[#This Row],[CODE]],'[4]PRUEBA PVI'!$D:$D,'[4]PRUEBA PVI'!$AF:$AF,"NOT FOUND"))</f>
        <v/>
      </c>
      <c r="BI609" s="30">
        <v>150.09492792394542</v>
      </c>
      <c r="BJ609" s="21">
        <v>27</v>
      </c>
      <c r="BK609" s="28" t="str">
        <f>IF(_xlfn.XLOOKUP(Consolidated[[#This Row],[CODE]],'[4]PRUEBA PVI'!$D:$D,'[4]PRUEBA PVI'!$AK:$AK,"NO DATA")=Consolidated[[#This Row],[NO OF CLASSROOMS]],"","DOES NOT MATCH")</f>
        <v/>
      </c>
      <c r="BL609" s="31">
        <f>Consolidated[[#This Row],[ENROLLMENT 2021-22]]/Consolidated[[#This Row],[NO OF CLASSROOMS]]</f>
        <v>5.5590714045905711</v>
      </c>
      <c r="BM609" s="21">
        <f>Consolidated[[#This Row],[FLOOR AREA (SF)]]/Consolidated[[#This Row],[ENROLLMENT 2022-23]]</f>
        <v>188.17273817278613</v>
      </c>
      <c r="BN609" s="21" t="s">
        <v>114</v>
      </c>
      <c r="BO609" s="21" t="s">
        <v>115</v>
      </c>
      <c r="BP609" s="21" t="s">
        <v>97</v>
      </c>
      <c r="BQ609" s="21" t="s">
        <v>97</v>
      </c>
      <c r="BR609" s="21" t="s">
        <v>97</v>
      </c>
      <c r="BS609" s="21" t="str">
        <f>_xlfn.XLOOKUP(Consolidated[[#This Row],[CODE]],'[7]page 1'!$A:$A,'[7]page 1'!$C:$C,"")</f>
        <v/>
      </c>
      <c r="BT609" s="21" t="str">
        <f>_xlfn.XLOOKUP(Consolidated[[#This Row],[CODE]],[8]Sheet1!$A:$A,[8]Sheet1!$G:$G,"")</f>
        <v>ESSER ROOF SEALING PROGRAM</v>
      </c>
      <c r="BU609" s="21" t="s">
        <v>92</v>
      </c>
      <c r="BV609" s="21" t="s">
        <v>124</v>
      </c>
      <c r="BW609" s="25" t="s">
        <v>92</v>
      </c>
      <c r="BX609" s="32" t="s">
        <v>1708</v>
      </c>
      <c r="BY609" s="21" t="s">
        <v>1707</v>
      </c>
      <c r="BZ609" s="21" t="s">
        <v>103</v>
      </c>
      <c r="CA609" s="33" t="s">
        <v>1709</v>
      </c>
      <c r="CB609" s="21">
        <v>1</v>
      </c>
      <c r="CC609" s="25" t="s">
        <v>172</v>
      </c>
      <c r="CD609" s="21" t="s">
        <v>97</v>
      </c>
      <c r="CE609" s="21" t="s">
        <v>1023</v>
      </c>
      <c r="CF609" s="21" t="s">
        <v>143</v>
      </c>
    </row>
    <row r="610" spans="1:84" ht="56.4" x14ac:dyDescent="0.3">
      <c r="A610" s="21">
        <v>60228</v>
      </c>
      <c r="B610" s="22" t="s">
        <v>1710</v>
      </c>
      <c r="C610" s="21" t="s">
        <v>1698</v>
      </c>
      <c r="D610" s="21" t="s">
        <v>1711</v>
      </c>
      <c r="E610" s="21" t="s">
        <v>1711</v>
      </c>
      <c r="F610" s="21"/>
      <c r="G610" s="21" t="s">
        <v>255</v>
      </c>
      <c r="H610" s="21" t="s">
        <v>256</v>
      </c>
      <c r="I610" s="21" t="s">
        <v>92</v>
      </c>
      <c r="J610" s="21" t="s">
        <v>93</v>
      </c>
      <c r="K610" s="21" t="s">
        <v>111</v>
      </c>
      <c r="L610" s="24" t="s">
        <v>92</v>
      </c>
      <c r="M610" s="24">
        <v>23.846670877326737</v>
      </c>
      <c r="N610" s="24">
        <v>26.142751722501643</v>
      </c>
      <c r="O610" s="24">
        <v>24.404106460840481</v>
      </c>
      <c r="P610" s="24">
        <v>23.544876557743518</v>
      </c>
      <c r="Q610" s="24">
        <v>36.819994410845545</v>
      </c>
      <c r="R610" s="24">
        <v>40.664098552982608</v>
      </c>
      <c r="S610" s="24">
        <v>31.296612916305492</v>
      </c>
      <c r="T610" s="24" t="s">
        <v>92</v>
      </c>
      <c r="U610" s="24" t="s">
        <v>92</v>
      </c>
      <c r="V610" s="24" t="s">
        <v>92</v>
      </c>
      <c r="W610" s="24" t="s">
        <v>92</v>
      </c>
      <c r="X610" s="24" t="s">
        <v>92</v>
      </c>
      <c r="Y610" s="24" t="s">
        <v>92</v>
      </c>
      <c r="Z610" s="24" t="s">
        <v>92</v>
      </c>
      <c r="AA610" s="24" t="s">
        <v>92</v>
      </c>
      <c r="AB610" s="23" t="s">
        <v>136</v>
      </c>
      <c r="AC610" s="21">
        <v>18.32666</v>
      </c>
      <c r="AD610" s="21">
        <v>-65.939689999999999</v>
      </c>
      <c r="AE610" s="21" t="str">
        <f>_xlfn.XLOOKUP(Consolidated[[#This Row],[CODE]],[1]updatedschoolpoints!$A:$A,[1]updatedschoolpoints!$O:$O)</f>
        <v>145-000-005-26</v>
      </c>
      <c r="AF610" s="21">
        <f>_xlfn.XLOOKUP(Consolidated[[#This Row],[CODE]],[1]updatedschoolpoints!$A:$A,[1]updatedschoolpoints!$Q:$Q)</f>
        <v>26</v>
      </c>
      <c r="AG610" s="21">
        <f>_xlfn.XLOOKUP(Consolidated[[#This Row],[CODE]],[1]updatedschoolpoints!$A:$A,[1]updatedschoolpoints!$P:$P)</f>
        <v>5</v>
      </c>
      <c r="AH610" s="21">
        <f>_xlfn.XLOOKUP(Consolidated[[#This Row],[CODE]],[1]updatedschoolpoints!$A:$A,[1]updatedschoolpoints!$I:$I)</f>
        <v>1.586795231</v>
      </c>
      <c r="AI610" s="21">
        <f>_xlfn.XLOOKUP(Consolidated[[#This Row],[CODE]],[1]updatedschoolpoints!$A:$A,[1]updatedschoolpoints!$H:$H)</f>
        <v>69120.800279999996</v>
      </c>
      <c r="AJ610" s="21">
        <v>18320</v>
      </c>
      <c r="AK610" s="21" t="s">
        <v>137</v>
      </c>
      <c r="AL610" s="26">
        <f>_xlfn.XLOOKUP(Consolidated[[#This Row],[CODE]],'[2]FCI updated 220517'!$B:$B,'[2]FCI updated 220517'!$GD:$GD)</f>
        <v>1.208</v>
      </c>
      <c r="AM610" s="27">
        <f>IF(AND(Consolidated[[#This Row],[DESIGNATION]]="Historic",Consolidated[[#This Row],[DESIGNATION 3/22/2022]]="Historic"),AL610,AL610/1.6)</f>
        <v>0.75499999999999989</v>
      </c>
      <c r="AN610" s="21" t="s">
        <v>97</v>
      </c>
      <c r="AO610" s="21" t="s">
        <v>97</v>
      </c>
      <c r="AP610" s="21" t="str">
        <f>_xlfn.XLOOKUP(Consolidated[[#This Row],[CODE]],'[3]PRUEBA PVI'!$D:$D,'[3]PRUEBA PVI'!$I:$I,"NO DATA")</f>
        <v>REGULAR</v>
      </c>
      <c r="AQ610" s="28" t="str">
        <f>IF(_xlfn.XLOOKUP(Consolidated[[#This Row],[CODE]],'[4]PRUEBA PVI'!$D:$D,'[4]PRUEBA PVI'!$I:$I,"NOT FOUND")=Consolidated[[#This Row],[SPECIAL SCHOOL]],"MATCHES","NO")</f>
        <v>MATCHES</v>
      </c>
      <c r="AR610" s="28"/>
      <c r="AS610" s="21">
        <f>_xlfn.XLOOKUP(Consolidated[[#This Row],[CODE]],'[5]WORKING FILE'!$D:$D,'[5]WORKING FILE'!$W:$W,"")</f>
        <v>1</v>
      </c>
      <c r="AT610" s="33">
        <f>_xlfn.XLOOKUP(Consolidated[[#This Row],[CODE]],'[5]WORKING FILE'!$D:$D,'[5]WORKING FILE'!$V:$V)</f>
        <v>0</v>
      </c>
      <c r="AU610" s="21" t="str">
        <f>_xlfn.XLOOKUP(Consolidated[[#This Row],[CODE]],'[6]Karen sort'!$D:$D,'[6]Karen sort'!$O:$O,"NOT COMPLETE")</f>
        <v>K-5</v>
      </c>
      <c r="AV610" s="21">
        <v>18.100000000000001</v>
      </c>
      <c r="AW610" s="21">
        <v>4</v>
      </c>
      <c r="AX610" s="21" t="s">
        <v>92</v>
      </c>
      <c r="AY610" s="27" t="s">
        <v>92</v>
      </c>
      <c r="AZ610" s="21"/>
      <c r="BA610" s="21"/>
      <c r="BB610" s="21"/>
      <c r="BC610" s="21"/>
      <c r="BD610" s="21"/>
      <c r="BE610" s="21"/>
      <c r="BF610" s="24" t="s">
        <v>98</v>
      </c>
      <c r="BG610" s="24">
        <v>216.29743816378368</v>
      </c>
      <c r="BH610" s="29" t="str">
        <f>IF(_xlfn.XLOOKUP(Consolidated[[#This Row],[CODE]],'[4]PRUEBA PVI'!$D:$D,'[4]PRUEBA PVI'!$AF:$AF,"NOT FOUND")=BG610,"",_xlfn.XLOOKUP(Consolidated[[#This Row],[CODE]],'[4]PRUEBA PVI'!$D:$D,'[4]PRUEBA PVI'!$AF:$AF,"NOT FOUND"))</f>
        <v/>
      </c>
      <c r="BI610" s="30">
        <v>204.30838382640542</v>
      </c>
      <c r="BJ610" s="21">
        <v>16</v>
      </c>
      <c r="BK610" s="28" t="str">
        <f>IF(_xlfn.XLOOKUP(Consolidated[[#This Row],[CODE]],'[4]PRUEBA PVI'!$D:$D,'[4]PRUEBA PVI'!$AK:$AK,"NO DATA")=Consolidated[[#This Row],[NO OF CLASSROOMS]],"","DOES NOT MATCH")</f>
        <v/>
      </c>
      <c r="BL610" s="31">
        <f>Consolidated[[#This Row],[ENROLLMENT 2021-22]]/Consolidated[[#This Row],[NO OF CLASSROOMS]]</f>
        <v>12.769273989150339</v>
      </c>
      <c r="BM610" s="21">
        <f>Consolidated[[#This Row],[FLOOR AREA (SF)]]/Consolidated[[#This Row],[ENROLLMENT 2022-23]]</f>
        <v>84.698182999873623</v>
      </c>
      <c r="BN610" s="21" t="s">
        <v>114</v>
      </c>
      <c r="BO610" s="21" t="s">
        <v>132</v>
      </c>
      <c r="BP610" s="21" t="s">
        <v>97</v>
      </c>
      <c r="BQ610" s="21" t="s">
        <v>97</v>
      </c>
      <c r="BR610" s="21" t="s">
        <v>97</v>
      </c>
      <c r="BS610" s="21" t="str">
        <f>_xlfn.XLOOKUP(Consolidated[[#This Row],[CODE]],'[7]page 1'!$A:$A,'[7]page 1'!$C:$C,"")</f>
        <v/>
      </c>
      <c r="BT610" s="21" t="str">
        <f>_xlfn.XLOOKUP(Consolidated[[#This Row],[CODE]],[8]Sheet1!$A:$A,[8]Sheet1!$G:$G,"")</f>
        <v/>
      </c>
      <c r="BU610" s="21" t="s">
        <v>92</v>
      </c>
      <c r="BV610" s="21" t="s">
        <v>124</v>
      </c>
      <c r="BW610" s="25" t="s">
        <v>92</v>
      </c>
      <c r="BX610" s="32" t="s">
        <v>1712</v>
      </c>
      <c r="BY610" s="21" t="s">
        <v>1711</v>
      </c>
      <c r="BZ610" s="21" t="s">
        <v>103</v>
      </c>
      <c r="CA610" s="33" t="s">
        <v>1713</v>
      </c>
      <c r="CB610" s="21">
        <v>1</v>
      </c>
      <c r="CC610" s="25" t="s">
        <v>105</v>
      </c>
      <c r="CD610" s="21" t="s">
        <v>97</v>
      </c>
      <c r="CE610" s="21"/>
      <c r="CF610" s="21" t="s">
        <v>127</v>
      </c>
    </row>
    <row r="611" spans="1:84" ht="41.4" x14ac:dyDescent="0.3">
      <c r="A611" s="21">
        <v>60301</v>
      </c>
      <c r="B611" s="22" t="s">
        <v>1714</v>
      </c>
      <c r="C611" s="21" t="s">
        <v>1698</v>
      </c>
      <c r="D611" s="21" t="s">
        <v>1711</v>
      </c>
      <c r="E611" s="21" t="s">
        <v>1711</v>
      </c>
      <c r="F611" s="21"/>
      <c r="G611" s="21" t="s">
        <v>242</v>
      </c>
      <c r="H611" s="21" t="s">
        <v>243</v>
      </c>
      <c r="I611" s="21" t="s">
        <v>92</v>
      </c>
      <c r="J611" s="21" t="s">
        <v>92</v>
      </c>
      <c r="K611" s="21" t="s">
        <v>236</v>
      </c>
      <c r="L611" s="24" t="s">
        <v>92</v>
      </c>
      <c r="M611" s="24" t="s">
        <v>92</v>
      </c>
      <c r="N611" s="24" t="s">
        <v>92</v>
      </c>
      <c r="O611" s="24" t="s">
        <v>92</v>
      </c>
      <c r="P611" s="24" t="s">
        <v>92</v>
      </c>
      <c r="Q611" s="24" t="s">
        <v>92</v>
      </c>
      <c r="R611" s="24" t="s">
        <v>92</v>
      </c>
      <c r="S611" s="24" t="s">
        <v>92</v>
      </c>
      <c r="T611" s="24">
        <v>17.959649763928049</v>
      </c>
      <c r="U611" s="24">
        <v>19.967303566727349</v>
      </c>
      <c r="V611" s="24">
        <v>19.095171617184171</v>
      </c>
      <c r="W611" s="24">
        <v>15.263782799650684</v>
      </c>
      <c r="X611" s="24">
        <v>27.018429556970272</v>
      </c>
      <c r="Y611" s="24">
        <v>23.151646920930361</v>
      </c>
      <c r="Z611" s="24" t="s">
        <v>92</v>
      </c>
      <c r="AA611" s="24" t="s">
        <v>92</v>
      </c>
      <c r="AB611" s="23" t="s">
        <v>1715</v>
      </c>
      <c r="AC611" s="21">
        <v>18.422779999999999</v>
      </c>
      <c r="AD611" s="21">
        <v>-65.984300000000005</v>
      </c>
      <c r="AE611" s="21" t="str">
        <f>_xlfn.XLOOKUP(Consolidated[[#This Row],[CODE]],[1]updatedschoolpoints!$A:$A,[1]updatedschoolpoints!$O:$O)</f>
        <v>064-043-010-01</v>
      </c>
      <c r="AF611" s="21">
        <f>_xlfn.XLOOKUP(Consolidated[[#This Row],[CODE]],[1]updatedschoolpoints!$A:$A,[1]updatedschoolpoints!$Q:$Q)</f>
        <v>1</v>
      </c>
      <c r="AG611" s="21">
        <f>_xlfn.XLOOKUP(Consolidated[[#This Row],[CODE]],[1]updatedschoolpoints!$A:$A,[1]updatedschoolpoints!$P:$P)</f>
        <v>10</v>
      </c>
      <c r="AH611" s="21">
        <f>_xlfn.XLOOKUP(Consolidated[[#This Row],[CODE]],[1]updatedschoolpoints!$A:$A,[1]updatedschoolpoints!$I:$I)</f>
        <v>3.0527260429999998</v>
      </c>
      <c r="AI611" s="21">
        <f>_xlfn.XLOOKUP(Consolidated[[#This Row],[CODE]],[1]updatedschoolpoints!$A:$A,[1]updatedschoolpoints!$H:$H)</f>
        <v>132976.7464</v>
      </c>
      <c r="AJ611" s="21">
        <v>28950</v>
      </c>
      <c r="AK611" s="21" t="s">
        <v>141</v>
      </c>
      <c r="AL611" s="26">
        <f>_xlfn.XLOOKUP(Consolidated[[#This Row],[CODE]],'[9]Added completed QCQA items 2206'!$J:$J,'[9]Added completed QCQA items 2206'!$GB:$GB,"MISSING")</f>
        <v>0.80499999999999905</v>
      </c>
      <c r="AM611" s="27">
        <f>IF(AND(Consolidated[[#This Row],[DESIGNATION]]="Historic",Consolidated[[#This Row],[DESIGNATION 3/22/2022]]="Historic"),AL611,AL611/1.6)</f>
        <v>0.50312499999999938</v>
      </c>
      <c r="AN611" s="21" t="s">
        <v>97</v>
      </c>
      <c r="AO611" s="21" t="s">
        <v>97</v>
      </c>
      <c r="AP611" s="21" t="str">
        <f>_xlfn.XLOOKUP(Consolidated[[#This Row],[CODE]],'[3]PRUEBA PVI'!$D:$D,'[3]PRUEBA PVI'!$I:$I,"NO DATA")</f>
        <v>MONTESSORI</v>
      </c>
      <c r="AQ611" s="28" t="str">
        <f>IF(_xlfn.XLOOKUP(Consolidated[[#This Row],[CODE]],'[4]PRUEBA PVI'!$D:$D,'[4]PRUEBA PVI'!$I:$I,"NOT FOUND")=Consolidated[[#This Row],[SPECIAL SCHOOL]],"MATCHES","NO")</f>
        <v>MATCHES</v>
      </c>
      <c r="AR611" s="28"/>
      <c r="AS611" s="21">
        <f>_xlfn.XLOOKUP(Consolidated[[#This Row],[CODE]],'[5]WORKING FILE'!$D:$D,'[5]WORKING FILE'!$W:$W,"")</f>
        <v>1</v>
      </c>
      <c r="AT611" s="33" t="str">
        <f>_xlfn.XLOOKUP(Consolidated[[#This Row],[CODE]],'[5]WORKING FILE'!$D:$D,'[5]WORKING FILE'!$V:$V)</f>
        <v>montessori; close to Pascasio K-5</v>
      </c>
      <c r="AU611" s="21" t="str">
        <f>_xlfn.XLOOKUP(Consolidated[[#This Row],[CODE]],'[6]Karen sort'!$D:$D,'[6]Karen sort'!$O:$O,"NOT COMPLETE")</f>
        <v>7-12</v>
      </c>
      <c r="AV611" s="21">
        <v>18.100000000000001</v>
      </c>
      <c r="AW611" s="21">
        <v>4</v>
      </c>
      <c r="AX611" s="21" t="s">
        <v>92</v>
      </c>
      <c r="AY611" s="27" t="s">
        <v>92</v>
      </c>
      <c r="AZ611" s="21"/>
      <c r="BA611" s="21"/>
      <c r="BB611" s="21"/>
      <c r="BC611" s="21"/>
      <c r="BD611" s="21"/>
      <c r="BE611" s="21"/>
      <c r="BF611" s="24" t="s">
        <v>98</v>
      </c>
      <c r="BG611" s="24">
        <v>122.45598422539089</v>
      </c>
      <c r="BH611" s="29" t="str">
        <f>IF(_xlfn.XLOOKUP(Consolidated[[#This Row],[CODE]],'[4]PRUEBA PVI'!$D:$D,'[4]PRUEBA PVI'!$AF:$AF,"NOT FOUND")=BG611,"",_xlfn.XLOOKUP(Consolidated[[#This Row],[CODE]],'[4]PRUEBA PVI'!$D:$D,'[4]PRUEBA PVI'!$AF:$AF,"NOT FOUND"))</f>
        <v/>
      </c>
      <c r="BI611" s="30">
        <v>117.15892636314366</v>
      </c>
      <c r="BJ611" s="21">
        <v>15</v>
      </c>
      <c r="BK611" s="28" t="str">
        <f>IF(_xlfn.XLOOKUP(Consolidated[[#This Row],[CODE]],'[4]PRUEBA PVI'!$D:$D,'[4]PRUEBA PVI'!$AK:$AK,"NO DATA")=Consolidated[[#This Row],[NO OF CLASSROOMS]],"","DOES NOT MATCH")</f>
        <v/>
      </c>
      <c r="BL611" s="31">
        <f>Consolidated[[#This Row],[ENROLLMENT 2021-22]]/Consolidated[[#This Row],[NO OF CLASSROOMS]]</f>
        <v>7.8105950908762445</v>
      </c>
      <c r="BM611" s="21">
        <f>Consolidated[[#This Row],[FLOOR AREA (SF)]]/Consolidated[[#This Row],[ENROLLMENT 2022-23]]</f>
        <v>236.4114761979701</v>
      </c>
      <c r="BN611" s="21" t="s">
        <v>99</v>
      </c>
      <c r="BO611" s="21" t="s">
        <v>132</v>
      </c>
      <c r="BP611" s="21" t="s">
        <v>97</v>
      </c>
      <c r="BQ611" s="21" t="s">
        <v>97</v>
      </c>
      <c r="BR611" s="21" t="s">
        <v>97</v>
      </c>
      <c r="BS611" s="21" t="str">
        <f>_xlfn.XLOOKUP(Consolidated[[#This Row],[CODE]],'[7]page 1'!$A:$A,'[7]page 1'!$C:$C,"")</f>
        <v/>
      </c>
      <c r="BT611" s="21" t="str">
        <f>_xlfn.XLOOKUP(Consolidated[[#This Row],[CODE]],[8]Sheet1!$A:$A,[8]Sheet1!$G:$G,"")</f>
        <v/>
      </c>
      <c r="BU611" s="21" t="s">
        <v>92</v>
      </c>
      <c r="BV611" s="21" t="s">
        <v>101</v>
      </c>
      <c r="BW611" s="25" t="s">
        <v>92</v>
      </c>
      <c r="BX611" s="32" t="s">
        <v>1716</v>
      </c>
      <c r="BY611" s="21" t="s">
        <v>1711</v>
      </c>
      <c r="BZ611" s="21" t="s">
        <v>103</v>
      </c>
      <c r="CA611" s="33" t="s">
        <v>1717</v>
      </c>
      <c r="CB611" s="21">
        <v>1</v>
      </c>
      <c r="CC611" s="25" t="s">
        <v>105</v>
      </c>
      <c r="CD611" s="21" t="s">
        <v>97</v>
      </c>
      <c r="CE611" s="21"/>
      <c r="CF611" s="21" t="s">
        <v>106</v>
      </c>
    </row>
    <row r="612" spans="1:84" ht="56.4" x14ac:dyDescent="0.3">
      <c r="A612" s="21">
        <v>60335</v>
      </c>
      <c r="B612" s="22" t="s">
        <v>284</v>
      </c>
      <c r="C612" s="21" t="s">
        <v>1698</v>
      </c>
      <c r="D612" s="21" t="s">
        <v>1711</v>
      </c>
      <c r="E612" s="21" t="s">
        <v>1711</v>
      </c>
      <c r="F612" s="21"/>
      <c r="G612" s="21" t="s">
        <v>108</v>
      </c>
      <c r="H612" s="21" t="s">
        <v>109</v>
      </c>
      <c r="I612" s="21" t="s">
        <v>92</v>
      </c>
      <c r="J612" s="21" t="s">
        <v>93</v>
      </c>
      <c r="K612" s="21" t="s">
        <v>111</v>
      </c>
      <c r="L612" s="24" t="s">
        <v>92</v>
      </c>
      <c r="M612" s="24">
        <v>20.985070372047527</v>
      </c>
      <c r="N612" s="24">
        <v>23.341742609376467</v>
      </c>
      <c r="O612" s="24">
        <v>20.649628543788101</v>
      </c>
      <c r="P612" s="24">
        <v>18.835901246194815</v>
      </c>
      <c r="Q612" s="24">
        <v>22.658458098981871</v>
      </c>
      <c r="R612" s="24">
        <v>32.153008158172291</v>
      </c>
      <c r="S612" s="24">
        <v>38.883670592985609</v>
      </c>
      <c r="T612" s="24">
        <v>37.809788976690626</v>
      </c>
      <c r="U612" s="24">
        <v>40.885431112822666</v>
      </c>
      <c r="V612" s="24" t="s">
        <v>92</v>
      </c>
      <c r="W612" s="24" t="s">
        <v>92</v>
      </c>
      <c r="X612" s="24" t="s">
        <v>92</v>
      </c>
      <c r="Y612" s="24" t="s">
        <v>92</v>
      </c>
      <c r="Z612" s="24" t="s">
        <v>92</v>
      </c>
      <c r="AA612" s="24" t="s">
        <v>92</v>
      </c>
      <c r="AB612" s="23" t="s">
        <v>112</v>
      </c>
      <c r="AC612" s="37">
        <v>18.315932</v>
      </c>
      <c r="AD612" s="37">
        <v>-65.914636999999999</v>
      </c>
      <c r="AE612" s="37" t="str">
        <f>_xlfn.XLOOKUP(Consolidated[[#This Row],[CODE]],[1]updatedschoolpoints!$A:$A,[1]updatedschoolpoints!$O:$O)</f>
        <v>146-000-007-20</v>
      </c>
      <c r="AF612" s="37">
        <f>_xlfn.XLOOKUP(Consolidated[[#This Row],[CODE]],[1]updatedschoolpoints!$A:$A,[1]updatedschoolpoints!$Q:$Q)</f>
        <v>20</v>
      </c>
      <c r="AG612" s="37">
        <f>_xlfn.XLOOKUP(Consolidated[[#This Row],[CODE]],[1]updatedschoolpoints!$A:$A,[1]updatedschoolpoints!$P:$P)</f>
        <v>7</v>
      </c>
      <c r="AH612" s="37">
        <f>_xlfn.XLOOKUP(Consolidated[[#This Row],[CODE]],[1]updatedschoolpoints!$A:$A,[1]updatedschoolpoints!$I:$I)</f>
        <v>5.2711986470000003</v>
      </c>
      <c r="AI612" s="37">
        <f>_xlfn.XLOOKUP(Consolidated[[#This Row],[CODE]],[1]updatedschoolpoints!$A:$A,[1]updatedschoolpoints!$H:$H)</f>
        <v>229613.41310000001</v>
      </c>
      <c r="AJ612" s="21">
        <v>8900</v>
      </c>
      <c r="AK612" s="21" t="s">
        <v>137</v>
      </c>
      <c r="AL612" s="26">
        <f>_xlfn.XLOOKUP(Consolidated[[#This Row],[CODE]],'[2]FCI updated 220517'!$B:$B,'[2]FCI updated 220517'!$GD:$GD)</f>
        <v>1.1120000000000001</v>
      </c>
      <c r="AM612" s="27">
        <f>IF(AND(Consolidated[[#This Row],[DESIGNATION]]="Historic",Consolidated[[#This Row],[DESIGNATION 3/22/2022]]="Historic"),AL612,AL612/1.6)</f>
        <v>0.69500000000000006</v>
      </c>
      <c r="AN612" s="21" t="s">
        <v>97</v>
      </c>
      <c r="AO612" s="21" t="s">
        <v>97</v>
      </c>
      <c r="AP612" s="21" t="str">
        <f>_xlfn.XLOOKUP(Consolidated[[#This Row],[CODE]],'[3]PRUEBA PVI'!$D:$D,'[3]PRUEBA PVI'!$I:$I,"NO DATA")</f>
        <v>REGULAR</v>
      </c>
      <c r="AQ612" s="28" t="str">
        <f>IF(_xlfn.XLOOKUP(Consolidated[[#This Row],[CODE]],'[4]PRUEBA PVI'!$D:$D,'[4]PRUEBA PVI'!$I:$I,"NOT FOUND")=Consolidated[[#This Row],[SPECIAL SCHOOL]],"MATCHES","NO")</f>
        <v>MATCHES</v>
      </c>
      <c r="AR612" s="28"/>
      <c r="AS612" s="21">
        <f>_xlfn.XLOOKUP(Consolidated[[#This Row],[CODE]],'[5]WORKING FILE'!$D:$D,'[5]WORKING FILE'!$W:$W,"")</f>
        <v>5</v>
      </c>
      <c r="AT612" s="33" t="str">
        <f>_xlfn.XLOOKUP(Consolidated[[#This Row],[CODE]],'[5]WORKING FILE'!$D:$D,'[5]WORKING FILE'!$V:$V)</f>
        <v>Square footage may not accurate. Looks like work has been done recently to site</v>
      </c>
      <c r="AU612" s="21" t="str">
        <f>_xlfn.XLOOKUP(Consolidated[[#This Row],[CODE]],'[6]Karen sort'!$D:$D,'[6]Karen sort'!$O:$O,"NOT COMPLETE")</f>
        <v>PK-8</v>
      </c>
      <c r="AV612" s="21">
        <v>18.100000000000001</v>
      </c>
      <c r="AW612" s="21">
        <v>4</v>
      </c>
      <c r="AX612" s="21" t="s">
        <v>92</v>
      </c>
      <c r="AY612" s="27" t="s">
        <v>92</v>
      </c>
      <c r="AZ612" s="21"/>
      <c r="BA612" s="21"/>
      <c r="BB612" s="21"/>
      <c r="BC612" s="21"/>
      <c r="BD612" s="21"/>
      <c r="BE612" s="21"/>
      <c r="BF612" s="24" t="s">
        <v>98</v>
      </c>
      <c r="BG612" s="24">
        <v>261.85781077759316</v>
      </c>
      <c r="BH612" s="29" t="str">
        <f>IF(_xlfn.XLOOKUP(Consolidated[[#This Row],[CODE]],'[4]PRUEBA PVI'!$D:$D,'[4]PRUEBA PVI'!$AF:$AF,"NOT FOUND")=BG612,"",_xlfn.XLOOKUP(Consolidated[[#This Row],[CODE]],'[4]PRUEBA PVI'!$D:$D,'[4]PRUEBA PVI'!$AF:$AF,"NOT FOUND"))</f>
        <v/>
      </c>
      <c r="BI612" s="30">
        <v>247.55137925833776</v>
      </c>
      <c r="BJ612" s="21">
        <v>40</v>
      </c>
      <c r="BK612" s="28" t="str">
        <f>IF(_xlfn.XLOOKUP(Consolidated[[#This Row],[CODE]],'[4]PRUEBA PVI'!$D:$D,'[4]PRUEBA PVI'!$AK:$AK,"NO DATA")=Consolidated[[#This Row],[NO OF CLASSROOMS]],"","DOES NOT MATCH")</f>
        <v/>
      </c>
      <c r="BL612" s="31">
        <f>Consolidated[[#This Row],[ENROLLMENT 2021-22]]/Consolidated[[#This Row],[NO OF CLASSROOMS]]</f>
        <v>6.1887844814584438</v>
      </c>
      <c r="BM612" s="21">
        <f>Consolidated[[#This Row],[FLOOR AREA (SF)]]/Consolidated[[#This Row],[ENROLLMENT 2022-23]]</f>
        <v>33.987911124633754</v>
      </c>
      <c r="BN612" s="21" t="s">
        <v>114</v>
      </c>
      <c r="BO612" s="21" t="s">
        <v>132</v>
      </c>
      <c r="BP612" s="21" t="s">
        <v>97</v>
      </c>
      <c r="BQ612" s="21" t="s">
        <v>123</v>
      </c>
      <c r="BR612" s="21" t="s">
        <v>97</v>
      </c>
      <c r="BS612" s="21" t="str">
        <f>_xlfn.XLOOKUP(Consolidated[[#This Row],[CODE]],'[7]page 1'!$A:$A,'[7]page 1'!$C:$C,"")</f>
        <v/>
      </c>
      <c r="BT612" s="21" t="str">
        <f>_xlfn.XLOOKUP(Consolidated[[#This Row],[CODE]],[8]Sheet1!$A:$A,[8]Sheet1!$G:$G,"")</f>
        <v/>
      </c>
      <c r="BU612" s="21" t="s">
        <v>92</v>
      </c>
      <c r="BV612" s="21" t="s">
        <v>124</v>
      </c>
      <c r="BW612" s="25" t="s">
        <v>125</v>
      </c>
      <c r="BX612" s="32" t="s">
        <v>1718</v>
      </c>
      <c r="BY612" s="21" t="s">
        <v>1711</v>
      </c>
      <c r="BZ612" s="21" t="s">
        <v>103</v>
      </c>
      <c r="CA612" s="33" t="s">
        <v>1713</v>
      </c>
      <c r="CB612" s="21">
        <v>1</v>
      </c>
      <c r="CC612" s="25" t="s">
        <v>105</v>
      </c>
      <c r="CD612" s="21" t="s">
        <v>97</v>
      </c>
      <c r="CE612" s="21"/>
      <c r="CF612" s="21" t="s">
        <v>106</v>
      </c>
    </row>
    <row r="613" spans="1:84" ht="41.4" x14ac:dyDescent="0.3">
      <c r="A613" s="54">
        <v>60343</v>
      </c>
      <c r="B613" s="22" t="s">
        <v>1719</v>
      </c>
      <c r="C613" s="21" t="s">
        <v>1698</v>
      </c>
      <c r="D613" s="21" t="s">
        <v>1711</v>
      </c>
      <c r="E613" s="21" t="s">
        <v>1711</v>
      </c>
      <c r="F613" s="21"/>
      <c r="G613" s="21" t="s">
        <v>108</v>
      </c>
      <c r="H613" s="21" t="s">
        <v>109</v>
      </c>
      <c r="I613" s="21" t="s">
        <v>92</v>
      </c>
      <c r="J613" s="21" t="s">
        <v>93</v>
      </c>
      <c r="K613" s="21" t="s">
        <v>111</v>
      </c>
      <c r="L613" s="24" t="s">
        <v>92</v>
      </c>
      <c r="M613" s="24">
        <v>42.924007579188128</v>
      </c>
      <c r="N613" s="24">
        <v>57.887521671253637</v>
      </c>
      <c r="O613" s="24">
        <v>49.746832400944058</v>
      </c>
      <c r="P613" s="24">
        <v>58.391293863203927</v>
      </c>
      <c r="Q613" s="24">
        <v>68.919476717736529</v>
      </c>
      <c r="R613" s="24">
        <v>63.360339605810104</v>
      </c>
      <c r="S613" s="24">
        <v>91.993074329746435</v>
      </c>
      <c r="T613" s="24">
        <v>71.838599055712194</v>
      </c>
      <c r="U613" s="24">
        <v>60.852734679550011</v>
      </c>
      <c r="V613" s="24" t="s">
        <v>92</v>
      </c>
      <c r="W613" s="24" t="s">
        <v>92</v>
      </c>
      <c r="X613" s="24" t="s">
        <v>92</v>
      </c>
      <c r="Y613" s="24" t="s">
        <v>92</v>
      </c>
      <c r="Z613" s="24">
        <v>9.159835735276781</v>
      </c>
      <c r="AA613" s="24" t="s">
        <v>92</v>
      </c>
      <c r="AB613" s="23" t="s">
        <v>129</v>
      </c>
      <c r="AC613" s="21">
        <v>18.384450000000001</v>
      </c>
      <c r="AD613" s="21">
        <v>-65.958929999999995</v>
      </c>
      <c r="AE613" s="21" t="str">
        <f>_xlfn.XLOOKUP(Consolidated[[#This Row],[CODE]],[1]updatedschoolpoints!$A:$A,[1]updatedschoolpoints!$O:$O)</f>
        <v>088-067-106-50</v>
      </c>
      <c r="AF613" s="21">
        <f>_xlfn.XLOOKUP(Consolidated[[#This Row],[CODE]],[1]updatedschoolpoints!$A:$A,[1]updatedschoolpoints!$Q:$Q)</f>
        <v>50</v>
      </c>
      <c r="AG613" s="21">
        <f>_xlfn.XLOOKUP(Consolidated[[#This Row],[CODE]],[1]updatedschoolpoints!$A:$A,[1]updatedschoolpoints!$P:$P)</f>
        <v>106</v>
      </c>
      <c r="AH613" s="21">
        <f>_xlfn.XLOOKUP(Consolidated[[#This Row],[CODE]],[1]updatedschoolpoints!$A:$A,[1]updatedschoolpoints!$I:$I)</f>
        <v>2.7469957730000001</v>
      </c>
      <c r="AI613" s="21">
        <f>_xlfn.XLOOKUP(Consolidated[[#This Row],[CODE]],[1]updatedschoolpoints!$A:$A,[1]updatedschoolpoints!$H:$H)</f>
        <v>119659.13589999999</v>
      </c>
      <c r="AJ613" s="21">
        <v>40560</v>
      </c>
      <c r="AK613" s="21" t="s">
        <v>1395</v>
      </c>
      <c r="AL613" s="26">
        <f>_xlfn.XLOOKUP(Consolidated[[#This Row],[CODE]],'[2]FCI updated 220517'!$B:$B,'[2]FCI updated 220517'!$GD:$GD)</f>
        <v>1.3240000000000001</v>
      </c>
      <c r="AM613" s="27">
        <f>IF(AND(Consolidated[[#This Row],[DESIGNATION]]="Historic",Consolidated[[#This Row],[DESIGNATION 3/22/2022]]="Historic"),AL613,AL613/1.6)</f>
        <v>0.82750000000000001</v>
      </c>
      <c r="AN613" s="21" t="s">
        <v>97</v>
      </c>
      <c r="AO613" s="21" t="s">
        <v>97</v>
      </c>
      <c r="AP613" s="21" t="str">
        <f>_xlfn.XLOOKUP(Consolidated[[#This Row],[CODE]],'[3]PRUEBA PVI'!$D:$D,'[3]PRUEBA PVI'!$I:$I,"NO DATA")</f>
        <v>REGULAR</v>
      </c>
      <c r="AQ613" s="28" t="str">
        <f>IF(_xlfn.XLOOKUP(Consolidated[[#This Row],[CODE]],'[4]PRUEBA PVI'!$D:$D,'[4]PRUEBA PVI'!$I:$I,"NOT FOUND")=Consolidated[[#This Row],[SPECIAL SCHOOL]],"MATCHES","NO")</f>
        <v>MATCHES</v>
      </c>
      <c r="AR613" s="28"/>
      <c r="AS613" s="21">
        <f>_xlfn.XLOOKUP(Consolidated[[#This Row],[CODE]],'[5]WORKING FILE'!$D:$D,'[5]WORKING FILE'!$W:$W,"")</f>
        <v>1</v>
      </c>
      <c r="AT613" s="33" t="str">
        <f>_xlfn.XLOOKUP(Consolidated[[#This Row],[CODE]],'[5]WORKING FILE'!$D:$D,'[5]WORKING FILE'!$V:$V)</f>
        <v>flood plain</v>
      </c>
      <c r="AU613" s="21" t="str">
        <f>_xlfn.XLOOKUP(Consolidated[[#This Row],[CODE]],'[6]Karen sort'!$D:$D,'[6]Karen sort'!$O:$O,"NOT COMPLETE")</f>
        <v>K-8</v>
      </c>
      <c r="AV613" s="21">
        <v>18.100000000000001</v>
      </c>
      <c r="AW613" s="21">
        <v>3</v>
      </c>
      <c r="AX613" s="21" t="s">
        <v>92</v>
      </c>
      <c r="AY613" s="27" t="s">
        <v>92</v>
      </c>
      <c r="AZ613" s="21"/>
      <c r="BA613" s="21"/>
      <c r="BB613" s="21"/>
      <c r="BC613" s="21"/>
      <c r="BD613" s="21"/>
      <c r="BE613" s="21"/>
      <c r="BF613" s="24" t="s">
        <v>98</v>
      </c>
      <c r="BG613" s="24">
        <v>599.01953230151605</v>
      </c>
      <c r="BH613" s="29" t="str">
        <f>IF(_xlfn.XLOOKUP(Consolidated[[#This Row],[CODE]],'[4]PRUEBA PVI'!$D:$D,'[4]PRUEBA PVI'!$AF:$AF,"NOT FOUND")=BG613,"",_xlfn.XLOOKUP(Consolidated[[#This Row],[CODE]],'[4]PRUEBA PVI'!$D:$D,'[4]PRUEBA PVI'!$AF:$AF,"NOT FOUND"))</f>
        <v/>
      </c>
      <c r="BI613" s="30">
        <v>568.09683348930116</v>
      </c>
      <c r="BJ613" s="21">
        <v>34</v>
      </c>
      <c r="BK613" s="28" t="str">
        <f>IF(_xlfn.XLOOKUP(Consolidated[[#This Row],[CODE]],'[4]PRUEBA PVI'!$D:$D,'[4]PRUEBA PVI'!$AK:$AK,"NO DATA")=Consolidated[[#This Row],[NO OF CLASSROOMS]],"","DOES NOT MATCH")</f>
        <v/>
      </c>
      <c r="BL613" s="31">
        <f>Consolidated[[#This Row],[ENROLLMENT 2021-22]]/Consolidated[[#This Row],[NO OF CLASSROOMS]]</f>
        <v>16.708730396744151</v>
      </c>
      <c r="BM613" s="21">
        <f>Consolidated[[#This Row],[FLOOR AREA (SF)]]/Consolidated[[#This Row],[ENROLLMENT 2022-23]]</f>
        <v>67.710646836778196</v>
      </c>
      <c r="BN613" s="21" t="s">
        <v>99</v>
      </c>
      <c r="BO613" s="21" t="s">
        <v>132</v>
      </c>
      <c r="BP613" s="21" t="s">
        <v>97</v>
      </c>
      <c r="BQ613" s="21" t="s">
        <v>97</v>
      </c>
      <c r="BR613" s="21" t="s">
        <v>97</v>
      </c>
      <c r="BS613" s="21" t="str">
        <f>_xlfn.XLOOKUP(Consolidated[[#This Row],[CODE]],'[7]page 1'!$A:$A,'[7]page 1'!$C:$C,"")</f>
        <v>85KVA</v>
      </c>
      <c r="BT613" s="21" t="str">
        <f>_xlfn.XLOOKUP(Consolidated[[#This Row],[CODE]],[8]Sheet1!$A:$A,[8]Sheet1!$G:$G,"")</f>
        <v>ESSER ROOF SEALING PROGRAM</v>
      </c>
      <c r="BU613" s="21" t="s">
        <v>285</v>
      </c>
      <c r="BV613" s="21" t="s">
        <v>101</v>
      </c>
      <c r="BW613" s="25" t="s">
        <v>92</v>
      </c>
      <c r="BX613" s="32" t="s">
        <v>1720</v>
      </c>
      <c r="BY613" s="21" t="s">
        <v>1711</v>
      </c>
      <c r="BZ613" s="21" t="s">
        <v>103</v>
      </c>
      <c r="CA613" s="33" t="s">
        <v>1713</v>
      </c>
      <c r="CB613" s="21">
        <v>1</v>
      </c>
      <c r="CC613" s="25" t="s">
        <v>105</v>
      </c>
      <c r="CD613" s="21" t="s">
        <v>97</v>
      </c>
      <c r="CE613" s="21"/>
      <c r="CF613" s="21" t="s">
        <v>117</v>
      </c>
    </row>
    <row r="614" spans="1:84" ht="27.6" x14ac:dyDescent="0.3">
      <c r="A614" s="21">
        <v>60400</v>
      </c>
      <c r="B614" s="22" t="s">
        <v>1721</v>
      </c>
      <c r="C614" s="21" t="s">
        <v>1698</v>
      </c>
      <c r="D614" s="21" t="s">
        <v>1711</v>
      </c>
      <c r="E614" s="21" t="s">
        <v>1711</v>
      </c>
      <c r="F614" s="21"/>
      <c r="G614" s="21" t="s">
        <v>119</v>
      </c>
      <c r="H614" s="21" t="s">
        <v>120</v>
      </c>
      <c r="I614" s="21" t="s">
        <v>92</v>
      </c>
      <c r="J614" s="21" t="s">
        <v>93</v>
      </c>
      <c r="K614" s="21" t="s">
        <v>121</v>
      </c>
      <c r="L614" s="24" t="s">
        <v>92</v>
      </c>
      <c r="M614" s="24">
        <v>41.016273909001988</v>
      </c>
      <c r="N614" s="24">
        <v>21.474403200626352</v>
      </c>
      <c r="O614" s="24">
        <v>39.422018129050009</v>
      </c>
      <c r="P614" s="24">
        <v>45.206162990867554</v>
      </c>
      <c r="Q614" s="24">
        <v>39.652301673218275</v>
      </c>
      <c r="R614" s="24">
        <v>45.392482105655006</v>
      </c>
      <c r="S614" s="24" t="s">
        <v>92</v>
      </c>
      <c r="T614" s="24" t="s">
        <v>92</v>
      </c>
      <c r="U614" s="24" t="s">
        <v>92</v>
      </c>
      <c r="V614" s="24" t="s">
        <v>92</v>
      </c>
      <c r="W614" s="24" t="s">
        <v>92</v>
      </c>
      <c r="X614" s="24" t="s">
        <v>92</v>
      </c>
      <c r="Y614" s="24" t="s">
        <v>92</v>
      </c>
      <c r="Z614" s="24" t="s">
        <v>92</v>
      </c>
      <c r="AA614" s="24" t="s">
        <v>92</v>
      </c>
      <c r="AB614" s="23" t="s">
        <v>136</v>
      </c>
      <c r="AC614" s="21">
        <v>18.424659999999999</v>
      </c>
      <c r="AD614" s="21">
        <v>-65.985050000000001</v>
      </c>
      <c r="AE614" s="21" t="str">
        <f>_xlfn.XLOOKUP(Consolidated[[#This Row],[CODE]],[1]updatedschoolpoints!$A:$A,[1]updatedschoolpoints!$O:$O)</f>
        <v>064-033-174-01</v>
      </c>
      <c r="AF614" s="21">
        <f>_xlfn.XLOOKUP(Consolidated[[#This Row],[CODE]],[1]updatedschoolpoints!$A:$A,[1]updatedschoolpoints!$Q:$Q)</f>
        <v>1</v>
      </c>
      <c r="AG614" s="21">
        <f>_xlfn.XLOOKUP(Consolidated[[#This Row],[CODE]],[1]updatedschoolpoints!$A:$A,[1]updatedschoolpoints!$P:$P)</f>
        <v>174</v>
      </c>
      <c r="AH614" s="21">
        <f>_xlfn.XLOOKUP(Consolidated[[#This Row],[CODE]],[1]updatedschoolpoints!$A:$A,[1]updatedschoolpoints!$I:$I)</f>
        <v>2.358531068</v>
      </c>
      <c r="AI614" s="21">
        <f>_xlfn.XLOOKUP(Consolidated[[#This Row],[CODE]],[1]updatedschoolpoints!$A:$A,[1]updatedschoolpoints!$H:$H)</f>
        <v>102737.6133</v>
      </c>
      <c r="AJ614" s="21">
        <v>23965</v>
      </c>
      <c r="AK614" s="21" t="s">
        <v>164</v>
      </c>
      <c r="AL614" s="26">
        <f>_xlfn.XLOOKUP(Consolidated[[#This Row],[CODE]],'[9]Added completed QCQA items 2206'!$J:$J,'[9]Added completed QCQA items 2206'!$GB:$GB,"MISSING")</f>
        <v>0.85499999999999998</v>
      </c>
      <c r="AM614" s="27">
        <f>IF(AND(Consolidated[[#This Row],[DESIGNATION]]="Historic",Consolidated[[#This Row],[DESIGNATION 3/22/2022]]="Historic"),AL614,AL614/1.6)</f>
        <v>0.53437499999999993</v>
      </c>
      <c r="AN614" s="21" t="s">
        <v>97</v>
      </c>
      <c r="AO614" s="21" t="s">
        <v>97</v>
      </c>
      <c r="AP614" s="21" t="str">
        <f>_xlfn.XLOOKUP(Consolidated[[#This Row],[CODE]],'[3]PRUEBA PVI'!$D:$D,'[3]PRUEBA PVI'!$I:$I,"NO DATA")</f>
        <v>REGULAR</v>
      </c>
      <c r="AQ614" s="28" t="str">
        <f>IF(_xlfn.XLOOKUP(Consolidated[[#This Row],[CODE]],'[4]PRUEBA PVI'!$D:$D,'[4]PRUEBA PVI'!$I:$I,"NOT FOUND")=Consolidated[[#This Row],[SPECIAL SCHOOL]],"MATCHES","NO")</f>
        <v>MATCHES</v>
      </c>
      <c r="AR614" s="28"/>
      <c r="AS614" s="21">
        <f>_xlfn.XLOOKUP(Consolidated[[#This Row],[CODE]],'[5]WORKING FILE'!$D:$D,'[5]WORKING FILE'!$W:$W,"")</f>
        <v>5</v>
      </c>
      <c r="AT614" s="33">
        <f>_xlfn.XLOOKUP(Consolidated[[#This Row],[CODE]],'[5]WORKING FILE'!$D:$D,'[5]WORKING FILE'!$V:$V)</f>
        <v>0</v>
      </c>
      <c r="AU614" s="21" t="str">
        <f>_xlfn.XLOOKUP(Consolidated[[#This Row],[CODE]],'[6]Karen sort'!$D:$D,'[6]Karen sort'!$O:$O,"NOT COMPLETE")</f>
        <v>PK-5</v>
      </c>
      <c r="AV614" s="21">
        <v>18.100000000000001</v>
      </c>
      <c r="AW614" s="21">
        <v>2</v>
      </c>
      <c r="AX614" s="21" t="s">
        <v>92</v>
      </c>
      <c r="AY614" s="27" t="s">
        <v>92</v>
      </c>
      <c r="AZ614" s="21"/>
      <c r="BA614" s="21"/>
      <c r="BB614" s="21"/>
      <c r="BC614" s="21"/>
      <c r="BD614" s="21"/>
      <c r="BE614" s="21"/>
      <c r="BF614" s="24" t="s">
        <v>98</v>
      </c>
      <c r="BG614" s="24">
        <v>243.65763400670437</v>
      </c>
      <c r="BH614" s="29" t="str">
        <f>IF(_xlfn.XLOOKUP(Consolidated[[#This Row],[CODE]],'[4]PRUEBA PVI'!$D:$D,'[4]PRUEBA PVI'!$AF:$AF,"NOT FOUND")=BG614,"",_xlfn.XLOOKUP(Consolidated[[#This Row],[CODE]],'[4]PRUEBA PVI'!$D:$D,'[4]PRUEBA PVI'!$AF:$AF,"NOT FOUND"))</f>
        <v/>
      </c>
      <c r="BI614" s="30">
        <v>230.12304645241565</v>
      </c>
      <c r="BJ614" s="21">
        <v>42</v>
      </c>
      <c r="BK614" s="28" t="str">
        <f>IF(_xlfn.XLOOKUP(Consolidated[[#This Row],[CODE]],'[4]PRUEBA PVI'!$D:$D,'[4]PRUEBA PVI'!$AK:$AK,"NO DATA")=Consolidated[[#This Row],[NO OF CLASSROOMS]],"","DOES NOT MATCH")</f>
        <v/>
      </c>
      <c r="BL614" s="31">
        <f>Consolidated[[#This Row],[ENROLLMENT 2021-22]]/Consolidated[[#This Row],[NO OF CLASSROOMS]]</f>
        <v>5.4791201536289442</v>
      </c>
      <c r="BM614" s="21">
        <f>Consolidated[[#This Row],[FLOOR AREA (SF)]]/Consolidated[[#This Row],[ENROLLMENT 2022-23]]</f>
        <v>98.35521918981037</v>
      </c>
      <c r="BN614" s="21" t="s">
        <v>99</v>
      </c>
      <c r="BO614" s="21" t="s">
        <v>132</v>
      </c>
      <c r="BP614" s="21" t="s">
        <v>97</v>
      </c>
      <c r="BQ614" s="21" t="s">
        <v>97</v>
      </c>
      <c r="BR614" s="21" t="s">
        <v>97</v>
      </c>
      <c r="BS614" s="21" t="str">
        <f>_xlfn.XLOOKUP(Consolidated[[#This Row],[CODE]],'[7]page 1'!$A:$A,'[7]page 1'!$C:$C,"")</f>
        <v/>
      </c>
      <c r="BT614" s="21" t="str">
        <f>_xlfn.XLOOKUP(Consolidated[[#This Row],[CODE]],[8]Sheet1!$A:$A,[8]Sheet1!$G:$G,"")</f>
        <v/>
      </c>
      <c r="BU614" s="21" t="s">
        <v>92</v>
      </c>
      <c r="BV614" s="21" t="s">
        <v>124</v>
      </c>
      <c r="BW614" s="25" t="s">
        <v>92</v>
      </c>
      <c r="BX614" s="32" t="s">
        <v>1722</v>
      </c>
      <c r="BY614" s="21" t="s">
        <v>1711</v>
      </c>
      <c r="BZ614" s="21" t="s">
        <v>103</v>
      </c>
      <c r="CA614" s="33" t="s">
        <v>1717</v>
      </c>
      <c r="CB614" s="21">
        <v>1</v>
      </c>
      <c r="CC614" s="25" t="s">
        <v>105</v>
      </c>
      <c r="CD614" s="21" t="s">
        <v>97</v>
      </c>
      <c r="CE614" s="21"/>
      <c r="CF614" s="21" t="s">
        <v>106</v>
      </c>
    </row>
    <row r="615" spans="1:84" ht="56.4" x14ac:dyDescent="0.3">
      <c r="A615" s="21">
        <v>60418</v>
      </c>
      <c r="B615" s="22" t="s">
        <v>1723</v>
      </c>
      <c r="C615" s="21" t="s">
        <v>1698</v>
      </c>
      <c r="D615" s="21" t="s">
        <v>1711</v>
      </c>
      <c r="E615" s="21" t="s">
        <v>1711</v>
      </c>
      <c r="F615" s="21"/>
      <c r="G615" s="21" t="s">
        <v>119</v>
      </c>
      <c r="H615" s="21" t="s">
        <v>120</v>
      </c>
      <c r="I615" s="21" t="s">
        <v>92</v>
      </c>
      <c r="J615" s="21" t="s">
        <v>93</v>
      </c>
      <c r="K615" s="21" t="s">
        <v>121</v>
      </c>
      <c r="L615" s="24" t="s">
        <v>92</v>
      </c>
      <c r="M615" s="24">
        <v>41.016273909001988</v>
      </c>
      <c r="N615" s="24">
        <v>37.346788175002345</v>
      </c>
      <c r="O615" s="24">
        <v>41.299257087576201</v>
      </c>
      <c r="P615" s="24">
        <v>47.089753115487035</v>
      </c>
      <c r="Q615" s="24">
        <v>45.316916197963742</v>
      </c>
      <c r="R615" s="24">
        <v>48.22951223725844</v>
      </c>
      <c r="S615" s="24" t="s">
        <v>92</v>
      </c>
      <c r="T615" s="24" t="s">
        <v>92</v>
      </c>
      <c r="U615" s="24" t="s">
        <v>92</v>
      </c>
      <c r="V615" s="24" t="s">
        <v>92</v>
      </c>
      <c r="W615" s="24" t="s">
        <v>92</v>
      </c>
      <c r="X615" s="24" t="s">
        <v>92</v>
      </c>
      <c r="Y615" s="24" t="s">
        <v>92</v>
      </c>
      <c r="Z615" s="24" t="s">
        <v>92</v>
      </c>
      <c r="AA615" s="24" t="s">
        <v>92</v>
      </c>
      <c r="AB615" s="23" t="s">
        <v>136</v>
      </c>
      <c r="AC615" s="21">
        <v>18.401959999999999</v>
      </c>
      <c r="AD615" s="21">
        <v>-65.989869999999996</v>
      </c>
      <c r="AE615" s="21" t="str">
        <f>_xlfn.XLOOKUP(Consolidated[[#This Row],[CODE]],[1]updatedschoolpoints!$A:$A,[1]updatedschoolpoints!$O:$O)</f>
        <v>088-002-091-01</v>
      </c>
      <c r="AF615" s="21">
        <f>_xlfn.XLOOKUP(Consolidated[[#This Row],[CODE]],[1]updatedschoolpoints!$A:$A,[1]updatedschoolpoints!$Q:$Q)</f>
        <v>1</v>
      </c>
      <c r="AG615" s="21">
        <f>_xlfn.XLOOKUP(Consolidated[[#This Row],[CODE]],[1]updatedschoolpoints!$A:$A,[1]updatedschoolpoints!$P:$P)</f>
        <v>91</v>
      </c>
      <c r="AH615" s="21">
        <f>_xlfn.XLOOKUP(Consolidated[[#This Row],[CODE]],[1]updatedschoolpoints!$A:$A,[1]updatedschoolpoints!$I:$I)</f>
        <v>2.0781049110000001</v>
      </c>
      <c r="AI615" s="21">
        <f>_xlfn.XLOOKUP(Consolidated[[#This Row],[CODE]],[1]updatedschoolpoints!$A:$A,[1]updatedschoolpoints!$H:$H)</f>
        <v>90522.249930000005</v>
      </c>
      <c r="AJ615" s="21">
        <v>19130</v>
      </c>
      <c r="AK615" s="21" t="s">
        <v>1424</v>
      </c>
      <c r="AL615" s="26">
        <f>_xlfn.XLOOKUP(Consolidated[[#This Row],[CODE]],'[2]FCI updated 220517'!$B:$B,'[2]FCI updated 220517'!$GD:$GD)</f>
        <v>1.3360000000000001</v>
      </c>
      <c r="AM615" s="27">
        <f>IF(AND(Consolidated[[#This Row],[DESIGNATION]]="Historic",Consolidated[[#This Row],[DESIGNATION 3/22/2022]]="Historic"),AL615,AL615/1.6)</f>
        <v>0.83499999999999996</v>
      </c>
      <c r="AN615" s="21" t="s">
        <v>97</v>
      </c>
      <c r="AO615" s="21" t="s">
        <v>97</v>
      </c>
      <c r="AP615" s="21" t="str">
        <f>_xlfn.XLOOKUP(Consolidated[[#This Row],[CODE]],'[3]PRUEBA PVI'!$D:$D,'[3]PRUEBA PVI'!$I:$I,"NO DATA")</f>
        <v>REGULAR</v>
      </c>
      <c r="AQ615" s="28" t="str">
        <f>IF(_xlfn.XLOOKUP(Consolidated[[#This Row],[CODE]],'[4]PRUEBA PVI'!$D:$D,'[4]PRUEBA PVI'!$I:$I,"NOT FOUND")=Consolidated[[#This Row],[SPECIAL SCHOOL]],"MATCHES","NO")</f>
        <v>MATCHES</v>
      </c>
      <c r="AR615" s="28"/>
      <c r="AS615" s="21">
        <f>_xlfn.XLOOKUP(Consolidated[[#This Row],[CODE]],'[5]WORKING FILE'!$D:$D,'[5]WORKING FILE'!$W:$W,"")</f>
        <v>5</v>
      </c>
      <c r="AT615" s="33">
        <f>_xlfn.XLOOKUP(Consolidated[[#This Row],[CODE]],'[5]WORKING FILE'!$D:$D,'[5]WORKING FILE'!$V:$V)</f>
        <v>0</v>
      </c>
      <c r="AU615" s="21" t="str">
        <f>_xlfn.XLOOKUP(Consolidated[[#This Row],[CODE]],'[6]Karen sort'!$D:$D,'[6]Karen sort'!$O:$O,"NOT COMPLETE")</f>
        <v>PK-5</v>
      </c>
      <c r="AV615" s="21">
        <v>18.100000000000001</v>
      </c>
      <c r="AW615" s="21">
        <v>3</v>
      </c>
      <c r="AX615" s="21" t="s">
        <v>92</v>
      </c>
      <c r="AY615" s="27" t="s">
        <v>92</v>
      </c>
      <c r="AZ615" s="21"/>
      <c r="BA615" s="21"/>
      <c r="BB615" s="21"/>
      <c r="BC615" s="21"/>
      <c r="BD615" s="21"/>
      <c r="BE615" s="21"/>
      <c r="BF615" s="24" t="s">
        <v>98</v>
      </c>
      <c r="BG615" s="24">
        <v>283.28648471886015</v>
      </c>
      <c r="BH615" s="29" t="str">
        <f>IF(_xlfn.XLOOKUP(Consolidated[[#This Row],[CODE]],'[4]PRUEBA PVI'!$D:$D,'[4]PRUEBA PVI'!$AF:$AF,"NOT FOUND")=BG615,"",_xlfn.XLOOKUP(Consolidated[[#This Row],[CODE]],'[4]PRUEBA PVI'!$D:$D,'[4]PRUEBA PVI'!$AF:$AF,"NOT FOUND"))</f>
        <v/>
      </c>
      <c r="BI615" s="30">
        <v>267.51879098457647</v>
      </c>
      <c r="BJ615" s="21">
        <v>23</v>
      </c>
      <c r="BK615" s="28" t="str">
        <f>IF(_xlfn.XLOOKUP(Consolidated[[#This Row],[CODE]],'[4]PRUEBA PVI'!$D:$D,'[4]PRUEBA PVI'!$AK:$AK,"NO DATA")=Consolidated[[#This Row],[NO OF CLASSROOMS]],"","DOES NOT MATCH")</f>
        <v/>
      </c>
      <c r="BL615" s="31">
        <f>Consolidated[[#This Row],[ENROLLMENT 2021-22]]/Consolidated[[#This Row],[NO OF CLASSROOMS]]</f>
        <v>11.631251781938108</v>
      </c>
      <c r="BM615" s="21">
        <f>Consolidated[[#This Row],[FLOOR AREA (SF)]]/Consolidated[[#This Row],[ENROLLMENT 2022-23]]</f>
        <v>67.528812816414586</v>
      </c>
      <c r="BN615" s="21" t="s">
        <v>99</v>
      </c>
      <c r="BO615" s="21" t="s">
        <v>132</v>
      </c>
      <c r="BP615" s="21" t="s">
        <v>97</v>
      </c>
      <c r="BQ615" s="21" t="s">
        <v>97</v>
      </c>
      <c r="BR615" s="21" t="s">
        <v>97</v>
      </c>
      <c r="BS615" s="21" t="str">
        <f>_xlfn.XLOOKUP(Consolidated[[#This Row],[CODE]],'[7]page 1'!$A:$A,'[7]page 1'!$C:$C,"")</f>
        <v/>
      </c>
      <c r="BT615" s="21" t="str">
        <f>_xlfn.XLOOKUP(Consolidated[[#This Row],[CODE]],[8]Sheet1!$A:$A,[8]Sheet1!$G:$G,"")</f>
        <v/>
      </c>
      <c r="BU615" s="21" t="s">
        <v>92</v>
      </c>
      <c r="BV615" s="21" t="s">
        <v>101</v>
      </c>
      <c r="BW615" s="25" t="s">
        <v>92</v>
      </c>
      <c r="BX615" s="32" t="s">
        <v>1724</v>
      </c>
      <c r="BY615" s="21" t="s">
        <v>1711</v>
      </c>
      <c r="BZ615" s="21" t="s">
        <v>103</v>
      </c>
      <c r="CA615" s="33" t="s">
        <v>1725</v>
      </c>
      <c r="CB615" s="21">
        <v>1</v>
      </c>
      <c r="CC615" s="25" t="s">
        <v>105</v>
      </c>
      <c r="CD615" s="21" t="s">
        <v>97</v>
      </c>
      <c r="CE615" s="21"/>
      <c r="CF615" s="21" t="s">
        <v>143</v>
      </c>
    </row>
    <row r="616" spans="1:84" ht="85.2" x14ac:dyDescent="0.3">
      <c r="A616" s="21">
        <v>60442</v>
      </c>
      <c r="B616" s="22" t="s">
        <v>1726</v>
      </c>
      <c r="C616" s="21" t="s">
        <v>1698</v>
      </c>
      <c r="D616" s="21" t="s">
        <v>1711</v>
      </c>
      <c r="E616" s="21" t="s">
        <v>1711</v>
      </c>
      <c r="F616" s="21"/>
      <c r="G616" s="21" t="s">
        <v>242</v>
      </c>
      <c r="H616" s="21" t="s">
        <v>243</v>
      </c>
      <c r="I616" s="21" t="s">
        <v>92</v>
      </c>
      <c r="J616" s="21" t="s">
        <v>93</v>
      </c>
      <c r="K616" s="21" t="s">
        <v>236</v>
      </c>
      <c r="L616" s="24" t="s">
        <v>92</v>
      </c>
      <c r="M616" s="24" t="s">
        <v>92</v>
      </c>
      <c r="N616" s="24" t="s">
        <v>92</v>
      </c>
      <c r="O616" s="24" t="s">
        <v>92</v>
      </c>
      <c r="P616" s="24" t="s">
        <v>92</v>
      </c>
      <c r="Q616" s="24" t="s">
        <v>92</v>
      </c>
      <c r="R616" s="24" t="s">
        <v>92</v>
      </c>
      <c r="S616" s="24" t="s">
        <v>92</v>
      </c>
      <c r="T616" s="24">
        <v>26.466852283683441</v>
      </c>
      <c r="U616" s="24">
        <v>36.131311215982819</v>
      </c>
      <c r="V616" s="24">
        <v>47.737929042960424</v>
      </c>
      <c r="W616" s="24">
        <v>32.435538449257706</v>
      </c>
      <c r="X616" s="24">
        <v>34.737980858961777</v>
      </c>
      <c r="Y616" s="24">
        <v>26.045602786046654</v>
      </c>
      <c r="Z616" s="24" t="s">
        <v>92</v>
      </c>
      <c r="AA616" s="24" t="s">
        <v>92</v>
      </c>
      <c r="AB616" s="23" t="s">
        <v>237</v>
      </c>
      <c r="AC616" s="21">
        <v>18.33399</v>
      </c>
      <c r="AD616" s="21">
        <v>-65.951220000000006</v>
      </c>
      <c r="AE616" s="21" t="str">
        <f>_xlfn.XLOOKUP(Consolidated[[#This Row],[CODE]],[1]updatedschoolpoints!$A:$A,[1]updatedschoolpoints!$O:$O)</f>
        <v>145-000-004-17</v>
      </c>
      <c r="AF616" s="21">
        <f>_xlfn.XLOOKUP(Consolidated[[#This Row],[CODE]],[1]updatedschoolpoints!$A:$A,[1]updatedschoolpoints!$Q:$Q)</f>
        <v>17</v>
      </c>
      <c r="AG616" s="21">
        <f>_xlfn.XLOOKUP(Consolidated[[#This Row],[CODE]],[1]updatedschoolpoints!$A:$A,[1]updatedschoolpoints!$P:$P)</f>
        <v>4</v>
      </c>
      <c r="AH616" s="21">
        <f>_xlfn.XLOOKUP(Consolidated[[#This Row],[CODE]],[1]updatedschoolpoints!$A:$A,[1]updatedschoolpoints!$I:$I)</f>
        <v>8.01864183</v>
      </c>
      <c r="AI616" s="21">
        <f>_xlfn.XLOOKUP(Consolidated[[#This Row],[CODE]],[1]updatedschoolpoints!$A:$A,[1]updatedschoolpoints!$H:$H)</f>
        <v>349292.03810000001</v>
      </c>
      <c r="AJ616" s="21">
        <v>18136</v>
      </c>
      <c r="AK616" s="21" t="s">
        <v>130</v>
      </c>
      <c r="AL616" s="26">
        <f>_xlfn.XLOOKUP(Consolidated[[#This Row],[CODE]],'[2]FCI updated 220517'!$B:$B,'[2]FCI updated 220517'!$GD:$GD)</f>
        <v>1.1120000000000001</v>
      </c>
      <c r="AM616" s="27">
        <f>IF(AND(Consolidated[[#This Row],[DESIGNATION]]="Historic",Consolidated[[#This Row],[DESIGNATION 3/22/2022]]="Historic"),AL616,AL616/1.6)</f>
        <v>0.69500000000000006</v>
      </c>
      <c r="AN616" s="21" t="s">
        <v>97</v>
      </c>
      <c r="AO616" s="21" t="s">
        <v>97</v>
      </c>
      <c r="AP616" s="21" t="str">
        <f>_xlfn.XLOOKUP(Consolidated[[#This Row],[CODE]],'[3]PRUEBA PVI'!$D:$D,'[3]PRUEBA PVI'!$I:$I,"NO DATA")</f>
        <v>VOCACIONAL</v>
      </c>
      <c r="AQ616" s="28" t="str">
        <f>IF(_xlfn.XLOOKUP(Consolidated[[#This Row],[CODE]],'[4]PRUEBA PVI'!$D:$D,'[4]PRUEBA PVI'!$I:$I,"NOT FOUND")=Consolidated[[#This Row],[SPECIAL SCHOOL]],"MATCHES","NO")</f>
        <v>MATCHES</v>
      </c>
      <c r="AR616" s="28"/>
      <c r="AS616" s="21">
        <f>_xlfn.XLOOKUP(Consolidated[[#This Row],[CODE]],'[5]WORKING FILE'!$D:$D,'[5]WORKING FILE'!$W:$W,"")</f>
        <v>5</v>
      </c>
      <c r="AT616" s="33" t="str">
        <f>_xlfn.XLOOKUP(Consolidated[[#This Row],[CODE]],'[5]WORKING FILE'!$D:$D,'[5]WORKING FILE'!$V:$V)</f>
        <v>5 m. to Angel HS (140 HS stud at Salvador); move Jesus Manuel Suarez students to create PK-8</v>
      </c>
      <c r="AU616" s="21" t="str">
        <f>_xlfn.XLOOKUP(Consolidated[[#This Row],[CODE]],'[6]Karen sort'!$D:$D,'[6]Karen sort'!$O:$O,"NOT COMPLETE")</f>
        <v>PK-8</v>
      </c>
      <c r="AV616" s="21">
        <v>18.100000000000001</v>
      </c>
      <c r="AW616" s="21">
        <v>1</v>
      </c>
      <c r="AX616" s="21" t="s">
        <v>92</v>
      </c>
      <c r="AY616" s="27" t="s">
        <v>92</v>
      </c>
      <c r="AZ616" s="21"/>
      <c r="BA616" s="21"/>
      <c r="BB616" s="21"/>
      <c r="BC616" s="21"/>
      <c r="BD616" s="21"/>
      <c r="BE616" s="21"/>
      <c r="BF616" s="24" t="s">
        <v>98</v>
      </c>
      <c r="BG616" s="24">
        <v>211.43348388734483</v>
      </c>
      <c r="BH616" s="29" t="str">
        <f>IF(_xlfn.XLOOKUP(Consolidated[[#This Row],[CODE]],'[4]PRUEBA PVI'!$D:$D,'[4]PRUEBA PVI'!$AF:$AF,"NOT FOUND")=BG616,"",_xlfn.XLOOKUP(Consolidated[[#This Row],[CODE]],'[4]PRUEBA PVI'!$D:$D,'[4]PRUEBA PVI'!$AF:$AF,"NOT FOUND"))</f>
        <v/>
      </c>
      <c r="BI616" s="30">
        <v>202.29696597350443</v>
      </c>
      <c r="BJ616" s="21">
        <v>15</v>
      </c>
      <c r="BK616" s="28" t="str">
        <f>IF(_xlfn.XLOOKUP(Consolidated[[#This Row],[CODE]],'[4]PRUEBA PVI'!$D:$D,'[4]PRUEBA PVI'!$AK:$AK,"NO DATA")=Consolidated[[#This Row],[NO OF CLASSROOMS]],"","DOES NOT MATCH")</f>
        <v/>
      </c>
      <c r="BL616" s="31">
        <f>Consolidated[[#This Row],[ENROLLMENT 2021-22]]/Consolidated[[#This Row],[NO OF CLASSROOMS]]</f>
        <v>13.486464398233629</v>
      </c>
      <c r="BM616" s="21">
        <f>Consolidated[[#This Row],[FLOOR AREA (SF)]]/Consolidated[[#This Row],[ENROLLMENT 2022-23]]</f>
        <v>85.776385398176345</v>
      </c>
      <c r="BN616" s="21" t="s">
        <v>114</v>
      </c>
      <c r="BO616" s="21" t="s">
        <v>100</v>
      </c>
      <c r="BP616" s="21" t="s">
        <v>97</v>
      </c>
      <c r="BQ616" s="21" t="s">
        <v>97</v>
      </c>
      <c r="BR616" s="21" t="s">
        <v>97</v>
      </c>
      <c r="BS616" s="21" t="str">
        <f>_xlfn.XLOOKUP(Consolidated[[#This Row],[CODE]],'[7]page 1'!$A:$A,'[7]page 1'!$C:$C,"")</f>
        <v/>
      </c>
      <c r="BT616" s="21" t="str">
        <f>_xlfn.XLOOKUP(Consolidated[[#This Row],[CODE]],[8]Sheet1!$A:$A,[8]Sheet1!$G:$G,"")</f>
        <v/>
      </c>
      <c r="BU616" s="21" t="s">
        <v>92</v>
      </c>
      <c r="BV616" s="21" t="s">
        <v>124</v>
      </c>
      <c r="BW616" s="25" t="s">
        <v>92</v>
      </c>
      <c r="BX616" s="32" t="s">
        <v>1727</v>
      </c>
      <c r="BY616" s="21" t="s">
        <v>1711</v>
      </c>
      <c r="BZ616" s="21" t="s">
        <v>1728</v>
      </c>
      <c r="CA616" s="33" t="s">
        <v>1713</v>
      </c>
      <c r="CB616" s="21">
        <v>1</v>
      </c>
      <c r="CC616" s="25" t="s">
        <v>105</v>
      </c>
      <c r="CD616" s="21" t="s">
        <v>97</v>
      </c>
      <c r="CE616" s="21"/>
      <c r="CF616" s="21" t="s">
        <v>127</v>
      </c>
    </row>
    <row r="617" spans="1:84" ht="41.4" x14ac:dyDescent="0.3">
      <c r="A617" s="54">
        <v>60905</v>
      </c>
      <c r="B617" s="22" t="s">
        <v>1729</v>
      </c>
      <c r="C617" s="21" t="s">
        <v>1698</v>
      </c>
      <c r="D617" s="21" t="s">
        <v>1711</v>
      </c>
      <c r="E617" s="21" t="s">
        <v>1711</v>
      </c>
      <c r="F617" s="21"/>
      <c r="G617" s="21" t="s">
        <v>160</v>
      </c>
      <c r="H617" s="21" t="s">
        <v>161</v>
      </c>
      <c r="I617" s="21" t="s">
        <v>92</v>
      </c>
      <c r="J617" s="21" t="s">
        <v>92</v>
      </c>
      <c r="K617" s="21" t="s">
        <v>162</v>
      </c>
      <c r="L617" s="24" t="s">
        <v>92</v>
      </c>
      <c r="M617" s="24" t="s">
        <v>92</v>
      </c>
      <c r="N617" s="24" t="s">
        <v>92</v>
      </c>
      <c r="O617" s="24" t="s">
        <v>92</v>
      </c>
      <c r="P617" s="24" t="s">
        <v>92</v>
      </c>
      <c r="Q617" s="24" t="s">
        <v>92</v>
      </c>
      <c r="R617" s="24" t="s">
        <v>92</v>
      </c>
      <c r="S617" s="24" t="s">
        <v>92</v>
      </c>
      <c r="T617" s="24" t="s">
        <v>92</v>
      </c>
      <c r="U617" s="24" t="s">
        <v>92</v>
      </c>
      <c r="V617" s="24">
        <v>75.425927887877478</v>
      </c>
      <c r="W617" s="24">
        <v>80.134859698166096</v>
      </c>
      <c r="X617" s="24">
        <v>47.282251724697979</v>
      </c>
      <c r="Y617" s="24">
        <v>37.621426246511838</v>
      </c>
      <c r="Z617" s="24" t="s">
        <v>92</v>
      </c>
      <c r="AA617" s="24" t="s">
        <v>92</v>
      </c>
      <c r="AB617" s="23" t="s">
        <v>313</v>
      </c>
      <c r="AC617" s="21">
        <v>18.384530000000002</v>
      </c>
      <c r="AD617" s="21">
        <v>-65.960830000000001</v>
      </c>
      <c r="AE617" s="21" t="str">
        <f>_xlfn.XLOOKUP(Consolidated[[#This Row],[CODE]],[1]updatedschoolpoints!$A:$A,[1]updatedschoolpoints!$O:$O)</f>
        <v>088-067-106-50</v>
      </c>
      <c r="AF617" s="21">
        <f>_xlfn.XLOOKUP(Consolidated[[#This Row],[CODE]],[1]updatedschoolpoints!$A:$A,[1]updatedschoolpoints!$Q:$Q)</f>
        <v>50</v>
      </c>
      <c r="AG617" s="21">
        <f>_xlfn.XLOOKUP(Consolidated[[#This Row],[CODE]],[1]updatedschoolpoints!$A:$A,[1]updatedschoolpoints!$P:$P)</f>
        <v>106</v>
      </c>
      <c r="AH617" s="21">
        <f>_xlfn.XLOOKUP(Consolidated[[#This Row],[CODE]],[1]updatedschoolpoints!$A:$A,[1]updatedschoolpoints!$I:$I)</f>
        <v>3.7721905370000002</v>
      </c>
      <c r="AI617" s="21">
        <f>_xlfn.XLOOKUP(Consolidated[[#This Row],[CODE]],[1]updatedschoolpoints!$A:$A,[1]updatedschoolpoints!$H:$H)</f>
        <v>164316.61979999999</v>
      </c>
      <c r="AJ617" s="21">
        <v>49296</v>
      </c>
      <c r="AK617" s="21" t="s">
        <v>442</v>
      </c>
      <c r="AL617" s="26">
        <f>_xlfn.XLOOKUP(Consolidated[[#This Row],[CODE]],'[2]FCI updated 220517'!$B:$B,'[2]FCI updated 220517'!$GD:$GD)</f>
        <v>0.76749999999999996</v>
      </c>
      <c r="AM617" s="27">
        <f>IF(AND(Consolidated[[#This Row],[DESIGNATION]]="Historic",Consolidated[[#This Row],[DESIGNATION 3/22/2022]]="Historic"),AL617,AL617/1.6)</f>
        <v>0.47968749999999993</v>
      </c>
      <c r="AN617" s="21" t="s">
        <v>97</v>
      </c>
      <c r="AO617" s="21" t="s">
        <v>97</v>
      </c>
      <c r="AP617" s="21" t="str">
        <f>_xlfn.XLOOKUP(Consolidated[[#This Row],[CODE]],'[3]PRUEBA PVI'!$D:$D,'[3]PRUEBA PVI'!$I:$I,"NO DATA")</f>
        <v>REGULAR</v>
      </c>
      <c r="AQ617" s="28" t="str">
        <f>IF(_xlfn.XLOOKUP(Consolidated[[#This Row],[CODE]],'[4]PRUEBA PVI'!$D:$D,'[4]PRUEBA PVI'!$I:$I,"NOT FOUND")=Consolidated[[#This Row],[SPECIAL SCHOOL]],"MATCHES","NO")</f>
        <v>MATCHES</v>
      </c>
      <c r="AR617" s="28"/>
      <c r="AS617" s="21">
        <f>_xlfn.XLOOKUP(Consolidated[[#This Row],[CODE]],'[5]WORKING FILE'!$D:$D,'[5]WORKING FILE'!$W:$W,"")</f>
        <v>1</v>
      </c>
      <c r="AT617" s="33" t="str">
        <f>_xlfn.XLOOKUP(Consolidated[[#This Row],[CODE]],'[5]WORKING FILE'!$D:$D,'[5]WORKING FILE'!$V:$V)</f>
        <v>flood plain</v>
      </c>
      <c r="AU617" s="21" t="str">
        <f>_xlfn.XLOOKUP(Consolidated[[#This Row],[CODE]],'[6]Karen sort'!$D:$D,'[6]Karen sort'!$O:$O,"NOT COMPLETE")</f>
        <v>9-12</v>
      </c>
      <c r="AV617" s="21">
        <v>18.100000000000001</v>
      </c>
      <c r="AW617" s="21">
        <v>2</v>
      </c>
      <c r="AX617" s="21" t="s">
        <v>92</v>
      </c>
      <c r="AY617" s="27" t="s">
        <v>92</v>
      </c>
      <c r="AZ617" s="21"/>
      <c r="BA617" s="21"/>
      <c r="BB617" s="21"/>
      <c r="BC617" s="21"/>
      <c r="BD617" s="21"/>
      <c r="BE617" s="21"/>
      <c r="BF617" s="24" t="s">
        <v>179</v>
      </c>
      <c r="BG617" s="24">
        <v>240.46446555725339</v>
      </c>
      <c r="BH617" s="29" t="str">
        <f>IF(_xlfn.XLOOKUP(Consolidated[[#This Row],[CODE]],'[4]PRUEBA PVI'!$D:$D,'[4]PRUEBA PVI'!$AF:$AF,"NOT FOUND")=BG617,"",_xlfn.XLOOKUP(Consolidated[[#This Row],[CODE]],'[4]PRUEBA PVI'!$D:$D,'[4]PRUEBA PVI'!$AF:$AF,"NOT FOUND"))</f>
        <v/>
      </c>
      <c r="BI617" s="30">
        <v>230.37742355265408</v>
      </c>
      <c r="BJ617" s="21">
        <v>22</v>
      </c>
      <c r="BK617" s="28" t="str">
        <f>IF(_xlfn.XLOOKUP(Consolidated[[#This Row],[CODE]],'[4]PRUEBA PVI'!$D:$D,'[4]PRUEBA PVI'!$AK:$AK,"NO DATA")=Consolidated[[#This Row],[NO OF CLASSROOMS]],"","DOES NOT MATCH")</f>
        <v/>
      </c>
      <c r="BL617" s="31">
        <f>Consolidated[[#This Row],[ENROLLMENT 2021-22]]/Consolidated[[#This Row],[NO OF CLASSROOMS]]</f>
        <v>10.471701070575186</v>
      </c>
      <c r="BM617" s="21">
        <f>Consolidated[[#This Row],[FLOOR AREA (SF)]]/Consolidated[[#This Row],[ENROLLMENT 2022-23]]</f>
        <v>205.00326268898499</v>
      </c>
      <c r="BN617" s="21" t="s">
        <v>99</v>
      </c>
      <c r="BO617" s="21" t="s">
        <v>132</v>
      </c>
      <c r="BP617" s="21" t="s">
        <v>97</v>
      </c>
      <c r="BQ617" s="21" t="s">
        <v>97</v>
      </c>
      <c r="BR617" s="21" t="s">
        <v>97</v>
      </c>
      <c r="BS617" s="21" t="str">
        <f>_xlfn.XLOOKUP(Consolidated[[#This Row],[CODE]],'[7]page 1'!$A:$A,'[7]page 1'!$C:$C,"")</f>
        <v/>
      </c>
      <c r="BT617" s="21" t="str">
        <f>_xlfn.XLOOKUP(Consolidated[[#This Row],[CODE]],[8]Sheet1!$A:$A,[8]Sheet1!$G:$G,"")</f>
        <v/>
      </c>
      <c r="BU617" s="21" t="s">
        <v>92</v>
      </c>
      <c r="BV617" s="21" t="s">
        <v>101</v>
      </c>
      <c r="BW617" s="25" t="s">
        <v>92</v>
      </c>
      <c r="BX617" s="32" t="s">
        <v>1730</v>
      </c>
      <c r="BY617" s="21" t="s">
        <v>1711</v>
      </c>
      <c r="BZ617" s="21" t="s">
        <v>103</v>
      </c>
      <c r="CA617" s="33" t="s">
        <v>1731</v>
      </c>
      <c r="CB617" s="21">
        <v>1</v>
      </c>
      <c r="CC617" s="25" t="s">
        <v>172</v>
      </c>
      <c r="CD617" s="21" t="s">
        <v>97</v>
      </c>
      <c r="CE617" s="21"/>
      <c r="CF617" s="21" t="s">
        <v>143</v>
      </c>
    </row>
    <row r="618" spans="1:84" ht="41.4" x14ac:dyDescent="0.3">
      <c r="A618" s="21">
        <v>60913</v>
      </c>
      <c r="B618" s="22" t="s">
        <v>1732</v>
      </c>
      <c r="C618" s="21" t="s">
        <v>1698</v>
      </c>
      <c r="D618" s="21" t="s">
        <v>1706</v>
      </c>
      <c r="E618" s="21" t="s">
        <v>1707</v>
      </c>
      <c r="F618" s="21"/>
      <c r="G618" s="21" t="s">
        <v>160</v>
      </c>
      <c r="H618" s="21" t="s">
        <v>161</v>
      </c>
      <c r="I618" s="21" t="s">
        <v>92</v>
      </c>
      <c r="J618" s="21" t="s">
        <v>93</v>
      </c>
      <c r="K618" s="21" t="s">
        <v>162</v>
      </c>
      <c r="L618" s="24" t="s">
        <v>92</v>
      </c>
      <c r="M618" s="24" t="s">
        <v>92</v>
      </c>
      <c r="N618" s="24" t="s">
        <v>92</v>
      </c>
      <c r="O618" s="24" t="s">
        <v>92</v>
      </c>
      <c r="P618" s="24" t="s">
        <v>92</v>
      </c>
      <c r="Q618" s="24" t="s">
        <v>92</v>
      </c>
      <c r="R618" s="24" t="s">
        <v>92</v>
      </c>
      <c r="S618" s="24" t="s">
        <v>92</v>
      </c>
      <c r="T618" s="24" t="s">
        <v>92</v>
      </c>
      <c r="U618" s="24" t="s">
        <v>92</v>
      </c>
      <c r="V618" s="24">
        <v>92.61158234334323</v>
      </c>
      <c r="W618" s="24">
        <v>82.996818973100602</v>
      </c>
      <c r="X618" s="24">
        <v>77.195513019915069</v>
      </c>
      <c r="Y618" s="24">
        <v>51.126553617054547</v>
      </c>
      <c r="Z618" s="24" t="s">
        <v>92</v>
      </c>
      <c r="AA618" s="24" t="s">
        <v>92</v>
      </c>
      <c r="AB618" s="23" t="s">
        <v>178</v>
      </c>
      <c r="AC618" s="21">
        <v>18.368819999999999</v>
      </c>
      <c r="AD618" s="21">
        <v>-66.011170000000007</v>
      </c>
      <c r="AE618" s="21" t="str">
        <f>_xlfn.XLOOKUP(Consolidated[[#This Row],[CODE]],[1]updatedschoolpoints!$A:$A,[1]updatedschoolpoints!$O:$O)</f>
        <v>115-009-005-03</v>
      </c>
      <c r="AF618" s="21">
        <f>_xlfn.XLOOKUP(Consolidated[[#This Row],[CODE]],[1]updatedschoolpoints!$A:$A,[1]updatedschoolpoints!$Q:$Q)</f>
        <v>3</v>
      </c>
      <c r="AG618" s="21">
        <f>_xlfn.XLOOKUP(Consolidated[[#This Row],[CODE]],[1]updatedschoolpoints!$A:$A,[1]updatedschoolpoints!$P:$P)</f>
        <v>5</v>
      </c>
      <c r="AH618" s="21">
        <f>_xlfn.XLOOKUP(Consolidated[[#This Row],[CODE]],[1]updatedschoolpoints!$A:$A,[1]updatedschoolpoints!$I:$I)</f>
        <v>5.2853802649999997</v>
      </c>
      <c r="AI618" s="21">
        <f>_xlfn.XLOOKUP(Consolidated[[#This Row],[CODE]],[1]updatedschoolpoints!$A:$A,[1]updatedschoolpoints!$H:$H)</f>
        <v>230231.1643</v>
      </c>
      <c r="AJ618" s="21">
        <v>21858</v>
      </c>
      <c r="AK618" s="21" t="s">
        <v>402</v>
      </c>
      <c r="AL618" s="26">
        <f>_xlfn.XLOOKUP(Consolidated[[#This Row],[CODE]],'[2]FCI updated 220517'!$B:$B,'[2]FCI updated 220517'!$GD:$GD)</f>
        <v>0.93799999999999994</v>
      </c>
      <c r="AM618" s="27">
        <f>IF(AND(Consolidated[[#This Row],[DESIGNATION]]="Historic",Consolidated[[#This Row],[DESIGNATION 3/22/2022]]="Historic"),AL618,AL618/1.6)</f>
        <v>0.58624999999999994</v>
      </c>
      <c r="AN618" s="21" t="s">
        <v>45</v>
      </c>
      <c r="AO618" s="21" t="s">
        <v>97</v>
      </c>
      <c r="AP618" s="21" t="str">
        <f>_xlfn.XLOOKUP(Consolidated[[#This Row],[CODE]],'[3]PRUEBA PVI'!$D:$D,'[3]PRUEBA PVI'!$I:$I,"NO DATA")</f>
        <v>VOCACIONAL</v>
      </c>
      <c r="AQ618" s="28" t="str">
        <f>IF(_xlfn.XLOOKUP(Consolidated[[#This Row],[CODE]],'[4]PRUEBA PVI'!$D:$D,'[4]PRUEBA PVI'!$I:$I,"NOT FOUND")=Consolidated[[#This Row],[SPECIAL SCHOOL]],"MATCHES","NO")</f>
        <v>MATCHES</v>
      </c>
      <c r="AR618" s="28"/>
      <c r="AS618" s="21">
        <f>_xlfn.XLOOKUP(Consolidated[[#This Row],[CODE]],'[5]WORKING FILE'!$D:$D,'[5]WORKING FILE'!$W:$W,"")</f>
        <v>5</v>
      </c>
      <c r="AT618" s="33" t="str">
        <f>_xlfn.XLOOKUP(Consolidated[[#This Row],[CODE]],'[5]WORKING FILE'!$D:$D,'[5]WORKING FILE'!$V:$V)</f>
        <v>1.7m to MEDARDO CARAZO 9-12, moved those students here since this school needs a lot more SF/ student and am proposing new campus even for existing population</v>
      </c>
      <c r="AU618" s="21">
        <f>_xlfn.XLOOKUP(Consolidated[[#This Row],[CODE]],'[6]Karen sort'!$D:$D,'[6]Karen sort'!$O:$O,"NOT COMPLETE")</f>
        <v>0</v>
      </c>
      <c r="AV618" s="21">
        <v>5.7</v>
      </c>
      <c r="AW618" s="21">
        <v>1</v>
      </c>
      <c r="AX618" s="21" t="s">
        <v>92</v>
      </c>
      <c r="AY618" s="27" t="s">
        <v>92</v>
      </c>
      <c r="AZ618" s="21"/>
      <c r="BA618" s="21"/>
      <c r="BB618" s="21"/>
      <c r="BC618" s="21"/>
      <c r="BD618" s="21"/>
      <c r="BE618" s="21"/>
      <c r="BF618" s="24" t="s">
        <v>179</v>
      </c>
      <c r="BG618" s="24">
        <v>335.28183901652505</v>
      </c>
      <c r="BH618" s="29" t="str">
        <f>IF(_xlfn.XLOOKUP(Consolidated[[#This Row],[CODE]],'[4]PRUEBA PVI'!$D:$D,'[4]PRUEBA PVI'!$AF:$AF,"NOT FOUND")=BG618,"",_xlfn.XLOOKUP(Consolidated[[#This Row],[CODE]],'[4]PRUEBA PVI'!$D:$D,'[4]PRUEBA PVI'!$AF:$AF,"NOT FOUND"))</f>
        <v/>
      </c>
      <c r="BI618" s="30">
        <v>322.12764242244742</v>
      </c>
      <c r="BJ618" s="21">
        <v>35</v>
      </c>
      <c r="BK618" s="28" t="str">
        <f>IF(_xlfn.XLOOKUP(Consolidated[[#This Row],[CODE]],'[4]PRUEBA PVI'!$D:$D,'[4]PRUEBA PVI'!$AK:$AK,"NO DATA")=Consolidated[[#This Row],[NO OF CLASSROOMS]],"","DOES NOT MATCH")</f>
        <v/>
      </c>
      <c r="BL618" s="31">
        <f>Consolidated[[#This Row],[ENROLLMENT 2021-22]]/Consolidated[[#This Row],[NO OF CLASSROOMS]]</f>
        <v>9.2036469263556402</v>
      </c>
      <c r="BM618" s="21">
        <f>Consolidated[[#This Row],[FLOOR AREA (SF)]]/Consolidated[[#This Row],[ENROLLMENT 2022-23]]</f>
        <v>65.192913711388599</v>
      </c>
      <c r="BN618" s="21" t="s">
        <v>114</v>
      </c>
      <c r="BO618" s="21" t="s">
        <v>100</v>
      </c>
      <c r="BP618" s="21" t="s">
        <v>97</v>
      </c>
      <c r="BQ618" s="21" t="s">
        <v>97</v>
      </c>
      <c r="BR618" s="21" t="s">
        <v>97</v>
      </c>
      <c r="BS618" s="21" t="str">
        <f>_xlfn.XLOOKUP(Consolidated[[#This Row],[CODE]],'[7]page 1'!$A:$A,'[7]page 1'!$C:$C,"")</f>
        <v/>
      </c>
      <c r="BT618" s="21" t="str">
        <f>_xlfn.XLOOKUP(Consolidated[[#This Row],[CODE]],[8]Sheet1!$A:$A,[8]Sheet1!$G:$G,"")</f>
        <v>ESSER ROOF SEALING PROGRAM</v>
      </c>
      <c r="BU618" s="21" t="s">
        <v>285</v>
      </c>
      <c r="BV618" s="21" t="s">
        <v>101</v>
      </c>
      <c r="BW618" s="25" t="s">
        <v>125</v>
      </c>
      <c r="BX618" s="32" t="s">
        <v>1733</v>
      </c>
      <c r="BY618" s="21" t="s">
        <v>1707</v>
      </c>
      <c r="BZ618" s="21" t="s">
        <v>103</v>
      </c>
      <c r="CA618" s="33" t="s">
        <v>1709</v>
      </c>
      <c r="CB618" s="21">
        <v>1</v>
      </c>
      <c r="CC618" s="25" t="s">
        <v>172</v>
      </c>
      <c r="CD618" s="21" t="s">
        <v>97</v>
      </c>
      <c r="CE618" s="21"/>
      <c r="CF618" s="21" t="s">
        <v>143</v>
      </c>
    </row>
    <row r="619" spans="1:84" ht="84" x14ac:dyDescent="0.3">
      <c r="A619" s="21">
        <v>61333</v>
      </c>
      <c r="B619" s="22" t="s">
        <v>1734</v>
      </c>
      <c r="C619" s="21" t="s">
        <v>1698</v>
      </c>
      <c r="D619" s="21" t="s">
        <v>1699</v>
      </c>
      <c r="E619" s="21" t="s">
        <v>1698</v>
      </c>
      <c r="F619" s="21"/>
      <c r="G619" s="21" t="s">
        <v>119</v>
      </c>
      <c r="H619" s="21" t="s">
        <v>120</v>
      </c>
      <c r="I619" s="21" t="s">
        <v>92</v>
      </c>
      <c r="J619" s="21" t="s">
        <v>92</v>
      </c>
      <c r="K619" s="21" t="s">
        <v>121</v>
      </c>
      <c r="L619" s="24" t="s">
        <v>92</v>
      </c>
      <c r="M619" s="24">
        <v>55.324276435398026</v>
      </c>
      <c r="N619" s="24">
        <v>43.882476105627759</v>
      </c>
      <c r="O619" s="24">
        <v>45.053735004628578</v>
      </c>
      <c r="P619" s="24">
        <v>45.206162990867554</v>
      </c>
      <c r="Q619" s="24">
        <v>46.261018618754655</v>
      </c>
      <c r="R619" s="24">
        <v>46.338158816189484</v>
      </c>
      <c r="S619" s="24" t="s">
        <v>92</v>
      </c>
      <c r="T619" s="24" t="s">
        <v>92</v>
      </c>
      <c r="U619" s="24" t="s">
        <v>92</v>
      </c>
      <c r="V619" s="24" t="s">
        <v>92</v>
      </c>
      <c r="W619" s="24" t="s">
        <v>92</v>
      </c>
      <c r="X619" s="24" t="s">
        <v>92</v>
      </c>
      <c r="Y619" s="24" t="s">
        <v>92</v>
      </c>
      <c r="Z619" s="24" t="s">
        <v>92</v>
      </c>
      <c r="AA619" s="24" t="s">
        <v>92</v>
      </c>
      <c r="AB619" s="23" t="s">
        <v>198</v>
      </c>
      <c r="AC619" s="21">
        <v>18.407299999999999</v>
      </c>
      <c r="AD619" s="21">
        <v>-66.078220000000002</v>
      </c>
      <c r="AE619" s="21" t="str">
        <f>_xlfn.XLOOKUP(Consolidated[[#This Row],[CODE]],[1]updatedschoolpoints!$A:$A,[1]updatedschoolpoints!$O:$O)</f>
        <v>062-098-149-01</v>
      </c>
      <c r="AF619" s="21">
        <f>_xlfn.XLOOKUP(Consolidated[[#This Row],[CODE]],[1]updatedschoolpoints!$A:$A,[1]updatedschoolpoints!$Q:$Q)</f>
        <v>1</v>
      </c>
      <c r="AG619" s="21">
        <f>_xlfn.XLOOKUP(Consolidated[[#This Row],[CODE]],[1]updatedschoolpoints!$A:$A,[1]updatedschoolpoints!$P:$P)</f>
        <v>149</v>
      </c>
      <c r="AH619" s="21">
        <f>_xlfn.XLOOKUP(Consolidated[[#This Row],[CODE]],[1]updatedschoolpoints!$A:$A,[1]updatedschoolpoints!$I:$I)</f>
        <v>1.8953728409999999</v>
      </c>
      <c r="AI619" s="21">
        <f>_xlfn.XLOOKUP(Consolidated[[#This Row],[CODE]],[1]updatedschoolpoints!$A:$A,[1]updatedschoolpoints!$H:$H)</f>
        <v>82562.440960000007</v>
      </c>
      <c r="AJ619" s="21">
        <v>1404</v>
      </c>
      <c r="AK619" s="21" t="s">
        <v>248</v>
      </c>
      <c r="AL619" s="26">
        <f>_xlfn.XLOOKUP(Consolidated[[#This Row],[CODE]],'[2]FCI updated 220517'!$B:$B,'[2]FCI updated 220517'!$GD:$GD)</f>
        <v>1.4119999999999999</v>
      </c>
      <c r="AM619" s="27">
        <f>IF(AND(Consolidated[[#This Row],[DESIGNATION]]="Historic",Consolidated[[#This Row],[DESIGNATION 3/22/2022]]="Historic"),AL619,AL619/1.6)</f>
        <v>0.88249999999999995</v>
      </c>
      <c r="AN619" s="21" t="s">
        <v>97</v>
      </c>
      <c r="AO619" s="21" t="s">
        <v>97</v>
      </c>
      <c r="AP619" s="21" t="str">
        <f>_xlfn.XLOOKUP(Consolidated[[#This Row],[CODE]],'[3]PRUEBA PVI'!$D:$D,'[3]PRUEBA PVI'!$I:$I,"NO DATA")</f>
        <v>OTRO</v>
      </c>
      <c r="AQ619" s="28" t="str">
        <f>IF(_xlfn.XLOOKUP(Consolidated[[#This Row],[CODE]],'[4]PRUEBA PVI'!$D:$D,'[4]PRUEBA PVI'!$I:$I,"NOT FOUND")=Consolidated[[#This Row],[SPECIAL SCHOOL]],"MATCHES","NO")</f>
        <v>MATCHES</v>
      </c>
      <c r="AR619" s="28"/>
      <c r="AS619" s="21">
        <f>_xlfn.XLOOKUP(Consolidated[[#This Row],[CODE]],'[5]WORKING FILE'!$D:$D,'[5]WORKING FILE'!$W:$W,"")</f>
        <v>5</v>
      </c>
      <c r="AT619" s="33" t="str">
        <f>_xlfn.XLOOKUP(Consolidated[[#This Row],[CODE]],'[5]WORKING FILE'!$D:$D,'[5]WORKING FILE'!$V:$V)</f>
        <v>site small but full block; SF incorrect; could be "4"-partial rebuild</v>
      </c>
      <c r="AU619" s="21" t="str">
        <f>_xlfn.XLOOKUP(Consolidated[[#This Row],[CODE]],'[6]Karen sort'!$D:$D,'[6]Karen sort'!$O:$O,"NOT COMPLETE")</f>
        <v>PK-5</v>
      </c>
      <c r="AV619" s="21">
        <v>43.6</v>
      </c>
      <c r="AW619" s="21">
        <v>4</v>
      </c>
      <c r="AX619" s="21" t="s">
        <v>92</v>
      </c>
      <c r="AY619" s="27" t="s">
        <v>92</v>
      </c>
      <c r="AZ619" s="21"/>
      <c r="BA619" s="21"/>
      <c r="BB619" s="21"/>
      <c r="BC619" s="21"/>
      <c r="BD619" s="21"/>
      <c r="BE619" s="21"/>
      <c r="BF619" s="24" t="s">
        <v>98</v>
      </c>
      <c r="BG619" s="24">
        <v>282.06582797146604</v>
      </c>
      <c r="BH619" s="29" t="str">
        <f>IF(_xlfn.XLOOKUP(Consolidated[[#This Row],[CODE]],'[4]PRUEBA PVI'!$D:$D,'[4]PRUEBA PVI'!$AF:$AF,"NOT FOUND")=BG619,"",_xlfn.XLOOKUP(Consolidated[[#This Row],[CODE]],'[4]PRUEBA PVI'!$D:$D,'[4]PRUEBA PVI'!$AF:$AF,"NOT FOUND"))</f>
        <v/>
      </c>
      <c r="BI619" s="30">
        <v>266.10304260744272</v>
      </c>
      <c r="BJ619" s="21">
        <v>14</v>
      </c>
      <c r="BK619" s="28" t="str">
        <f>IF(_xlfn.XLOOKUP(Consolidated[[#This Row],[CODE]],'[4]PRUEBA PVI'!$D:$D,'[4]PRUEBA PVI'!$AK:$AK,"NO DATA")=Consolidated[[#This Row],[NO OF CLASSROOMS]],"","DOES NOT MATCH")</f>
        <v/>
      </c>
      <c r="BL619" s="31">
        <f>Consolidated[[#This Row],[ENROLLMENT 2021-22]]/Consolidated[[#This Row],[NO OF CLASSROOMS]]</f>
        <v>19.007360186245908</v>
      </c>
      <c r="BM619" s="21">
        <f>Consolidated[[#This Row],[FLOOR AREA (SF)]]/Consolidated[[#This Row],[ENROLLMENT 2022-23]]</f>
        <v>4.9775614795211194</v>
      </c>
      <c r="BN619" s="21" t="s">
        <v>99</v>
      </c>
      <c r="BO619" s="21" t="s">
        <v>115</v>
      </c>
      <c r="BP619" s="21" t="s">
        <v>97</v>
      </c>
      <c r="BQ619" s="21" t="s">
        <v>97</v>
      </c>
      <c r="BR619" s="21" t="s">
        <v>97</v>
      </c>
      <c r="BS619" s="21" t="str">
        <f>_xlfn.XLOOKUP(Consolidated[[#This Row],[CODE]],'[7]page 1'!$A:$A,'[7]page 1'!$C:$C,"")</f>
        <v/>
      </c>
      <c r="BT619" s="21" t="str">
        <f>_xlfn.XLOOKUP(Consolidated[[#This Row],[CODE]],[8]Sheet1!$A:$A,[8]Sheet1!$G:$G,"")</f>
        <v/>
      </c>
      <c r="BU619" s="21" t="s">
        <v>92</v>
      </c>
      <c r="BV619" s="21" t="s">
        <v>101</v>
      </c>
      <c r="BW619" s="25" t="s">
        <v>92</v>
      </c>
      <c r="BX619" s="32" t="s">
        <v>1735</v>
      </c>
      <c r="BY619" s="21" t="s">
        <v>1698</v>
      </c>
      <c r="BZ619" s="21" t="s">
        <v>103</v>
      </c>
      <c r="CA619" s="33" t="s">
        <v>1736</v>
      </c>
      <c r="CB619" s="21">
        <v>4</v>
      </c>
      <c r="CC619" s="25" t="s">
        <v>105</v>
      </c>
      <c r="CD619" s="21" t="s">
        <v>97</v>
      </c>
      <c r="CE619" s="21"/>
      <c r="CF619" s="21" t="s">
        <v>143</v>
      </c>
    </row>
    <row r="620" spans="1:84" ht="27.6" x14ac:dyDescent="0.3">
      <c r="A620" s="21">
        <v>61358</v>
      </c>
      <c r="B620" s="22" t="s">
        <v>1737</v>
      </c>
      <c r="C620" s="21" t="s">
        <v>1698</v>
      </c>
      <c r="D620" s="21" t="s">
        <v>1699</v>
      </c>
      <c r="E620" s="21" t="s">
        <v>1698</v>
      </c>
      <c r="F620" s="21"/>
      <c r="G620" s="21" t="s">
        <v>119</v>
      </c>
      <c r="H620" s="21" t="s">
        <v>120</v>
      </c>
      <c r="I620" s="21" t="s">
        <v>92</v>
      </c>
      <c r="J620" s="21" t="s">
        <v>92</v>
      </c>
      <c r="K620" s="21" t="s">
        <v>121</v>
      </c>
      <c r="L620" s="24" t="s">
        <v>92</v>
      </c>
      <c r="M620" s="24">
        <v>17.169603031675251</v>
      </c>
      <c r="N620" s="24">
        <v>26.142751722501643</v>
      </c>
      <c r="O620" s="24">
        <v>28.158584377892861</v>
      </c>
      <c r="P620" s="24">
        <v>33.904622243150669</v>
      </c>
      <c r="Q620" s="24">
        <v>28.323072623727342</v>
      </c>
      <c r="R620" s="24">
        <v>36.881391710844689</v>
      </c>
      <c r="S620" s="24" t="s">
        <v>92</v>
      </c>
      <c r="T620" s="24" t="s">
        <v>92</v>
      </c>
      <c r="U620" s="24" t="s">
        <v>92</v>
      </c>
      <c r="V620" s="24" t="s">
        <v>92</v>
      </c>
      <c r="W620" s="24" t="s">
        <v>92</v>
      </c>
      <c r="X620" s="24" t="s">
        <v>92</v>
      </c>
      <c r="Y620" s="24" t="s">
        <v>92</v>
      </c>
      <c r="Z620" s="24" t="s">
        <v>92</v>
      </c>
      <c r="AA620" s="24" t="s">
        <v>92</v>
      </c>
      <c r="AB620" s="23" t="s">
        <v>198</v>
      </c>
      <c r="AC620" s="21">
        <v>18.417819999999999</v>
      </c>
      <c r="AD620" s="21">
        <v>-66.064359999999994</v>
      </c>
      <c r="AE620" s="21" t="str">
        <f>_xlfn.XLOOKUP(Consolidated[[#This Row],[CODE]],[1]updatedschoolpoints!$A:$A,[1]updatedschoolpoints!$O:$O)</f>
        <v>062-060-208-01</v>
      </c>
      <c r="AF620" s="21">
        <f>_xlfn.XLOOKUP(Consolidated[[#This Row],[CODE]],[1]updatedschoolpoints!$A:$A,[1]updatedschoolpoints!$Q:$Q)</f>
        <v>1</v>
      </c>
      <c r="AG620" s="21">
        <f>_xlfn.XLOOKUP(Consolidated[[#This Row],[CODE]],[1]updatedschoolpoints!$A:$A,[1]updatedschoolpoints!$P:$P)</f>
        <v>208</v>
      </c>
      <c r="AH620" s="21">
        <f>_xlfn.XLOOKUP(Consolidated[[#This Row],[CODE]],[1]updatedschoolpoints!$A:$A,[1]updatedschoolpoints!$I:$I)</f>
        <v>1.2281941810000001</v>
      </c>
      <c r="AI620" s="21">
        <f>_xlfn.XLOOKUP(Consolidated[[#This Row],[CODE]],[1]updatedschoolpoints!$A:$A,[1]updatedschoolpoints!$H:$H)</f>
        <v>53500.138529999997</v>
      </c>
      <c r="AJ620" s="21">
        <v>19084</v>
      </c>
      <c r="AK620" s="21" t="s">
        <v>186</v>
      </c>
      <c r="AL620" s="26">
        <f>_xlfn.XLOOKUP(Consolidated[[#This Row],[CODE]],'[2]FCI updated 220517'!$B:$B,'[2]FCI updated 220517'!$GD:$GD)</f>
        <v>1.228</v>
      </c>
      <c r="AM620" s="27">
        <f>IF(AND(Consolidated[[#This Row],[DESIGNATION]]="Historic",Consolidated[[#This Row],[DESIGNATION 3/22/2022]]="Historic"),AL620,AL620/1.6)</f>
        <v>0.76749999999999996</v>
      </c>
      <c r="AN620" s="21" t="s">
        <v>97</v>
      </c>
      <c r="AO620" s="21" t="s">
        <v>97</v>
      </c>
      <c r="AP620" s="21" t="str">
        <f>_xlfn.XLOOKUP(Consolidated[[#This Row],[CODE]],'[3]PRUEBA PVI'!$D:$D,'[3]PRUEBA PVI'!$I:$I,"NO DATA")</f>
        <v>REGULAR</v>
      </c>
      <c r="AQ620" s="28" t="str">
        <f>IF(_xlfn.XLOOKUP(Consolidated[[#This Row],[CODE]],'[4]PRUEBA PVI'!$D:$D,'[4]PRUEBA PVI'!$I:$I,"NOT FOUND")=Consolidated[[#This Row],[SPECIAL SCHOOL]],"MATCHES","NO")</f>
        <v>MATCHES</v>
      </c>
      <c r="AR620" s="28"/>
      <c r="AS620" s="21">
        <f>_xlfn.XLOOKUP(Consolidated[[#This Row],[CODE]],'[5]WORKING FILE'!$D:$D,'[5]WORKING FILE'!$W:$W,"")</f>
        <v>4</v>
      </c>
      <c r="AT620" s="33" t="str">
        <f>_xlfn.XLOOKUP(Consolidated[[#This Row],[CODE]],'[5]WORKING FILE'!$D:$D,'[5]WORKING FILE'!$V:$V)</f>
        <v>1 section; small site, but most nearby in flood plain; could replace single-story with multi-story</v>
      </c>
      <c r="AU620" s="21" t="str">
        <f>_xlfn.XLOOKUP(Consolidated[[#This Row],[CODE]],'[6]Karen sort'!$D:$D,'[6]Karen sort'!$O:$O,"NOT COMPLETE")</f>
        <v>PK-5</v>
      </c>
      <c r="AV620" s="21">
        <v>43.6</v>
      </c>
      <c r="AW620" s="21">
        <v>3</v>
      </c>
      <c r="AX620" s="21" t="s">
        <v>92</v>
      </c>
      <c r="AY620" s="27" t="s">
        <v>92</v>
      </c>
      <c r="AZ620" s="21"/>
      <c r="BA620" s="21"/>
      <c r="BB620" s="21"/>
      <c r="BC620" s="21"/>
      <c r="BD620" s="21"/>
      <c r="BE620" s="21"/>
      <c r="BF620" s="24" t="s">
        <v>98</v>
      </c>
      <c r="BG620" s="24">
        <v>170.58002570979247</v>
      </c>
      <c r="BH620" s="29" t="str">
        <f>IF(_xlfn.XLOOKUP(Consolidated[[#This Row],[CODE]],'[4]PRUEBA PVI'!$D:$D,'[4]PRUEBA PVI'!$AF:$AF,"NOT FOUND")=BG620,"",_xlfn.XLOOKUP(Consolidated[[#This Row],[CODE]],'[4]PRUEBA PVI'!$D:$D,'[4]PRUEBA PVI'!$AF:$AF,"NOT FOUND"))</f>
        <v/>
      </c>
      <c r="BI620" s="30">
        <v>160.76536642091014</v>
      </c>
      <c r="BJ620" s="21">
        <v>13</v>
      </c>
      <c r="BK620" s="28" t="str">
        <f>IF(_xlfn.XLOOKUP(Consolidated[[#This Row],[CODE]],'[4]PRUEBA PVI'!$D:$D,'[4]PRUEBA PVI'!$AK:$AK,"NO DATA")=Consolidated[[#This Row],[NO OF CLASSROOMS]],"","DOES NOT MATCH")</f>
        <v/>
      </c>
      <c r="BL620" s="31">
        <f>Consolidated[[#This Row],[ENROLLMENT 2021-22]]/Consolidated[[#This Row],[NO OF CLASSROOMS]]</f>
        <v>12.366566647762319</v>
      </c>
      <c r="BM620" s="21">
        <f>Consolidated[[#This Row],[FLOOR AREA (SF)]]/Consolidated[[#This Row],[ENROLLMENT 2022-23]]</f>
        <v>111.87710824048989</v>
      </c>
      <c r="BN620" s="21" t="s">
        <v>99</v>
      </c>
      <c r="BO620" s="21" t="s">
        <v>115</v>
      </c>
      <c r="BP620" s="21" t="s">
        <v>97</v>
      </c>
      <c r="BQ620" s="21" t="s">
        <v>97</v>
      </c>
      <c r="BR620" s="21" t="s">
        <v>97</v>
      </c>
      <c r="BS620" s="21" t="str">
        <f>_xlfn.XLOOKUP(Consolidated[[#This Row],[CODE]],'[7]page 1'!$A:$A,'[7]page 1'!$C:$C,"")</f>
        <v/>
      </c>
      <c r="BT620" s="21" t="str">
        <f>_xlfn.XLOOKUP(Consolidated[[#This Row],[CODE]],[8]Sheet1!$A:$A,[8]Sheet1!$G:$G,"")</f>
        <v/>
      </c>
      <c r="BU620" s="21" t="s">
        <v>92</v>
      </c>
      <c r="BV620" s="21" t="s">
        <v>124</v>
      </c>
      <c r="BW620" s="25" t="s">
        <v>92</v>
      </c>
      <c r="BX620" s="32" t="s">
        <v>1738</v>
      </c>
      <c r="BY620" s="21" t="s">
        <v>1698</v>
      </c>
      <c r="BZ620" s="21" t="s">
        <v>103</v>
      </c>
      <c r="CA620" s="33" t="s">
        <v>1736</v>
      </c>
      <c r="CB620" s="21">
        <v>4</v>
      </c>
      <c r="CC620" s="25" t="s">
        <v>105</v>
      </c>
      <c r="CD620" s="21" t="s">
        <v>97</v>
      </c>
      <c r="CE620" s="21"/>
      <c r="CF620" s="21" t="s">
        <v>387</v>
      </c>
    </row>
    <row r="621" spans="1:84" ht="84" x14ac:dyDescent="0.3">
      <c r="A621" s="54">
        <v>61366</v>
      </c>
      <c r="B621" s="22" t="s">
        <v>1739</v>
      </c>
      <c r="C621" s="21" t="s">
        <v>1698</v>
      </c>
      <c r="D621" s="21" t="s">
        <v>1699</v>
      </c>
      <c r="E621" s="21" t="s">
        <v>1698</v>
      </c>
      <c r="F621" s="21"/>
      <c r="G621" s="21" t="s">
        <v>160</v>
      </c>
      <c r="H621" s="21" t="s">
        <v>161</v>
      </c>
      <c r="I621" s="21" t="s">
        <v>92</v>
      </c>
      <c r="J621" s="21" t="s">
        <v>93</v>
      </c>
      <c r="K621" s="21" t="s">
        <v>162</v>
      </c>
      <c r="L621" s="24" t="s">
        <v>92</v>
      </c>
      <c r="M621" s="24" t="s">
        <v>92</v>
      </c>
      <c r="N621" s="24" t="s">
        <v>92</v>
      </c>
      <c r="O621" s="24" t="s">
        <v>92</v>
      </c>
      <c r="P621" s="24" t="s">
        <v>92</v>
      </c>
      <c r="Q621" s="24" t="s">
        <v>92</v>
      </c>
      <c r="R621" s="24" t="s">
        <v>92</v>
      </c>
      <c r="S621" s="24" t="s">
        <v>92</v>
      </c>
      <c r="T621" s="24" t="s">
        <v>92</v>
      </c>
      <c r="U621" s="24" t="s">
        <v>92</v>
      </c>
      <c r="V621" s="24">
        <v>29.597516006635463</v>
      </c>
      <c r="W621" s="24">
        <v>45.791348398952053</v>
      </c>
      <c r="X621" s="24">
        <v>41.492588248204349</v>
      </c>
      <c r="Y621" s="24">
        <v>34.727470381395541</v>
      </c>
      <c r="Z621" s="24" t="s">
        <v>92</v>
      </c>
      <c r="AA621" s="24" t="s">
        <v>92</v>
      </c>
      <c r="AB621" s="23" t="s">
        <v>1740</v>
      </c>
      <c r="AC621" s="21">
        <v>18.410489999999999</v>
      </c>
      <c r="AD621" s="21">
        <v>-66.086929999999995</v>
      </c>
      <c r="AE621" s="21" t="str">
        <f>_xlfn.XLOOKUP(Consolidated[[#This Row],[CODE]],[1]updatedschoolpoints!$A:$A,[1]updatedschoolpoints!$O:$O)</f>
        <v>062-077-113-10</v>
      </c>
      <c r="AF621" s="21">
        <f>_xlfn.XLOOKUP(Consolidated[[#This Row],[CODE]],[1]updatedschoolpoints!$A:$A,[1]updatedschoolpoints!$Q:$Q)</f>
        <v>10</v>
      </c>
      <c r="AG621" s="21">
        <f>_xlfn.XLOOKUP(Consolidated[[#This Row],[CODE]],[1]updatedschoolpoints!$A:$A,[1]updatedschoolpoints!$P:$P)</f>
        <v>113</v>
      </c>
      <c r="AH621" s="21">
        <f>_xlfn.XLOOKUP(Consolidated[[#This Row],[CODE]],[1]updatedschoolpoints!$A:$A,[1]updatedschoolpoints!$I:$I)</f>
        <v>2.4163994739999999</v>
      </c>
      <c r="AI621" s="21">
        <f>_xlfn.XLOOKUP(Consolidated[[#This Row],[CODE]],[1]updatedschoolpoints!$A:$A,[1]updatedschoolpoints!$H:$H)</f>
        <v>105258.36109999999</v>
      </c>
      <c r="AJ621" s="21">
        <v>26871</v>
      </c>
      <c r="AK621" s="21" t="s">
        <v>141</v>
      </c>
      <c r="AL621" s="26">
        <f>_xlfn.XLOOKUP(Consolidated[[#This Row],[CODE]],'[2]FCI updated 220517'!$B:$B,'[2]FCI updated 220517'!$GD:$GD)</f>
        <v>1.4079999999999999</v>
      </c>
      <c r="AM621" s="27">
        <f>IF(AND(Consolidated[[#This Row],[DESIGNATION]]="Historic",Consolidated[[#This Row],[DESIGNATION 3/22/2022]]="Historic"),AL621,AL621/1.6)</f>
        <v>0.87999999999999989</v>
      </c>
      <c r="AN621" s="21" t="s">
        <v>97</v>
      </c>
      <c r="AO621" s="21" t="s">
        <v>97</v>
      </c>
      <c r="AP621" s="21" t="str">
        <f>_xlfn.XLOOKUP(Consolidated[[#This Row],[CODE]],'[3]PRUEBA PVI'!$D:$D,'[3]PRUEBA PVI'!$I:$I,"NO DATA")</f>
        <v>REGULAR</v>
      </c>
      <c r="AQ621" s="28" t="str">
        <f>IF(_xlfn.XLOOKUP(Consolidated[[#This Row],[CODE]],'[4]PRUEBA PVI'!$D:$D,'[4]PRUEBA PVI'!$I:$I,"NOT FOUND")=Consolidated[[#This Row],[SPECIAL SCHOOL]],"MATCHES","NO")</f>
        <v>MATCHES</v>
      </c>
      <c r="AR621" s="28"/>
      <c r="AS621" s="21">
        <f>_xlfn.XLOOKUP(Consolidated[[#This Row],[CODE]],'[5]WORKING FILE'!$D:$D,'[5]WORKING FILE'!$W:$W,"")</f>
        <v>2</v>
      </c>
      <c r="AT621" s="33">
        <f>_xlfn.XLOOKUP(Consolidated[[#This Row],[CODE]],'[5]WORKING FILE'!$D:$D,'[5]WORKING FILE'!$V:$V)</f>
        <v>0</v>
      </c>
      <c r="AU621" s="21">
        <f>_xlfn.XLOOKUP(Consolidated[[#This Row],[CODE]],'[6]Karen sort'!$D:$D,'[6]Karen sort'!$O:$O,"NOT COMPLETE")</f>
        <v>0</v>
      </c>
      <c r="AV621" s="21">
        <v>43.6</v>
      </c>
      <c r="AW621" s="21">
        <v>1</v>
      </c>
      <c r="AX621" s="21" t="s">
        <v>92</v>
      </c>
      <c r="AY621" s="27" t="s">
        <v>92</v>
      </c>
      <c r="AZ621" s="21"/>
      <c r="BA621" s="21"/>
      <c r="BB621" s="21"/>
      <c r="BC621" s="21"/>
      <c r="BD621" s="21"/>
      <c r="BE621" s="21"/>
      <c r="BF621" s="24" t="s">
        <v>98</v>
      </c>
      <c r="BG621" s="24">
        <v>152.59370669149388</v>
      </c>
      <c r="BH621" s="29" t="str">
        <f>IF(_xlfn.XLOOKUP(Consolidated[[#This Row],[CODE]],'[4]PRUEBA PVI'!$D:$D,'[4]PRUEBA PVI'!$AF:$AF,"NOT FOUND")=BG621,"",_xlfn.XLOOKUP(Consolidated[[#This Row],[CODE]],'[4]PRUEBA PVI'!$D:$D,'[4]PRUEBA PVI'!$AF:$AF,"NOT FOUND"))</f>
        <v/>
      </c>
      <c r="BI621" s="30">
        <v>146.45054863449434</v>
      </c>
      <c r="BJ621" s="21">
        <v>23</v>
      </c>
      <c r="BK621" s="28" t="str">
        <f>IF(_xlfn.XLOOKUP(Consolidated[[#This Row],[CODE]],'[4]PRUEBA PVI'!$D:$D,'[4]PRUEBA PVI'!$AK:$AK,"NO DATA")=Consolidated[[#This Row],[NO OF CLASSROOMS]],"","DOES NOT MATCH")</f>
        <v/>
      </c>
      <c r="BL621" s="31">
        <f>Consolidated[[#This Row],[ENROLLMENT 2021-22]]/Consolidated[[#This Row],[NO OF CLASSROOMS]]</f>
        <v>6.367415158021493</v>
      </c>
      <c r="BM621" s="21">
        <f>Consolidated[[#This Row],[FLOOR AREA (SF)]]/Consolidated[[#This Row],[ENROLLMENT 2022-23]]</f>
        <v>176.09507352964698</v>
      </c>
      <c r="BN621" s="21" t="s">
        <v>99</v>
      </c>
      <c r="BO621" s="21" t="s">
        <v>115</v>
      </c>
      <c r="BP621" s="21" t="s">
        <v>97</v>
      </c>
      <c r="BQ621" s="21" t="s">
        <v>97</v>
      </c>
      <c r="BR621" s="21" t="s">
        <v>97</v>
      </c>
      <c r="BS621" s="21" t="str">
        <f>_xlfn.XLOOKUP(Consolidated[[#This Row],[CODE]],'[7]page 1'!$A:$A,'[7]page 1'!$C:$C,"")</f>
        <v/>
      </c>
      <c r="BT621" s="21" t="str">
        <f>_xlfn.XLOOKUP(Consolidated[[#This Row],[CODE]],[8]Sheet1!$A:$A,[8]Sheet1!$G:$G,"")</f>
        <v/>
      </c>
      <c r="BU621" s="21" t="s">
        <v>92</v>
      </c>
      <c r="BV621" s="21" t="s">
        <v>101</v>
      </c>
      <c r="BW621" s="25" t="s">
        <v>92</v>
      </c>
      <c r="BX621" s="32" t="s">
        <v>1741</v>
      </c>
      <c r="BY621" s="21" t="s">
        <v>1698</v>
      </c>
      <c r="BZ621" s="21" t="s">
        <v>103</v>
      </c>
      <c r="CA621" s="33" t="s">
        <v>1742</v>
      </c>
      <c r="CB621" s="21">
        <v>4</v>
      </c>
      <c r="CC621" s="25" t="s">
        <v>105</v>
      </c>
      <c r="CD621" s="21" t="s">
        <v>97</v>
      </c>
      <c r="CE621" s="21"/>
      <c r="CF621" s="21" t="s">
        <v>127</v>
      </c>
    </row>
    <row r="622" spans="1:84" ht="56.4" x14ac:dyDescent="0.3">
      <c r="A622" s="54">
        <v>61382</v>
      </c>
      <c r="B622" s="22" t="s">
        <v>240</v>
      </c>
      <c r="C622" s="21" t="s">
        <v>1698</v>
      </c>
      <c r="D622" s="21" t="s">
        <v>1699</v>
      </c>
      <c r="E622" s="21" t="s">
        <v>1698</v>
      </c>
      <c r="F622" s="21"/>
      <c r="G622" s="21" t="s">
        <v>160</v>
      </c>
      <c r="H622" s="21" t="s">
        <v>161</v>
      </c>
      <c r="I622" s="21" t="s">
        <v>92</v>
      </c>
      <c r="J622" s="21" t="s">
        <v>93</v>
      </c>
      <c r="K622" s="21" t="s">
        <v>162</v>
      </c>
      <c r="L622" s="24" t="s">
        <v>92</v>
      </c>
      <c r="M622" s="24" t="s">
        <v>92</v>
      </c>
      <c r="N622" s="24" t="s">
        <v>92</v>
      </c>
      <c r="O622" s="24" t="s">
        <v>92</v>
      </c>
      <c r="P622" s="24" t="s">
        <v>92</v>
      </c>
      <c r="Q622" s="24" t="s">
        <v>92</v>
      </c>
      <c r="R622" s="24" t="s">
        <v>92</v>
      </c>
      <c r="S622" s="24" t="s">
        <v>92</v>
      </c>
      <c r="T622" s="24" t="s">
        <v>92</v>
      </c>
      <c r="U622" s="24" t="s">
        <v>92</v>
      </c>
      <c r="V622" s="24">
        <v>92.61158234334323</v>
      </c>
      <c r="W622" s="24">
        <v>109.7084388724893</v>
      </c>
      <c r="X622" s="24">
        <v>138.95192343584711</v>
      </c>
      <c r="Y622" s="24">
        <v>99.359151368992798</v>
      </c>
      <c r="Z622" s="24" t="s">
        <v>92</v>
      </c>
      <c r="AA622" s="24" t="s">
        <v>92</v>
      </c>
      <c r="AB622" s="23" t="s">
        <v>313</v>
      </c>
      <c r="AC622" s="21">
        <v>18.401579999999999</v>
      </c>
      <c r="AD622" s="21">
        <v>-66.090819999999994</v>
      </c>
      <c r="AE622" s="21" t="str">
        <f>_xlfn.XLOOKUP(Consolidated[[#This Row],[CODE]],[1]updatedschoolpoints!$A:$A,[1]updatedschoolpoints!$O:$O)</f>
        <v>086-016-237-01</v>
      </c>
      <c r="AF622" s="21">
        <f>_xlfn.XLOOKUP(Consolidated[[#This Row],[CODE]],[1]updatedschoolpoints!$A:$A,[1]updatedschoolpoints!$Q:$Q)</f>
        <v>1</v>
      </c>
      <c r="AG622" s="21">
        <f>_xlfn.XLOOKUP(Consolidated[[#This Row],[CODE]],[1]updatedschoolpoints!$A:$A,[1]updatedschoolpoints!$P:$P)</f>
        <v>237</v>
      </c>
      <c r="AH622" s="21">
        <f>_xlfn.XLOOKUP(Consolidated[[#This Row],[CODE]],[1]updatedschoolpoints!$A:$A,[1]updatedschoolpoints!$I:$I)</f>
        <v>4.3769804829999996</v>
      </c>
      <c r="AI622" s="21">
        <f>_xlfn.XLOOKUP(Consolidated[[#This Row],[CODE]],[1]updatedschoolpoints!$A:$A,[1]updatedschoolpoints!$H:$H)</f>
        <v>190661.26980000001</v>
      </c>
      <c r="AJ622" s="21">
        <v>44410</v>
      </c>
      <c r="AK622" s="21" t="s">
        <v>337</v>
      </c>
      <c r="AL622" s="26">
        <f>_xlfn.XLOOKUP(Consolidated[[#This Row],[CODE]],'[2]FCI updated 220517'!$B:$B,'[2]FCI updated 220517'!$GD:$GD)</f>
        <v>1.1639999999999999</v>
      </c>
      <c r="AM622" s="27">
        <f>IF(AND(Consolidated[[#This Row],[DESIGNATION]]="Historic",Consolidated[[#This Row],[DESIGNATION 3/22/2022]]="Historic"),AL622,AL622/1.6)</f>
        <v>0.72749999999999992</v>
      </c>
      <c r="AN622" s="21" t="s">
        <v>97</v>
      </c>
      <c r="AO622" s="21" t="s">
        <v>97</v>
      </c>
      <c r="AP622" s="21" t="str">
        <f>_xlfn.XLOOKUP(Consolidated[[#This Row],[CODE]],'[3]PRUEBA PVI'!$D:$D,'[3]PRUEBA PVI'!$I:$I,"NO DATA")</f>
        <v>VOCACIONAL</v>
      </c>
      <c r="AQ622" s="28" t="str">
        <f>IF(_xlfn.XLOOKUP(Consolidated[[#This Row],[CODE]],'[4]PRUEBA PVI'!$D:$D,'[4]PRUEBA PVI'!$I:$I,"NOT FOUND")=Consolidated[[#This Row],[SPECIAL SCHOOL]],"MATCHES","NO")</f>
        <v>MATCHES</v>
      </c>
      <c r="AR622" s="28"/>
      <c r="AS622" s="21">
        <f>_xlfn.XLOOKUP(Consolidated[[#This Row],[CODE]],'[5]WORKING FILE'!$D:$D,'[5]WORKING FILE'!$W:$W,"")</f>
        <v>5</v>
      </c>
      <c r="AT622" s="33">
        <f>_xlfn.XLOOKUP(Consolidated[[#This Row],[CODE]],'[5]WORKING FILE'!$D:$D,'[5]WORKING FILE'!$V:$V)</f>
        <v>0</v>
      </c>
      <c r="AU622" s="21" t="str">
        <f>_xlfn.XLOOKUP(Consolidated[[#This Row],[CODE]],'[6]Karen sort'!$D:$D,'[6]Karen sort'!$O:$O,"NOT COMPLETE")</f>
        <v>9-12</v>
      </c>
      <c r="AV622" s="21">
        <v>43.6</v>
      </c>
      <c r="AW622" s="21">
        <v>2</v>
      </c>
      <c r="AX622" s="21" t="s">
        <v>92</v>
      </c>
      <c r="AY622" s="27" t="s">
        <v>92</v>
      </c>
      <c r="AZ622" s="21"/>
      <c r="BA622" s="21"/>
      <c r="BB622" s="21"/>
      <c r="BC622" s="21"/>
      <c r="BD622" s="21"/>
      <c r="BE622" s="21"/>
      <c r="BF622" s="24" t="s">
        <v>98</v>
      </c>
      <c r="BG622" s="24">
        <v>445.55501430220494</v>
      </c>
      <c r="BH622" s="29" t="str">
        <f>IF(_xlfn.XLOOKUP(Consolidated[[#This Row],[CODE]],'[4]PRUEBA PVI'!$D:$D,'[4]PRUEBA PVI'!$AF:$AF,"NOT FOUND")=BG622,"",_xlfn.XLOOKUP(Consolidated[[#This Row],[CODE]],'[4]PRUEBA PVI'!$D:$D,'[4]PRUEBA PVI'!$AF:$AF,"NOT FOUND"))</f>
        <v/>
      </c>
      <c r="BI622" s="30">
        <v>427.85887087106869</v>
      </c>
      <c r="BJ622" s="21">
        <v>38</v>
      </c>
      <c r="BK622" s="28" t="str">
        <f>IF(_xlfn.XLOOKUP(Consolidated[[#This Row],[CODE]],'[4]PRUEBA PVI'!$D:$D,'[4]PRUEBA PVI'!$AK:$AK,"NO DATA")=Consolidated[[#This Row],[NO OF CLASSROOMS]],"","DOES NOT MATCH")</f>
        <v/>
      </c>
      <c r="BL622" s="31">
        <f>Consolidated[[#This Row],[ENROLLMENT 2021-22]]/Consolidated[[#This Row],[NO OF CLASSROOMS]]</f>
        <v>11.259443970291281</v>
      </c>
      <c r="BM622" s="21">
        <f>Consolidated[[#This Row],[FLOOR AREA (SF)]]/Consolidated[[#This Row],[ENROLLMENT 2022-23]]</f>
        <v>99.67343778983529</v>
      </c>
      <c r="BN622" s="21" t="s">
        <v>99</v>
      </c>
      <c r="BO622" s="21" t="s">
        <v>115</v>
      </c>
      <c r="BP622" s="21" t="s">
        <v>97</v>
      </c>
      <c r="BQ622" s="21" t="s">
        <v>97</v>
      </c>
      <c r="BR622" s="21" t="s">
        <v>97</v>
      </c>
      <c r="BS622" s="21" t="str">
        <f>_xlfn.XLOOKUP(Consolidated[[#This Row],[CODE]],'[7]page 1'!$A:$A,'[7]page 1'!$C:$C,"")</f>
        <v>85KVA</v>
      </c>
      <c r="BT622" s="21" t="str">
        <f>_xlfn.XLOOKUP(Consolidated[[#This Row],[CODE]],[8]Sheet1!$A:$A,[8]Sheet1!$G:$G,"")</f>
        <v/>
      </c>
      <c r="BU622" s="21" t="s">
        <v>285</v>
      </c>
      <c r="BV622" s="21" t="s">
        <v>101</v>
      </c>
      <c r="BW622" s="25" t="s">
        <v>125</v>
      </c>
      <c r="BX622" s="32" t="s">
        <v>1743</v>
      </c>
      <c r="BY622" s="21" t="s">
        <v>1698</v>
      </c>
      <c r="BZ622" s="21" t="s">
        <v>103</v>
      </c>
      <c r="CA622" s="33" t="s">
        <v>1736</v>
      </c>
      <c r="CB622" s="21">
        <v>4</v>
      </c>
      <c r="CC622" s="25" t="s">
        <v>105</v>
      </c>
      <c r="CD622" s="21" t="s">
        <v>97</v>
      </c>
      <c r="CE622" s="21"/>
      <c r="CF622" s="21" t="s">
        <v>176</v>
      </c>
    </row>
    <row r="623" spans="1:84" ht="69" x14ac:dyDescent="0.3">
      <c r="A623" s="21">
        <v>61390</v>
      </c>
      <c r="B623" s="22" t="s">
        <v>1744</v>
      </c>
      <c r="C623" s="21" t="s">
        <v>1698</v>
      </c>
      <c r="D623" s="21" t="s">
        <v>1699</v>
      </c>
      <c r="E623" s="21" t="s">
        <v>1698</v>
      </c>
      <c r="F623" s="21"/>
      <c r="G623" s="21" t="s">
        <v>160</v>
      </c>
      <c r="H623" s="21" t="s">
        <v>161</v>
      </c>
      <c r="I623" s="21" t="s">
        <v>92</v>
      </c>
      <c r="J623" s="21" t="s">
        <v>92</v>
      </c>
      <c r="K623" s="21" t="s">
        <v>162</v>
      </c>
      <c r="L623" s="24" t="s">
        <v>92</v>
      </c>
      <c r="M623" s="24" t="s">
        <v>92</v>
      </c>
      <c r="N623" s="24" t="s">
        <v>92</v>
      </c>
      <c r="O623" s="24" t="s">
        <v>92</v>
      </c>
      <c r="P623" s="24" t="s">
        <v>92</v>
      </c>
      <c r="Q623" s="24" t="s">
        <v>92</v>
      </c>
      <c r="R623" s="24" t="s">
        <v>92</v>
      </c>
      <c r="S623" s="24" t="s">
        <v>92</v>
      </c>
      <c r="T623" s="24" t="s">
        <v>92</v>
      </c>
      <c r="U623" s="24" t="s">
        <v>92</v>
      </c>
      <c r="V623" s="24">
        <v>38.190343234368342</v>
      </c>
      <c r="W623" s="24">
        <v>44.837361973973884</v>
      </c>
      <c r="X623" s="24">
        <v>37.632812597208591</v>
      </c>
      <c r="Y623" s="24">
        <v>52.091205572093308</v>
      </c>
      <c r="Z623" s="24" t="s">
        <v>92</v>
      </c>
      <c r="AA623" s="24" t="s">
        <v>92</v>
      </c>
      <c r="AB623" s="23" t="s">
        <v>313</v>
      </c>
      <c r="AC623" s="37">
        <v>18.412633</v>
      </c>
      <c r="AD623" s="37">
        <v>-66.062527000000003</v>
      </c>
      <c r="AE623" s="37" t="str">
        <f>_xlfn.XLOOKUP(Consolidated[[#This Row],[CODE]],[1]updatedschoolpoints!$A:$A,[1]updatedschoolpoints!$O:$O)</f>
        <v>063-071-310-01</v>
      </c>
      <c r="AF623" s="37">
        <f>_xlfn.XLOOKUP(Consolidated[[#This Row],[CODE]],[1]updatedschoolpoints!$A:$A,[1]updatedschoolpoints!$Q:$Q)</f>
        <v>1</v>
      </c>
      <c r="AG623" s="37">
        <f>_xlfn.XLOOKUP(Consolidated[[#This Row],[CODE]],[1]updatedschoolpoints!$A:$A,[1]updatedschoolpoints!$P:$P)</f>
        <v>310</v>
      </c>
      <c r="AH623" s="37">
        <f>_xlfn.XLOOKUP(Consolidated[[#This Row],[CODE]],[1]updatedschoolpoints!$A:$A,[1]updatedschoolpoints!$I:$I)</f>
        <v>5.2054642099999997</v>
      </c>
      <c r="AI623" s="37">
        <f>_xlfn.XLOOKUP(Consolidated[[#This Row],[CODE]],[1]updatedschoolpoints!$A:$A,[1]updatedschoolpoints!$H:$H)</f>
        <v>226750.02100000001</v>
      </c>
      <c r="AJ623" s="21">
        <v>17224</v>
      </c>
      <c r="AK623" s="21" t="s">
        <v>934</v>
      </c>
      <c r="AL623" s="26">
        <f>_xlfn.XLOOKUP(Consolidated[[#This Row],[CODE]],'[2]FCI updated 220517'!$B:$B,'[2]FCI updated 220517'!$GD:$GD)</f>
        <v>1.22</v>
      </c>
      <c r="AM623" s="27">
        <f>IF(AND(Consolidated[[#This Row],[DESIGNATION]]="Historic",Consolidated[[#This Row],[DESIGNATION 3/22/2022]]="Historic"),AL623,AL623/1.6)</f>
        <v>0.76249999999999996</v>
      </c>
      <c r="AN623" s="21" t="s">
        <v>97</v>
      </c>
      <c r="AO623" s="21" t="s">
        <v>97</v>
      </c>
      <c r="AP623" s="21" t="str">
        <f>_xlfn.XLOOKUP(Consolidated[[#This Row],[CODE]],'[3]PRUEBA PVI'!$D:$D,'[3]PRUEBA PVI'!$I:$I,"NO DATA")</f>
        <v>STEM (TECH)</v>
      </c>
      <c r="AQ623" s="28" t="str">
        <f>IF(_xlfn.XLOOKUP(Consolidated[[#This Row],[CODE]],'[4]PRUEBA PVI'!$D:$D,'[4]PRUEBA PVI'!$I:$I,"NOT FOUND")=Consolidated[[#This Row],[SPECIAL SCHOOL]],"MATCHES","NO")</f>
        <v>MATCHES</v>
      </c>
      <c r="AR623" s="28"/>
      <c r="AS623" s="21">
        <f>_xlfn.XLOOKUP(Consolidated[[#This Row],[CODE]],'[5]WORKING FILE'!$D:$D,'[5]WORKING FILE'!$W:$W,"")</f>
        <v>4</v>
      </c>
      <c r="AT623" s="33" t="str">
        <f>_xlfn.XLOOKUP(Consolidated[[#This Row],[CODE]],'[5]WORKING FILE'!$D:$D,'[5]WORKING FILE'!$V:$V)</f>
        <v>STEM (Tech)</v>
      </c>
      <c r="AU623" s="21" t="str">
        <f>_xlfn.XLOOKUP(Consolidated[[#This Row],[CODE]],'[6]Karen sort'!$D:$D,'[6]Karen sort'!$O:$O,"NOT COMPLETE")</f>
        <v>9-12</v>
      </c>
      <c r="AV623" s="21">
        <v>43.6</v>
      </c>
      <c r="AW623" s="21">
        <v>4</v>
      </c>
      <c r="AX623" s="21" t="s">
        <v>92</v>
      </c>
      <c r="AY623" s="27" t="s">
        <v>92</v>
      </c>
      <c r="AZ623" s="21"/>
      <c r="BA623" s="21"/>
      <c r="BB623" s="21"/>
      <c r="BC623" s="21"/>
      <c r="BD623" s="21"/>
      <c r="BE623" s="21"/>
      <c r="BF623" s="24" t="s">
        <v>98</v>
      </c>
      <c r="BG623" s="24">
        <v>172.75172337764414</v>
      </c>
      <c r="BH623" s="29" t="str">
        <f>IF(_xlfn.XLOOKUP(Consolidated[[#This Row],[CODE]],'[4]PRUEBA PVI'!$D:$D,'[4]PRUEBA PVI'!$AF:$AF,"NOT FOUND")=BG623,"",_xlfn.XLOOKUP(Consolidated[[#This Row],[CODE]],'[4]PRUEBA PVI'!$D:$D,'[4]PRUEBA PVI'!$AF:$AF,"NOT FOUND"))</f>
        <v/>
      </c>
      <c r="BI623" s="30">
        <v>165.80022929471897</v>
      </c>
      <c r="BJ623" s="21">
        <v>14</v>
      </c>
      <c r="BK623" s="28" t="str">
        <f>IF(_xlfn.XLOOKUP(Consolidated[[#This Row],[CODE]],'[4]PRUEBA PVI'!$D:$D,'[4]PRUEBA PVI'!$AK:$AK,"NO DATA")=Consolidated[[#This Row],[NO OF CLASSROOMS]],"","DOES NOT MATCH")</f>
        <v/>
      </c>
      <c r="BL623" s="31">
        <f>Consolidated[[#This Row],[ENROLLMENT 2021-22]]/Consolidated[[#This Row],[NO OF CLASSROOMS]]</f>
        <v>11.842873521051356</v>
      </c>
      <c r="BM623" s="21">
        <f>Consolidated[[#This Row],[FLOOR AREA (SF)]]/Consolidated[[#This Row],[ENROLLMENT 2022-23]]</f>
        <v>99.703781028843636</v>
      </c>
      <c r="BN623" s="21" t="s">
        <v>99</v>
      </c>
      <c r="BO623" s="21" t="s">
        <v>115</v>
      </c>
      <c r="BP623" s="21" t="s">
        <v>97</v>
      </c>
      <c r="BQ623" s="21" t="s">
        <v>97</v>
      </c>
      <c r="BR623" s="21" t="s">
        <v>97</v>
      </c>
      <c r="BS623" s="21" t="str">
        <f>_xlfn.XLOOKUP(Consolidated[[#This Row],[CODE]],'[7]page 1'!$A:$A,'[7]page 1'!$C:$C,"")</f>
        <v/>
      </c>
      <c r="BT623" s="21" t="str">
        <f>_xlfn.XLOOKUP(Consolidated[[#This Row],[CODE]],[8]Sheet1!$A:$A,[8]Sheet1!$G:$G,"")</f>
        <v/>
      </c>
      <c r="BU623" s="21" t="s">
        <v>92</v>
      </c>
      <c r="BV623" s="21" t="s">
        <v>101</v>
      </c>
      <c r="BW623" s="25" t="s">
        <v>92</v>
      </c>
      <c r="BX623" s="32" t="s">
        <v>1745</v>
      </c>
      <c r="BY623" s="21" t="s">
        <v>1698</v>
      </c>
      <c r="BZ623" s="21" t="s">
        <v>103</v>
      </c>
      <c r="CA623" s="33" t="s">
        <v>1736</v>
      </c>
      <c r="CB623" s="21">
        <v>4</v>
      </c>
      <c r="CC623" s="25" t="s">
        <v>105</v>
      </c>
      <c r="CD623" s="21" t="s">
        <v>97</v>
      </c>
      <c r="CE623" s="21"/>
      <c r="CF623" s="21" t="s">
        <v>106</v>
      </c>
    </row>
    <row r="624" spans="1:84" ht="70.2" x14ac:dyDescent="0.3">
      <c r="A624" s="54">
        <v>61408</v>
      </c>
      <c r="B624" s="22" t="s">
        <v>1746</v>
      </c>
      <c r="C624" s="21" t="s">
        <v>1698</v>
      </c>
      <c r="D624" s="21" t="s">
        <v>1747</v>
      </c>
      <c r="E624" s="21" t="s">
        <v>1698</v>
      </c>
      <c r="F624" s="21"/>
      <c r="G624" s="21" t="s">
        <v>108</v>
      </c>
      <c r="H624" s="21" t="s">
        <v>109</v>
      </c>
      <c r="I624" s="21" t="s">
        <v>92</v>
      </c>
      <c r="J624" s="21" t="s">
        <v>92</v>
      </c>
      <c r="K624" s="21" t="s">
        <v>111</v>
      </c>
      <c r="L624" s="24" t="s">
        <v>92</v>
      </c>
      <c r="M624" s="24">
        <v>16.215736196582181</v>
      </c>
      <c r="N624" s="24">
        <v>15.872384974375997</v>
      </c>
      <c r="O624" s="24">
        <v>22.526867502314289</v>
      </c>
      <c r="P624" s="24">
        <v>16.952311121575335</v>
      </c>
      <c r="Q624" s="24">
        <v>16.049741153445492</v>
      </c>
      <c r="R624" s="24">
        <v>22.696241052827503</v>
      </c>
      <c r="S624" s="24">
        <v>34.141759545060538</v>
      </c>
      <c r="T624" s="24">
        <v>46.316991496446022</v>
      </c>
      <c r="U624" s="24">
        <v>30.426367339775005</v>
      </c>
      <c r="V624" s="24" t="s">
        <v>92</v>
      </c>
      <c r="W624" s="24" t="s">
        <v>92</v>
      </c>
      <c r="X624" s="24" t="s">
        <v>92</v>
      </c>
      <c r="Y624" s="24" t="s">
        <v>92</v>
      </c>
      <c r="Z624" s="24" t="s">
        <v>92</v>
      </c>
      <c r="AA624" s="24" t="s">
        <v>92</v>
      </c>
      <c r="AB624" s="23" t="s">
        <v>112</v>
      </c>
      <c r="AC624" s="21">
        <v>18.379799999999999</v>
      </c>
      <c r="AD624" s="21">
        <v>-66.093149999999994</v>
      </c>
      <c r="AE624" s="21" t="str">
        <f>_xlfn.XLOOKUP(Consolidated[[#This Row],[CODE]],[1]updatedschoolpoints!$A:$A,[1]updatedschoolpoints!$O:$O)</f>
        <v>086-085-400-09</v>
      </c>
      <c r="AF624" s="21">
        <f>_xlfn.XLOOKUP(Consolidated[[#This Row],[CODE]],[1]updatedschoolpoints!$A:$A,[1]updatedschoolpoints!$Q:$Q)</f>
        <v>9</v>
      </c>
      <c r="AG624" s="21">
        <f>_xlfn.XLOOKUP(Consolidated[[#This Row],[CODE]],[1]updatedschoolpoints!$A:$A,[1]updatedschoolpoints!$P:$P)</f>
        <v>400</v>
      </c>
      <c r="AH624" s="21">
        <f>_xlfn.XLOOKUP(Consolidated[[#This Row],[CODE]],[1]updatedschoolpoints!$A:$A,[1]updatedschoolpoints!$I:$I)</f>
        <v>7.1703033740000004</v>
      </c>
      <c r="AI624" s="21">
        <f>_xlfn.XLOOKUP(Consolidated[[#This Row],[CODE]],[1]updatedschoolpoints!$A:$A,[1]updatedschoolpoints!$H:$H)</f>
        <v>312338.41499999998</v>
      </c>
      <c r="AJ624" s="21">
        <v>16468</v>
      </c>
      <c r="AK624" s="21" t="s">
        <v>248</v>
      </c>
      <c r="AL624" s="26">
        <f>_xlfn.XLOOKUP(Consolidated[[#This Row],[CODE]],'[2]FCI updated 220517'!$B:$B,'[2]FCI updated 220517'!$GD:$GD)</f>
        <v>1.02</v>
      </c>
      <c r="AM624" s="27">
        <f>IF(AND(Consolidated[[#This Row],[DESIGNATION]]="Historic",Consolidated[[#This Row],[DESIGNATION 3/22/2022]]="Historic"),AL624,AL624/1.6)</f>
        <v>0.63749999999999996</v>
      </c>
      <c r="AN624" s="21" t="s">
        <v>97</v>
      </c>
      <c r="AO624" s="21" t="s">
        <v>97</v>
      </c>
      <c r="AP624" s="21" t="str">
        <f>_xlfn.XLOOKUP(Consolidated[[#This Row],[CODE]],'[3]PRUEBA PVI'!$D:$D,'[3]PRUEBA PVI'!$I:$I,"NO DATA")</f>
        <v>REGULAR</v>
      </c>
      <c r="AQ624" s="28" t="str">
        <f>IF(_xlfn.XLOOKUP(Consolidated[[#This Row],[CODE]],'[4]PRUEBA PVI'!$D:$D,'[4]PRUEBA PVI'!$I:$I,"NOT FOUND")=Consolidated[[#This Row],[SPECIAL SCHOOL]],"MATCHES","NO")</f>
        <v>MATCHES</v>
      </c>
      <c r="AR624" s="28"/>
      <c r="AS624" s="21">
        <f>_xlfn.XLOOKUP(Consolidated[[#This Row],[CODE]],'[5]WORKING FILE'!$D:$D,'[5]WORKING FILE'!$W:$W,"")</f>
        <v>5</v>
      </c>
      <c r="AT624" s="33">
        <f>_xlfn.XLOOKUP(Consolidated[[#This Row],[CODE]],'[5]WORKING FILE'!$D:$D,'[5]WORKING FILE'!$V:$V)</f>
        <v>0</v>
      </c>
      <c r="AU624" s="21" t="str">
        <f>_xlfn.XLOOKUP(Consolidated[[#This Row],[CODE]],'[6]Karen sort'!$D:$D,'[6]Karen sort'!$O:$O,"NOT COMPLETE")</f>
        <v>PK-5</v>
      </c>
      <c r="AV624" s="21">
        <v>43.6</v>
      </c>
      <c r="AW624" s="21">
        <v>2</v>
      </c>
      <c r="AX624" s="21" t="s">
        <v>92</v>
      </c>
      <c r="AY624" s="27" t="s">
        <v>92</v>
      </c>
      <c r="AZ624" s="21"/>
      <c r="BA624" s="21"/>
      <c r="BB624" s="21"/>
      <c r="BC624" s="21"/>
      <c r="BD624" s="21"/>
      <c r="BE624" s="21"/>
      <c r="BF624" s="24" t="s">
        <v>98</v>
      </c>
      <c r="BG624" s="24">
        <v>221.19840038240235</v>
      </c>
      <c r="BH624" s="29" t="str">
        <f>IF(_xlfn.XLOOKUP(Consolidated[[#This Row],[CODE]],'[4]PRUEBA PVI'!$D:$D,'[4]PRUEBA PVI'!$AF:$AF,"NOT FOUND")=BG624,"",_xlfn.XLOOKUP(Consolidated[[#This Row],[CODE]],'[4]PRUEBA PVI'!$D:$D,'[4]PRUEBA PVI'!$AF:$AF,"NOT FOUND"))</f>
        <v/>
      </c>
      <c r="BI624" s="30">
        <v>209.10333245222702</v>
      </c>
      <c r="BJ624" s="21">
        <v>20</v>
      </c>
      <c r="BK624" s="28" t="str">
        <f>IF(_xlfn.XLOOKUP(Consolidated[[#This Row],[CODE]],'[4]PRUEBA PVI'!$D:$D,'[4]PRUEBA PVI'!$AK:$AK,"NO DATA")=Consolidated[[#This Row],[NO OF CLASSROOMS]],"","DOES NOT MATCH")</f>
        <v/>
      </c>
      <c r="BL624" s="31">
        <f>Consolidated[[#This Row],[ENROLLMENT 2021-22]]/Consolidated[[#This Row],[NO OF CLASSROOMS]]</f>
        <v>10.455166622611351</v>
      </c>
      <c r="BM624" s="21">
        <f>Consolidated[[#This Row],[FLOOR AREA (SF)]]/Consolidated[[#This Row],[ENROLLMENT 2022-23]]</f>
        <v>74.449001310726146</v>
      </c>
      <c r="BN624" s="21" t="s">
        <v>99</v>
      </c>
      <c r="BO624" s="21" t="s">
        <v>100</v>
      </c>
      <c r="BP624" s="21" t="s">
        <v>97</v>
      </c>
      <c r="BQ624" s="21" t="s">
        <v>97</v>
      </c>
      <c r="BR624" s="21" t="s">
        <v>97</v>
      </c>
      <c r="BS624" s="21" t="str">
        <f>_xlfn.XLOOKUP(Consolidated[[#This Row],[CODE]],'[7]page 1'!$A:$A,'[7]page 1'!$C:$C,"")</f>
        <v>85KVA</v>
      </c>
      <c r="BT624" s="21" t="str">
        <f>_xlfn.XLOOKUP(Consolidated[[#This Row],[CODE]],[8]Sheet1!$A:$A,[8]Sheet1!$G:$G,"")</f>
        <v/>
      </c>
      <c r="BU624" s="21" t="s">
        <v>92</v>
      </c>
      <c r="BV624" s="21" t="s">
        <v>101</v>
      </c>
      <c r="BW624" s="25" t="s">
        <v>92</v>
      </c>
      <c r="BX624" s="32" t="s">
        <v>1748</v>
      </c>
      <c r="BY624" s="21" t="s">
        <v>1698</v>
      </c>
      <c r="BZ624" s="21" t="s">
        <v>103</v>
      </c>
      <c r="CA624" s="33" t="s">
        <v>1736</v>
      </c>
      <c r="CB624" s="21">
        <v>4</v>
      </c>
      <c r="CC624" s="25" t="s">
        <v>105</v>
      </c>
      <c r="CD624" s="21" t="s">
        <v>97</v>
      </c>
      <c r="CE624" s="21"/>
      <c r="CF624" s="21" t="s">
        <v>106</v>
      </c>
    </row>
    <row r="625" spans="1:84" ht="70.2" x14ac:dyDescent="0.3">
      <c r="A625" s="21">
        <v>61416</v>
      </c>
      <c r="B625" s="22" t="s">
        <v>1749</v>
      </c>
      <c r="C625" s="21" t="s">
        <v>1698</v>
      </c>
      <c r="D625" s="21" t="s">
        <v>1699</v>
      </c>
      <c r="E625" s="21" t="s">
        <v>1698</v>
      </c>
      <c r="F625" s="21"/>
      <c r="G625" s="21" t="s">
        <v>119</v>
      </c>
      <c r="H625" s="21" t="s">
        <v>120</v>
      </c>
      <c r="I625" s="21" t="s">
        <v>92</v>
      </c>
      <c r="J625" s="21" t="s">
        <v>93</v>
      </c>
      <c r="K625" s="21" t="s">
        <v>121</v>
      </c>
      <c r="L625" s="24" t="s">
        <v>92</v>
      </c>
      <c r="M625" s="24">
        <v>78.217080477631697</v>
      </c>
      <c r="N625" s="24">
        <v>82.162933985005168</v>
      </c>
      <c r="O625" s="24">
        <v>76.966797299573827</v>
      </c>
      <c r="P625" s="24">
        <v>86.645145732496147</v>
      </c>
      <c r="Q625" s="24">
        <v>100.07485660383661</v>
      </c>
      <c r="R625" s="24">
        <v>90.784964211310012</v>
      </c>
      <c r="S625" s="24" t="s">
        <v>92</v>
      </c>
      <c r="T625" s="24" t="s">
        <v>92</v>
      </c>
      <c r="U625" s="24" t="s">
        <v>92</v>
      </c>
      <c r="V625" s="24" t="s">
        <v>92</v>
      </c>
      <c r="W625" s="24" t="s">
        <v>92</v>
      </c>
      <c r="X625" s="24" t="s">
        <v>92</v>
      </c>
      <c r="Y625" s="24" t="s">
        <v>92</v>
      </c>
      <c r="Z625" s="24" t="s">
        <v>92</v>
      </c>
      <c r="AA625" s="24" t="s">
        <v>92</v>
      </c>
      <c r="AB625" s="23" t="s">
        <v>136</v>
      </c>
      <c r="AC625" s="21">
        <v>18.397220000000001</v>
      </c>
      <c r="AD625" s="21">
        <v>-66.066609999999997</v>
      </c>
      <c r="AE625" s="21" t="str">
        <f>_xlfn.XLOOKUP(Consolidated[[#This Row],[CODE]],[1]updatedschoolpoints!$A:$A,[1]updatedschoolpoints!$O:$O)</f>
        <v>086-030-100-01</v>
      </c>
      <c r="AF625" s="21">
        <f>_xlfn.XLOOKUP(Consolidated[[#This Row],[CODE]],[1]updatedschoolpoints!$A:$A,[1]updatedschoolpoints!$Q:$Q)</f>
        <v>1</v>
      </c>
      <c r="AG625" s="21">
        <f>_xlfn.XLOOKUP(Consolidated[[#This Row],[CODE]],[1]updatedschoolpoints!$A:$A,[1]updatedschoolpoints!$P:$P)</f>
        <v>100</v>
      </c>
      <c r="AH625" s="21">
        <f>_xlfn.XLOOKUP(Consolidated[[#This Row],[CODE]],[1]updatedschoolpoints!$A:$A,[1]updatedschoolpoints!$I:$I)</f>
        <v>2.3459062390000001</v>
      </c>
      <c r="AI625" s="21">
        <f>_xlfn.XLOOKUP(Consolidated[[#This Row],[CODE]],[1]updatedschoolpoints!$A:$A,[1]updatedschoolpoints!$H:$H)</f>
        <v>102187.6758</v>
      </c>
      <c r="AJ625" s="21">
        <v>35125</v>
      </c>
      <c r="AK625" s="21" t="s">
        <v>248</v>
      </c>
      <c r="AL625" s="26">
        <f>_xlfn.XLOOKUP(Consolidated[[#This Row],[CODE]],'[2]FCI updated 220517'!$B:$B,'[2]FCI updated 220517'!$GD:$GD)</f>
        <v>1.32</v>
      </c>
      <c r="AM625" s="27">
        <f>IF(AND(Consolidated[[#This Row],[DESIGNATION]]="Historic",Consolidated[[#This Row],[DESIGNATION 3/22/2022]]="Historic"),AL625,AL625/1.6)</f>
        <v>0.82499999999999996</v>
      </c>
      <c r="AN625" s="21" t="s">
        <v>97</v>
      </c>
      <c r="AO625" s="21" t="s">
        <v>97</v>
      </c>
      <c r="AP625" s="21" t="str">
        <f>_xlfn.XLOOKUP(Consolidated[[#This Row],[CODE]],'[3]PRUEBA PVI'!$D:$D,'[3]PRUEBA PVI'!$I:$I,"NO DATA")</f>
        <v>REGULAR</v>
      </c>
      <c r="AQ625" s="28" t="str">
        <f>IF(_xlfn.XLOOKUP(Consolidated[[#This Row],[CODE]],'[4]PRUEBA PVI'!$D:$D,'[4]PRUEBA PVI'!$I:$I,"NOT FOUND")=Consolidated[[#This Row],[SPECIAL SCHOOL]],"MATCHES","NO")</f>
        <v>MATCHES</v>
      </c>
      <c r="AR625" s="28"/>
      <c r="AS625" s="21">
        <f>_xlfn.XLOOKUP(Consolidated[[#This Row],[CODE]],'[5]WORKING FILE'!$D:$D,'[5]WORKING FILE'!$W:$W,"")</f>
        <v>5</v>
      </c>
      <c r="AT625" s="33" t="str">
        <f>_xlfn.XLOOKUP(Consolidated[[#This Row],[CODE]],'[5]WORKING FILE'!$D:$D,'[5]WORKING FILE'!$V:$V)</f>
        <v>tight full site</v>
      </c>
      <c r="AU625" s="21" t="str">
        <f>_xlfn.XLOOKUP(Consolidated[[#This Row],[CODE]],'[6]Karen sort'!$D:$D,'[6]Karen sort'!$O:$O,"NOT COMPLETE")</f>
        <v>PK-5</v>
      </c>
      <c r="AV625" s="21">
        <v>43.6</v>
      </c>
      <c r="AW625" s="21">
        <v>4</v>
      </c>
      <c r="AX625" s="21" t="s">
        <v>92</v>
      </c>
      <c r="AY625" s="27" t="s">
        <v>92</v>
      </c>
      <c r="AZ625" s="21"/>
      <c r="BA625" s="21"/>
      <c r="BB625" s="21"/>
      <c r="BC625" s="21"/>
      <c r="BD625" s="21"/>
      <c r="BE625" s="21"/>
      <c r="BF625" s="24" t="s">
        <v>98</v>
      </c>
      <c r="BG625" s="24">
        <v>519.64094164247228</v>
      </c>
      <c r="BH625" s="29" t="str">
        <f>IF(_xlfn.XLOOKUP(Consolidated[[#This Row],[CODE]],'[4]PRUEBA PVI'!$D:$D,'[4]PRUEBA PVI'!$AF:$AF,"NOT FOUND")=BG625,"",_xlfn.XLOOKUP(Consolidated[[#This Row],[CODE]],'[4]PRUEBA PVI'!$D:$D,'[4]PRUEBA PVI'!$AF:$AF,"NOT FOUND"))</f>
        <v/>
      </c>
      <c r="BI625" s="30">
        <v>490.0875847022603</v>
      </c>
      <c r="BJ625" s="21">
        <v>37</v>
      </c>
      <c r="BK625" s="28" t="str">
        <f>IF(_xlfn.XLOOKUP(Consolidated[[#This Row],[CODE]],'[4]PRUEBA PVI'!$D:$D,'[4]PRUEBA PVI'!$AK:$AK,"NO DATA")=Consolidated[[#This Row],[NO OF CLASSROOMS]],"","DOES NOT MATCH")</f>
        <v/>
      </c>
      <c r="BL625" s="31">
        <f>Consolidated[[#This Row],[ENROLLMENT 2021-22]]/Consolidated[[#This Row],[NO OF CLASSROOMS]]</f>
        <v>13.245610397358387</v>
      </c>
      <c r="BM625" s="21">
        <f>Consolidated[[#This Row],[FLOOR AREA (SF)]]/Consolidated[[#This Row],[ENROLLMENT 2022-23]]</f>
        <v>67.594750885058232</v>
      </c>
      <c r="BN625" s="21" t="s">
        <v>99</v>
      </c>
      <c r="BO625" s="21" t="s">
        <v>115</v>
      </c>
      <c r="BP625" s="21" t="s">
        <v>97</v>
      </c>
      <c r="BQ625" s="21" t="s">
        <v>97</v>
      </c>
      <c r="BR625" s="21" t="s">
        <v>97</v>
      </c>
      <c r="BS625" s="21" t="str">
        <f>_xlfn.XLOOKUP(Consolidated[[#This Row],[CODE]],'[7]page 1'!$A:$A,'[7]page 1'!$C:$C,"")</f>
        <v/>
      </c>
      <c r="BT625" s="21" t="str">
        <f>_xlfn.XLOOKUP(Consolidated[[#This Row],[CODE]],[8]Sheet1!$A:$A,[8]Sheet1!$G:$G,"")</f>
        <v/>
      </c>
      <c r="BU625" s="21" t="s">
        <v>285</v>
      </c>
      <c r="BV625" s="21" t="s">
        <v>101</v>
      </c>
      <c r="BW625" s="25" t="s">
        <v>92</v>
      </c>
      <c r="BX625" s="32" t="s">
        <v>1750</v>
      </c>
      <c r="BY625" s="21" t="s">
        <v>1698</v>
      </c>
      <c r="BZ625" s="21" t="s">
        <v>103</v>
      </c>
      <c r="CA625" s="33" t="s">
        <v>1751</v>
      </c>
      <c r="CB625" s="21">
        <v>4</v>
      </c>
      <c r="CC625" s="25" t="s">
        <v>105</v>
      </c>
      <c r="CD625" s="21" t="s">
        <v>97</v>
      </c>
      <c r="CE625" s="21"/>
      <c r="CF625" s="21" t="s">
        <v>134</v>
      </c>
    </row>
    <row r="626" spans="1:84" ht="27.6" x14ac:dyDescent="0.3">
      <c r="A626" s="21">
        <v>61424</v>
      </c>
      <c r="B626" s="22" t="s">
        <v>1752</v>
      </c>
      <c r="C626" s="21" t="s">
        <v>1698</v>
      </c>
      <c r="D626" s="21" t="s">
        <v>1699</v>
      </c>
      <c r="E626" s="21" t="s">
        <v>1698</v>
      </c>
      <c r="F626" s="21"/>
      <c r="G626" s="21" t="s">
        <v>92</v>
      </c>
      <c r="H626" s="21"/>
      <c r="I626" s="21" t="s">
        <v>92</v>
      </c>
      <c r="J626" s="21" t="s">
        <v>93</v>
      </c>
      <c r="K626" s="21" t="s">
        <v>94</v>
      </c>
      <c r="L626" s="24" t="s">
        <v>92</v>
      </c>
      <c r="M626" s="24" t="s">
        <v>92</v>
      </c>
      <c r="N626" s="24" t="s">
        <v>92</v>
      </c>
      <c r="O626" s="24" t="s">
        <v>92</v>
      </c>
      <c r="P626" s="24" t="s">
        <v>92</v>
      </c>
      <c r="Q626" s="24" t="s">
        <v>92</v>
      </c>
      <c r="R626" s="24" t="s">
        <v>92</v>
      </c>
      <c r="S626" s="24" t="s">
        <v>92</v>
      </c>
      <c r="T626" s="24" t="s">
        <v>92</v>
      </c>
      <c r="U626" s="24" t="s">
        <v>92</v>
      </c>
      <c r="V626" s="24" t="s">
        <v>92</v>
      </c>
      <c r="W626" s="24" t="s">
        <v>92</v>
      </c>
      <c r="X626" s="24" t="s">
        <v>92</v>
      </c>
      <c r="Y626" s="24" t="s">
        <v>92</v>
      </c>
      <c r="Z626" s="24">
        <v>6.8698768014575862</v>
      </c>
      <c r="AA626" s="24" t="s">
        <v>92</v>
      </c>
      <c r="AB626" s="23" t="s">
        <v>95</v>
      </c>
      <c r="AC626" s="21">
        <v>18.416979999999999</v>
      </c>
      <c r="AD626" s="21">
        <v>-66.080939999999998</v>
      </c>
      <c r="AE626" s="21" t="str">
        <f>_xlfn.XLOOKUP(Consolidated[[#This Row],[CODE]],[1]updatedschoolpoints!$A:$A,[1]updatedschoolpoints!$O:$O)</f>
        <v>062-057-034-11</v>
      </c>
      <c r="AF626" s="21">
        <f>_xlfn.XLOOKUP(Consolidated[[#This Row],[CODE]],[1]updatedschoolpoints!$A:$A,[1]updatedschoolpoints!$Q:$Q)</f>
        <v>11</v>
      </c>
      <c r="AG626" s="21">
        <f>_xlfn.XLOOKUP(Consolidated[[#This Row],[CODE]],[1]updatedschoolpoints!$A:$A,[1]updatedschoolpoints!$P:$P)</f>
        <v>34</v>
      </c>
      <c r="AH626" s="21">
        <f>_xlfn.XLOOKUP(Consolidated[[#This Row],[CODE]],[1]updatedschoolpoints!$A:$A,[1]updatedschoolpoints!$I:$I)</f>
        <v>3.9817602889999999</v>
      </c>
      <c r="AI626" s="21">
        <f>_xlfn.XLOOKUP(Consolidated[[#This Row],[CODE]],[1]updatedschoolpoints!$A:$A,[1]updatedschoolpoints!$H:$H)</f>
        <v>173445.47820000001</v>
      </c>
      <c r="AJ626" s="21">
        <v>65620</v>
      </c>
      <c r="AK626" s="21" t="s">
        <v>1753</v>
      </c>
      <c r="AL626" s="26">
        <f>_xlfn.XLOOKUP(Consolidated[[#This Row],[CODE]],'[2]FCI updated 220517'!$B:$B,'[2]FCI updated 220517'!$GD:$GD)</f>
        <v>0.5575</v>
      </c>
      <c r="AM626" s="27">
        <f>IF(AND(Consolidated[[#This Row],[DESIGNATION]]="Historic",Consolidated[[#This Row],[DESIGNATION 3/22/2022]]="Historic"),AL626,AL626/1.6)</f>
        <v>0.34843749999999996</v>
      </c>
      <c r="AN626" s="21" t="s">
        <v>45</v>
      </c>
      <c r="AO626" s="21" t="s">
        <v>46</v>
      </c>
      <c r="AP626" s="21" t="str">
        <f>_xlfn.XLOOKUP(Consolidated[[#This Row],[CODE]],'[3]PRUEBA PVI'!$D:$D,'[3]PRUEBA PVI'!$I:$I,"NO DATA")</f>
        <v>REGULAR</v>
      </c>
      <c r="AQ626" s="28" t="str">
        <f>IF(_xlfn.XLOOKUP(Consolidated[[#This Row],[CODE]],'[4]PRUEBA PVI'!$D:$D,'[4]PRUEBA PVI'!$I:$I,"NOT FOUND")=Consolidated[[#This Row],[SPECIAL SCHOOL]],"MATCHES","NO")</f>
        <v>MATCHES</v>
      </c>
      <c r="AR626" s="28"/>
      <c r="AS626" s="21">
        <f>_xlfn.XLOOKUP(Consolidated[[#This Row],[CODE]],'[5]WORKING FILE'!$D:$D,'[5]WORKING FILE'!$W:$W,"")</f>
        <v>1</v>
      </c>
      <c r="AT626" s="33" t="str">
        <f>_xlfn.XLOOKUP(Consolidated[[#This Row],[CODE]],'[5]WORKING FILE'!$D:$D,'[5]WORKING FILE'!$V:$V)</f>
        <v>flood plain</v>
      </c>
      <c r="AU626" s="21" t="str">
        <f>_xlfn.XLOOKUP(Consolidated[[#This Row],[CODE]],'[6]Karen sort'!$D:$D,'[6]Karen sort'!$O:$O,"NOT COMPLETE")</f>
        <v>SPED</v>
      </c>
      <c r="AV626" s="21">
        <v>43.6</v>
      </c>
      <c r="AW626" s="21">
        <v>5</v>
      </c>
      <c r="AX626" s="21" t="s">
        <v>92</v>
      </c>
      <c r="AY626" s="27" t="s">
        <v>92</v>
      </c>
      <c r="AZ626" s="21"/>
      <c r="BA626" s="21"/>
      <c r="BB626" s="21"/>
      <c r="BC626" s="21"/>
      <c r="BD626" s="21"/>
      <c r="BE626" s="21"/>
      <c r="BF626" s="24" t="s">
        <v>98</v>
      </c>
      <c r="BG626" s="24">
        <v>155.23376522155758</v>
      </c>
      <c r="BH626" s="29" t="str">
        <f>IF(_xlfn.XLOOKUP(Consolidated[[#This Row],[CODE]],'[4]PRUEBA PVI'!$D:$D,'[4]PRUEBA PVI'!$AF:$AF,"NOT FOUND")=BG626,"",_xlfn.XLOOKUP(Consolidated[[#This Row],[CODE]],'[4]PRUEBA PVI'!$D:$D,'[4]PRUEBA PVI'!$AF:$AF,"NOT FOUND"))</f>
        <v/>
      </c>
      <c r="BI626" s="30">
        <v>151.77704617463317</v>
      </c>
      <c r="BJ626" s="21">
        <v>37</v>
      </c>
      <c r="BK626" s="28" t="str">
        <f>IF(_xlfn.XLOOKUP(Consolidated[[#This Row],[CODE]],'[4]PRUEBA PVI'!$D:$D,'[4]PRUEBA PVI'!$AK:$AK,"NO DATA")=Consolidated[[#This Row],[NO OF CLASSROOMS]],"","DOES NOT MATCH")</f>
        <v/>
      </c>
      <c r="BL626" s="31">
        <f>Consolidated[[#This Row],[ENROLLMENT 2021-22]]/Consolidated[[#This Row],[NO OF CLASSROOMS]]</f>
        <v>4.1020823290441397</v>
      </c>
      <c r="BM626" s="21">
        <f>Consolidated[[#This Row],[FLOOR AREA (SF)]]/Consolidated[[#This Row],[ENROLLMENT 2022-23]]</f>
        <v>422.71731221840673</v>
      </c>
      <c r="BN626" s="21" t="s">
        <v>99</v>
      </c>
      <c r="BO626" s="21" t="s">
        <v>115</v>
      </c>
      <c r="BP626" s="21" t="s">
        <v>97</v>
      </c>
      <c r="BQ626" s="21" t="s">
        <v>123</v>
      </c>
      <c r="BR626" s="21" t="s">
        <v>97</v>
      </c>
      <c r="BS626" s="21" t="str">
        <f>_xlfn.XLOOKUP(Consolidated[[#This Row],[CODE]],'[7]page 1'!$A:$A,'[7]page 1'!$C:$C,"")</f>
        <v/>
      </c>
      <c r="BT626" s="21" t="str">
        <f>_xlfn.XLOOKUP(Consolidated[[#This Row],[CODE]],[8]Sheet1!$A:$A,[8]Sheet1!$G:$G,"")</f>
        <v/>
      </c>
      <c r="BU626" s="21" t="s">
        <v>92</v>
      </c>
      <c r="BV626" s="21" t="s">
        <v>101</v>
      </c>
      <c r="BW626" s="25" t="s">
        <v>279</v>
      </c>
      <c r="BX626" s="32" t="s">
        <v>1754</v>
      </c>
      <c r="BY626" s="21" t="s">
        <v>1698</v>
      </c>
      <c r="BZ626" s="21" t="s">
        <v>103</v>
      </c>
      <c r="CA626" s="33" t="s">
        <v>1742</v>
      </c>
      <c r="CB626" s="21">
        <v>4</v>
      </c>
      <c r="CC626" s="25" t="s">
        <v>253</v>
      </c>
      <c r="CD626" s="21" t="s">
        <v>97</v>
      </c>
      <c r="CE626" s="21"/>
      <c r="CF626" s="21" t="s">
        <v>139</v>
      </c>
    </row>
    <row r="627" spans="1:84" ht="55.2" x14ac:dyDescent="0.3">
      <c r="A627" s="54">
        <v>61432</v>
      </c>
      <c r="B627" s="22" t="s">
        <v>1755</v>
      </c>
      <c r="C627" s="21" t="s">
        <v>1698</v>
      </c>
      <c r="D627" s="21" t="s">
        <v>1699</v>
      </c>
      <c r="E627" s="21" t="s">
        <v>1698</v>
      </c>
      <c r="F627" s="21"/>
      <c r="G627" s="21" t="s">
        <v>108</v>
      </c>
      <c r="H627" s="21" t="s">
        <v>109</v>
      </c>
      <c r="I627" s="21" t="s">
        <v>92</v>
      </c>
      <c r="J627" s="21" t="s">
        <v>92</v>
      </c>
      <c r="K627" s="21" t="s">
        <v>111</v>
      </c>
      <c r="L627" s="24" t="s">
        <v>92</v>
      </c>
      <c r="M627" s="24">
        <v>3.8154673403722779</v>
      </c>
      <c r="N627" s="24">
        <v>8.4030273393755284</v>
      </c>
      <c r="O627" s="24">
        <v>13.140672709683336</v>
      </c>
      <c r="P627" s="24">
        <v>11.301540747716889</v>
      </c>
      <c r="Q627" s="24">
        <v>15.105638732654581</v>
      </c>
      <c r="R627" s="24">
        <v>11.348120526413751</v>
      </c>
      <c r="S627" s="24">
        <v>21.812790820455341</v>
      </c>
      <c r="T627" s="24">
        <v>39.700278425525163</v>
      </c>
      <c r="U627" s="24">
        <v>37.082135195350787</v>
      </c>
      <c r="V627" s="24" t="s">
        <v>92</v>
      </c>
      <c r="W627" s="24" t="s">
        <v>92</v>
      </c>
      <c r="X627" s="24" t="s">
        <v>92</v>
      </c>
      <c r="Y627" s="24" t="s">
        <v>92</v>
      </c>
      <c r="Z627" s="24" t="s">
        <v>92</v>
      </c>
      <c r="AA627" s="24" t="s">
        <v>92</v>
      </c>
      <c r="AB627" s="23" t="s">
        <v>112</v>
      </c>
      <c r="AC627" s="21">
        <v>18.40596</v>
      </c>
      <c r="AD627" s="21">
        <v>-66.085890000000006</v>
      </c>
      <c r="AE627" s="21" t="str">
        <f>_xlfn.XLOOKUP(Consolidated[[#This Row],[CODE]],[1]updatedschoolpoints!$A:$A,[1]updatedschoolpoints!$O:$O)</f>
        <v>062-097-344-01</v>
      </c>
      <c r="AF627" s="21">
        <f>_xlfn.XLOOKUP(Consolidated[[#This Row],[CODE]],[1]updatedschoolpoints!$A:$A,[1]updatedschoolpoints!$Q:$Q)</f>
        <v>1</v>
      </c>
      <c r="AG627" s="21">
        <f>_xlfn.XLOOKUP(Consolidated[[#This Row],[CODE]],[1]updatedschoolpoints!$A:$A,[1]updatedschoolpoints!$P:$P)</f>
        <v>344</v>
      </c>
      <c r="AH627" s="21">
        <f>_xlfn.XLOOKUP(Consolidated[[#This Row],[CODE]],[1]updatedschoolpoints!$A:$A,[1]updatedschoolpoints!$I:$I)</f>
        <v>2.441774938</v>
      </c>
      <c r="AI627" s="21">
        <f>_xlfn.XLOOKUP(Consolidated[[#This Row],[CODE]],[1]updatedschoolpoints!$A:$A,[1]updatedschoolpoints!$H:$H)</f>
        <v>106363.7163</v>
      </c>
      <c r="AJ627" s="21">
        <v>22283</v>
      </c>
      <c r="AK627" s="21" t="s">
        <v>934</v>
      </c>
      <c r="AL627" s="26">
        <f>_xlfn.XLOOKUP(Consolidated[[#This Row],[CODE]],'[2]FCI updated 220517'!$B:$B,'[2]FCI updated 220517'!$GD:$GD)</f>
        <v>1.2</v>
      </c>
      <c r="AM627" s="27">
        <f>IF(AND(Consolidated[[#This Row],[DESIGNATION]]="Historic",Consolidated[[#This Row],[DESIGNATION 3/22/2022]]="Historic"),AL627,AL627/1.6)</f>
        <v>0.74999999999999989</v>
      </c>
      <c r="AN627" s="21" t="s">
        <v>97</v>
      </c>
      <c r="AO627" s="21" t="s">
        <v>97</v>
      </c>
      <c r="AP627" s="21" t="str">
        <f>_xlfn.XLOOKUP(Consolidated[[#This Row],[CODE]],'[3]PRUEBA PVI'!$D:$D,'[3]PRUEBA PVI'!$I:$I,"NO DATA")</f>
        <v>REGULAR</v>
      </c>
      <c r="AQ627" s="28" t="str">
        <f>IF(_xlfn.XLOOKUP(Consolidated[[#This Row],[CODE]],'[4]PRUEBA PVI'!$D:$D,'[4]PRUEBA PVI'!$I:$I,"NOT FOUND")=Consolidated[[#This Row],[SPECIAL SCHOOL]],"MATCHES","NO")</f>
        <v>MATCHES</v>
      </c>
      <c r="AR627" s="28"/>
      <c r="AS627" s="21">
        <f>_xlfn.XLOOKUP(Consolidated[[#This Row],[CODE]],'[5]WORKING FILE'!$D:$D,'[5]WORKING FILE'!$W:$W,"")</f>
        <v>5</v>
      </c>
      <c r="AT627" s="33">
        <f>_xlfn.XLOOKUP(Consolidated[[#This Row],[CODE]],'[5]WORKING FILE'!$D:$D,'[5]WORKING FILE'!$V:$V)</f>
        <v>0</v>
      </c>
      <c r="AU627" s="21" t="str">
        <f>_xlfn.XLOOKUP(Consolidated[[#This Row],[CODE]],'[6]Karen sort'!$D:$D,'[6]Karen sort'!$O:$O,"NOT COMPLETE")</f>
        <v>PK-5</v>
      </c>
      <c r="AV627" s="21">
        <v>43.6</v>
      </c>
      <c r="AW627" s="21">
        <v>2</v>
      </c>
      <c r="AX627" s="21" t="s">
        <v>92</v>
      </c>
      <c r="AY627" s="27" t="s">
        <v>92</v>
      </c>
      <c r="AZ627" s="21"/>
      <c r="BA627" s="21"/>
      <c r="BB627" s="21"/>
      <c r="BC627" s="21"/>
      <c r="BD627" s="21"/>
      <c r="BE627" s="21"/>
      <c r="BF627" s="24" t="s">
        <v>98</v>
      </c>
      <c r="BG627" s="24">
        <v>161.70967183754766</v>
      </c>
      <c r="BH627" s="29" t="str">
        <f>IF(_xlfn.XLOOKUP(Consolidated[[#This Row],[CODE]],'[4]PRUEBA PVI'!$D:$D,'[4]PRUEBA PVI'!$AF:$AF,"NOT FOUND")=BG627,"",_xlfn.XLOOKUP(Consolidated[[#This Row],[CODE]],'[4]PRUEBA PVI'!$D:$D,'[4]PRUEBA PVI'!$AF:$AF,"NOT FOUND"))</f>
        <v/>
      </c>
      <c r="BI627" s="30">
        <v>152.92777468710179</v>
      </c>
      <c r="BJ627" s="21">
        <v>26</v>
      </c>
      <c r="BK627" s="28" t="str">
        <f>IF(_xlfn.XLOOKUP(Consolidated[[#This Row],[CODE]],'[4]PRUEBA PVI'!$D:$D,'[4]PRUEBA PVI'!$AK:$AK,"NO DATA")=Consolidated[[#This Row],[NO OF CLASSROOMS]],"","DOES NOT MATCH")</f>
        <v/>
      </c>
      <c r="BL627" s="31">
        <f>Consolidated[[#This Row],[ENROLLMENT 2021-22]]/Consolidated[[#This Row],[NO OF CLASSROOMS]]</f>
        <v>5.8818374879654538</v>
      </c>
      <c r="BM627" s="21">
        <f>Consolidated[[#This Row],[FLOOR AREA (SF)]]/Consolidated[[#This Row],[ENROLLMENT 2022-23]]</f>
        <v>137.79633429956704</v>
      </c>
      <c r="BN627" s="21" t="s">
        <v>99</v>
      </c>
      <c r="BO627" s="21" t="s">
        <v>115</v>
      </c>
      <c r="BP627" s="21" t="s">
        <v>97</v>
      </c>
      <c r="BQ627" s="21" t="s">
        <v>97</v>
      </c>
      <c r="BR627" s="21" t="s">
        <v>97</v>
      </c>
      <c r="BS627" s="21" t="str">
        <f>_xlfn.XLOOKUP(Consolidated[[#This Row],[CODE]],'[7]page 1'!$A:$A,'[7]page 1'!$C:$C,"")</f>
        <v/>
      </c>
      <c r="BT627" s="21" t="str">
        <f>_xlfn.XLOOKUP(Consolidated[[#This Row],[CODE]],[8]Sheet1!$A:$A,[8]Sheet1!$G:$G,"")</f>
        <v/>
      </c>
      <c r="BU627" s="21" t="s">
        <v>92</v>
      </c>
      <c r="BV627" s="21" t="s">
        <v>101</v>
      </c>
      <c r="BW627" s="25" t="s">
        <v>227</v>
      </c>
      <c r="BX627" s="32" t="s">
        <v>1756</v>
      </c>
      <c r="BY627" s="21" t="s">
        <v>1698</v>
      </c>
      <c r="BZ627" s="21" t="s">
        <v>103</v>
      </c>
      <c r="CA627" s="33" t="s">
        <v>1736</v>
      </c>
      <c r="CB627" s="21">
        <v>4</v>
      </c>
      <c r="CC627" s="25" t="s">
        <v>105</v>
      </c>
      <c r="CD627" s="21" t="s">
        <v>97</v>
      </c>
      <c r="CE627" s="21"/>
      <c r="CF627" s="21" t="s">
        <v>117</v>
      </c>
    </row>
    <row r="628" spans="1:84" ht="41.4" x14ac:dyDescent="0.3">
      <c r="A628" s="21">
        <v>61440</v>
      </c>
      <c r="B628" s="22" t="s">
        <v>385</v>
      </c>
      <c r="C628" s="21" t="s">
        <v>1698</v>
      </c>
      <c r="D628" s="21" t="s">
        <v>1699</v>
      </c>
      <c r="E628" s="21" t="s">
        <v>1698</v>
      </c>
      <c r="F628" s="21"/>
      <c r="G628" s="21" t="s">
        <v>160</v>
      </c>
      <c r="H628" s="21" t="s">
        <v>161</v>
      </c>
      <c r="I628" s="21" t="s">
        <v>92</v>
      </c>
      <c r="J628" s="21" t="s">
        <v>93</v>
      </c>
      <c r="K628" s="21" t="s">
        <v>162</v>
      </c>
      <c r="L628" s="24" t="s">
        <v>92</v>
      </c>
      <c r="M628" s="24" t="s">
        <v>92</v>
      </c>
      <c r="N628" s="24" t="s">
        <v>92</v>
      </c>
      <c r="O628" s="24" t="s">
        <v>92</v>
      </c>
      <c r="P628" s="24" t="s">
        <v>92</v>
      </c>
      <c r="Q628" s="24" t="s">
        <v>92</v>
      </c>
      <c r="R628" s="24" t="s">
        <v>92</v>
      </c>
      <c r="S628" s="24" t="s">
        <v>92</v>
      </c>
      <c r="T628" s="24" t="s">
        <v>92</v>
      </c>
      <c r="U628" s="24" t="s">
        <v>92</v>
      </c>
      <c r="V628" s="24">
        <v>105.02344389451294</v>
      </c>
      <c r="W628" s="24">
        <v>112.5703981474238</v>
      </c>
      <c r="X628" s="24">
        <v>104.21394257688534</v>
      </c>
      <c r="Y628" s="24">
        <v>84.889372043411313</v>
      </c>
      <c r="Z628" s="24" t="s">
        <v>92</v>
      </c>
      <c r="AA628" s="24" t="s">
        <v>92</v>
      </c>
      <c r="AB628" s="23" t="s">
        <v>178</v>
      </c>
      <c r="AC628" s="21">
        <v>18.406669999999998</v>
      </c>
      <c r="AD628" s="21">
        <v>-66.073040000000006</v>
      </c>
      <c r="AE628" s="21" t="str">
        <f>_xlfn.XLOOKUP(Consolidated[[#This Row],[CODE]],[1]updatedschoolpoints!$A:$A,[1]updatedschoolpoints!$O:$O)</f>
        <v>062-099-549-02</v>
      </c>
      <c r="AF628" s="21">
        <f>_xlfn.XLOOKUP(Consolidated[[#This Row],[CODE]],[1]updatedschoolpoints!$A:$A,[1]updatedschoolpoints!$Q:$Q)</f>
        <v>2</v>
      </c>
      <c r="AG628" s="21">
        <f>_xlfn.XLOOKUP(Consolidated[[#This Row],[CODE]],[1]updatedschoolpoints!$A:$A,[1]updatedschoolpoints!$P:$P)</f>
        <v>549</v>
      </c>
      <c r="AH628" s="21">
        <f>_xlfn.XLOOKUP(Consolidated[[#This Row],[CODE]],[1]updatedschoolpoints!$A:$A,[1]updatedschoolpoints!$I:$I)</f>
        <v>7.8222407299999999</v>
      </c>
      <c r="AI628" s="21">
        <f>_xlfn.XLOOKUP(Consolidated[[#This Row],[CODE]],[1]updatedschoolpoints!$A:$A,[1]updatedschoolpoints!$H:$H)</f>
        <v>340736.80619999999</v>
      </c>
      <c r="AJ628" s="21">
        <v>64600</v>
      </c>
      <c r="AK628" s="21" t="s">
        <v>588</v>
      </c>
      <c r="AL628" s="26" t="e">
        <f>_xlfn.XLOOKUP(Consolidated[[#This Row],[CODE]],'[2]FCI updated 220517'!$B:$B,'[2]FCI updated 220517'!$GD:$GD)</f>
        <v>#N/A</v>
      </c>
      <c r="AM628" s="27" t="e">
        <f>IF(AND(Consolidated[[#This Row],[DESIGNATION]]="Historic",Consolidated[[#This Row],[DESIGNATION 3/22/2022]]="Historic"),AL628,AL628/1.6)</f>
        <v>#N/A</v>
      </c>
      <c r="AN628" s="21" t="s">
        <v>45</v>
      </c>
      <c r="AO628" s="21" t="s">
        <v>46</v>
      </c>
      <c r="AP628" s="21" t="str">
        <f>_xlfn.XLOOKUP(Consolidated[[#This Row],[CODE]],'[3]PRUEBA PVI'!$D:$D,'[3]PRUEBA PVI'!$I:$I,"NO DATA")</f>
        <v>VOCACIONAL</v>
      </c>
      <c r="AQ628" s="28" t="str">
        <f>IF(_xlfn.XLOOKUP(Consolidated[[#This Row],[CODE]],'[4]PRUEBA PVI'!$D:$D,'[4]PRUEBA PVI'!$I:$I,"NOT FOUND")=Consolidated[[#This Row],[SPECIAL SCHOOL]],"MATCHES","NO")</f>
        <v>MATCHES</v>
      </c>
      <c r="AR628" s="28"/>
      <c r="AS628" s="21">
        <f>_xlfn.XLOOKUP(Consolidated[[#This Row],[CODE]],'[5]WORKING FILE'!$D:$D,'[5]WORKING FILE'!$W:$W,"")</f>
        <v>1</v>
      </c>
      <c r="AT628" s="33" t="str">
        <f>_xlfn.XLOOKUP(Consolidated[[#This Row],[CODE]],'[5]WORKING FILE'!$D:$D,'[5]WORKING FILE'!$V:$V)</f>
        <v>flood plain</v>
      </c>
      <c r="AU628" s="21" t="str">
        <f>_xlfn.XLOOKUP(Consolidated[[#This Row],[CODE]],'[6]Karen sort'!$D:$D,'[6]Karen sort'!$O:$O,"NOT COMPLETE")</f>
        <v>9-12</v>
      </c>
      <c r="AV628" s="21">
        <v>43.6</v>
      </c>
      <c r="AW628" s="21">
        <v>4</v>
      </c>
      <c r="AX628" s="21" t="s">
        <v>92</v>
      </c>
      <c r="AY628" s="27" t="s">
        <v>92</v>
      </c>
      <c r="AZ628" s="21"/>
      <c r="BA628" s="21"/>
      <c r="BB628" s="21"/>
      <c r="BC628" s="21"/>
      <c r="BD628" s="21"/>
      <c r="BE628" s="21"/>
      <c r="BF628" s="24" t="s">
        <v>98</v>
      </c>
      <c r="BG628" s="24">
        <v>407.68194031853989</v>
      </c>
      <c r="BH628" s="29" t="str">
        <f>IF(_xlfn.XLOOKUP(Consolidated[[#This Row],[CODE]],'[4]PRUEBA PVI'!$D:$D,'[4]PRUEBA PVI'!$AF:$AF,"NOT FOUND")=BG628,"",_xlfn.XLOOKUP(Consolidated[[#This Row],[CODE]],'[4]PRUEBA PVI'!$D:$D,'[4]PRUEBA PVI'!$AF:$AF,"NOT FOUND"))</f>
        <v/>
      </c>
      <c r="BI628" s="30">
        <v>391.08177300325281</v>
      </c>
      <c r="BJ628" s="21">
        <v>35</v>
      </c>
      <c r="BK628" s="28" t="str">
        <f>IF(_xlfn.XLOOKUP(Consolidated[[#This Row],[CODE]],'[4]PRUEBA PVI'!$D:$D,'[4]PRUEBA PVI'!$AK:$AK,"NO DATA")=Consolidated[[#This Row],[NO OF CLASSROOMS]],"","DOES NOT MATCH")</f>
        <v/>
      </c>
      <c r="BL628" s="31">
        <f>Consolidated[[#This Row],[ENROLLMENT 2021-22]]/Consolidated[[#This Row],[NO OF CLASSROOMS]]</f>
        <v>11.173764942950081</v>
      </c>
      <c r="BM628" s="21">
        <f>Consolidated[[#This Row],[FLOOR AREA (SF)]]/Consolidated[[#This Row],[ENROLLMENT 2022-23]]</f>
        <v>158.45685965271156</v>
      </c>
      <c r="BN628" s="21" t="s">
        <v>99</v>
      </c>
      <c r="BO628" s="21" t="s">
        <v>115</v>
      </c>
      <c r="BP628" s="21" t="s">
        <v>97</v>
      </c>
      <c r="BQ628" s="21" t="s">
        <v>123</v>
      </c>
      <c r="BR628" s="21" t="s">
        <v>97</v>
      </c>
      <c r="BS628" s="21" t="str">
        <f>_xlfn.XLOOKUP(Consolidated[[#This Row],[CODE]],'[7]page 1'!$A:$A,'[7]page 1'!$C:$C,"")</f>
        <v/>
      </c>
      <c r="BT628" s="21" t="str">
        <f>_xlfn.XLOOKUP(Consolidated[[#This Row],[CODE]],[8]Sheet1!$A:$A,[8]Sheet1!$G:$G,"")</f>
        <v/>
      </c>
      <c r="BU628" s="21" t="s">
        <v>92</v>
      </c>
      <c r="BV628" s="21" t="s">
        <v>101</v>
      </c>
      <c r="BW628" s="25" t="s">
        <v>279</v>
      </c>
      <c r="BX628" s="32" t="s">
        <v>1757</v>
      </c>
      <c r="BY628" s="21" t="s">
        <v>1698</v>
      </c>
      <c r="BZ628" s="21" t="s">
        <v>103</v>
      </c>
      <c r="CA628" s="33" t="s">
        <v>1758</v>
      </c>
      <c r="CB628" s="21">
        <v>4</v>
      </c>
      <c r="CC628" s="25" t="s">
        <v>105</v>
      </c>
      <c r="CD628" s="21" t="s">
        <v>97</v>
      </c>
      <c r="CE628" s="21"/>
      <c r="CF628" s="21" t="s">
        <v>143</v>
      </c>
    </row>
    <row r="629" spans="1:84" ht="41.4" x14ac:dyDescent="0.3">
      <c r="A629" s="54">
        <v>61457</v>
      </c>
      <c r="B629" s="22" t="s">
        <v>1759</v>
      </c>
      <c r="C629" s="21" t="s">
        <v>1698</v>
      </c>
      <c r="D629" s="21" t="s">
        <v>1699</v>
      </c>
      <c r="E629" s="21" t="s">
        <v>1698</v>
      </c>
      <c r="F629" s="21"/>
      <c r="G629" s="21" t="s">
        <v>255</v>
      </c>
      <c r="H629" s="21" t="s">
        <v>256</v>
      </c>
      <c r="I629" s="21" t="s">
        <v>92</v>
      </c>
      <c r="J629" s="21" t="s">
        <v>92</v>
      </c>
      <c r="K629" s="21" t="s">
        <v>111</v>
      </c>
      <c r="L629" s="24" t="s">
        <v>92</v>
      </c>
      <c r="M629" s="24">
        <v>23.846670877326737</v>
      </c>
      <c r="N629" s="24">
        <v>21.474403200626352</v>
      </c>
      <c r="O629" s="24">
        <v>18.772389585261909</v>
      </c>
      <c r="P629" s="24">
        <v>21.661286433124037</v>
      </c>
      <c r="Q629" s="24">
        <v>33.987687148472808</v>
      </c>
      <c r="R629" s="24">
        <v>27.424624605499897</v>
      </c>
      <c r="S629" s="24">
        <v>25.6063196587954</v>
      </c>
      <c r="T629" s="24" t="s">
        <v>92</v>
      </c>
      <c r="U629" s="24" t="s">
        <v>92</v>
      </c>
      <c r="V629" s="24" t="s">
        <v>92</v>
      </c>
      <c r="W629" s="24" t="s">
        <v>92</v>
      </c>
      <c r="X629" s="24" t="s">
        <v>92</v>
      </c>
      <c r="Y629" s="24" t="s">
        <v>92</v>
      </c>
      <c r="Z629" s="24" t="s">
        <v>92</v>
      </c>
      <c r="AA629" s="24" t="s">
        <v>92</v>
      </c>
      <c r="AB629" s="23" t="s">
        <v>278</v>
      </c>
      <c r="AC629" s="21">
        <v>18.396439999999998</v>
      </c>
      <c r="AD629" s="21">
        <v>-66.091840000000005</v>
      </c>
      <c r="AE629" s="21" t="str">
        <f>_xlfn.XLOOKUP(Consolidated[[#This Row],[CODE]],[1]updatedschoolpoints!$A:$A,[1]updatedschoolpoints!$O:$O)</f>
        <v>086-026-324-30</v>
      </c>
      <c r="AF629" s="21">
        <f>_xlfn.XLOOKUP(Consolidated[[#This Row],[CODE]],[1]updatedschoolpoints!$A:$A,[1]updatedschoolpoints!$Q:$Q)</f>
        <v>30</v>
      </c>
      <c r="AG629" s="21">
        <f>_xlfn.XLOOKUP(Consolidated[[#This Row],[CODE]],[1]updatedschoolpoints!$A:$A,[1]updatedschoolpoints!$P:$P)</f>
        <v>324</v>
      </c>
      <c r="AH629" s="21">
        <f>_xlfn.XLOOKUP(Consolidated[[#This Row],[CODE]],[1]updatedschoolpoints!$A:$A,[1]updatedschoolpoints!$I:$I)</f>
        <v>2.8158979990000002</v>
      </c>
      <c r="AI629" s="21">
        <f>_xlfn.XLOOKUP(Consolidated[[#This Row],[CODE]],[1]updatedschoolpoints!$A:$A,[1]updatedschoolpoints!$H:$H)</f>
        <v>122660.5168</v>
      </c>
      <c r="AJ629" s="21">
        <v>22214</v>
      </c>
      <c r="AK629" s="21" t="s">
        <v>258</v>
      </c>
      <c r="AL629" s="26">
        <f>_xlfn.XLOOKUP(Consolidated[[#This Row],[CODE]],'[2]FCI updated 220517'!$B:$B,'[2]FCI updated 220517'!$GD:$GD)</f>
        <v>1.1639999999999999</v>
      </c>
      <c r="AM629" s="27">
        <f>IF(AND(Consolidated[[#This Row],[DESIGNATION]]="Historic",Consolidated[[#This Row],[DESIGNATION 3/22/2022]]="Historic"),AL629,AL629/1.6)</f>
        <v>0.72749999999999992</v>
      </c>
      <c r="AN629" s="21" t="s">
        <v>97</v>
      </c>
      <c r="AO629" s="21" t="s">
        <v>97</v>
      </c>
      <c r="AP629" s="21" t="str">
        <f>_xlfn.XLOOKUP(Consolidated[[#This Row],[CODE]],'[3]PRUEBA PVI'!$D:$D,'[3]PRUEBA PVI'!$I:$I,"NO DATA")</f>
        <v>REGULAR</v>
      </c>
      <c r="AQ629" s="28" t="str">
        <f>IF(_xlfn.XLOOKUP(Consolidated[[#This Row],[CODE]],'[4]PRUEBA PVI'!$D:$D,'[4]PRUEBA PVI'!$I:$I,"NOT FOUND")=Consolidated[[#This Row],[SPECIAL SCHOOL]],"MATCHES","NO")</f>
        <v>MATCHES</v>
      </c>
      <c r="AR629" s="28"/>
      <c r="AS629" s="21">
        <f>_xlfn.XLOOKUP(Consolidated[[#This Row],[CODE]],'[5]WORKING FILE'!$D:$D,'[5]WORKING FILE'!$W:$W,"")</f>
        <v>5</v>
      </c>
      <c r="AT629" s="33">
        <f>_xlfn.XLOOKUP(Consolidated[[#This Row],[CODE]],'[5]WORKING FILE'!$D:$D,'[5]WORKING FILE'!$V:$V)</f>
        <v>0</v>
      </c>
      <c r="AU629" s="21" t="str">
        <f>_xlfn.XLOOKUP(Consolidated[[#This Row],[CODE]],'[6]Karen sort'!$D:$D,'[6]Karen sort'!$O:$O,"NOT COMPLETE")</f>
        <v>PK-5</v>
      </c>
      <c r="AV629" s="21">
        <v>43.6</v>
      </c>
      <c r="AW629" s="21">
        <v>3</v>
      </c>
      <c r="AX629" s="21" t="s">
        <v>92</v>
      </c>
      <c r="AY629" s="27" t="s">
        <v>92</v>
      </c>
      <c r="AZ629" s="21"/>
      <c r="BA629" s="21"/>
      <c r="BB629" s="21"/>
      <c r="BC629" s="21"/>
      <c r="BD629" s="21"/>
      <c r="BE629" s="21"/>
      <c r="BF629" s="24" t="s">
        <v>98</v>
      </c>
      <c r="BG629" s="24">
        <v>172.77338150910714</v>
      </c>
      <c r="BH629" s="29" t="str">
        <f>IF(_xlfn.XLOOKUP(Consolidated[[#This Row],[CODE]],'[4]PRUEBA PVI'!$D:$D,'[4]PRUEBA PVI'!$AF:$AF,"NOT FOUND")=BG629,"",_xlfn.XLOOKUP(Consolidated[[#This Row],[CODE]],'[4]PRUEBA PVI'!$D:$D,'[4]PRUEBA PVI'!$AF:$AF,"NOT FOUND"))</f>
        <v/>
      </c>
      <c r="BI629" s="30">
        <v>163.12443582413505</v>
      </c>
      <c r="BJ629" s="21">
        <v>23</v>
      </c>
      <c r="BK629" s="28" t="str">
        <f>IF(_xlfn.XLOOKUP(Consolidated[[#This Row],[CODE]],'[4]PRUEBA PVI'!$D:$D,'[4]PRUEBA PVI'!$AK:$AK,"NO DATA")=Consolidated[[#This Row],[NO OF CLASSROOMS]],"","DOES NOT MATCH")</f>
        <v/>
      </c>
      <c r="BL629" s="31">
        <f>Consolidated[[#This Row],[ENROLLMENT 2021-22]]/Consolidated[[#This Row],[NO OF CLASSROOMS]]</f>
        <v>7.0923667749623931</v>
      </c>
      <c r="BM629" s="21">
        <f>Consolidated[[#This Row],[FLOOR AREA (SF)]]/Consolidated[[#This Row],[ENROLLMENT 2022-23]]</f>
        <v>128.57304641472834</v>
      </c>
      <c r="BN629" s="21" t="s">
        <v>99</v>
      </c>
      <c r="BO629" s="21" t="s">
        <v>115</v>
      </c>
      <c r="BP629" s="21" t="s">
        <v>97</v>
      </c>
      <c r="BQ629" s="21" t="s">
        <v>97</v>
      </c>
      <c r="BR629" s="21" t="s">
        <v>97</v>
      </c>
      <c r="BS629" s="21" t="str">
        <f>_xlfn.XLOOKUP(Consolidated[[#This Row],[CODE]],'[7]page 1'!$A:$A,'[7]page 1'!$C:$C,"")</f>
        <v/>
      </c>
      <c r="BT629" s="21" t="str">
        <f>_xlfn.XLOOKUP(Consolidated[[#This Row],[CODE]],[8]Sheet1!$A:$A,[8]Sheet1!$G:$G,"")</f>
        <v/>
      </c>
      <c r="BU629" s="21" t="s">
        <v>92</v>
      </c>
      <c r="BV629" s="21" t="s">
        <v>101</v>
      </c>
      <c r="BW629" s="25" t="s">
        <v>92</v>
      </c>
      <c r="BX629" s="32" t="s">
        <v>1760</v>
      </c>
      <c r="BY629" s="21" t="s">
        <v>1698</v>
      </c>
      <c r="BZ629" s="21" t="s">
        <v>103</v>
      </c>
      <c r="CA629" s="33" t="s">
        <v>1742</v>
      </c>
      <c r="CB629" s="21">
        <v>4</v>
      </c>
      <c r="CC629" s="25" t="s">
        <v>105</v>
      </c>
      <c r="CD629" s="21" t="s">
        <v>97</v>
      </c>
      <c r="CE629" s="21"/>
      <c r="CF629" s="21" t="s">
        <v>117</v>
      </c>
    </row>
    <row r="630" spans="1:84" ht="27.6" x14ac:dyDescent="0.3">
      <c r="A630" s="21">
        <v>61481</v>
      </c>
      <c r="B630" s="22" t="s">
        <v>1761</v>
      </c>
      <c r="C630" s="21" t="s">
        <v>1698</v>
      </c>
      <c r="D630" s="21" t="s">
        <v>1699</v>
      </c>
      <c r="E630" s="21" t="s">
        <v>1698</v>
      </c>
      <c r="F630" s="21"/>
      <c r="G630" s="21" t="s">
        <v>119</v>
      </c>
      <c r="H630" s="21" t="s">
        <v>120</v>
      </c>
      <c r="I630" s="21" t="s">
        <v>92</v>
      </c>
      <c r="J630" s="21" t="s">
        <v>92</v>
      </c>
      <c r="K630" s="21" t="s">
        <v>121</v>
      </c>
      <c r="L630" s="24" t="s">
        <v>92</v>
      </c>
      <c r="M630" s="24">
        <v>19.077336701861391</v>
      </c>
      <c r="N630" s="24">
        <v>20.540733496251292</v>
      </c>
      <c r="O630" s="24">
        <v>18.772389585261909</v>
      </c>
      <c r="P630" s="24">
        <v>24.486671620053258</v>
      </c>
      <c r="Q630" s="24">
        <v>22.658458098981871</v>
      </c>
      <c r="R630" s="24">
        <v>21.750564342293021</v>
      </c>
      <c r="S630" s="24" t="s">
        <v>92</v>
      </c>
      <c r="T630" s="24" t="s">
        <v>92</v>
      </c>
      <c r="U630" s="24" t="s">
        <v>92</v>
      </c>
      <c r="V630" s="24" t="s">
        <v>92</v>
      </c>
      <c r="W630" s="24" t="s">
        <v>92</v>
      </c>
      <c r="X630" s="24" t="s">
        <v>92</v>
      </c>
      <c r="Y630" s="24" t="s">
        <v>92</v>
      </c>
      <c r="Z630" s="24" t="s">
        <v>92</v>
      </c>
      <c r="AA630" s="24" t="s">
        <v>92</v>
      </c>
      <c r="AB630" s="23" t="s">
        <v>136</v>
      </c>
      <c r="AC630" s="21">
        <v>18.41638</v>
      </c>
      <c r="AD630" s="21">
        <v>-66.087360000000004</v>
      </c>
      <c r="AE630" s="21" t="str">
        <f>_xlfn.XLOOKUP(Consolidated[[#This Row],[CODE]],[1]updatedschoolpoints!$A:$A,[1]updatedschoolpoints!$O:$O)</f>
        <v>062-066-023-01</v>
      </c>
      <c r="AF630" s="21">
        <f>_xlfn.XLOOKUP(Consolidated[[#This Row],[CODE]],[1]updatedschoolpoints!$A:$A,[1]updatedschoolpoints!$Q:$Q)</f>
        <v>1</v>
      </c>
      <c r="AG630" s="21">
        <f>_xlfn.XLOOKUP(Consolidated[[#This Row],[CODE]],[1]updatedschoolpoints!$A:$A,[1]updatedschoolpoints!$P:$P)</f>
        <v>23</v>
      </c>
      <c r="AH630" s="21">
        <f>_xlfn.XLOOKUP(Consolidated[[#This Row],[CODE]],[1]updatedschoolpoints!$A:$A,[1]updatedschoolpoints!$I:$I)</f>
        <v>3.032852219</v>
      </c>
      <c r="AI630" s="21">
        <f>_xlfn.XLOOKUP(Consolidated[[#This Row],[CODE]],[1]updatedschoolpoints!$A:$A,[1]updatedschoolpoints!$H:$H)</f>
        <v>132111.04259999999</v>
      </c>
      <c r="AJ630" s="21">
        <v>14445</v>
      </c>
      <c r="AK630" s="21" t="s">
        <v>934</v>
      </c>
      <c r="AL630" s="26">
        <f>_xlfn.XLOOKUP(Consolidated[[#This Row],[CODE]],'[2]FCI updated 220517'!$B:$B,'[2]FCI updated 220517'!$GD:$GD)</f>
        <v>1.008</v>
      </c>
      <c r="AM630" s="27">
        <f>IF(AND(Consolidated[[#This Row],[DESIGNATION]]="Historic",Consolidated[[#This Row],[DESIGNATION 3/22/2022]]="Historic"),AL630,AL630/1.6)</f>
        <v>0.63</v>
      </c>
      <c r="AN630" s="21" t="s">
        <v>97</v>
      </c>
      <c r="AO630" s="21" t="s">
        <v>97</v>
      </c>
      <c r="AP630" s="21" t="str">
        <f>_xlfn.XLOOKUP(Consolidated[[#This Row],[CODE]],'[3]PRUEBA PVI'!$D:$D,'[3]PRUEBA PVI'!$I:$I,"NO DATA")</f>
        <v>REGULAR</v>
      </c>
      <c r="AQ630" s="28" t="str">
        <f>IF(_xlfn.XLOOKUP(Consolidated[[#This Row],[CODE]],'[4]PRUEBA PVI'!$D:$D,'[4]PRUEBA PVI'!$I:$I,"NOT FOUND")=Consolidated[[#This Row],[SPECIAL SCHOOL]],"MATCHES","NO")</f>
        <v>MATCHES</v>
      </c>
      <c r="AR630" s="28"/>
      <c r="AS630" s="21">
        <f>_xlfn.XLOOKUP(Consolidated[[#This Row],[CODE]],'[5]WORKING FILE'!$D:$D,'[5]WORKING FILE'!$W:$W,"")</f>
        <v>1</v>
      </c>
      <c r="AT630" s="33" t="str">
        <f>_xlfn.XLOOKUP(Consolidated[[#This Row],[CODE]],'[5]WORKING FILE'!$D:$D,'[5]WORKING FILE'!$V:$V)</f>
        <v>flood plain</v>
      </c>
      <c r="AU630" s="21" t="str">
        <f>_xlfn.XLOOKUP(Consolidated[[#This Row],[CODE]],'[6]Karen sort'!$D:$D,'[6]Karen sort'!$O:$O,"NOT COMPLETE")</f>
        <v>K-5</v>
      </c>
      <c r="AV630" s="21">
        <v>43.6</v>
      </c>
      <c r="AW630" s="21">
        <v>2</v>
      </c>
      <c r="AX630" s="21" t="s">
        <v>92</v>
      </c>
      <c r="AY630" s="27" t="s">
        <v>92</v>
      </c>
      <c r="AZ630" s="21"/>
      <c r="BA630" s="21"/>
      <c r="BB630" s="21"/>
      <c r="BC630" s="21"/>
      <c r="BD630" s="21"/>
      <c r="BE630" s="21"/>
      <c r="BF630" s="24" t="s">
        <v>98</v>
      </c>
      <c r="BG630" s="24">
        <v>127.28615384470274</v>
      </c>
      <c r="BH630" s="29" t="str">
        <f>IF(_xlfn.XLOOKUP(Consolidated[[#This Row],[CODE]],'[4]PRUEBA PVI'!$D:$D,'[4]PRUEBA PVI'!$AF:$AF,"NOT FOUND")=BG630,"",_xlfn.XLOOKUP(Consolidated[[#This Row],[CODE]],'[4]PRUEBA PVI'!$D:$D,'[4]PRUEBA PVI'!$AF:$AF,"NOT FOUND"))</f>
        <v/>
      </c>
      <c r="BI630" s="30">
        <v>120.0179635962363</v>
      </c>
      <c r="BJ630" s="21">
        <v>11</v>
      </c>
      <c r="BK630" s="28" t="str">
        <f>IF(_xlfn.XLOOKUP(Consolidated[[#This Row],[CODE]],'[4]PRUEBA PVI'!$D:$D,'[4]PRUEBA PVI'!$AK:$AK,"NO DATA")=Consolidated[[#This Row],[NO OF CLASSROOMS]],"","DOES NOT MATCH")</f>
        <v/>
      </c>
      <c r="BL630" s="31">
        <f>Consolidated[[#This Row],[ENROLLMENT 2021-22]]/Consolidated[[#This Row],[NO OF CLASSROOMS]]</f>
        <v>10.91072396329421</v>
      </c>
      <c r="BM630" s="21">
        <f>Consolidated[[#This Row],[FLOOR AREA (SF)]]/Consolidated[[#This Row],[ENROLLMENT 2022-23]]</f>
        <v>113.48445658609361</v>
      </c>
      <c r="BN630" s="21" t="s">
        <v>99</v>
      </c>
      <c r="BO630" s="21" t="s">
        <v>115</v>
      </c>
      <c r="BP630" s="21" t="s">
        <v>97</v>
      </c>
      <c r="BQ630" s="21" t="s">
        <v>97</v>
      </c>
      <c r="BR630" s="21" t="s">
        <v>97</v>
      </c>
      <c r="BS630" s="21" t="str">
        <f>_xlfn.XLOOKUP(Consolidated[[#This Row],[CODE]],'[7]page 1'!$A:$A,'[7]page 1'!$C:$C,"")</f>
        <v/>
      </c>
      <c r="BT630" s="21" t="str">
        <f>_xlfn.XLOOKUP(Consolidated[[#This Row],[CODE]],[8]Sheet1!$A:$A,[8]Sheet1!$G:$G,"")</f>
        <v/>
      </c>
      <c r="BU630" s="21" t="s">
        <v>92</v>
      </c>
      <c r="BV630" s="21" t="s">
        <v>124</v>
      </c>
      <c r="BW630" s="25" t="s">
        <v>92</v>
      </c>
      <c r="BX630" s="32" t="s">
        <v>1762</v>
      </c>
      <c r="BY630" s="21" t="s">
        <v>1698</v>
      </c>
      <c r="BZ630" s="21" t="s">
        <v>103</v>
      </c>
      <c r="CA630" s="33" t="s">
        <v>1736</v>
      </c>
      <c r="CB630" s="21">
        <v>4</v>
      </c>
      <c r="CC630" s="25" t="s">
        <v>105</v>
      </c>
      <c r="CD630" s="21" t="s">
        <v>97</v>
      </c>
      <c r="CE630" s="21"/>
      <c r="CF630" s="21" t="s">
        <v>117</v>
      </c>
    </row>
    <row r="631" spans="1:84" ht="70.2" x14ac:dyDescent="0.3">
      <c r="A631" s="54">
        <v>61499</v>
      </c>
      <c r="B631" s="22" t="s">
        <v>1763</v>
      </c>
      <c r="C631" s="21" t="s">
        <v>1698</v>
      </c>
      <c r="D631" s="21" t="s">
        <v>1747</v>
      </c>
      <c r="E631" s="21" t="s">
        <v>1698</v>
      </c>
      <c r="F631" s="21"/>
      <c r="G631" s="21" t="s">
        <v>119</v>
      </c>
      <c r="H631" s="21" t="s">
        <v>120</v>
      </c>
      <c r="I631" s="21" t="s">
        <v>92</v>
      </c>
      <c r="J631" s="21" t="s">
        <v>93</v>
      </c>
      <c r="K631" s="21" t="s">
        <v>121</v>
      </c>
      <c r="L631" s="24" t="s">
        <v>92</v>
      </c>
      <c r="M631" s="24">
        <v>28.616005052792083</v>
      </c>
      <c r="N631" s="24">
        <v>19.607063791876232</v>
      </c>
      <c r="O631" s="24">
        <v>40.360637608313105</v>
      </c>
      <c r="P631" s="24">
        <v>35.78821236777015</v>
      </c>
      <c r="Q631" s="24">
        <v>18.882048415818225</v>
      </c>
      <c r="R631" s="24">
        <v>18.913534210689583</v>
      </c>
      <c r="S631" s="24" t="s">
        <v>92</v>
      </c>
      <c r="T631" s="24" t="s">
        <v>92</v>
      </c>
      <c r="U631" s="24" t="s">
        <v>92</v>
      </c>
      <c r="V631" s="24" t="s">
        <v>92</v>
      </c>
      <c r="W631" s="24" t="s">
        <v>92</v>
      </c>
      <c r="X631" s="24" t="s">
        <v>92</v>
      </c>
      <c r="Y631" s="24" t="s">
        <v>92</v>
      </c>
      <c r="Z631" s="24" t="s">
        <v>92</v>
      </c>
      <c r="AA631" s="24" t="s">
        <v>92</v>
      </c>
      <c r="AB631" s="23" t="s">
        <v>136</v>
      </c>
      <c r="AC631" s="21">
        <v>18.3888</v>
      </c>
      <c r="AD631" s="21">
        <v>-66.097989999999996</v>
      </c>
      <c r="AE631" s="21" t="str">
        <f>_xlfn.XLOOKUP(Consolidated[[#This Row],[CODE]],[1]updatedschoolpoints!$A:$A,[1]updatedschoolpoints!$O:$O)</f>
        <v>086-055-009-32</v>
      </c>
      <c r="AF631" s="21">
        <f>_xlfn.XLOOKUP(Consolidated[[#This Row],[CODE]],[1]updatedschoolpoints!$A:$A,[1]updatedschoolpoints!$Q:$Q)</f>
        <v>32</v>
      </c>
      <c r="AG631" s="21">
        <f>_xlfn.XLOOKUP(Consolidated[[#This Row],[CODE]],[1]updatedschoolpoints!$A:$A,[1]updatedschoolpoints!$P:$P)</f>
        <v>9</v>
      </c>
      <c r="AH631" s="21">
        <f>_xlfn.XLOOKUP(Consolidated[[#This Row],[CODE]],[1]updatedschoolpoints!$A:$A,[1]updatedschoolpoints!$I:$I)</f>
        <v>2.1975752860000002</v>
      </c>
      <c r="AI631" s="21">
        <f>_xlfn.XLOOKUP(Consolidated[[#This Row],[CODE]],[1]updatedschoolpoints!$A:$A,[1]updatedschoolpoints!$H:$H)</f>
        <v>95726.37947</v>
      </c>
      <c r="AJ631" s="21">
        <v>19312</v>
      </c>
      <c r="AK631" s="21" t="s">
        <v>934</v>
      </c>
      <c r="AL631" s="26">
        <f>_xlfn.XLOOKUP(Consolidated[[#This Row],[CODE]],'[2]FCI updated 220517'!$B:$B,'[2]FCI updated 220517'!$GD:$GD)</f>
        <v>1.1639999999999999</v>
      </c>
      <c r="AM631" s="27">
        <f>IF(AND(Consolidated[[#This Row],[DESIGNATION]]="Historic",Consolidated[[#This Row],[DESIGNATION 3/22/2022]]="Historic"),AL631,AL631/1.6)</f>
        <v>0.72749999999999992</v>
      </c>
      <c r="AN631" s="21" t="s">
        <v>97</v>
      </c>
      <c r="AO631" s="21" t="s">
        <v>97</v>
      </c>
      <c r="AP631" s="21" t="str">
        <f>_xlfn.XLOOKUP(Consolidated[[#This Row],[CODE]],'[3]PRUEBA PVI'!$D:$D,'[3]PRUEBA PVI'!$I:$I,"NO DATA")</f>
        <v>REGULAR</v>
      </c>
      <c r="AQ631" s="28" t="str">
        <f>IF(_xlfn.XLOOKUP(Consolidated[[#This Row],[CODE]],'[4]PRUEBA PVI'!$D:$D,'[4]PRUEBA PVI'!$I:$I,"NOT FOUND")=Consolidated[[#This Row],[SPECIAL SCHOOL]],"MATCHES","NO")</f>
        <v>MATCHES</v>
      </c>
      <c r="AR631" s="28"/>
      <c r="AS631" s="21">
        <f>_xlfn.XLOOKUP(Consolidated[[#This Row],[CODE]],'[5]WORKING FILE'!$D:$D,'[5]WORKING FILE'!$W:$W,"")</f>
        <v>1</v>
      </c>
      <c r="AT631" s="33" t="str">
        <f>_xlfn.XLOOKUP(Consolidated[[#This Row],[CODE]],'[5]WORKING FILE'!$D:$D,'[5]WORKING FILE'!$V:$V)</f>
        <v>tight site but park nearby</v>
      </c>
      <c r="AU631" s="21" t="str">
        <f>_xlfn.XLOOKUP(Consolidated[[#This Row],[CODE]],'[6]Karen sort'!$D:$D,'[6]Karen sort'!$O:$O,"NOT COMPLETE")</f>
        <v>K-5</v>
      </c>
      <c r="AV631" s="21">
        <v>43.6</v>
      </c>
      <c r="AW631" s="21">
        <v>2</v>
      </c>
      <c r="AX631" s="21" t="s">
        <v>92</v>
      </c>
      <c r="AY631" s="27" t="s">
        <v>92</v>
      </c>
      <c r="AZ631" s="21"/>
      <c r="BA631" s="21"/>
      <c r="BB631" s="21"/>
      <c r="BC631" s="21"/>
      <c r="BD631" s="21"/>
      <c r="BE631" s="21"/>
      <c r="BF631" s="24" t="s">
        <v>98</v>
      </c>
      <c r="BG631" s="24">
        <v>165.99883211335444</v>
      </c>
      <c r="BH631" s="29" t="str">
        <f>IF(_xlfn.XLOOKUP(Consolidated[[#This Row],[CODE]],'[4]PRUEBA PVI'!$D:$D,'[4]PRUEBA PVI'!$AF:$AF,"NOT FOUND")=BG631,"",_xlfn.XLOOKUP(Consolidated[[#This Row],[CODE]],'[4]PRUEBA PVI'!$D:$D,'[4]PRUEBA PVI'!$AF:$AF,"NOT FOUND"))</f>
        <v/>
      </c>
      <c r="BI631" s="30">
        <v>156.5732720824893</v>
      </c>
      <c r="BJ631" s="21">
        <v>16</v>
      </c>
      <c r="BK631" s="28" t="str">
        <f>IF(_xlfn.XLOOKUP(Consolidated[[#This Row],[CODE]],'[4]PRUEBA PVI'!$D:$D,'[4]PRUEBA PVI'!$AK:$AK,"NO DATA")=Consolidated[[#This Row],[NO OF CLASSROOMS]],"","DOES NOT MATCH")</f>
        <v/>
      </c>
      <c r="BL631" s="31">
        <f>Consolidated[[#This Row],[ENROLLMENT 2021-22]]/Consolidated[[#This Row],[NO OF CLASSROOMS]]</f>
        <v>9.785829505155581</v>
      </c>
      <c r="BM631" s="21">
        <f>Consolidated[[#This Row],[FLOOR AREA (SF)]]/Consolidated[[#This Row],[ENROLLMENT 2022-23]]</f>
        <v>116.33816789031715</v>
      </c>
      <c r="BN631" s="21" t="s">
        <v>99</v>
      </c>
      <c r="BO631" s="21" t="s">
        <v>132</v>
      </c>
      <c r="BP631" s="21" t="s">
        <v>97</v>
      </c>
      <c r="BQ631" s="21" t="s">
        <v>97</v>
      </c>
      <c r="BR631" s="21" t="s">
        <v>97</v>
      </c>
      <c r="BS631" s="21" t="str">
        <f>_xlfn.XLOOKUP(Consolidated[[#This Row],[CODE]],'[7]page 1'!$A:$A,'[7]page 1'!$C:$C,"")</f>
        <v/>
      </c>
      <c r="BT631" s="21" t="str">
        <f>_xlfn.XLOOKUP(Consolidated[[#This Row],[CODE]],[8]Sheet1!$A:$A,[8]Sheet1!$G:$G,"")</f>
        <v/>
      </c>
      <c r="BU631" s="21" t="s">
        <v>92</v>
      </c>
      <c r="BV631" s="21" t="s">
        <v>101</v>
      </c>
      <c r="BW631" s="25" t="s">
        <v>92</v>
      </c>
      <c r="BX631" s="32" t="s">
        <v>1764</v>
      </c>
      <c r="BY631" s="21" t="s">
        <v>1698</v>
      </c>
      <c r="BZ631" s="21" t="s">
        <v>103</v>
      </c>
      <c r="CA631" s="33" t="s">
        <v>1742</v>
      </c>
      <c r="CB631" s="21">
        <v>4</v>
      </c>
      <c r="CC631" s="25" t="s">
        <v>105</v>
      </c>
      <c r="CD631" s="21" t="s">
        <v>97</v>
      </c>
      <c r="CE631" s="21"/>
      <c r="CF631" s="21" t="s">
        <v>117</v>
      </c>
    </row>
    <row r="632" spans="1:84" ht="27.6" x14ac:dyDescent="0.3">
      <c r="A632" s="21">
        <v>61515</v>
      </c>
      <c r="B632" s="22" t="s">
        <v>1765</v>
      </c>
      <c r="C632" s="21" t="s">
        <v>1698</v>
      </c>
      <c r="D632" s="21" t="s">
        <v>1699</v>
      </c>
      <c r="E632" s="21" t="s">
        <v>1698</v>
      </c>
      <c r="F632" s="21"/>
      <c r="G632" s="21" t="s">
        <v>119</v>
      </c>
      <c r="H632" s="21" t="s">
        <v>120</v>
      </c>
      <c r="I632" s="21" t="s">
        <v>92</v>
      </c>
      <c r="J632" s="21" t="s">
        <v>92</v>
      </c>
      <c r="K632" s="21" t="s">
        <v>121</v>
      </c>
      <c r="L632" s="24" t="s">
        <v>92</v>
      </c>
      <c r="M632" s="24">
        <v>19.077336701861391</v>
      </c>
      <c r="N632" s="24">
        <v>23.341742609376467</v>
      </c>
      <c r="O632" s="24">
        <v>27.219964898629765</v>
      </c>
      <c r="P632" s="24">
        <v>32.021032118531188</v>
      </c>
      <c r="Q632" s="24">
        <v>34.931789569263721</v>
      </c>
      <c r="R632" s="24">
        <v>29.315978026568857</v>
      </c>
      <c r="S632" s="24" t="s">
        <v>92</v>
      </c>
      <c r="T632" s="24" t="s">
        <v>92</v>
      </c>
      <c r="U632" s="24" t="s">
        <v>92</v>
      </c>
      <c r="V632" s="24" t="s">
        <v>92</v>
      </c>
      <c r="W632" s="24" t="s">
        <v>92</v>
      </c>
      <c r="X632" s="24" t="s">
        <v>92</v>
      </c>
      <c r="Y632" s="24" t="s">
        <v>92</v>
      </c>
      <c r="Z632" s="24" t="s">
        <v>92</v>
      </c>
      <c r="AA632" s="24" t="s">
        <v>92</v>
      </c>
      <c r="AB632" s="23" t="s">
        <v>198</v>
      </c>
      <c r="AC632" s="21">
        <v>18.395430000000001</v>
      </c>
      <c r="AD632" s="21">
        <v>-66.081829999999997</v>
      </c>
      <c r="AE632" s="21" t="str">
        <f>_xlfn.XLOOKUP(Consolidated[[#This Row],[CODE]],[1]updatedschoolpoints!$A:$A,[1]updatedschoolpoints!$O:$O)</f>
        <v>086-037-506-02</v>
      </c>
      <c r="AF632" s="21">
        <f>_xlfn.XLOOKUP(Consolidated[[#This Row],[CODE]],[1]updatedschoolpoints!$A:$A,[1]updatedschoolpoints!$Q:$Q)</f>
        <v>2</v>
      </c>
      <c r="AG632" s="21">
        <f>_xlfn.XLOOKUP(Consolidated[[#This Row],[CODE]],[1]updatedschoolpoints!$A:$A,[1]updatedschoolpoints!$P:$P)</f>
        <v>506</v>
      </c>
      <c r="AH632" s="21">
        <f>_xlfn.XLOOKUP(Consolidated[[#This Row],[CODE]],[1]updatedschoolpoints!$A:$A,[1]updatedschoolpoints!$I:$I)</f>
        <v>1.3119047930000001</v>
      </c>
      <c r="AI632" s="21">
        <f>_xlfn.XLOOKUP(Consolidated[[#This Row],[CODE]],[1]updatedschoolpoints!$A:$A,[1]updatedschoolpoints!$H:$H)</f>
        <v>57146.572769999999</v>
      </c>
      <c r="AJ632" s="21">
        <v>30120</v>
      </c>
      <c r="AK632" s="21" t="s">
        <v>418</v>
      </c>
      <c r="AL632" s="26" t="e">
        <f>_xlfn.XLOOKUP(Consolidated[[#This Row],[CODE]],'[2]FCI updated 220517'!$B:$B,'[2]FCI updated 220517'!$GD:$GD)</f>
        <v>#N/A</v>
      </c>
      <c r="AM632" s="27" t="e">
        <f>IF(AND(Consolidated[[#This Row],[DESIGNATION]]="Historic",Consolidated[[#This Row],[DESIGNATION 3/22/2022]]="Historic"),AL632,AL632/1.6)</f>
        <v>#N/A</v>
      </c>
      <c r="AN632" s="21" t="s">
        <v>97</v>
      </c>
      <c r="AO632" s="21" t="s">
        <v>97</v>
      </c>
      <c r="AP632" s="21" t="str">
        <f>_xlfn.XLOOKUP(Consolidated[[#This Row],[CODE]],'[3]PRUEBA PVI'!$D:$D,'[3]PRUEBA PVI'!$I:$I,"NO DATA")</f>
        <v>REGULAR</v>
      </c>
      <c r="AQ632" s="28" t="str">
        <f>IF(_xlfn.XLOOKUP(Consolidated[[#This Row],[CODE]],'[4]PRUEBA PVI'!$D:$D,'[4]PRUEBA PVI'!$I:$I,"NOT FOUND")=Consolidated[[#This Row],[SPECIAL SCHOOL]],"MATCHES","NO")</f>
        <v>MATCHES</v>
      </c>
      <c r="AR632" s="28"/>
      <c r="AS632" s="21">
        <f>_xlfn.XLOOKUP(Consolidated[[#This Row],[CODE]],'[5]WORKING FILE'!$D:$D,'[5]WORKING FILE'!$W:$W,"")</f>
        <v>1</v>
      </c>
      <c r="AT632" s="33" t="str">
        <f>_xlfn.XLOOKUP(Consolidated[[#This Row],[CODE]],'[5]WORKING FILE'!$D:$D,'[5]WORKING FILE'!$V:$V)</f>
        <v>flood plain</v>
      </c>
      <c r="AU632" s="21" t="str">
        <f>_xlfn.XLOOKUP(Consolidated[[#This Row],[CODE]],'[6]Karen sort'!$D:$D,'[6]Karen sort'!$O:$O,"NOT COMPLETE")</f>
        <v>K-5</v>
      </c>
      <c r="AV632" s="21">
        <v>43.6</v>
      </c>
      <c r="AW632" s="21">
        <v>4</v>
      </c>
      <c r="AX632" s="21" t="s">
        <v>92</v>
      </c>
      <c r="AY632" s="27" t="s">
        <v>92</v>
      </c>
      <c r="AZ632" s="21"/>
      <c r="BA632" s="21"/>
      <c r="BB632" s="21"/>
      <c r="BC632" s="21"/>
      <c r="BD632" s="21"/>
      <c r="BE632" s="21"/>
      <c r="BF632" s="24" t="s">
        <v>98</v>
      </c>
      <c r="BG632" s="24">
        <v>165.90784392423137</v>
      </c>
      <c r="BH632" s="29" t="str">
        <f>IF(_xlfn.XLOOKUP(Consolidated[[#This Row],[CODE]],'[4]PRUEBA PVI'!$D:$D,'[4]PRUEBA PVI'!$AF:$AF,"NOT FOUND")=BG632,"",_xlfn.XLOOKUP(Consolidated[[#This Row],[CODE]],'[4]PRUEBA PVI'!$D:$D,'[4]PRUEBA PVI'!$AF:$AF,"NOT FOUND"))</f>
        <v/>
      </c>
      <c r="BI632" s="30">
        <v>156.3997806826778</v>
      </c>
      <c r="BJ632" s="21">
        <v>18</v>
      </c>
      <c r="BK632" s="28" t="str">
        <f>IF(_xlfn.XLOOKUP(Consolidated[[#This Row],[CODE]],'[4]PRUEBA PVI'!$D:$D,'[4]PRUEBA PVI'!$AK:$AK,"NO DATA")=Consolidated[[#This Row],[NO OF CLASSROOMS]],"","DOES NOT MATCH")</f>
        <v/>
      </c>
      <c r="BL632" s="31">
        <f>Consolidated[[#This Row],[ENROLLMENT 2021-22]]/Consolidated[[#This Row],[NO OF CLASSROOMS]]</f>
        <v>8.6888767045932109</v>
      </c>
      <c r="BM632" s="21">
        <f>Consolidated[[#This Row],[FLOOR AREA (SF)]]/Consolidated[[#This Row],[ENROLLMENT 2022-23]]</f>
        <v>181.54656999674793</v>
      </c>
      <c r="BN632" s="21" t="s">
        <v>99</v>
      </c>
      <c r="BO632" s="21" t="s">
        <v>115</v>
      </c>
      <c r="BP632" s="21" t="s">
        <v>97</v>
      </c>
      <c r="BQ632" s="21" t="s">
        <v>97</v>
      </c>
      <c r="BR632" s="21" t="s">
        <v>97</v>
      </c>
      <c r="BS632" s="21" t="str">
        <f>_xlfn.XLOOKUP(Consolidated[[#This Row],[CODE]],'[7]page 1'!$A:$A,'[7]page 1'!$C:$C,"")</f>
        <v/>
      </c>
      <c r="BT632" s="21" t="str">
        <f>_xlfn.XLOOKUP(Consolidated[[#This Row],[CODE]],[8]Sheet1!$A:$A,[8]Sheet1!$G:$G,"")</f>
        <v/>
      </c>
      <c r="BU632" s="21" t="s">
        <v>92</v>
      </c>
      <c r="BV632" s="21" t="s">
        <v>101</v>
      </c>
      <c r="BW632" s="25" t="s">
        <v>92</v>
      </c>
      <c r="BX632" s="32" t="s">
        <v>1766</v>
      </c>
      <c r="BY632" s="21" t="s">
        <v>1698</v>
      </c>
      <c r="BZ632" s="21" t="s">
        <v>103</v>
      </c>
      <c r="CA632" s="33" t="s">
        <v>1736</v>
      </c>
      <c r="CB632" s="21">
        <v>4</v>
      </c>
      <c r="CC632" s="25" t="s">
        <v>105</v>
      </c>
      <c r="CD632" s="21" t="s">
        <v>97</v>
      </c>
      <c r="CE632" s="21"/>
      <c r="CF632" s="21" t="s">
        <v>106</v>
      </c>
    </row>
    <row r="633" spans="1:84" ht="27.6" x14ac:dyDescent="0.3">
      <c r="A633" s="21">
        <v>61531</v>
      </c>
      <c r="B633" s="22" t="s">
        <v>1767</v>
      </c>
      <c r="C633" s="21" t="s">
        <v>1698</v>
      </c>
      <c r="D633" s="21" t="s">
        <v>1699</v>
      </c>
      <c r="E633" s="21" t="s">
        <v>1698</v>
      </c>
      <c r="F633" s="21"/>
      <c r="G633" s="21" t="s">
        <v>160</v>
      </c>
      <c r="H633" s="21" t="s">
        <v>161</v>
      </c>
      <c r="I633" s="21" t="s">
        <v>92</v>
      </c>
      <c r="J633" s="21" t="s">
        <v>92</v>
      </c>
      <c r="K633" s="21" t="s">
        <v>162</v>
      </c>
      <c r="L633" s="24" t="s">
        <v>92</v>
      </c>
      <c r="M633" s="24" t="s">
        <v>92</v>
      </c>
      <c r="N633" s="24" t="s">
        <v>92</v>
      </c>
      <c r="O633" s="24" t="s">
        <v>92</v>
      </c>
      <c r="P633" s="24" t="s">
        <v>92</v>
      </c>
      <c r="Q633" s="24" t="s">
        <v>92</v>
      </c>
      <c r="R633" s="24" t="s">
        <v>92</v>
      </c>
      <c r="S633" s="24" t="s">
        <v>92</v>
      </c>
      <c r="T633" s="24" t="s">
        <v>92</v>
      </c>
      <c r="U633" s="24" t="s">
        <v>92</v>
      </c>
      <c r="V633" s="24">
        <v>141.30426996716287</v>
      </c>
      <c r="W633" s="24">
        <v>144.05195017170334</v>
      </c>
      <c r="X633" s="24">
        <v>141.84675517409394</v>
      </c>
      <c r="Y633" s="24">
        <v>136.01592566046585</v>
      </c>
      <c r="Z633" s="24" t="s">
        <v>92</v>
      </c>
      <c r="AA633" s="24" t="s">
        <v>92</v>
      </c>
      <c r="AB633" s="23" t="s">
        <v>313</v>
      </c>
      <c r="AC633" s="21">
        <v>18.40558</v>
      </c>
      <c r="AD633" s="21">
        <v>-66.065659999999994</v>
      </c>
      <c r="AE633" s="21" t="str">
        <f>_xlfn.XLOOKUP(Consolidated[[#This Row],[CODE]],[1]updatedschoolpoints!$A:$A,[1]updatedschoolpoints!$O:$O)</f>
        <v>062-100-516-01</v>
      </c>
      <c r="AF633" s="21">
        <f>_xlfn.XLOOKUP(Consolidated[[#This Row],[CODE]],[1]updatedschoolpoints!$A:$A,[1]updatedschoolpoints!$Q:$Q)</f>
        <v>1</v>
      </c>
      <c r="AG633" s="21">
        <f>_xlfn.XLOOKUP(Consolidated[[#This Row],[CODE]],[1]updatedschoolpoints!$A:$A,[1]updatedschoolpoints!$P:$P)</f>
        <v>516</v>
      </c>
      <c r="AH633" s="21">
        <f>_xlfn.XLOOKUP(Consolidated[[#This Row],[CODE]],[1]updatedschoolpoints!$A:$A,[1]updatedschoolpoints!$I:$I)</f>
        <v>3.312473738</v>
      </c>
      <c r="AI633" s="21">
        <f>_xlfn.XLOOKUP(Consolidated[[#This Row],[CODE]],[1]updatedschoolpoints!$A:$A,[1]updatedschoolpoints!$H:$H)</f>
        <v>144291.356</v>
      </c>
      <c r="AJ633" s="21">
        <v>16926</v>
      </c>
      <c r="AK633" s="21" t="s">
        <v>314</v>
      </c>
      <c r="AL633" s="26" t="e">
        <f>_xlfn.XLOOKUP(Consolidated[[#This Row],[CODE]],'[2]FCI updated 220517'!$B:$B,'[2]FCI updated 220517'!$GD:$GD)</f>
        <v>#N/A</v>
      </c>
      <c r="AM633" s="27" t="e">
        <f>IF(AND(Consolidated[[#This Row],[DESIGNATION]]="Historic",Consolidated[[#This Row],[DESIGNATION 3/22/2022]]="Historic"),AL633,AL633/1.6)</f>
        <v>#N/A</v>
      </c>
      <c r="AN633" s="21" t="s">
        <v>97</v>
      </c>
      <c r="AO633" s="21" t="s">
        <v>97</v>
      </c>
      <c r="AP633" s="21" t="str">
        <f>_xlfn.XLOOKUP(Consolidated[[#This Row],[CODE]],'[3]PRUEBA PVI'!$D:$D,'[3]PRUEBA PVI'!$I:$I,"NO DATA")</f>
        <v>STEM (CS/MT)</v>
      </c>
      <c r="AQ633" s="28" t="str">
        <f>IF(_xlfn.XLOOKUP(Consolidated[[#This Row],[CODE]],'[4]PRUEBA PVI'!$D:$D,'[4]PRUEBA PVI'!$I:$I,"NOT FOUND")=Consolidated[[#This Row],[SPECIAL SCHOOL]],"MATCHES","NO")</f>
        <v>MATCHES</v>
      </c>
      <c r="AR633" s="28"/>
      <c r="AS633" s="21">
        <f>_xlfn.XLOOKUP(Consolidated[[#This Row],[CODE]],'[5]WORKING FILE'!$D:$D,'[5]WORKING FILE'!$W:$W,"")</f>
        <v>1</v>
      </c>
      <c r="AT633" s="33" t="str">
        <f>_xlfn.XLOOKUP(Consolidated[[#This Row],[CODE]],'[5]WORKING FILE'!$D:$D,'[5]WORKING FILE'!$V:$V)</f>
        <v>STEM (CS/MT)--need replacement but in flood plain (could this be at another site? )</v>
      </c>
      <c r="AU633" s="21" t="str">
        <f>_xlfn.XLOOKUP(Consolidated[[#This Row],[CODE]],'[6]Karen sort'!$D:$D,'[6]Karen sort'!$O:$O,"NOT COMPLETE")</f>
        <v>9-12</v>
      </c>
      <c r="AV633" s="21">
        <v>43.6</v>
      </c>
      <c r="AW633" s="21">
        <v>5</v>
      </c>
      <c r="AX633" s="21" t="s">
        <v>92</v>
      </c>
      <c r="AY633" s="27" t="s">
        <v>92</v>
      </c>
      <c r="AZ633" s="21"/>
      <c r="BA633" s="21"/>
      <c r="BB633" s="21"/>
      <c r="BC633" s="21"/>
      <c r="BD633" s="21"/>
      <c r="BE633" s="21"/>
      <c r="BF633" s="24" t="s">
        <v>179</v>
      </c>
      <c r="BG633" s="24">
        <v>563.218900973426</v>
      </c>
      <c r="BH633" s="29" t="str">
        <f>IF(_xlfn.XLOOKUP(Consolidated[[#This Row],[CODE]],'[4]PRUEBA PVI'!$D:$D,'[4]PRUEBA PVI'!$AF:$AF,"NOT FOUND")=BG633,"",_xlfn.XLOOKUP(Consolidated[[#This Row],[CODE]],'[4]PRUEBA PVI'!$D:$D,'[4]PRUEBA PVI'!$AF:$AF,"NOT FOUND"))</f>
        <v/>
      </c>
      <c r="BI633" s="30">
        <v>540.41726077183796</v>
      </c>
      <c r="BJ633" s="21">
        <v>30</v>
      </c>
      <c r="BK633" s="28" t="str">
        <f>IF(_xlfn.XLOOKUP(Consolidated[[#This Row],[CODE]],'[4]PRUEBA PVI'!$D:$D,'[4]PRUEBA PVI'!$AK:$AK,"NO DATA")=Consolidated[[#This Row],[NO OF CLASSROOMS]],"","DOES NOT MATCH")</f>
        <v/>
      </c>
      <c r="BL633" s="31">
        <f>Consolidated[[#This Row],[ENROLLMENT 2021-22]]/Consolidated[[#This Row],[NO OF CLASSROOMS]]</f>
        <v>18.013908692394597</v>
      </c>
      <c r="BM633" s="21">
        <f>Consolidated[[#This Row],[FLOOR AREA (SF)]]/Consolidated[[#This Row],[ENROLLMENT 2022-23]]</f>
        <v>30.052258492650637</v>
      </c>
      <c r="BN633" s="21" t="s">
        <v>99</v>
      </c>
      <c r="BO633" s="21" t="s">
        <v>115</v>
      </c>
      <c r="BP633" s="21" t="s">
        <v>97</v>
      </c>
      <c r="BQ633" s="21" t="s">
        <v>97</v>
      </c>
      <c r="BR633" s="21" t="s">
        <v>97</v>
      </c>
      <c r="BS633" s="21" t="str">
        <f>_xlfn.XLOOKUP(Consolidated[[#This Row],[CODE]],'[7]page 1'!$A:$A,'[7]page 1'!$C:$C,"")</f>
        <v/>
      </c>
      <c r="BT633" s="21" t="str">
        <f>_xlfn.XLOOKUP(Consolidated[[#This Row],[CODE]],[8]Sheet1!$A:$A,[8]Sheet1!$G:$G,"")</f>
        <v/>
      </c>
      <c r="BU633" s="21" t="s">
        <v>92</v>
      </c>
      <c r="BV633" s="21" t="s">
        <v>101</v>
      </c>
      <c r="BW633" s="25" t="s">
        <v>92</v>
      </c>
      <c r="BX633" s="32" t="s">
        <v>1768</v>
      </c>
      <c r="BY633" s="21" t="s">
        <v>1698</v>
      </c>
      <c r="BZ633" s="21" t="s">
        <v>103</v>
      </c>
      <c r="CA633" s="33" t="s">
        <v>1717</v>
      </c>
      <c r="CB633" s="21">
        <v>4</v>
      </c>
      <c r="CC633" s="25" t="s">
        <v>172</v>
      </c>
      <c r="CD633" s="21" t="s">
        <v>97</v>
      </c>
      <c r="CE633" s="21"/>
      <c r="CF633" s="21" t="s">
        <v>176</v>
      </c>
    </row>
    <row r="634" spans="1:84" ht="41.4" x14ac:dyDescent="0.3">
      <c r="A634" s="54">
        <v>61549</v>
      </c>
      <c r="B634" s="22" t="s">
        <v>1769</v>
      </c>
      <c r="C634" s="21" t="s">
        <v>1698</v>
      </c>
      <c r="D634" s="21" t="s">
        <v>1699</v>
      </c>
      <c r="E634" s="21" t="s">
        <v>1698</v>
      </c>
      <c r="F634" s="21"/>
      <c r="G634" s="21" t="s">
        <v>119</v>
      </c>
      <c r="H634" s="21" t="s">
        <v>120</v>
      </c>
      <c r="I634" s="21" t="s">
        <v>92</v>
      </c>
      <c r="J634" s="21" t="s">
        <v>93</v>
      </c>
      <c r="K634" s="21" t="s">
        <v>121</v>
      </c>
      <c r="L634" s="24" t="s">
        <v>92</v>
      </c>
      <c r="M634" s="24">
        <v>38.154673403722782</v>
      </c>
      <c r="N634" s="24">
        <v>28.010091131251762</v>
      </c>
      <c r="O634" s="24">
        <v>33.790301253471434</v>
      </c>
      <c r="P634" s="24">
        <v>28.253851869292223</v>
      </c>
      <c r="Q634" s="24">
        <v>36.819994410845545</v>
      </c>
      <c r="R634" s="24">
        <v>36.881391710844689</v>
      </c>
      <c r="S634" s="24" t="s">
        <v>92</v>
      </c>
      <c r="T634" s="24" t="s">
        <v>92</v>
      </c>
      <c r="U634" s="24" t="s">
        <v>92</v>
      </c>
      <c r="V634" s="24" t="s">
        <v>92</v>
      </c>
      <c r="W634" s="24" t="s">
        <v>92</v>
      </c>
      <c r="X634" s="24" t="s">
        <v>92</v>
      </c>
      <c r="Y634" s="24" t="s">
        <v>92</v>
      </c>
      <c r="Z634" s="24" t="s">
        <v>92</v>
      </c>
      <c r="AA634" s="24" t="s">
        <v>92</v>
      </c>
      <c r="AB634" s="23" t="s">
        <v>136</v>
      </c>
      <c r="AC634" s="21">
        <v>18.39799</v>
      </c>
      <c r="AD634" s="21">
        <v>-66.100759999999994</v>
      </c>
      <c r="AE634" s="21" t="str">
        <f>_xlfn.XLOOKUP(Consolidated[[#This Row],[CODE]],[1]updatedschoolpoints!$A:$A,[1]updatedschoolpoints!$O:$O)</f>
        <v>086-024-492-03</v>
      </c>
      <c r="AF634" s="21">
        <f>_xlfn.XLOOKUP(Consolidated[[#This Row],[CODE]],[1]updatedschoolpoints!$A:$A,[1]updatedschoolpoints!$Q:$Q)</f>
        <v>3</v>
      </c>
      <c r="AG634" s="21">
        <f>_xlfn.XLOOKUP(Consolidated[[#This Row],[CODE]],[1]updatedschoolpoints!$A:$A,[1]updatedschoolpoints!$P:$P)</f>
        <v>492</v>
      </c>
      <c r="AH634" s="21">
        <f>_xlfn.XLOOKUP(Consolidated[[#This Row],[CODE]],[1]updatedschoolpoints!$A:$A,[1]updatedschoolpoints!$I:$I)</f>
        <v>1.9132438940000001</v>
      </c>
      <c r="AI634" s="21">
        <f>_xlfn.XLOOKUP(Consolidated[[#This Row],[CODE]],[1]updatedschoolpoints!$A:$A,[1]updatedschoolpoints!$H:$H)</f>
        <v>83340.904009999998</v>
      </c>
      <c r="AJ634" s="21">
        <v>14200</v>
      </c>
      <c r="AK634" s="21" t="s">
        <v>248</v>
      </c>
      <c r="AL634" s="26">
        <f>_xlfn.XLOOKUP(Consolidated[[#This Row],[CODE]],'[2]FCI updated 220517'!$B:$B,'[2]FCI updated 220517'!$GD:$GD)</f>
        <v>1.0720000000000001</v>
      </c>
      <c r="AM634" s="27">
        <f>IF(AND(Consolidated[[#This Row],[DESIGNATION]]="Historic",Consolidated[[#This Row],[DESIGNATION 3/22/2022]]="Historic"),AL634,AL634/1.6)</f>
        <v>0.67</v>
      </c>
      <c r="AN634" s="21" t="s">
        <v>97</v>
      </c>
      <c r="AO634" s="21" t="s">
        <v>97</v>
      </c>
      <c r="AP634" s="21" t="str">
        <f>_xlfn.XLOOKUP(Consolidated[[#This Row],[CODE]],'[3]PRUEBA PVI'!$D:$D,'[3]PRUEBA PVI'!$I:$I,"NO DATA")</f>
        <v>REGULAR</v>
      </c>
      <c r="AQ634" s="28" t="str">
        <f>IF(_xlfn.XLOOKUP(Consolidated[[#This Row],[CODE]],'[4]PRUEBA PVI'!$D:$D,'[4]PRUEBA PVI'!$I:$I,"NOT FOUND")=Consolidated[[#This Row],[SPECIAL SCHOOL]],"MATCHES","NO")</f>
        <v>MATCHES</v>
      </c>
      <c r="AR634" s="28"/>
      <c r="AS634" s="21">
        <f>_xlfn.XLOOKUP(Consolidated[[#This Row],[CODE]],'[5]WORKING FILE'!$D:$D,'[5]WORKING FILE'!$W:$W,"")</f>
        <v>5</v>
      </c>
      <c r="AT634" s="33" t="str">
        <f>_xlfn.XLOOKUP(Consolidated[[#This Row],[CODE]],'[5]WORKING FILE'!$D:$D,'[5]WORKING FILE'!$V:$V)</f>
        <v>narrow site, well maintained, mostly one-story</v>
      </c>
      <c r="AU634" s="21" t="str">
        <f>_xlfn.XLOOKUP(Consolidated[[#This Row],[CODE]],'[6]Karen sort'!$D:$D,'[6]Karen sort'!$O:$O,"NOT COMPLETE")</f>
        <v>PK-5</v>
      </c>
      <c r="AV634" s="21">
        <v>43.6</v>
      </c>
      <c r="AW634" s="21">
        <v>4</v>
      </c>
      <c r="AX634" s="21" t="s">
        <v>92</v>
      </c>
      <c r="AY634" s="27" t="s">
        <v>92</v>
      </c>
      <c r="AZ634" s="21"/>
      <c r="BA634" s="21"/>
      <c r="BB634" s="21"/>
      <c r="BC634" s="21"/>
      <c r="BD634" s="21"/>
      <c r="BE634" s="21"/>
      <c r="BF634" s="24" t="s">
        <v>98</v>
      </c>
      <c r="BG634" s="24">
        <v>205.74163444552349</v>
      </c>
      <c r="BH634" s="29" t="str">
        <f>IF(_xlfn.XLOOKUP(Consolidated[[#This Row],[CODE]],'[4]PRUEBA PVI'!$D:$D,'[4]PRUEBA PVI'!$AF:$AF,"NOT FOUND")=BG634,"",_xlfn.XLOOKUP(Consolidated[[#This Row],[CODE]],'[4]PRUEBA PVI'!$D:$D,'[4]PRUEBA PVI'!$AF:$AF,"NOT FOUND"))</f>
        <v/>
      </c>
      <c r="BI634" s="30">
        <v>194.1817169361322</v>
      </c>
      <c r="BJ634" s="21">
        <v>20</v>
      </c>
      <c r="BK634" s="28" t="str">
        <f>IF(_xlfn.XLOOKUP(Consolidated[[#This Row],[CODE]],'[4]PRUEBA PVI'!$D:$D,'[4]PRUEBA PVI'!$AK:$AK,"NO DATA")=Consolidated[[#This Row],[NO OF CLASSROOMS]],"","DOES NOT MATCH")</f>
        <v/>
      </c>
      <c r="BL634" s="31">
        <f>Consolidated[[#This Row],[ENROLLMENT 2021-22]]/Consolidated[[#This Row],[NO OF CLASSROOMS]]</f>
        <v>9.7090858468066106</v>
      </c>
      <c r="BM634" s="21">
        <f>Consolidated[[#This Row],[FLOOR AREA (SF)]]/Consolidated[[#This Row],[ENROLLMENT 2022-23]]</f>
        <v>69.018602084450208</v>
      </c>
      <c r="BN634" s="21" t="s">
        <v>99</v>
      </c>
      <c r="BO634" s="21" t="s">
        <v>132</v>
      </c>
      <c r="BP634" s="21" t="s">
        <v>97</v>
      </c>
      <c r="BQ634" s="21" t="s">
        <v>97</v>
      </c>
      <c r="BR634" s="21" t="s">
        <v>97</v>
      </c>
      <c r="BS634" s="21" t="str">
        <f>_xlfn.XLOOKUP(Consolidated[[#This Row],[CODE]],'[7]page 1'!$A:$A,'[7]page 1'!$C:$C,"")</f>
        <v/>
      </c>
      <c r="BT634" s="21" t="str">
        <f>_xlfn.XLOOKUP(Consolidated[[#This Row],[CODE]],[8]Sheet1!$A:$A,[8]Sheet1!$G:$G,"")</f>
        <v/>
      </c>
      <c r="BU634" s="21" t="s">
        <v>92</v>
      </c>
      <c r="BV634" s="21" t="s">
        <v>101</v>
      </c>
      <c r="BW634" s="25" t="s">
        <v>92</v>
      </c>
      <c r="BX634" s="32" t="s">
        <v>1770</v>
      </c>
      <c r="BY634" s="21" t="s">
        <v>1698</v>
      </c>
      <c r="BZ634" s="21" t="s">
        <v>103</v>
      </c>
      <c r="CA634" s="33" t="s">
        <v>1751</v>
      </c>
      <c r="CB634" s="21">
        <v>4</v>
      </c>
      <c r="CC634" s="25" t="s">
        <v>105</v>
      </c>
      <c r="CD634" s="21" t="s">
        <v>97</v>
      </c>
      <c r="CE634" s="21"/>
      <c r="CF634" s="21" t="s">
        <v>117</v>
      </c>
    </row>
    <row r="635" spans="1:84" ht="84.6" x14ac:dyDescent="0.3">
      <c r="A635" s="54">
        <v>61556</v>
      </c>
      <c r="B635" s="22" t="s">
        <v>1771</v>
      </c>
      <c r="C635" s="21" t="s">
        <v>1698</v>
      </c>
      <c r="D635" s="21" t="s">
        <v>1747</v>
      </c>
      <c r="E635" s="21" t="s">
        <v>1698</v>
      </c>
      <c r="F635" s="21"/>
      <c r="G635" s="21" t="s">
        <v>108</v>
      </c>
      <c r="H635" s="21" t="s">
        <v>109</v>
      </c>
      <c r="I635" s="21" t="s">
        <v>92</v>
      </c>
      <c r="J635" s="21" t="s">
        <v>93</v>
      </c>
      <c r="K635" s="21" t="s">
        <v>111</v>
      </c>
      <c r="L635" s="24" t="s">
        <v>92</v>
      </c>
      <c r="M635" s="24">
        <v>21.938937207140597</v>
      </c>
      <c r="N635" s="24">
        <v>18.673394087501173</v>
      </c>
      <c r="O635" s="24">
        <v>20.649628543788101</v>
      </c>
      <c r="P635" s="24">
        <v>13.185130872336371</v>
      </c>
      <c r="Q635" s="24">
        <v>17.937945995027317</v>
      </c>
      <c r="R635" s="24">
        <v>28.370301316034375</v>
      </c>
      <c r="S635" s="24">
        <v>36.038523964230563</v>
      </c>
      <c r="T635" s="24">
        <v>21.74062866159711</v>
      </c>
      <c r="U635" s="24">
        <v>21.868951525463284</v>
      </c>
      <c r="V635" s="24" t="s">
        <v>92</v>
      </c>
      <c r="W635" s="24" t="s">
        <v>92</v>
      </c>
      <c r="X635" s="24" t="s">
        <v>92</v>
      </c>
      <c r="Y635" s="24" t="s">
        <v>92</v>
      </c>
      <c r="Z635" s="24" t="s">
        <v>92</v>
      </c>
      <c r="AA635" s="24" t="s">
        <v>92</v>
      </c>
      <c r="AB635" s="23" t="s">
        <v>129</v>
      </c>
      <c r="AC635" s="21">
        <v>18.392009999999999</v>
      </c>
      <c r="AD635" s="21">
        <v>-66.087509999999995</v>
      </c>
      <c r="AE635" s="21" t="str">
        <f>_xlfn.XLOOKUP(Consolidated[[#This Row],[CODE]],[1]updatedschoolpoints!$A:$A,[1]updatedschoolpoints!$O:$O)</f>
        <v>086-036-520-04</v>
      </c>
      <c r="AF635" s="21">
        <f>_xlfn.XLOOKUP(Consolidated[[#This Row],[CODE]],[1]updatedschoolpoints!$A:$A,[1]updatedschoolpoints!$Q:$Q)</f>
        <v>4</v>
      </c>
      <c r="AG635" s="21">
        <f>_xlfn.XLOOKUP(Consolidated[[#This Row],[CODE]],[1]updatedschoolpoints!$A:$A,[1]updatedschoolpoints!$P:$P)</f>
        <v>520</v>
      </c>
      <c r="AH635" s="21">
        <f>_xlfn.XLOOKUP(Consolidated[[#This Row],[CODE]],[1]updatedschoolpoints!$A:$A,[1]updatedschoolpoints!$I:$I)</f>
        <v>1.171689577</v>
      </c>
      <c r="AI635" s="21">
        <f>_xlfn.XLOOKUP(Consolidated[[#This Row],[CODE]],[1]updatedschoolpoints!$A:$A,[1]updatedschoolpoints!$H:$H)</f>
        <v>51038.797980000003</v>
      </c>
      <c r="AJ635" s="21">
        <v>24000</v>
      </c>
      <c r="AK635" s="21" t="s">
        <v>622</v>
      </c>
      <c r="AL635" s="26">
        <f>_xlfn.XLOOKUP(Consolidated[[#This Row],[CODE]],'[2]FCI updated 220517'!$B:$B,'[2]FCI updated 220517'!$GD:$GD)</f>
        <v>1.1639999999999999</v>
      </c>
      <c r="AM635" s="27">
        <f>IF(AND(Consolidated[[#This Row],[DESIGNATION]]="Historic",Consolidated[[#This Row],[DESIGNATION 3/22/2022]]="Historic"),AL635,AL635/1.6)</f>
        <v>0.72749999999999992</v>
      </c>
      <c r="AN635" s="21" t="s">
        <v>97</v>
      </c>
      <c r="AO635" s="21" t="s">
        <v>97</v>
      </c>
      <c r="AP635" s="21" t="str">
        <f>_xlfn.XLOOKUP(Consolidated[[#This Row],[CODE]],'[3]PRUEBA PVI'!$D:$D,'[3]PRUEBA PVI'!$I:$I,"NO DATA")</f>
        <v>REGULAR</v>
      </c>
      <c r="AQ635" s="28" t="str">
        <f>IF(_xlfn.XLOOKUP(Consolidated[[#This Row],[CODE]],'[4]PRUEBA PVI'!$D:$D,'[4]PRUEBA PVI'!$I:$I,"NOT FOUND")=Consolidated[[#This Row],[SPECIAL SCHOOL]],"MATCHES","NO")</f>
        <v>MATCHES</v>
      </c>
      <c r="AR635" s="28"/>
      <c r="AS635" s="21">
        <f>_xlfn.XLOOKUP(Consolidated[[#This Row],[CODE]],'[5]WORKING FILE'!$D:$D,'[5]WORKING FILE'!$W:$W,"")</f>
        <v>1</v>
      </c>
      <c r="AT635" s="33" t="str">
        <f>_xlfn.XLOOKUP(Consolidated[[#This Row],[CODE]],'[5]WORKING FILE'!$D:$D,'[5]WORKING FILE'!$V:$V)</f>
        <v xml:space="preserve">tight site  </v>
      </c>
      <c r="AU635" s="21" t="str">
        <f>_xlfn.XLOOKUP(Consolidated[[#This Row],[CODE]],'[6]Karen sort'!$D:$D,'[6]Karen sort'!$O:$O,"NOT COMPLETE")</f>
        <v>K-8</v>
      </c>
      <c r="AV635" s="21">
        <v>43.6</v>
      </c>
      <c r="AW635" s="21">
        <v>4</v>
      </c>
      <c r="AX635" s="21" t="s">
        <v>92</v>
      </c>
      <c r="AY635" s="27" t="s">
        <v>92</v>
      </c>
      <c r="AZ635" s="21"/>
      <c r="BA635" s="21"/>
      <c r="BB635" s="21"/>
      <c r="BC635" s="21"/>
      <c r="BD635" s="21"/>
      <c r="BE635" s="21"/>
      <c r="BF635" s="24" t="s">
        <v>98</v>
      </c>
      <c r="BG635" s="24">
        <v>203.27694017269019</v>
      </c>
      <c r="BH635" s="29" t="str">
        <f>IF(_xlfn.XLOOKUP(Consolidated[[#This Row],[CODE]],'[4]PRUEBA PVI'!$D:$D,'[4]PRUEBA PVI'!$AF:$AF,"NOT FOUND")=BG635,"",_xlfn.XLOOKUP(Consolidated[[#This Row],[CODE]],'[4]PRUEBA PVI'!$D:$D,'[4]PRUEBA PVI'!$AF:$AF,"NOT FOUND"))</f>
        <v/>
      </c>
      <c r="BI635" s="30">
        <v>192.20019644249442</v>
      </c>
      <c r="BJ635" s="21">
        <v>26</v>
      </c>
      <c r="BK635" s="28" t="str">
        <f>IF(_xlfn.XLOOKUP(Consolidated[[#This Row],[CODE]],'[4]PRUEBA PVI'!$D:$D,'[4]PRUEBA PVI'!$AK:$AK,"NO DATA")=Consolidated[[#This Row],[NO OF CLASSROOMS]],"","DOES NOT MATCH")</f>
        <v/>
      </c>
      <c r="BL635" s="31">
        <f>Consolidated[[#This Row],[ENROLLMENT 2021-22]]/Consolidated[[#This Row],[NO OF CLASSROOMS]]</f>
        <v>7.3923152477882468</v>
      </c>
      <c r="BM635" s="21">
        <f>Consolidated[[#This Row],[FLOOR AREA (SF)]]/Consolidated[[#This Row],[ENROLLMENT 2022-23]]</f>
        <v>118.0655315827326</v>
      </c>
      <c r="BN635" s="21" t="s">
        <v>99</v>
      </c>
      <c r="BO635" s="21" t="s">
        <v>132</v>
      </c>
      <c r="BP635" s="21" t="s">
        <v>97</v>
      </c>
      <c r="BQ635" s="21" t="s">
        <v>97</v>
      </c>
      <c r="BR635" s="21" t="s">
        <v>97</v>
      </c>
      <c r="BS635" s="21" t="str">
        <f>_xlfn.XLOOKUP(Consolidated[[#This Row],[CODE]],'[7]page 1'!$A:$A,'[7]page 1'!$C:$C,"")</f>
        <v/>
      </c>
      <c r="BT635" s="21" t="str">
        <f>_xlfn.XLOOKUP(Consolidated[[#This Row],[CODE]],[8]Sheet1!$A:$A,[8]Sheet1!$G:$G,"")</f>
        <v/>
      </c>
      <c r="BU635" s="21" t="s">
        <v>92</v>
      </c>
      <c r="BV635" s="21" t="s">
        <v>101</v>
      </c>
      <c r="BW635" s="25" t="s">
        <v>92</v>
      </c>
      <c r="BX635" s="32" t="s">
        <v>1772</v>
      </c>
      <c r="BY635" s="21" t="s">
        <v>1698</v>
      </c>
      <c r="BZ635" s="21" t="s">
        <v>103</v>
      </c>
      <c r="CA635" s="33" t="s">
        <v>1736</v>
      </c>
      <c r="CB635" s="21">
        <v>4</v>
      </c>
      <c r="CC635" s="25" t="s">
        <v>105</v>
      </c>
      <c r="CD635" s="21" t="s">
        <v>97</v>
      </c>
      <c r="CE635" s="21"/>
      <c r="CF635" s="21" t="s">
        <v>106</v>
      </c>
    </row>
    <row r="636" spans="1:84" ht="27.6" x14ac:dyDescent="0.3">
      <c r="A636" s="54">
        <v>61564</v>
      </c>
      <c r="B636" s="22" t="s">
        <v>1773</v>
      </c>
      <c r="C636" s="21" t="s">
        <v>1698</v>
      </c>
      <c r="D636" s="21" t="s">
        <v>1699</v>
      </c>
      <c r="E636" s="21" t="s">
        <v>1698</v>
      </c>
      <c r="F636" s="21"/>
      <c r="G636" s="21" t="s">
        <v>189</v>
      </c>
      <c r="H636" s="21" t="s">
        <v>190</v>
      </c>
      <c r="I636" s="21" t="s">
        <v>92</v>
      </c>
      <c r="J636" s="21" t="s">
        <v>93</v>
      </c>
      <c r="K636" s="21" t="s">
        <v>191</v>
      </c>
      <c r="L636" s="24" t="s">
        <v>92</v>
      </c>
      <c r="M636" s="24" t="s">
        <v>92</v>
      </c>
      <c r="N636" s="24" t="s">
        <v>92</v>
      </c>
      <c r="O636" s="24" t="s">
        <v>92</v>
      </c>
      <c r="P636" s="24" t="s">
        <v>92</v>
      </c>
      <c r="Q636" s="24" t="s">
        <v>92</v>
      </c>
      <c r="R636" s="24" t="s">
        <v>92</v>
      </c>
      <c r="S636" s="24">
        <v>112.85748294061676</v>
      </c>
      <c r="T636" s="24">
        <v>136.11524031608627</v>
      </c>
      <c r="U636" s="24">
        <v>100.7873418130047</v>
      </c>
      <c r="V636" s="24" t="s">
        <v>92</v>
      </c>
      <c r="W636" s="24" t="s">
        <v>92</v>
      </c>
      <c r="X636" s="24" t="s">
        <v>92</v>
      </c>
      <c r="Y636" s="24" t="s">
        <v>92</v>
      </c>
      <c r="Z636" s="24" t="s">
        <v>92</v>
      </c>
      <c r="AA636" s="24" t="s">
        <v>92</v>
      </c>
      <c r="AB636" s="23" t="s">
        <v>192</v>
      </c>
      <c r="AC636" s="21">
        <v>18.393889739999999</v>
      </c>
      <c r="AD636" s="21">
        <v>-66.09547705</v>
      </c>
      <c r="AE636" s="21" t="str">
        <f>_xlfn.XLOOKUP(Consolidated[[#This Row],[CODE]],[1]updatedschoolpoints!$A:$A,[1]updatedschoolpoints!$O:$O)</f>
        <v>086-035-428-01</v>
      </c>
      <c r="AF636" s="21">
        <f>_xlfn.XLOOKUP(Consolidated[[#This Row],[CODE]],[1]updatedschoolpoints!$A:$A,[1]updatedschoolpoints!$Q:$Q)</f>
        <v>1</v>
      </c>
      <c r="AG636" s="21">
        <f>_xlfn.XLOOKUP(Consolidated[[#This Row],[CODE]],[1]updatedschoolpoints!$A:$A,[1]updatedschoolpoints!$P:$P)</f>
        <v>428</v>
      </c>
      <c r="AH636" s="21">
        <f>_xlfn.XLOOKUP(Consolidated[[#This Row],[CODE]],[1]updatedschoolpoints!$A:$A,[1]updatedschoolpoints!$I:$I)</f>
        <v>2.282142447</v>
      </c>
      <c r="AI636" s="21">
        <f>_xlfn.XLOOKUP(Consolidated[[#This Row],[CODE]],[1]updatedschoolpoints!$A:$A,[1]updatedschoolpoints!$H:$H)</f>
        <v>99410.124970000004</v>
      </c>
      <c r="AJ636" s="21">
        <v>32796</v>
      </c>
      <c r="AK636" s="21" t="s">
        <v>337</v>
      </c>
      <c r="AL636" s="26">
        <f>_xlfn.XLOOKUP(Consolidated[[#This Row],[CODE]],'[2]FCI updated 220517'!$B:$B,'[2]FCI updated 220517'!$GD:$GD)</f>
        <v>1.272</v>
      </c>
      <c r="AM636" s="27">
        <f>IF(AND(Consolidated[[#This Row],[DESIGNATION]]="Historic",Consolidated[[#This Row],[DESIGNATION 3/22/2022]]="Historic"),AL636,AL636/1.6)</f>
        <v>0.79499999999999993</v>
      </c>
      <c r="AN636" s="21" t="s">
        <v>97</v>
      </c>
      <c r="AO636" s="21" t="s">
        <v>97</v>
      </c>
      <c r="AP636" s="21" t="str">
        <f>_xlfn.XLOOKUP(Consolidated[[#This Row],[CODE]],'[3]PRUEBA PVI'!$D:$D,'[3]PRUEBA PVI'!$I:$I,"NO DATA")</f>
        <v>REGULAR</v>
      </c>
      <c r="AQ636" s="28" t="str">
        <f>IF(_xlfn.XLOOKUP(Consolidated[[#This Row],[CODE]],'[4]PRUEBA PVI'!$D:$D,'[4]PRUEBA PVI'!$I:$I,"NOT FOUND")=Consolidated[[#This Row],[SPECIAL SCHOOL]],"MATCHES","NO")</f>
        <v>MATCHES</v>
      </c>
      <c r="AR636" s="28"/>
      <c r="AS636" s="21">
        <f>_xlfn.XLOOKUP(Consolidated[[#This Row],[CODE]],'[5]WORKING FILE'!$D:$D,'[5]WORKING FILE'!$W:$W,"")</f>
        <v>5</v>
      </c>
      <c r="AT636" s="33" t="str">
        <f>_xlfn.XLOOKUP(Consolidated[[#This Row],[CODE]],'[5]WORKING FILE'!$D:$D,'[5]WORKING FILE'!$V:$V)</f>
        <v>create 4 550 student middles (Rafael Maria de Labra, Wiliam Boyce, Berwind Int., Pachin)</v>
      </c>
      <c r="AU636" s="21" t="str">
        <f>_xlfn.XLOOKUP(Consolidated[[#This Row],[CODE]],'[6]Karen sort'!$D:$D,'[6]Karen sort'!$O:$O,"NOT COMPLETE")</f>
        <v>6-8</v>
      </c>
      <c r="AV636" s="21">
        <v>43.6</v>
      </c>
      <c r="AW636" s="21">
        <v>2</v>
      </c>
      <c r="AX636" s="21" t="s">
        <v>92</v>
      </c>
      <c r="AY636" s="27" t="s">
        <v>92</v>
      </c>
      <c r="AZ636" s="21"/>
      <c r="BA636" s="21"/>
      <c r="BB636" s="21"/>
      <c r="BC636" s="21"/>
      <c r="BD636" s="21"/>
      <c r="BE636" s="21"/>
      <c r="BF636" s="24" t="s">
        <v>98</v>
      </c>
      <c r="BG636" s="24">
        <v>359.18525018059631</v>
      </c>
      <c r="BH636" s="29" t="str">
        <f>IF(_xlfn.XLOOKUP(Consolidated[[#This Row],[CODE]],'[4]PRUEBA PVI'!$D:$D,'[4]PRUEBA PVI'!$AF:$AF,"NOT FOUND")=BG636,"",_xlfn.XLOOKUP(Consolidated[[#This Row],[CODE]],'[4]PRUEBA PVI'!$D:$D,'[4]PRUEBA PVI'!$AF:$AF,"NOT FOUND"))</f>
        <v/>
      </c>
      <c r="BI636" s="30">
        <v>340.40867471100654</v>
      </c>
      <c r="BJ636" s="21">
        <v>23</v>
      </c>
      <c r="BK636" s="28" t="str">
        <f>IF(_xlfn.XLOOKUP(Consolidated[[#This Row],[CODE]],'[4]PRUEBA PVI'!$D:$D,'[4]PRUEBA PVI'!$AK:$AK,"NO DATA")=Consolidated[[#This Row],[NO OF CLASSROOMS]],"","DOES NOT MATCH")</f>
        <v/>
      </c>
      <c r="BL636" s="31">
        <f>Consolidated[[#This Row],[ENROLLMENT 2021-22]]/Consolidated[[#This Row],[NO OF CLASSROOMS]]</f>
        <v>14.800377161348111</v>
      </c>
      <c r="BM636" s="21">
        <f>Consolidated[[#This Row],[FLOOR AREA (SF)]]/Consolidated[[#This Row],[ENROLLMENT 2022-23]]</f>
        <v>91.30664464509708</v>
      </c>
      <c r="BN636" s="21" t="s">
        <v>99</v>
      </c>
      <c r="BO636" s="21" t="s">
        <v>132</v>
      </c>
      <c r="BP636" s="21" t="s">
        <v>97</v>
      </c>
      <c r="BQ636" s="21" t="s">
        <v>123</v>
      </c>
      <c r="BR636" s="21" t="s">
        <v>97</v>
      </c>
      <c r="BS636" s="21" t="str">
        <f>_xlfn.XLOOKUP(Consolidated[[#This Row],[CODE]],'[7]page 1'!$A:$A,'[7]page 1'!$C:$C,"")</f>
        <v/>
      </c>
      <c r="BT636" s="21" t="str">
        <f>_xlfn.XLOOKUP(Consolidated[[#This Row],[CODE]],[8]Sheet1!$A:$A,[8]Sheet1!$G:$G,"")</f>
        <v/>
      </c>
      <c r="BU636" s="21" t="s">
        <v>92</v>
      </c>
      <c r="BV636" s="21" t="s">
        <v>101</v>
      </c>
      <c r="BW636" s="25" t="s">
        <v>227</v>
      </c>
      <c r="BX636" s="32" t="s">
        <v>1774</v>
      </c>
      <c r="BY636" s="21" t="s">
        <v>1698</v>
      </c>
      <c r="BZ636" s="21" t="s">
        <v>103</v>
      </c>
      <c r="CA636" s="33" t="s">
        <v>1736</v>
      </c>
      <c r="CB636" s="21">
        <v>4</v>
      </c>
      <c r="CC636" s="25" t="s">
        <v>105</v>
      </c>
      <c r="CD636" s="21" t="s">
        <v>97</v>
      </c>
      <c r="CE636" s="21"/>
      <c r="CF636" s="21" t="s">
        <v>106</v>
      </c>
    </row>
    <row r="637" spans="1:84" ht="27.6" x14ac:dyDescent="0.3">
      <c r="A637" s="21">
        <v>61572</v>
      </c>
      <c r="B637" s="22" t="s">
        <v>1775</v>
      </c>
      <c r="C637" s="21" t="s">
        <v>1698</v>
      </c>
      <c r="D637" s="21" t="s">
        <v>1699</v>
      </c>
      <c r="E637" s="21" t="s">
        <v>1698</v>
      </c>
      <c r="F637" s="21"/>
      <c r="G637" s="21" t="s">
        <v>234</v>
      </c>
      <c r="H637" s="21" t="s">
        <v>235</v>
      </c>
      <c r="I637" s="21" t="s">
        <v>92</v>
      </c>
      <c r="J637" s="21" t="s">
        <v>92</v>
      </c>
      <c r="K637" s="21" t="s">
        <v>236</v>
      </c>
      <c r="L637" s="24" t="s">
        <v>92</v>
      </c>
      <c r="M637" s="24" t="s">
        <v>92</v>
      </c>
      <c r="N637" s="24" t="s">
        <v>92</v>
      </c>
      <c r="O637" s="24" t="s">
        <v>92</v>
      </c>
      <c r="P637" s="24" t="s">
        <v>92</v>
      </c>
      <c r="Q637" s="24" t="s">
        <v>92</v>
      </c>
      <c r="R637" s="24" t="s">
        <v>92</v>
      </c>
      <c r="S637" s="24">
        <v>31.296612916305492</v>
      </c>
      <c r="T637" s="24">
        <v>55.769438740618675</v>
      </c>
      <c r="U637" s="24">
        <v>58.000262741446107</v>
      </c>
      <c r="V637" s="24">
        <v>90.702065181624803</v>
      </c>
      <c r="W637" s="24">
        <v>87.766751097991431</v>
      </c>
      <c r="X637" s="24">
        <v>93.599559536647021</v>
      </c>
      <c r="Y637" s="24">
        <v>92.606587683721443</v>
      </c>
      <c r="Z637" s="24" t="s">
        <v>92</v>
      </c>
      <c r="AA637" s="24" t="s">
        <v>92</v>
      </c>
      <c r="AB637" s="23" t="s">
        <v>381</v>
      </c>
      <c r="AC637" s="21">
        <v>18.448180000000001</v>
      </c>
      <c r="AD637" s="21">
        <v>-66.069789999999998</v>
      </c>
      <c r="AE637" s="21" t="str">
        <f>_xlfn.XLOOKUP(Consolidated[[#This Row],[CODE]],[1]updatedschoolpoints!$A:$A,[1]updatedschoolpoints!$O:$O)</f>
        <v>040-059-114-35</v>
      </c>
      <c r="AF637" s="21">
        <f>_xlfn.XLOOKUP(Consolidated[[#This Row],[CODE]],[1]updatedschoolpoints!$A:$A,[1]updatedschoolpoints!$Q:$Q)</f>
        <v>35</v>
      </c>
      <c r="AG637" s="21">
        <f>_xlfn.XLOOKUP(Consolidated[[#This Row],[CODE]],[1]updatedschoolpoints!$A:$A,[1]updatedschoolpoints!$P:$P)</f>
        <v>114</v>
      </c>
      <c r="AH637" s="21">
        <f>_xlfn.XLOOKUP(Consolidated[[#This Row],[CODE]],[1]updatedschoolpoints!$A:$A,[1]updatedschoolpoints!$I:$I)</f>
        <v>2.9713354340000002</v>
      </c>
      <c r="AI637" s="21">
        <f>_xlfn.XLOOKUP(Consolidated[[#This Row],[CODE]],[1]updatedschoolpoints!$A:$A,[1]updatedschoolpoints!$H:$H)</f>
        <v>129431.37149999999</v>
      </c>
      <c r="AJ637" s="21">
        <v>101210</v>
      </c>
      <c r="AK637" s="21" t="s">
        <v>209</v>
      </c>
      <c r="AL637" s="26" t="e">
        <f>_xlfn.XLOOKUP(Consolidated[[#This Row],[CODE]],'[2]FCI updated 220517'!$B:$B,'[2]FCI updated 220517'!$GD:$GD)</f>
        <v>#N/A</v>
      </c>
      <c r="AM637" s="27" t="e">
        <f>IF(AND(Consolidated[[#This Row],[DESIGNATION]]="Historic",Consolidated[[#This Row],[DESIGNATION 3/22/2022]]="Historic"),AL637,AL637/1.6)</f>
        <v>#N/A</v>
      </c>
      <c r="AN637" s="21" t="s">
        <v>97</v>
      </c>
      <c r="AO637" s="21" t="s">
        <v>97</v>
      </c>
      <c r="AP637" s="21" t="str">
        <f>_xlfn.XLOOKUP(Consolidated[[#This Row],[CODE]],'[3]PRUEBA PVI'!$D:$D,'[3]PRUEBA PVI'!$I:$I,"NO DATA")</f>
        <v>BELLAS ARTES</v>
      </c>
      <c r="AQ637" s="28" t="str">
        <f>IF(_xlfn.XLOOKUP(Consolidated[[#This Row],[CODE]],'[4]PRUEBA PVI'!$D:$D,'[4]PRUEBA PVI'!$I:$I,"NOT FOUND")=Consolidated[[#This Row],[SPECIAL SCHOOL]],"MATCHES","NO")</f>
        <v>MATCHES</v>
      </c>
      <c r="AR637" s="28"/>
      <c r="AS637" s="21">
        <f>_xlfn.XLOOKUP(Consolidated[[#This Row],[CODE]],'[5]WORKING FILE'!$D:$D,'[5]WORKING FILE'!$W:$W,"")</f>
        <v>3</v>
      </c>
      <c r="AT637" s="33" t="str">
        <f>_xlfn.XLOOKUP(Consolidated[[#This Row],[CODE]],'[5]WORKING FILE'!$D:$D,'[5]WORKING FILE'!$V:$V)</f>
        <v>Bella Artes</v>
      </c>
      <c r="AU637" s="21" t="str">
        <f>_xlfn.XLOOKUP(Consolidated[[#This Row],[CODE]],'[6]Karen sort'!$D:$D,'[6]Karen sort'!$O:$O,"NOT COMPLETE")</f>
        <v>6-12</v>
      </c>
      <c r="AV637" s="21">
        <v>43.6</v>
      </c>
      <c r="AW637" s="21">
        <v>4</v>
      </c>
      <c r="AX637" s="21" t="s">
        <v>92</v>
      </c>
      <c r="AY637" s="27" t="s">
        <v>92</v>
      </c>
      <c r="AZ637" s="21"/>
      <c r="BA637" s="21"/>
      <c r="BB637" s="21"/>
      <c r="BC637" s="21"/>
      <c r="BD637" s="21"/>
      <c r="BE637" s="21"/>
      <c r="BF637" s="24" t="s">
        <v>98</v>
      </c>
      <c r="BG637" s="24">
        <v>509.74127789835501</v>
      </c>
      <c r="BH637" s="29" t="str">
        <f>IF(_xlfn.XLOOKUP(Consolidated[[#This Row],[CODE]],'[4]PRUEBA PVI'!$D:$D,'[4]PRUEBA PVI'!$AF:$AF,"NOT FOUND")=BG637,"",_xlfn.XLOOKUP(Consolidated[[#This Row],[CODE]],'[4]PRUEBA PVI'!$D:$D,'[4]PRUEBA PVI'!$AF:$AF,"NOT FOUND"))</f>
        <v/>
      </c>
      <c r="BI637" s="30">
        <v>487.52327450275311</v>
      </c>
      <c r="BJ637" s="21">
        <v>63</v>
      </c>
      <c r="BK637" s="28" t="str">
        <f>IF(_xlfn.XLOOKUP(Consolidated[[#This Row],[CODE]],'[4]PRUEBA PVI'!$D:$D,'[4]PRUEBA PVI'!$AK:$AK,"NO DATA")=Consolidated[[#This Row],[NO OF CLASSROOMS]],"","DOES NOT MATCH")</f>
        <v/>
      </c>
      <c r="BL637" s="31">
        <f>Consolidated[[#This Row],[ENROLLMENT 2021-22]]/Consolidated[[#This Row],[NO OF CLASSROOMS]]</f>
        <v>7.7384646746468748</v>
      </c>
      <c r="BM637" s="21">
        <f>Consolidated[[#This Row],[FLOOR AREA (SF)]]/Consolidated[[#This Row],[ENROLLMENT 2022-23]]</f>
        <v>198.55170532252203</v>
      </c>
      <c r="BN637" s="21" t="s">
        <v>99</v>
      </c>
      <c r="BO637" s="21" t="s">
        <v>115</v>
      </c>
      <c r="BP637" s="21" t="s">
        <v>97</v>
      </c>
      <c r="BQ637" s="21" t="s">
        <v>97</v>
      </c>
      <c r="BR637" s="21" t="s">
        <v>97</v>
      </c>
      <c r="BS637" s="21" t="str">
        <f>_xlfn.XLOOKUP(Consolidated[[#This Row],[CODE]],'[7]page 1'!$A:$A,'[7]page 1'!$C:$C,"")</f>
        <v/>
      </c>
      <c r="BT637" s="21" t="str">
        <f>_xlfn.XLOOKUP(Consolidated[[#This Row],[CODE]],[8]Sheet1!$A:$A,[8]Sheet1!$G:$G,"")</f>
        <v>ESSER ROOF SEALING PROGRAM</v>
      </c>
      <c r="BU637" s="21" t="s">
        <v>92</v>
      </c>
      <c r="BV637" s="21" t="s">
        <v>101</v>
      </c>
      <c r="BW637" s="25" t="s">
        <v>92</v>
      </c>
      <c r="BX637" s="32" t="s">
        <v>1776</v>
      </c>
      <c r="BY637" s="21" t="s">
        <v>1698</v>
      </c>
      <c r="BZ637" s="21" t="s">
        <v>103</v>
      </c>
      <c r="CA637" s="33" t="s">
        <v>1704</v>
      </c>
      <c r="CB637" s="21">
        <v>4</v>
      </c>
      <c r="CC637" s="25" t="s">
        <v>105</v>
      </c>
      <c r="CD637" s="21" t="s">
        <v>105</v>
      </c>
      <c r="CE637" s="21"/>
      <c r="CF637" s="21" t="s">
        <v>462</v>
      </c>
    </row>
    <row r="638" spans="1:84" ht="41.4" x14ac:dyDescent="0.3">
      <c r="A638" s="21">
        <v>61580</v>
      </c>
      <c r="B638" s="22" t="s">
        <v>1777</v>
      </c>
      <c r="C638" s="21" t="s">
        <v>1698</v>
      </c>
      <c r="D638" s="21" t="s">
        <v>1699</v>
      </c>
      <c r="E638" s="21" t="s">
        <v>1698</v>
      </c>
      <c r="F638" s="21"/>
      <c r="G638" s="21" t="s">
        <v>119</v>
      </c>
      <c r="H638" s="21" t="s">
        <v>120</v>
      </c>
      <c r="I638" s="21" t="s">
        <v>92</v>
      </c>
      <c r="J638" s="21" t="s">
        <v>92</v>
      </c>
      <c r="K638" s="21" t="s">
        <v>121</v>
      </c>
      <c r="L638" s="24" t="s">
        <v>92</v>
      </c>
      <c r="M638" s="24">
        <v>38.154673403722782</v>
      </c>
      <c r="N638" s="24">
        <v>43.882476105627759</v>
      </c>
      <c r="O638" s="24">
        <v>45.053735004628578</v>
      </c>
      <c r="P638" s="24">
        <v>50.856933364726004</v>
      </c>
      <c r="Q638" s="24">
        <v>42.484608935591012</v>
      </c>
      <c r="R638" s="24">
        <v>26.478947894965419</v>
      </c>
      <c r="S638" s="24" t="s">
        <v>92</v>
      </c>
      <c r="T638" s="24" t="s">
        <v>92</v>
      </c>
      <c r="U638" s="24" t="s">
        <v>92</v>
      </c>
      <c r="V638" s="24" t="s">
        <v>92</v>
      </c>
      <c r="W638" s="24" t="s">
        <v>92</v>
      </c>
      <c r="X638" s="24" t="s">
        <v>92</v>
      </c>
      <c r="Y638" s="24" t="s">
        <v>92</v>
      </c>
      <c r="Z638" s="24" t="s">
        <v>92</v>
      </c>
      <c r="AA638" s="24" t="s">
        <v>92</v>
      </c>
      <c r="AB638" s="23" t="s">
        <v>198</v>
      </c>
      <c r="AC638" s="21">
        <v>18.442399999999999</v>
      </c>
      <c r="AD638" s="21">
        <v>-66.054379999999995</v>
      </c>
      <c r="AE638" s="21" t="str">
        <f>_xlfn.XLOOKUP(Consolidated[[#This Row],[CODE]],[1]updatedschoolpoints!$A:$A,[1]updatedschoolpoints!$O:$O)</f>
        <v>041-072-443-29</v>
      </c>
      <c r="AF638" s="21">
        <f>_xlfn.XLOOKUP(Consolidated[[#This Row],[CODE]],[1]updatedschoolpoints!$A:$A,[1]updatedschoolpoints!$Q:$Q)</f>
        <v>29</v>
      </c>
      <c r="AG638" s="21">
        <f>_xlfn.XLOOKUP(Consolidated[[#This Row],[CODE]],[1]updatedschoolpoints!$A:$A,[1]updatedschoolpoints!$P:$P)</f>
        <v>443</v>
      </c>
      <c r="AH638" s="21">
        <f>_xlfn.XLOOKUP(Consolidated[[#This Row],[CODE]],[1]updatedschoolpoints!$A:$A,[1]updatedschoolpoints!$I:$I)</f>
        <v>0.66995622200000005</v>
      </c>
      <c r="AI638" s="21">
        <f>_xlfn.XLOOKUP(Consolidated[[#This Row],[CODE]],[1]updatedschoolpoints!$A:$A,[1]updatedschoolpoints!$H:$H)</f>
        <v>29183.29304</v>
      </c>
      <c r="AJ638" s="21">
        <v>23100</v>
      </c>
      <c r="AK638" s="21" t="s">
        <v>174</v>
      </c>
      <c r="AL638" s="26">
        <f>_xlfn.XLOOKUP(Consolidated[[#This Row],[CODE]],'[2]FCI updated 220517'!$B:$B,'[2]FCI updated 220517'!$GD:$GD)</f>
        <v>1.18</v>
      </c>
      <c r="AM638" s="27">
        <f>IF(AND(Consolidated[[#This Row],[DESIGNATION]]="Historic",Consolidated[[#This Row],[DESIGNATION 3/22/2022]]="Historic"),AL638,AL638/1.6)</f>
        <v>0.73749999999999993</v>
      </c>
      <c r="AN638" s="21" t="s">
        <v>97</v>
      </c>
      <c r="AO638" s="21" t="s">
        <v>97</v>
      </c>
      <c r="AP638" s="21" t="str">
        <f>_xlfn.XLOOKUP(Consolidated[[#This Row],[CODE]],'[3]PRUEBA PVI'!$D:$D,'[3]PRUEBA PVI'!$I:$I,"NO DATA")</f>
        <v>REGULAR</v>
      </c>
      <c r="AQ638" s="28" t="str">
        <f>IF(_xlfn.XLOOKUP(Consolidated[[#This Row],[CODE]],'[4]PRUEBA PVI'!$D:$D,'[4]PRUEBA PVI'!$I:$I,"NOT FOUND")=Consolidated[[#This Row],[SPECIAL SCHOOL]],"MATCHES","NO")</f>
        <v>MATCHES</v>
      </c>
      <c r="AR638" s="28"/>
      <c r="AS638" s="21">
        <f>_xlfn.XLOOKUP(Consolidated[[#This Row],[CODE]],'[5]WORKING FILE'!$D:$D,'[5]WORKING FILE'!$W:$W,"")</f>
        <v>1</v>
      </c>
      <c r="AT638" s="33">
        <f>_xlfn.XLOOKUP(Consolidated[[#This Row],[CODE]],'[5]WORKING FILE'!$D:$D,'[5]WORKING FILE'!$V:$V)</f>
        <v>0</v>
      </c>
      <c r="AU638" s="21" t="str">
        <f>_xlfn.XLOOKUP(Consolidated[[#This Row],[CODE]],'[6]Karen sort'!$D:$D,'[6]Karen sort'!$O:$O,"NOT COMPLETE")</f>
        <v>K-5</v>
      </c>
      <c r="AV638" s="21">
        <v>43.6</v>
      </c>
      <c r="AW638" s="21">
        <v>4</v>
      </c>
      <c r="AX638" s="21" t="s">
        <v>92</v>
      </c>
      <c r="AY638" s="27" t="s">
        <v>92</v>
      </c>
      <c r="AZ638" s="21"/>
      <c r="BA638" s="21"/>
      <c r="BB638" s="21"/>
      <c r="BC638" s="21"/>
      <c r="BD638" s="21"/>
      <c r="BE638" s="21"/>
      <c r="BF638" s="24" t="s">
        <v>98</v>
      </c>
      <c r="BG638" s="24">
        <v>246.91137470926154</v>
      </c>
      <c r="BH638" s="29" t="str">
        <f>IF(_xlfn.XLOOKUP(Consolidated[[#This Row],[CODE]],'[4]PRUEBA PVI'!$D:$D,'[4]PRUEBA PVI'!$AF:$AF,"NOT FOUND")=BG638,"",_xlfn.XLOOKUP(Consolidated[[#This Row],[CODE]],'[4]PRUEBA PVI'!$D:$D,'[4]PRUEBA PVI'!$AF:$AF,"NOT FOUND"))</f>
        <v/>
      </c>
      <c r="BI638" s="30">
        <v>232.70168455859368</v>
      </c>
      <c r="BJ638" s="21">
        <v>16</v>
      </c>
      <c r="BK638" s="28" t="str">
        <f>IF(_xlfn.XLOOKUP(Consolidated[[#This Row],[CODE]],'[4]PRUEBA PVI'!$D:$D,'[4]PRUEBA PVI'!$AK:$AK,"NO DATA")=Consolidated[[#This Row],[NO OF CLASSROOMS]],"","DOES NOT MATCH")</f>
        <v/>
      </c>
      <c r="BL638" s="31">
        <f>Consolidated[[#This Row],[ENROLLMENT 2021-22]]/Consolidated[[#This Row],[NO OF CLASSROOMS]]</f>
        <v>14.543855284912105</v>
      </c>
      <c r="BM638" s="21">
        <f>Consolidated[[#This Row],[FLOOR AREA (SF)]]/Consolidated[[#This Row],[ENROLLMENT 2022-23]]</f>
        <v>93.555835680718559</v>
      </c>
      <c r="BN638" s="21" t="s">
        <v>99</v>
      </c>
      <c r="BO638" s="21" t="s">
        <v>132</v>
      </c>
      <c r="BP638" s="21" t="s">
        <v>97</v>
      </c>
      <c r="BQ638" s="21" t="s">
        <v>97</v>
      </c>
      <c r="BR638" s="21" t="s">
        <v>97</v>
      </c>
      <c r="BS638" s="21" t="str">
        <f>_xlfn.XLOOKUP(Consolidated[[#This Row],[CODE]],'[7]page 1'!$A:$A,'[7]page 1'!$C:$C,"")</f>
        <v/>
      </c>
      <c r="BT638" s="21" t="str">
        <f>_xlfn.XLOOKUP(Consolidated[[#This Row],[CODE]],[8]Sheet1!$A:$A,[8]Sheet1!$G:$G,"")</f>
        <v/>
      </c>
      <c r="BU638" s="21" t="s">
        <v>92</v>
      </c>
      <c r="BV638" s="21" t="s">
        <v>101</v>
      </c>
      <c r="BW638" s="25" t="s">
        <v>92</v>
      </c>
      <c r="BX638" s="32" t="s">
        <v>1778</v>
      </c>
      <c r="BY638" s="21" t="s">
        <v>1698</v>
      </c>
      <c r="BZ638" s="21" t="s">
        <v>103</v>
      </c>
      <c r="CA638" s="33" t="s">
        <v>1779</v>
      </c>
      <c r="CB638" s="21">
        <v>4</v>
      </c>
      <c r="CC638" s="25" t="s">
        <v>105</v>
      </c>
      <c r="CD638" s="21" t="s">
        <v>97</v>
      </c>
      <c r="CE638" s="21"/>
      <c r="CF638" s="21" t="s">
        <v>106</v>
      </c>
    </row>
    <row r="639" spans="1:84" x14ac:dyDescent="0.3">
      <c r="A639" s="21">
        <v>61598</v>
      </c>
      <c r="B639" s="22" t="s">
        <v>1494</v>
      </c>
      <c r="C639" s="21" t="s">
        <v>1698</v>
      </c>
      <c r="D639" s="21" t="s">
        <v>1699</v>
      </c>
      <c r="E639" s="21" t="s">
        <v>1698</v>
      </c>
      <c r="F639" s="21"/>
      <c r="G639" s="21" t="s">
        <v>119</v>
      </c>
      <c r="H639" s="21" t="s">
        <v>120</v>
      </c>
      <c r="I639" s="21" t="s">
        <v>110</v>
      </c>
      <c r="J639" s="21" t="s">
        <v>93</v>
      </c>
      <c r="K639" s="21" t="s">
        <v>121</v>
      </c>
      <c r="L639" s="24">
        <v>7.542595408509257</v>
      </c>
      <c r="M639" s="24">
        <v>15.261869361489111</v>
      </c>
      <c r="N639" s="24">
        <v>16.806054678751057</v>
      </c>
      <c r="O639" s="24">
        <v>18.772389585261909</v>
      </c>
      <c r="P639" s="24">
        <v>13.185130872336371</v>
      </c>
      <c r="Q639" s="24">
        <v>13.217433891072758</v>
      </c>
      <c r="R639" s="24">
        <v>19.859210921224065</v>
      </c>
      <c r="S639" s="24" t="s">
        <v>92</v>
      </c>
      <c r="T639" s="24" t="s">
        <v>92</v>
      </c>
      <c r="U639" s="24" t="s">
        <v>92</v>
      </c>
      <c r="V639" s="24" t="s">
        <v>92</v>
      </c>
      <c r="W639" s="24" t="s">
        <v>92</v>
      </c>
      <c r="X639" s="24" t="s">
        <v>92</v>
      </c>
      <c r="Y639" s="24" t="s">
        <v>92</v>
      </c>
      <c r="Z639" s="24" t="s">
        <v>92</v>
      </c>
      <c r="AA639" s="24" t="s">
        <v>92</v>
      </c>
      <c r="AB639" s="23" t="s">
        <v>290</v>
      </c>
      <c r="AC639" s="21">
        <v>18.467639999999999</v>
      </c>
      <c r="AD639" s="21">
        <v>-66.113569999999996</v>
      </c>
      <c r="AE639" s="21" t="str">
        <f>_xlfn.XLOOKUP(Consolidated[[#This Row],[CODE]],[1]updatedschoolpoints!$A:$A,[1]updatedschoolpoints!$O:$O)</f>
        <v>022-092-009-01</v>
      </c>
      <c r="AF639" s="21">
        <f>_xlfn.XLOOKUP(Consolidated[[#This Row],[CODE]],[1]updatedschoolpoints!$A:$A,[1]updatedschoolpoints!$Q:$Q)</f>
        <v>1</v>
      </c>
      <c r="AG639" s="21">
        <f>_xlfn.XLOOKUP(Consolidated[[#This Row],[CODE]],[1]updatedschoolpoints!$A:$A,[1]updatedschoolpoints!$P:$P)</f>
        <v>9</v>
      </c>
      <c r="AH639" s="21">
        <f>_xlfn.XLOOKUP(Consolidated[[#This Row],[CODE]],[1]updatedschoolpoints!$A:$A,[1]updatedschoolpoints!$I:$I)</f>
        <v>0.79890281100000005</v>
      </c>
      <c r="AI639" s="21">
        <f>_xlfn.XLOOKUP(Consolidated[[#This Row],[CODE]],[1]updatedschoolpoints!$A:$A,[1]updatedschoolpoints!$H:$H)</f>
        <v>34800.206460000001</v>
      </c>
      <c r="AJ639" s="21">
        <v>25120</v>
      </c>
      <c r="AK639" s="21" t="s">
        <v>609</v>
      </c>
      <c r="AL639" s="26">
        <f>_xlfn.XLOOKUP(Consolidated[[#This Row],[CODE]],'[2]FCI updated 220517'!$B:$B,'[2]FCI updated 220517'!$GD:$GD)</f>
        <v>1.0928</v>
      </c>
      <c r="AM639" s="27">
        <f>IF(AND(Consolidated[[#This Row],[DESIGNATION]]="Historic",Consolidated[[#This Row],[DESIGNATION 3/22/2022]]="Historic"),AL639,AL639/1.6)</f>
        <v>1.0928</v>
      </c>
      <c r="AN639" s="21" t="s">
        <v>97</v>
      </c>
      <c r="AO639" s="21" t="s">
        <v>97</v>
      </c>
      <c r="AP639" s="21" t="str">
        <f>_xlfn.XLOOKUP(Consolidated[[#This Row],[CODE]],'[3]PRUEBA PVI'!$D:$D,'[3]PRUEBA PVI'!$I:$I,"NO DATA")</f>
        <v>REGULAR</v>
      </c>
      <c r="AQ639" s="28" t="str">
        <f>IF(_xlfn.XLOOKUP(Consolidated[[#This Row],[CODE]],'[4]PRUEBA PVI'!$D:$D,'[4]PRUEBA PVI'!$I:$I,"NOT FOUND")=Consolidated[[#This Row],[SPECIAL SCHOOL]],"MATCHES","NO")</f>
        <v>MATCHES</v>
      </c>
      <c r="AR639" s="28"/>
      <c r="AS639" s="21">
        <f>_xlfn.XLOOKUP(Consolidated[[#This Row],[CODE]],'[5]WORKING FILE'!$D:$D,'[5]WORKING FILE'!$W:$W,"")</f>
        <v>4</v>
      </c>
      <c r="AT639" s="33" t="str">
        <f>_xlfn.XLOOKUP(Consolidated[[#This Row],[CODE]],'[5]WORKING FILE'!$D:$D,'[5]WORKING FILE'!$V:$V)</f>
        <v>add 6th-8th graders from Dr. Jose Celso Barbosa</v>
      </c>
      <c r="AU639" s="21" t="str">
        <f>_xlfn.XLOOKUP(Consolidated[[#This Row],[CODE]],'[6]Karen sort'!$D:$D,'[6]Karen sort'!$O:$O,"NOT COMPLETE")</f>
        <v>PK-8</v>
      </c>
      <c r="AV639" s="21">
        <v>43.6</v>
      </c>
      <c r="AW639" s="21">
        <v>3</v>
      </c>
      <c r="AX639" s="21" t="s">
        <v>92</v>
      </c>
      <c r="AY639" s="27" t="s">
        <v>92</v>
      </c>
      <c r="AZ639" s="21"/>
      <c r="BA639" s="21"/>
      <c r="BB639" s="21"/>
      <c r="BC639" s="21"/>
      <c r="BD639" s="21"/>
      <c r="BE639" s="21"/>
      <c r="BF639" s="24" t="s">
        <v>98</v>
      </c>
      <c r="BG639" s="24">
        <v>105.6025173851683</v>
      </c>
      <c r="BH639" s="29" t="str">
        <f>IF(_xlfn.XLOOKUP(Consolidated[[#This Row],[CODE]],'[4]PRUEBA PVI'!$D:$D,'[4]PRUEBA PVI'!$AF:$AF,"NOT FOUND")=BG639,"",_xlfn.XLOOKUP(Consolidated[[#This Row],[CODE]],'[4]PRUEBA PVI'!$D:$D,'[4]PRUEBA PVI'!$AF:$AF,"NOT FOUND"))</f>
        <v/>
      </c>
      <c r="BI639" s="30">
        <v>100.59061418228175</v>
      </c>
      <c r="BJ639" s="21">
        <v>13</v>
      </c>
      <c r="BK639" s="28" t="str">
        <f>IF(_xlfn.XLOOKUP(Consolidated[[#This Row],[CODE]],'[4]PRUEBA PVI'!$D:$D,'[4]PRUEBA PVI'!$AK:$AK,"NO DATA")=Consolidated[[#This Row],[NO OF CLASSROOMS]],"","DOES NOT MATCH")</f>
        <v/>
      </c>
      <c r="BL639" s="31">
        <f>Consolidated[[#This Row],[ENROLLMENT 2021-22]]/Consolidated[[#This Row],[NO OF CLASSROOMS]]</f>
        <v>7.7377395524832115</v>
      </c>
      <c r="BM639" s="21">
        <f>Consolidated[[#This Row],[FLOOR AREA (SF)]]/Consolidated[[#This Row],[ENROLLMENT 2022-23]]</f>
        <v>237.87311725135129</v>
      </c>
      <c r="BN639" s="21" t="s">
        <v>99</v>
      </c>
      <c r="BO639" s="21" t="s">
        <v>100</v>
      </c>
      <c r="BP639" s="21" t="s">
        <v>97</v>
      </c>
      <c r="BQ639" s="21" t="s">
        <v>97</v>
      </c>
      <c r="BR639" s="21" t="s">
        <v>97</v>
      </c>
      <c r="BS639" s="21" t="str">
        <f>_xlfn.XLOOKUP(Consolidated[[#This Row],[CODE]],'[7]page 1'!$A:$A,'[7]page 1'!$C:$C,"")</f>
        <v/>
      </c>
      <c r="BT639" s="21" t="str">
        <f>_xlfn.XLOOKUP(Consolidated[[#This Row],[CODE]],[8]Sheet1!$A:$A,[8]Sheet1!$G:$G,"")</f>
        <v>ESSER ROOF SEALING PROGRAM</v>
      </c>
      <c r="BU639" s="21" t="s">
        <v>92</v>
      </c>
      <c r="BV639" s="21" t="s">
        <v>124</v>
      </c>
      <c r="BW639" s="25" t="s">
        <v>92</v>
      </c>
      <c r="BX639" s="32" t="s">
        <v>1780</v>
      </c>
      <c r="BY639" s="21" t="s">
        <v>1698</v>
      </c>
      <c r="BZ639" s="21" t="s">
        <v>103</v>
      </c>
      <c r="CA639" s="33" t="s">
        <v>1781</v>
      </c>
      <c r="CB639" s="21">
        <v>4</v>
      </c>
      <c r="CC639" s="25" t="s">
        <v>105</v>
      </c>
      <c r="CD639" s="21" t="s">
        <v>105</v>
      </c>
      <c r="CE639" s="21"/>
      <c r="CF639" s="21" t="s">
        <v>387</v>
      </c>
    </row>
    <row r="640" spans="1:84" ht="27.6" x14ac:dyDescent="0.3">
      <c r="A640" s="21">
        <v>61622</v>
      </c>
      <c r="B640" s="22" t="s">
        <v>1782</v>
      </c>
      <c r="C640" s="21" t="s">
        <v>1698</v>
      </c>
      <c r="D640" s="21" t="s">
        <v>1699</v>
      </c>
      <c r="E640" s="21" t="s">
        <v>1698</v>
      </c>
      <c r="F640" s="21"/>
      <c r="G640" s="21" t="s">
        <v>255</v>
      </c>
      <c r="H640" s="21" t="s">
        <v>256</v>
      </c>
      <c r="I640" s="21" t="s">
        <v>92</v>
      </c>
      <c r="J640" s="21" t="s">
        <v>92</v>
      </c>
      <c r="K640" s="21" t="s">
        <v>111</v>
      </c>
      <c r="L640" s="24" t="s">
        <v>92</v>
      </c>
      <c r="M640" s="24">
        <v>20.985070372047527</v>
      </c>
      <c r="N640" s="24">
        <v>28.943760835626819</v>
      </c>
      <c r="O640" s="24">
        <v>27.219964898629765</v>
      </c>
      <c r="P640" s="24">
        <v>28.253851869292223</v>
      </c>
      <c r="Q640" s="24">
        <v>37.764096831636451</v>
      </c>
      <c r="R640" s="24">
        <v>30.261654737103335</v>
      </c>
      <c r="S640" s="24">
        <v>39.832052802570622</v>
      </c>
      <c r="T640" s="24" t="s">
        <v>92</v>
      </c>
      <c r="U640" s="24" t="s">
        <v>92</v>
      </c>
      <c r="V640" s="24" t="s">
        <v>92</v>
      </c>
      <c r="W640" s="24" t="s">
        <v>92</v>
      </c>
      <c r="X640" s="24" t="s">
        <v>92</v>
      </c>
      <c r="Y640" s="24" t="s">
        <v>92</v>
      </c>
      <c r="Z640" s="24" t="s">
        <v>92</v>
      </c>
      <c r="AA640" s="24" t="s">
        <v>92</v>
      </c>
      <c r="AB640" s="23" t="s">
        <v>198</v>
      </c>
      <c r="AC640" s="21">
        <v>18.445129999999999</v>
      </c>
      <c r="AD640" s="21">
        <v>-66.07799</v>
      </c>
      <c r="AE640" s="21" t="str">
        <f>_xlfn.XLOOKUP(Consolidated[[#This Row],[CODE]],[1]updatedschoolpoints!$A:$A,[1]updatedschoolpoints!$O:$O)</f>
        <v>040-068-223-01</v>
      </c>
      <c r="AF640" s="21">
        <f>_xlfn.XLOOKUP(Consolidated[[#This Row],[CODE]],[1]updatedschoolpoints!$A:$A,[1]updatedschoolpoints!$Q:$Q)</f>
        <v>1</v>
      </c>
      <c r="AG640" s="21">
        <f>_xlfn.XLOOKUP(Consolidated[[#This Row],[CODE]],[1]updatedschoolpoints!$A:$A,[1]updatedschoolpoints!$P:$P)</f>
        <v>223</v>
      </c>
      <c r="AH640" s="21">
        <f>_xlfn.XLOOKUP(Consolidated[[#This Row],[CODE]],[1]updatedschoolpoints!$A:$A,[1]updatedschoolpoints!$I:$I)</f>
        <v>0.58186354299999998</v>
      </c>
      <c r="AI640" s="21">
        <f>_xlfn.XLOOKUP(Consolidated[[#This Row],[CODE]],[1]updatedschoolpoints!$A:$A,[1]updatedschoolpoints!$H:$H)</f>
        <v>25345.975930000001</v>
      </c>
      <c r="AJ640" s="21">
        <v>24554</v>
      </c>
      <c r="AK640" s="21" t="s">
        <v>332</v>
      </c>
      <c r="AL640" s="26">
        <f>_xlfn.XLOOKUP(Consolidated[[#This Row],[CODE]],'[2]FCI updated 220517'!$B:$B,'[2]FCI updated 220517'!$GD:$GD)</f>
        <v>1.296</v>
      </c>
      <c r="AM640" s="27">
        <f>IF(AND(Consolidated[[#This Row],[DESIGNATION]]="Historic",Consolidated[[#This Row],[DESIGNATION 3/22/2022]]="Historic"),AL640,AL640/1.6)</f>
        <v>0.80999999999999994</v>
      </c>
      <c r="AN640" s="21" t="s">
        <v>97</v>
      </c>
      <c r="AO640" s="21" t="s">
        <v>97</v>
      </c>
      <c r="AP640" s="21" t="str">
        <f>_xlfn.XLOOKUP(Consolidated[[#This Row],[CODE]],'[3]PRUEBA PVI'!$D:$D,'[3]PRUEBA PVI'!$I:$I,"NO DATA")</f>
        <v>REGULAR</v>
      </c>
      <c r="AQ640" s="28" t="str">
        <f>IF(_xlfn.XLOOKUP(Consolidated[[#This Row],[CODE]],'[4]PRUEBA PVI'!$D:$D,'[4]PRUEBA PVI'!$I:$I,"NOT FOUND")=Consolidated[[#This Row],[SPECIAL SCHOOL]],"MATCHES","NO")</f>
        <v>MATCHES</v>
      </c>
      <c r="AR640" s="28"/>
      <c r="AS640" s="21">
        <f>_xlfn.XLOOKUP(Consolidated[[#This Row],[CODE]],'[5]WORKING FILE'!$D:$D,'[5]WORKING FILE'!$W:$W,"")</f>
        <v>1</v>
      </c>
      <c r="AT640" s="33">
        <f>_xlfn.XLOOKUP(Consolidated[[#This Row],[CODE]],'[5]WORKING FILE'!$D:$D,'[5]WORKING FILE'!$V:$V)</f>
        <v>0</v>
      </c>
      <c r="AU640" s="21" t="str">
        <f>_xlfn.XLOOKUP(Consolidated[[#This Row],[CODE]],'[6]Karen sort'!$D:$D,'[6]Karen sort'!$O:$O,"NOT COMPLETE")</f>
        <v>K-5</v>
      </c>
      <c r="AV640" s="21">
        <v>43.6</v>
      </c>
      <c r="AW640" s="21">
        <v>4</v>
      </c>
      <c r="AX640" s="21" t="s">
        <v>92</v>
      </c>
      <c r="AY640" s="27" t="s">
        <v>92</v>
      </c>
      <c r="AZ640" s="21"/>
      <c r="BA640" s="21"/>
      <c r="BB640" s="21"/>
      <c r="BC640" s="21"/>
      <c r="BD640" s="21"/>
      <c r="BE640" s="21"/>
      <c r="BF640" s="24" t="s">
        <v>98</v>
      </c>
      <c r="BG640" s="24">
        <v>213.26045234690673</v>
      </c>
      <c r="BH640" s="29" t="str">
        <f>IF(_xlfn.XLOOKUP(Consolidated[[#This Row],[CODE]],'[4]PRUEBA PVI'!$D:$D,'[4]PRUEBA PVI'!$AF:$AF,"NOT FOUND")=BG640,"",_xlfn.XLOOKUP(Consolidated[[#This Row],[CODE]],'[4]PRUEBA PVI'!$D:$D,'[4]PRUEBA PVI'!$AF:$AF,"NOT FOUND"))</f>
        <v/>
      </c>
      <c r="BI640" s="30">
        <v>201.24633033738758</v>
      </c>
      <c r="BJ640" s="21">
        <v>16</v>
      </c>
      <c r="BK640" s="28" t="str">
        <f>IF(_xlfn.XLOOKUP(Consolidated[[#This Row],[CODE]],'[4]PRUEBA PVI'!$D:$D,'[4]PRUEBA PVI'!$AK:$AK,"NO DATA")=Consolidated[[#This Row],[NO OF CLASSROOMS]],"","DOES NOT MATCH")</f>
        <v/>
      </c>
      <c r="BL640" s="31">
        <f>Consolidated[[#This Row],[ENROLLMENT 2021-22]]/Consolidated[[#This Row],[NO OF CLASSROOMS]]</f>
        <v>12.577895646086724</v>
      </c>
      <c r="BM640" s="21">
        <f>Consolidated[[#This Row],[FLOOR AREA (SF)]]/Consolidated[[#This Row],[ENROLLMENT 2022-23]]</f>
        <v>115.13620893975445</v>
      </c>
      <c r="BN640" s="21" t="s">
        <v>99</v>
      </c>
      <c r="BO640" s="21" t="s">
        <v>100</v>
      </c>
      <c r="BP640" s="21" t="s">
        <v>97</v>
      </c>
      <c r="BQ640" s="21" t="s">
        <v>97</v>
      </c>
      <c r="BR640" s="21" t="s">
        <v>97</v>
      </c>
      <c r="BS640" s="21" t="str">
        <f>_xlfn.XLOOKUP(Consolidated[[#This Row],[CODE]],'[7]page 1'!$A:$A,'[7]page 1'!$C:$C,"")</f>
        <v>85KVA</v>
      </c>
      <c r="BT640" s="21" t="str">
        <f>_xlfn.XLOOKUP(Consolidated[[#This Row],[CODE]],[8]Sheet1!$A:$A,[8]Sheet1!$G:$G,"")</f>
        <v/>
      </c>
      <c r="BU640" s="21" t="s">
        <v>92</v>
      </c>
      <c r="BV640" s="21" t="s">
        <v>101</v>
      </c>
      <c r="BW640" s="25" t="s">
        <v>92</v>
      </c>
      <c r="BX640" s="32" t="s">
        <v>1783</v>
      </c>
      <c r="BY640" s="21" t="s">
        <v>1698</v>
      </c>
      <c r="BZ640" s="21" t="s">
        <v>103</v>
      </c>
      <c r="CA640" s="33" t="s">
        <v>1781</v>
      </c>
      <c r="CB640" s="21">
        <v>4</v>
      </c>
      <c r="CC640" s="25" t="s">
        <v>105</v>
      </c>
      <c r="CD640" s="21" t="s">
        <v>97</v>
      </c>
      <c r="CE640" s="21"/>
      <c r="CF640" s="21" t="s">
        <v>127</v>
      </c>
    </row>
    <row r="641" spans="1:84" ht="70.2" x14ac:dyDescent="0.3">
      <c r="A641" s="21">
        <v>61655</v>
      </c>
      <c r="B641" s="22" t="s">
        <v>1784</v>
      </c>
      <c r="C641" s="21" t="s">
        <v>1698</v>
      </c>
      <c r="D641" s="21" t="s">
        <v>1699</v>
      </c>
      <c r="E641" s="21" t="s">
        <v>1698</v>
      </c>
      <c r="F641" s="21"/>
      <c r="G641" s="21" t="s">
        <v>234</v>
      </c>
      <c r="H641" s="21" t="s">
        <v>235</v>
      </c>
      <c r="I641" s="21" t="s">
        <v>92</v>
      </c>
      <c r="J641" s="21" t="s">
        <v>93</v>
      </c>
      <c r="K641" s="21" t="s">
        <v>236</v>
      </c>
      <c r="L641" s="24" t="s">
        <v>92</v>
      </c>
      <c r="M641" s="24" t="s">
        <v>92</v>
      </c>
      <c r="N641" s="24" t="s">
        <v>92</v>
      </c>
      <c r="O641" s="24" t="s">
        <v>92</v>
      </c>
      <c r="P641" s="24" t="s">
        <v>92</v>
      </c>
      <c r="Q641" s="24" t="s">
        <v>92</v>
      </c>
      <c r="R641" s="24" t="s">
        <v>92</v>
      </c>
      <c r="S641" s="24">
        <v>50.264257108005786</v>
      </c>
      <c r="T641" s="24">
        <v>72.783843780129459</v>
      </c>
      <c r="U641" s="24">
        <v>60.852734679550011</v>
      </c>
      <c r="V641" s="24">
        <v>93.566340924202436</v>
      </c>
      <c r="W641" s="24">
        <v>66.779049748471749</v>
      </c>
      <c r="X641" s="24">
        <v>66.581129979676746</v>
      </c>
      <c r="Y641" s="24">
        <v>37.621426246511838</v>
      </c>
      <c r="Z641" s="24" t="s">
        <v>92</v>
      </c>
      <c r="AA641" s="24" t="s">
        <v>92</v>
      </c>
      <c r="AB641" s="23" t="s">
        <v>178</v>
      </c>
      <c r="AC641" s="21">
        <v>18.443059999999999</v>
      </c>
      <c r="AD641" s="21">
        <v>-66.056120000000007</v>
      </c>
      <c r="AE641" s="21" t="str">
        <f>_xlfn.XLOOKUP(Consolidated[[#This Row],[CODE]],[1]updatedschoolpoints!$A:$A,[1]updatedschoolpoints!$O:$O)</f>
        <v>041-071-424-22</v>
      </c>
      <c r="AF641" s="21">
        <f>_xlfn.XLOOKUP(Consolidated[[#This Row],[CODE]],[1]updatedschoolpoints!$A:$A,[1]updatedschoolpoints!$Q:$Q)</f>
        <v>22</v>
      </c>
      <c r="AG641" s="21">
        <f>_xlfn.XLOOKUP(Consolidated[[#This Row],[CODE]],[1]updatedschoolpoints!$A:$A,[1]updatedschoolpoints!$P:$P)</f>
        <v>424</v>
      </c>
      <c r="AH641" s="21">
        <f>_xlfn.XLOOKUP(Consolidated[[#This Row],[CODE]],[1]updatedschoolpoints!$A:$A,[1]updatedschoolpoints!$I:$I)</f>
        <v>1.9678902229999999</v>
      </c>
      <c r="AI641" s="21">
        <f>_xlfn.XLOOKUP(Consolidated[[#This Row],[CODE]],[1]updatedschoolpoints!$A:$A,[1]updatedschoolpoints!$H:$H)</f>
        <v>85721.298120000007</v>
      </c>
      <c r="AJ641" s="21">
        <v>24695</v>
      </c>
      <c r="AK641" s="21" t="s">
        <v>873</v>
      </c>
      <c r="AL641" s="26">
        <f>_xlfn.XLOOKUP(Consolidated[[#This Row],[CODE]],'[2]FCI updated 220517'!$B:$B,'[2]FCI updated 220517'!$GD:$GD)</f>
        <v>1.3360000000000001</v>
      </c>
      <c r="AM641" s="27">
        <f>IF(AND(Consolidated[[#This Row],[DESIGNATION]]="Historic",Consolidated[[#This Row],[DESIGNATION 3/22/2022]]="Historic"),AL641,AL641/1.6)</f>
        <v>0.83499999999999996</v>
      </c>
      <c r="AN641" s="21" t="s">
        <v>97</v>
      </c>
      <c r="AO641" s="21" t="s">
        <v>97</v>
      </c>
      <c r="AP641" s="21" t="str">
        <f>_xlfn.XLOOKUP(Consolidated[[#This Row],[CODE]],'[3]PRUEBA PVI'!$D:$D,'[3]PRUEBA PVI'!$I:$I,"NO DATA")</f>
        <v>REGULAR</v>
      </c>
      <c r="AQ641" s="28" t="str">
        <f>IF(_xlfn.XLOOKUP(Consolidated[[#This Row],[CODE]],'[4]PRUEBA PVI'!$D:$D,'[4]PRUEBA PVI'!$I:$I,"NOT FOUND")=Consolidated[[#This Row],[SPECIAL SCHOOL]],"MATCHES","NO")</f>
        <v>MATCHES</v>
      </c>
      <c r="AR641" s="28"/>
      <c r="AS641" s="21">
        <f>_xlfn.XLOOKUP(Consolidated[[#This Row],[CODE]],'[5]WORKING FILE'!$D:$D,'[5]WORKING FILE'!$W:$W,"")</f>
        <v>1</v>
      </c>
      <c r="AT641" s="33">
        <f>_xlfn.XLOOKUP(Consolidated[[#This Row],[CODE]],'[5]WORKING FILE'!$D:$D,'[5]WORKING FILE'!$V:$V)</f>
        <v>0</v>
      </c>
      <c r="AU641" s="21" t="str">
        <f>_xlfn.XLOOKUP(Consolidated[[#This Row],[CODE]],'[6]Karen sort'!$D:$D,'[6]Karen sort'!$O:$O,"NOT COMPLETE")</f>
        <v>9-12</v>
      </c>
      <c r="AV641" s="21">
        <v>43.6</v>
      </c>
      <c r="AW641" s="21">
        <v>1</v>
      </c>
      <c r="AX641" s="21" t="s">
        <v>92</v>
      </c>
      <c r="AY641" s="27" t="s">
        <v>92</v>
      </c>
      <c r="AZ641" s="21"/>
      <c r="BA641" s="21"/>
      <c r="BB641" s="21"/>
      <c r="BC641" s="21"/>
      <c r="BD641" s="21"/>
      <c r="BE641" s="21"/>
      <c r="BF641" s="24" t="s">
        <v>98</v>
      </c>
      <c r="BG641" s="24">
        <v>469.1292392489845</v>
      </c>
      <c r="BH641" s="29" t="str">
        <f>IF(_xlfn.XLOOKUP(Consolidated[[#This Row],[CODE]],'[4]PRUEBA PVI'!$D:$D,'[4]PRUEBA PVI'!$AF:$AF,"NOT FOUND")=BG641,"",_xlfn.XLOOKUP(Consolidated[[#This Row],[CODE]],'[4]PRUEBA PVI'!$D:$D,'[4]PRUEBA PVI'!$AF:$AF,"NOT FOUND"))</f>
        <v/>
      </c>
      <c r="BI641" s="30">
        <v>448.27249903079041</v>
      </c>
      <c r="BJ641" s="21">
        <v>29</v>
      </c>
      <c r="BK641" s="28" t="str">
        <f>IF(_xlfn.XLOOKUP(Consolidated[[#This Row],[CODE]],'[4]PRUEBA PVI'!$D:$D,'[4]PRUEBA PVI'!$AK:$AK,"NO DATA")=Consolidated[[#This Row],[NO OF CLASSROOMS]],"","DOES NOT MATCH")</f>
        <v/>
      </c>
      <c r="BL641" s="31">
        <f>Consolidated[[#This Row],[ENROLLMENT 2021-22]]/Consolidated[[#This Row],[NO OF CLASSROOMS]]</f>
        <v>15.457672380372083</v>
      </c>
      <c r="BM641" s="21">
        <f>Consolidated[[#This Row],[FLOOR AREA (SF)]]/Consolidated[[#This Row],[ENROLLMENT 2022-23]]</f>
        <v>52.640078541114839</v>
      </c>
      <c r="BN641" s="21" t="s">
        <v>99</v>
      </c>
      <c r="BO641" s="21" t="s">
        <v>132</v>
      </c>
      <c r="BP641" s="21" t="s">
        <v>97</v>
      </c>
      <c r="BQ641" s="21" t="s">
        <v>97</v>
      </c>
      <c r="BR641" s="21" t="s">
        <v>97</v>
      </c>
      <c r="BS641" s="21" t="str">
        <f>_xlfn.XLOOKUP(Consolidated[[#This Row],[CODE]],'[7]page 1'!$A:$A,'[7]page 1'!$C:$C,"")</f>
        <v/>
      </c>
      <c r="BT641" s="21" t="str">
        <f>_xlfn.XLOOKUP(Consolidated[[#This Row],[CODE]],[8]Sheet1!$A:$A,[8]Sheet1!$G:$G,"")</f>
        <v>ESSER ROOF SEALING PROGRAM</v>
      </c>
      <c r="BU641" s="21" t="s">
        <v>92</v>
      </c>
      <c r="BV641" s="21" t="s">
        <v>101</v>
      </c>
      <c r="BW641" s="25" t="s">
        <v>125</v>
      </c>
      <c r="BX641" s="32" t="s">
        <v>1785</v>
      </c>
      <c r="BY641" s="21" t="s">
        <v>1698</v>
      </c>
      <c r="BZ641" s="21" t="s">
        <v>103</v>
      </c>
      <c r="CA641" s="33" t="s">
        <v>1779</v>
      </c>
      <c r="CB641" s="21">
        <v>4</v>
      </c>
      <c r="CC641" s="25" t="s">
        <v>105</v>
      </c>
      <c r="CD641" s="21" t="s">
        <v>97</v>
      </c>
      <c r="CE641" s="21"/>
      <c r="CF641" s="21" t="s">
        <v>134</v>
      </c>
    </row>
    <row r="642" spans="1:84" ht="27.6" x14ac:dyDescent="0.3">
      <c r="A642" s="21">
        <v>61663</v>
      </c>
      <c r="B642" s="22" t="s">
        <v>1786</v>
      </c>
      <c r="C642" s="21" t="s">
        <v>1698</v>
      </c>
      <c r="D642" s="21" t="s">
        <v>1699</v>
      </c>
      <c r="E642" s="21" t="s">
        <v>1698</v>
      </c>
      <c r="F642" s="21"/>
      <c r="G642" s="21" t="s">
        <v>234</v>
      </c>
      <c r="H642" s="21" t="s">
        <v>235</v>
      </c>
      <c r="I642" s="21" t="s">
        <v>92</v>
      </c>
      <c r="J642" s="21" t="s">
        <v>92</v>
      </c>
      <c r="K642" s="21" t="s">
        <v>236</v>
      </c>
      <c r="L642" s="24" t="s">
        <v>92</v>
      </c>
      <c r="M642" s="24" t="s">
        <v>92</v>
      </c>
      <c r="N642" s="24" t="s">
        <v>92</v>
      </c>
      <c r="O642" s="24" t="s">
        <v>92</v>
      </c>
      <c r="P642" s="24" t="s">
        <v>92</v>
      </c>
      <c r="Q642" s="24" t="s">
        <v>92</v>
      </c>
      <c r="R642" s="24" t="s">
        <v>92</v>
      </c>
      <c r="S642" s="24">
        <v>26.554701868380416</v>
      </c>
      <c r="T642" s="24">
        <v>41.590767874359692</v>
      </c>
      <c r="U642" s="24">
        <v>44.688727030294537</v>
      </c>
      <c r="V642" s="24">
        <v>46.783170462101218</v>
      </c>
      <c r="W642" s="24">
        <v>41.975402699039378</v>
      </c>
      <c r="X642" s="24">
        <v>26.053485644221336</v>
      </c>
      <c r="Y642" s="24">
        <v>48.23259775193825</v>
      </c>
      <c r="Z642" s="24" t="s">
        <v>92</v>
      </c>
      <c r="AA642" s="24" t="s">
        <v>92</v>
      </c>
      <c r="AB642" s="23" t="s">
        <v>381</v>
      </c>
      <c r="AC642" s="21">
        <v>18.465900000000001</v>
      </c>
      <c r="AD642" s="21">
        <v>-66.101159999999993</v>
      </c>
      <c r="AE642" s="21" t="str">
        <f>_xlfn.XLOOKUP(Consolidated[[#This Row],[CODE]],[1]updatedschoolpoints!$A:$A,[1]updatedschoolpoints!$O:$O)</f>
        <v>040-004-118-02</v>
      </c>
      <c r="AF642" s="21">
        <f>_xlfn.XLOOKUP(Consolidated[[#This Row],[CODE]],[1]updatedschoolpoints!$A:$A,[1]updatedschoolpoints!$Q:$Q)</f>
        <v>2</v>
      </c>
      <c r="AG642" s="21">
        <f>_xlfn.XLOOKUP(Consolidated[[#This Row],[CODE]],[1]updatedschoolpoints!$A:$A,[1]updatedschoolpoints!$P:$P)</f>
        <v>118</v>
      </c>
      <c r="AH642" s="21">
        <f>_xlfn.XLOOKUP(Consolidated[[#This Row],[CODE]],[1]updatedschoolpoints!$A:$A,[1]updatedschoolpoints!$I:$I)</f>
        <v>0.99014736599999997</v>
      </c>
      <c r="AI642" s="21">
        <f>_xlfn.XLOOKUP(Consolidated[[#This Row],[CODE]],[1]updatedschoolpoints!$A:$A,[1]updatedschoolpoints!$H:$H)</f>
        <v>43130.819280000003</v>
      </c>
      <c r="AJ642" s="21">
        <v>22200</v>
      </c>
      <c r="AK642" s="38" t="s">
        <v>609</v>
      </c>
      <c r="AL642" s="26" t="e">
        <f>_xlfn.XLOOKUP(Consolidated[[#This Row],[CODE]],'[2]FCI updated 220517'!$B:$B,'[2]FCI updated 220517'!$GD:$GD)</f>
        <v>#N/A</v>
      </c>
      <c r="AM642" s="47" t="e">
        <f>IF(AND(Consolidated[[#This Row],[DESIGNATION]]="Historic",Consolidated[[#This Row],[DESIGNATION 3/22/2022]]="Historic"),AL642,AL642/1.6)</f>
        <v>#N/A</v>
      </c>
      <c r="AN642" s="21" t="s">
        <v>97</v>
      </c>
      <c r="AO642" s="21" t="s">
        <v>97</v>
      </c>
      <c r="AP642" s="21" t="str">
        <f>_xlfn.XLOOKUP(Consolidated[[#This Row],[CODE]],'[3]PRUEBA PVI'!$D:$D,'[3]PRUEBA PVI'!$I:$I,"NO DATA")</f>
        <v>MONTESSORI</v>
      </c>
      <c r="AQ642" s="28" t="str">
        <f>IF(_xlfn.XLOOKUP(Consolidated[[#This Row],[CODE]],'[4]PRUEBA PVI'!$D:$D,'[4]PRUEBA PVI'!$I:$I,"NOT FOUND")=Consolidated[[#This Row],[SPECIAL SCHOOL]],"MATCHES","NO")</f>
        <v>MATCHES</v>
      </c>
      <c r="AR642" s="28"/>
      <c r="AS642" s="21">
        <f>_xlfn.XLOOKUP(Consolidated[[#This Row],[CODE]],'[5]WORKING FILE'!$D:$D,'[5]WORKING FILE'!$W:$W,"")</f>
        <v>4</v>
      </c>
      <c r="AT642" s="33" t="str">
        <f>_xlfn.XLOOKUP(Consolidated[[#This Row],[CODE]],'[5]WORKING FILE'!$D:$D,'[5]WORKING FILE'!$V:$V)</f>
        <v>montessori; move 6th-8th grades to Abraham Lincoln</v>
      </c>
      <c r="AU642" s="21" t="str">
        <f>_xlfn.XLOOKUP(Consolidated[[#This Row],[CODE]],'[6]Karen sort'!$D:$D,'[6]Karen sort'!$O:$O,"NOT COMPLETE")</f>
        <v>9-12</v>
      </c>
      <c r="AV642" s="21">
        <v>43.6</v>
      </c>
      <c r="AW642" s="21">
        <v>2</v>
      </c>
      <c r="AX642" s="21" t="s">
        <v>92</v>
      </c>
      <c r="AY642" s="27" t="s">
        <v>92</v>
      </c>
      <c r="AZ642" s="21"/>
      <c r="BA642" s="21"/>
      <c r="BB642" s="21"/>
      <c r="BC642" s="21"/>
      <c r="BD642" s="21"/>
      <c r="BE642" s="21"/>
      <c r="BF642" s="39" t="s">
        <v>98</v>
      </c>
      <c r="BG642" s="24">
        <v>275.87885333033483</v>
      </c>
      <c r="BH642" s="29" t="str">
        <f>IF(_xlfn.XLOOKUP(Consolidated[[#This Row],[CODE]],'[4]PRUEBA PVI'!$D:$D,'[4]PRUEBA PVI'!$AF:$AF,"NOT FOUND")=BG642,"",_xlfn.XLOOKUP(Consolidated[[#This Row],[CODE]],'[4]PRUEBA PVI'!$D:$D,'[4]PRUEBA PVI'!$AF:$AF,"NOT FOUND"))</f>
        <v/>
      </c>
      <c r="BI642" s="30">
        <v>263.36699391099563</v>
      </c>
      <c r="BJ642" s="21">
        <v>18</v>
      </c>
      <c r="BK642" s="28" t="str">
        <f>IF(_xlfn.XLOOKUP(Consolidated[[#This Row],[CODE]],'[4]PRUEBA PVI'!$D:$D,'[4]PRUEBA PVI'!$AK:$AK,"NO DATA")=Consolidated[[#This Row],[NO OF CLASSROOMS]],"","DOES NOT MATCH")</f>
        <v/>
      </c>
      <c r="BL642" s="31">
        <f>Consolidated[[#This Row],[ENROLLMENT 2021-22]]/Consolidated[[#This Row],[NO OF CLASSROOMS]]</f>
        <v>14.63149966172198</v>
      </c>
      <c r="BM642" s="21">
        <f>Consolidated[[#This Row],[FLOOR AREA (SF)]]/Consolidated[[#This Row],[ENROLLMENT 2022-23]]</f>
        <v>80.470103931517798</v>
      </c>
      <c r="BN642" s="38" t="s">
        <v>99</v>
      </c>
      <c r="BO642" s="38" t="s">
        <v>115</v>
      </c>
      <c r="BP642" s="21" t="s">
        <v>97</v>
      </c>
      <c r="BQ642" s="38" t="s">
        <v>97</v>
      </c>
      <c r="BR642" s="38" t="s">
        <v>97</v>
      </c>
      <c r="BS642" s="21" t="str">
        <f>_xlfn.XLOOKUP(Consolidated[[#This Row],[CODE]],'[7]page 1'!$A:$A,'[7]page 1'!$C:$C,"")</f>
        <v/>
      </c>
      <c r="BT642" s="21" t="str">
        <f>_xlfn.XLOOKUP(Consolidated[[#This Row],[CODE]],[8]Sheet1!$A:$A,[8]Sheet1!$G:$G,"")</f>
        <v/>
      </c>
      <c r="BU642" s="21" t="s">
        <v>92</v>
      </c>
      <c r="BV642" s="38" t="s">
        <v>101</v>
      </c>
      <c r="BW642" s="25" t="s">
        <v>92</v>
      </c>
      <c r="BX642" s="32" t="s">
        <v>1787</v>
      </c>
      <c r="BY642" s="21" t="s">
        <v>1698</v>
      </c>
      <c r="BZ642" s="21" t="s">
        <v>103</v>
      </c>
      <c r="CA642" s="33" t="s">
        <v>1781</v>
      </c>
      <c r="CB642" s="21">
        <v>4</v>
      </c>
      <c r="CC642" s="25" t="s">
        <v>105</v>
      </c>
      <c r="CD642" s="21" t="s">
        <v>105</v>
      </c>
      <c r="CE642" s="21"/>
      <c r="CF642" s="21" t="s">
        <v>176</v>
      </c>
    </row>
    <row r="643" spans="1:84" ht="27.6" x14ac:dyDescent="0.3">
      <c r="A643" s="21">
        <v>61671</v>
      </c>
      <c r="B643" s="22" t="s">
        <v>1788</v>
      </c>
      <c r="C643" s="21" t="s">
        <v>1698</v>
      </c>
      <c r="D643" s="21" t="s">
        <v>1699</v>
      </c>
      <c r="E643" s="21" t="s">
        <v>1698</v>
      </c>
      <c r="F643" s="21"/>
      <c r="G643" s="21" t="s">
        <v>234</v>
      </c>
      <c r="H643" s="21" t="s">
        <v>235</v>
      </c>
      <c r="I643" s="21" t="s">
        <v>92</v>
      </c>
      <c r="J643" s="21" t="s">
        <v>92</v>
      </c>
      <c r="K643" s="21" t="s">
        <v>236</v>
      </c>
      <c r="L643" s="24" t="s">
        <v>92</v>
      </c>
      <c r="M643" s="24" t="s">
        <v>92</v>
      </c>
      <c r="N643" s="24" t="s">
        <v>92</v>
      </c>
      <c r="O643" s="24" t="s">
        <v>92</v>
      </c>
      <c r="P643" s="24" t="s">
        <v>92</v>
      </c>
      <c r="Q643" s="24" t="s">
        <v>92</v>
      </c>
      <c r="R643" s="24" t="s">
        <v>92</v>
      </c>
      <c r="S643" s="24">
        <v>14.225733143775223</v>
      </c>
      <c r="T643" s="24">
        <v>27.412097008100705</v>
      </c>
      <c r="U643" s="24">
        <v>28.524719381039066</v>
      </c>
      <c r="V643" s="24">
        <v>21.959447359761796</v>
      </c>
      <c r="W643" s="24">
        <v>22.895674199476026</v>
      </c>
      <c r="X643" s="24">
        <v>16.404046516731952</v>
      </c>
      <c r="Y643" s="24">
        <v>22.186994965891596</v>
      </c>
      <c r="Z643" s="24" t="s">
        <v>92</v>
      </c>
      <c r="AA643" s="24" t="s">
        <v>92</v>
      </c>
      <c r="AB643" s="23" t="s">
        <v>381</v>
      </c>
      <c r="AC643" s="21">
        <v>18.465599999999998</v>
      </c>
      <c r="AD643" s="21">
        <v>-66.111400000000003</v>
      </c>
      <c r="AE643" s="21" t="str">
        <f>_xlfn.XLOOKUP(Consolidated[[#This Row],[CODE]],[1]updatedschoolpoints!$A:$A,[1]updatedschoolpoints!$O:$O)</f>
        <v>040-003-101-01</v>
      </c>
      <c r="AF643" s="21">
        <f>_xlfn.XLOOKUP(Consolidated[[#This Row],[CODE]],[1]updatedschoolpoints!$A:$A,[1]updatedschoolpoints!$Q:$Q)</f>
        <v>1</v>
      </c>
      <c r="AG643" s="21">
        <f>_xlfn.XLOOKUP(Consolidated[[#This Row],[CODE]],[1]updatedschoolpoints!$A:$A,[1]updatedschoolpoints!$P:$P)</f>
        <v>101</v>
      </c>
      <c r="AH643" s="21">
        <f>_xlfn.XLOOKUP(Consolidated[[#This Row],[CODE]],[1]updatedschoolpoints!$A:$A,[1]updatedschoolpoints!$I:$I)</f>
        <v>1.9065094890000001</v>
      </c>
      <c r="AI643" s="21">
        <f>_xlfn.XLOOKUP(Consolidated[[#This Row],[CODE]],[1]updatedschoolpoints!$A:$A,[1]updatedschoolpoints!$H:$H)</f>
        <v>83047.553360000005</v>
      </c>
      <c r="AJ643" s="21">
        <v>33006</v>
      </c>
      <c r="AK643" s="21" t="s">
        <v>382</v>
      </c>
      <c r="AL643" s="26">
        <f>_xlfn.XLOOKUP(Consolidated[[#This Row],[CODE]],'[2]FCI updated 220517'!$B:$B,'[2]FCI updated 220517'!$GD:$GD)</f>
        <v>1.488</v>
      </c>
      <c r="AM643" s="27">
        <f>IF(AND(Consolidated[[#This Row],[DESIGNATION]]="Historic",Consolidated[[#This Row],[DESIGNATION 3/22/2022]]="Historic"),AL643,AL643/1.6)</f>
        <v>1.488</v>
      </c>
      <c r="AN643" s="21" t="s">
        <v>97</v>
      </c>
      <c r="AO643" s="21" t="s">
        <v>97</v>
      </c>
      <c r="AP643" s="21" t="str">
        <f>_xlfn.XLOOKUP(Consolidated[[#This Row],[CODE]],'[3]PRUEBA PVI'!$D:$D,'[3]PRUEBA PVI'!$I:$I,"NO DATA")</f>
        <v>BELLAS ARTES</v>
      </c>
      <c r="AQ643" s="28" t="str">
        <f>IF(_xlfn.XLOOKUP(Consolidated[[#This Row],[CODE]],'[4]PRUEBA PVI'!$D:$D,'[4]PRUEBA PVI'!$I:$I,"NOT FOUND")=Consolidated[[#This Row],[SPECIAL SCHOOL]],"MATCHES","NO")</f>
        <v>MATCHES</v>
      </c>
      <c r="AR643" s="28"/>
      <c r="AS643" s="21">
        <f>_xlfn.XLOOKUP(Consolidated[[#This Row],[CODE]],'[5]WORKING FILE'!$D:$D,'[5]WORKING FILE'!$W:$W,"")</f>
        <v>3</v>
      </c>
      <c r="AT643" s="33" t="str">
        <f>_xlfn.XLOOKUP(Consolidated[[#This Row],[CODE]],'[5]WORKING FILE'!$D:$D,'[5]WORKING FILE'!$V:$V)</f>
        <v>Bella Artes</v>
      </c>
      <c r="AU643" s="21" t="str">
        <f>_xlfn.XLOOKUP(Consolidated[[#This Row],[CODE]],'[6]Karen sort'!$D:$D,'[6]Karen sort'!$O:$O,"NOT COMPLETE")</f>
        <v>6-12</v>
      </c>
      <c r="AV643" s="21">
        <v>43.6</v>
      </c>
      <c r="AW643" s="21">
        <v>4</v>
      </c>
      <c r="AX643" s="21" t="s">
        <v>92</v>
      </c>
      <c r="AY643" s="27" t="s">
        <v>92</v>
      </c>
      <c r="AZ643" s="21"/>
      <c r="BA643" s="21"/>
      <c r="BB643" s="21"/>
      <c r="BC643" s="21"/>
      <c r="BD643" s="21"/>
      <c r="BE643" s="21"/>
      <c r="BF643" s="24" t="s">
        <v>98</v>
      </c>
      <c r="BG643" s="24">
        <v>153.60871257477635</v>
      </c>
      <c r="BH643" s="29" t="str">
        <f>IF(_xlfn.XLOOKUP(Consolidated[[#This Row],[CODE]],'[4]PRUEBA PVI'!$D:$D,'[4]PRUEBA PVI'!$AF:$AF,"NOT FOUND")=BG643,"",_xlfn.XLOOKUP(Consolidated[[#This Row],[CODE]],'[4]PRUEBA PVI'!$D:$D,'[4]PRUEBA PVI'!$AF:$AF,"NOT FOUND"))</f>
        <v/>
      </c>
      <c r="BI643" s="30">
        <v>146.56440558195121</v>
      </c>
      <c r="BJ643" s="21">
        <v>19</v>
      </c>
      <c r="BK643" s="28" t="str">
        <f>IF(_xlfn.XLOOKUP(Consolidated[[#This Row],[CODE]],'[4]PRUEBA PVI'!$D:$D,'[4]PRUEBA PVI'!$AK:$AK,"NO DATA")=Consolidated[[#This Row],[NO OF CLASSROOMS]],"","DOES NOT MATCH")</f>
        <v/>
      </c>
      <c r="BL643" s="31">
        <f>Consolidated[[#This Row],[ENROLLMENT 2021-22]]/Consolidated[[#This Row],[NO OF CLASSROOMS]]</f>
        <v>7.7139160832605898</v>
      </c>
      <c r="BM643" s="21">
        <f>Consolidated[[#This Row],[FLOOR AREA (SF)]]/Consolidated[[#This Row],[ENROLLMENT 2022-23]]</f>
        <v>214.87062450271341</v>
      </c>
      <c r="BN643" s="21" t="s">
        <v>99</v>
      </c>
      <c r="BO643" s="21" t="s">
        <v>100</v>
      </c>
      <c r="BP643" s="21" t="s">
        <v>97</v>
      </c>
      <c r="BQ643" s="21" t="s">
        <v>97</v>
      </c>
      <c r="BR643" s="21" t="s">
        <v>97</v>
      </c>
      <c r="BS643" s="21" t="str">
        <f>_xlfn.XLOOKUP(Consolidated[[#This Row],[CODE]],'[7]page 1'!$A:$A,'[7]page 1'!$C:$C,"")</f>
        <v/>
      </c>
      <c r="BT643" s="21" t="str">
        <f>_xlfn.XLOOKUP(Consolidated[[#This Row],[CODE]],[8]Sheet1!$A:$A,[8]Sheet1!$G:$G,"")</f>
        <v/>
      </c>
      <c r="BU643" s="21" t="s">
        <v>92</v>
      </c>
      <c r="BV643" s="21" t="s">
        <v>101</v>
      </c>
      <c r="BW643" s="25" t="s">
        <v>125</v>
      </c>
      <c r="BX643" s="32" t="s">
        <v>1789</v>
      </c>
      <c r="BY643" s="21" t="s">
        <v>1698</v>
      </c>
      <c r="BZ643" s="21" t="s">
        <v>103</v>
      </c>
      <c r="CA643" s="33" t="s">
        <v>1781</v>
      </c>
      <c r="CB643" s="21">
        <v>4</v>
      </c>
      <c r="CC643" s="25" t="s">
        <v>105</v>
      </c>
      <c r="CD643" s="21" t="s">
        <v>105</v>
      </c>
      <c r="CE643" s="21"/>
      <c r="CF643" s="21" t="s">
        <v>154</v>
      </c>
    </row>
    <row r="644" spans="1:84" ht="41.4" x14ac:dyDescent="0.3">
      <c r="A644" s="21">
        <v>61689</v>
      </c>
      <c r="B644" s="22" t="s">
        <v>217</v>
      </c>
      <c r="C644" s="21" t="s">
        <v>1698</v>
      </c>
      <c r="D644" s="21" t="s">
        <v>1699</v>
      </c>
      <c r="E644" s="21" t="s">
        <v>1698</v>
      </c>
      <c r="F644" s="21"/>
      <c r="G644" s="21" t="s">
        <v>255</v>
      </c>
      <c r="H644" s="21" t="s">
        <v>256</v>
      </c>
      <c r="I644" s="21" t="s">
        <v>110</v>
      </c>
      <c r="J644" s="21" t="s">
        <v>92</v>
      </c>
      <c r="K644" s="21" t="s">
        <v>111</v>
      </c>
      <c r="L644" s="24">
        <v>15.085190817018514</v>
      </c>
      <c r="M644" s="24">
        <v>41.016273909001988</v>
      </c>
      <c r="N644" s="24">
        <v>34.54577906187717</v>
      </c>
      <c r="O644" s="24">
        <v>43.176496046102386</v>
      </c>
      <c r="P644" s="24">
        <v>39.555392617009112</v>
      </c>
      <c r="Q644" s="24">
        <v>46.261018618754655</v>
      </c>
      <c r="R644" s="24">
        <v>39.71842184244813</v>
      </c>
      <c r="S644" s="24">
        <v>39.832052802570622</v>
      </c>
      <c r="T644" s="24" t="s">
        <v>92</v>
      </c>
      <c r="U644" s="24" t="s">
        <v>92</v>
      </c>
      <c r="V644" s="24" t="s">
        <v>92</v>
      </c>
      <c r="W644" s="24" t="s">
        <v>92</v>
      </c>
      <c r="X644" s="24" t="s">
        <v>92</v>
      </c>
      <c r="Y644" s="24" t="s">
        <v>92</v>
      </c>
      <c r="Z644" s="24" t="s">
        <v>92</v>
      </c>
      <c r="AA644" s="24" t="s">
        <v>92</v>
      </c>
      <c r="AB644" s="23" t="s">
        <v>223</v>
      </c>
      <c r="AC644" s="21">
        <v>18.44177547</v>
      </c>
      <c r="AD644" s="21">
        <v>-66.064740729999997</v>
      </c>
      <c r="AE644" s="21" t="str">
        <f>_xlfn.XLOOKUP(Consolidated[[#This Row],[CODE]],[1]updatedschoolpoints!$A:$A,[1]updatedschoolpoints!$O:$O)</f>
        <v>040-090-145-03</v>
      </c>
      <c r="AF644" s="21">
        <f>_xlfn.XLOOKUP(Consolidated[[#This Row],[CODE]],[1]updatedschoolpoints!$A:$A,[1]updatedschoolpoints!$Q:$Q)</f>
        <v>3</v>
      </c>
      <c r="AG644" s="21">
        <f>_xlfn.XLOOKUP(Consolidated[[#This Row],[CODE]],[1]updatedschoolpoints!$A:$A,[1]updatedschoolpoints!$P:$P)</f>
        <v>145</v>
      </c>
      <c r="AH644" s="21">
        <f>_xlfn.XLOOKUP(Consolidated[[#This Row],[CODE]],[1]updatedschoolpoints!$A:$A,[1]updatedschoolpoints!$I:$I)</f>
        <v>0.98364695400000002</v>
      </c>
      <c r="AI644" s="21">
        <f>_xlfn.XLOOKUP(Consolidated[[#This Row],[CODE]],[1]updatedschoolpoints!$A:$A,[1]updatedschoolpoints!$H:$H)</f>
        <v>42847.661339999999</v>
      </c>
      <c r="AJ644" s="21">
        <v>27200</v>
      </c>
      <c r="AK644" s="21" t="s">
        <v>758</v>
      </c>
      <c r="AL644" s="26">
        <f>_xlfn.XLOOKUP(Consolidated[[#This Row],[CODE]],'[2]FCI updated 220517'!$B:$B,'[2]FCI updated 220517'!$GD:$GD)</f>
        <v>1.3680000000000001</v>
      </c>
      <c r="AM644" s="27">
        <f>IF(AND(Consolidated[[#This Row],[DESIGNATION]]="Historic",Consolidated[[#This Row],[DESIGNATION 3/22/2022]]="Historic"),AL644,AL644/1.6)</f>
        <v>0.85499999999999998</v>
      </c>
      <c r="AN644" s="21" t="s">
        <v>97</v>
      </c>
      <c r="AO644" s="21" t="s">
        <v>97</v>
      </c>
      <c r="AP644" s="21" t="str">
        <f>_xlfn.XLOOKUP(Consolidated[[#This Row],[CODE]],'[3]PRUEBA PVI'!$D:$D,'[3]PRUEBA PVI'!$I:$I,"NO DATA")</f>
        <v>REGULAR</v>
      </c>
      <c r="AQ644" s="28" t="str">
        <f>IF(_xlfn.XLOOKUP(Consolidated[[#This Row],[CODE]],'[4]PRUEBA PVI'!$D:$D,'[4]PRUEBA PVI'!$I:$I,"NOT FOUND")=Consolidated[[#This Row],[SPECIAL SCHOOL]],"MATCHES","NO")</f>
        <v>MATCHES</v>
      </c>
      <c r="AR644" s="28"/>
      <c r="AS644" s="21">
        <f>_xlfn.XLOOKUP(Consolidated[[#This Row],[CODE]],'[5]WORKING FILE'!$D:$D,'[5]WORKING FILE'!$W:$W,"")</f>
        <v>3</v>
      </c>
      <c r="AT644" s="33" t="str">
        <f>_xlfn.XLOOKUP(Consolidated[[#This Row],[CODE]],'[5]WORKING FILE'!$D:$D,'[5]WORKING FILE'!$V:$V)</f>
        <v>good condition &amp; part of community but no room for expansion; could remain as 1-sec (3)</v>
      </c>
      <c r="AU644" s="21" t="str">
        <f>_xlfn.XLOOKUP(Consolidated[[#This Row],[CODE]],'[6]Karen sort'!$D:$D,'[6]Karen sort'!$O:$O,"NOT COMPLETE")</f>
        <v>PK-5</v>
      </c>
      <c r="AV644" s="21">
        <v>43.6</v>
      </c>
      <c r="AW644" s="21">
        <v>3</v>
      </c>
      <c r="AX644" s="21" t="s">
        <v>92</v>
      </c>
      <c r="AY644" s="27" t="s">
        <v>92</v>
      </c>
      <c r="AZ644" s="21"/>
      <c r="BA644" s="21"/>
      <c r="BB644" s="21"/>
      <c r="BC644" s="21"/>
      <c r="BD644" s="21"/>
      <c r="BE644" s="21"/>
      <c r="BF644" s="24" t="s">
        <v>98</v>
      </c>
      <c r="BG644" s="24">
        <v>299.19062571478258</v>
      </c>
      <c r="BH644" s="29" t="str">
        <f>IF(_xlfn.XLOOKUP(Consolidated[[#This Row],[CODE]],'[4]PRUEBA PVI'!$D:$D,'[4]PRUEBA PVI'!$AF:$AF,"NOT FOUND")=BG644,"",_xlfn.XLOOKUP(Consolidated[[#This Row],[CODE]],'[4]PRUEBA PVI'!$D:$D,'[4]PRUEBA PVI'!$AF:$AF,"NOT FOUND"))</f>
        <v/>
      </c>
      <c r="BI644" s="30">
        <v>284.42421953891062</v>
      </c>
      <c r="BJ644" s="21">
        <v>20</v>
      </c>
      <c r="BK644" s="28" t="str">
        <f>IF(_xlfn.XLOOKUP(Consolidated[[#This Row],[CODE]],'[4]PRUEBA PVI'!$D:$D,'[4]PRUEBA PVI'!$AK:$AK,"NO DATA")=Consolidated[[#This Row],[NO OF CLASSROOMS]],"","DOES NOT MATCH")</f>
        <v/>
      </c>
      <c r="BL644" s="31">
        <f>Consolidated[[#This Row],[ENROLLMENT 2021-22]]/Consolidated[[#This Row],[NO OF CLASSROOMS]]</f>
        <v>14.221210976945532</v>
      </c>
      <c r="BM644" s="21">
        <f>Consolidated[[#This Row],[FLOOR AREA (SF)]]/Consolidated[[#This Row],[ENROLLMENT 2022-23]]</f>
        <v>90.911939286258487</v>
      </c>
      <c r="BN644" s="21" t="s">
        <v>99</v>
      </c>
      <c r="BO644" s="21" t="s">
        <v>132</v>
      </c>
      <c r="BP644" s="21" t="s">
        <v>97</v>
      </c>
      <c r="BQ644" s="21" t="s">
        <v>97</v>
      </c>
      <c r="BR644" s="21" t="s">
        <v>97</v>
      </c>
      <c r="BS644" s="21" t="str">
        <f>_xlfn.XLOOKUP(Consolidated[[#This Row],[CODE]],'[7]page 1'!$A:$A,'[7]page 1'!$C:$C,"")</f>
        <v>100KVA</v>
      </c>
      <c r="BT644" s="21" t="str">
        <f>_xlfn.XLOOKUP(Consolidated[[#This Row],[CODE]],[8]Sheet1!$A:$A,[8]Sheet1!$G:$G,"")</f>
        <v>ESSER ROOF SEALING PROGRAM</v>
      </c>
      <c r="BU644" s="21" t="s">
        <v>92</v>
      </c>
      <c r="BV644" s="21" t="s">
        <v>101</v>
      </c>
      <c r="BW644" s="25" t="s">
        <v>92</v>
      </c>
      <c r="BX644" s="32" t="s">
        <v>1790</v>
      </c>
      <c r="BY644" s="21" t="s">
        <v>1698</v>
      </c>
      <c r="BZ644" s="21" t="s">
        <v>103</v>
      </c>
      <c r="CA644" s="33" t="s">
        <v>1791</v>
      </c>
      <c r="CB644" s="21">
        <v>4</v>
      </c>
      <c r="CC644" s="25" t="s">
        <v>105</v>
      </c>
      <c r="CD644" s="21" t="s">
        <v>97</v>
      </c>
      <c r="CE644" s="21"/>
      <c r="CF644" s="21" t="s">
        <v>176</v>
      </c>
    </row>
    <row r="645" spans="1:84" ht="41.4" x14ac:dyDescent="0.3">
      <c r="A645" s="21">
        <v>61705</v>
      </c>
      <c r="B645" s="22" t="s">
        <v>1792</v>
      </c>
      <c r="C645" s="21" t="s">
        <v>1698</v>
      </c>
      <c r="D645" s="21" t="s">
        <v>1699</v>
      </c>
      <c r="E645" s="21" t="s">
        <v>1698</v>
      </c>
      <c r="F645" s="21"/>
      <c r="G645" s="21" t="s">
        <v>242</v>
      </c>
      <c r="H645" s="21" t="s">
        <v>243</v>
      </c>
      <c r="I645" s="21" t="s">
        <v>92</v>
      </c>
      <c r="J645" s="21" t="s">
        <v>92</v>
      </c>
      <c r="K645" s="21" t="s">
        <v>236</v>
      </c>
      <c r="L645" s="24" t="s">
        <v>92</v>
      </c>
      <c r="M645" s="24" t="s">
        <v>92</v>
      </c>
      <c r="N645" s="24" t="s">
        <v>92</v>
      </c>
      <c r="O645" s="24" t="s">
        <v>92</v>
      </c>
      <c r="P645" s="24" t="s">
        <v>92</v>
      </c>
      <c r="Q645" s="24" t="s">
        <v>92</v>
      </c>
      <c r="R645" s="24" t="s">
        <v>92</v>
      </c>
      <c r="S645" s="24" t="s">
        <v>92</v>
      </c>
      <c r="T645" s="24">
        <v>36.864544252273362</v>
      </c>
      <c r="U645" s="24">
        <v>27.573895401671098</v>
      </c>
      <c r="V645" s="24">
        <v>45.828411881242005</v>
      </c>
      <c r="W645" s="24">
        <v>56.285199073711901</v>
      </c>
      <c r="X645" s="24">
        <v>43.422476073702221</v>
      </c>
      <c r="Y645" s="24">
        <v>22.186994965891596</v>
      </c>
      <c r="Z645" s="24" t="s">
        <v>92</v>
      </c>
      <c r="AA645" s="24" t="s">
        <v>92</v>
      </c>
      <c r="AB645" s="23" t="s">
        <v>230</v>
      </c>
      <c r="AC645" s="21">
        <v>18.449730110000001</v>
      </c>
      <c r="AD645" s="21">
        <v>-66.074658429999999</v>
      </c>
      <c r="AE645" s="21" t="str">
        <f>_xlfn.XLOOKUP(Consolidated[[#This Row],[CODE]],[1]updatedschoolpoints!$A:$A,[1]updatedschoolpoints!$O:$O)</f>
        <v>040-059-034-06</v>
      </c>
      <c r="AF645" s="21">
        <f>_xlfn.XLOOKUP(Consolidated[[#This Row],[CODE]],[1]updatedschoolpoints!$A:$A,[1]updatedschoolpoints!$Q:$Q)</f>
        <v>6</v>
      </c>
      <c r="AG645" s="21">
        <f>_xlfn.XLOOKUP(Consolidated[[#This Row],[CODE]],[1]updatedschoolpoints!$A:$A,[1]updatedschoolpoints!$P:$P)</f>
        <v>34</v>
      </c>
      <c r="AH645" s="21">
        <f>_xlfn.XLOOKUP(Consolidated[[#This Row],[CODE]],[1]updatedschoolpoints!$A:$A,[1]updatedschoolpoints!$I:$I)</f>
        <v>1.3349016380000001</v>
      </c>
      <c r="AI645" s="21">
        <f>_xlfn.XLOOKUP(Consolidated[[#This Row],[CODE]],[1]updatedschoolpoints!$A:$A,[1]updatedschoolpoints!$H:$H)</f>
        <v>58148.315369999997</v>
      </c>
      <c r="AJ645" s="21">
        <v>26560</v>
      </c>
      <c r="AK645" s="21" t="s">
        <v>580</v>
      </c>
      <c r="AL645" s="26" t="e">
        <f>_xlfn.XLOOKUP(Consolidated[[#This Row],[CODE]],'[2]FCI updated 220517'!$B:$B,'[2]FCI updated 220517'!$GD:$GD)</f>
        <v>#N/A</v>
      </c>
      <c r="AM645" s="27" t="e">
        <f>IF(AND(Consolidated[[#This Row],[DESIGNATION]]="Historic",Consolidated[[#This Row],[DESIGNATION 3/22/2022]]="Historic"),AL645,AL645/1.6)</f>
        <v>#N/A</v>
      </c>
      <c r="AN645" s="21" t="s">
        <v>97</v>
      </c>
      <c r="AO645" s="21" t="s">
        <v>97</v>
      </c>
      <c r="AP645" s="21" t="str">
        <f>_xlfn.XLOOKUP(Consolidated[[#This Row],[CODE]],'[3]PRUEBA PVI'!$D:$D,'[3]PRUEBA PVI'!$I:$I,"NO DATA")</f>
        <v>REGULAR</v>
      </c>
      <c r="AQ645" s="28" t="str">
        <f>IF(_xlfn.XLOOKUP(Consolidated[[#This Row],[CODE]],'[4]PRUEBA PVI'!$D:$D,'[4]PRUEBA PVI'!$I:$I,"NOT FOUND")=Consolidated[[#This Row],[SPECIAL SCHOOL]],"MATCHES","NO")</f>
        <v>MATCHES</v>
      </c>
      <c r="AR645" s="28"/>
      <c r="AS645" s="21">
        <f>_xlfn.XLOOKUP(Consolidated[[#This Row],[CODE]],'[5]WORKING FILE'!$D:$D,'[5]WORKING FILE'!$W:$W,"")</f>
        <v>5</v>
      </c>
      <c r="AT645" s="33" t="str">
        <f>_xlfn.XLOOKUP(Consolidated[[#This Row],[CODE]],'[5]WORKING FILE'!$D:$D,'[5]WORKING FILE'!$V:$V)</f>
        <v>create 4 550 student middles (Rafael Maria de Labra, Wiliam Boyce, Berwind Int., Pachin)</v>
      </c>
      <c r="AU645" s="21" t="str">
        <f>_xlfn.XLOOKUP(Consolidated[[#This Row],[CODE]],'[6]Karen sort'!$D:$D,'[6]Karen sort'!$O:$O,"NOT COMPLETE")</f>
        <v>6-8</v>
      </c>
      <c r="AV645" s="21">
        <v>43.6</v>
      </c>
      <c r="AW645" s="21">
        <v>2</v>
      </c>
      <c r="AX645" s="21" t="s">
        <v>92</v>
      </c>
      <c r="AY645" s="27" t="s">
        <v>92</v>
      </c>
      <c r="AZ645" s="21"/>
      <c r="BA645" s="21"/>
      <c r="BB645" s="21"/>
      <c r="BC645" s="21"/>
      <c r="BD645" s="21"/>
      <c r="BE645" s="21"/>
      <c r="BF645" s="24" t="s">
        <v>98</v>
      </c>
      <c r="BG645" s="24">
        <v>232.16152164849217</v>
      </c>
      <c r="BH645" s="29" t="str">
        <f>IF(_xlfn.XLOOKUP(Consolidated[[#This Row],[CODE]],'[4]PRUEBA PVI'!$D:$D,'[4]PRUEBA PVI'!$AF:$AF,"NOT FOUND")=BG645,"",_xlfn.XLOOKUP(Consolidated[[#This Row],[CODE]],'[4]PRUEBA PVI'!$D:$D,'[4]PRUEBA PVI'!$AF:$AF,"NOT FOUND"))</f>
        <v/>
      </c>
      <c r="BI645" s="30">
        <v>221.81730429337003</v>
      </c>
      <c r="BJ645" s="21">
        <v>18</v>
      </c>
      <c r="BK645" s="28" t="str">
        <f>IF(_xlfn.XLOOKUP(Consolidated[[#This Row],[CODE]],'[4]PRUEBA PVI'!$D:$D,'[4]PRUEBA PVI'!$AK:$AK,"NO DATA")=Consolidated[[#This Row],[NO OF CLASSROOMS]],"","DOES NOT MATCH")</f>
        <v/>
      </c>
      <c r="BL645" s="31">
        <f>Consolidated[[#This Row],[ENROLLMENT 2021-22]]/Consolidated[[#This Row],[NO OF CLASSROOMS]]</f>
        <v>12.323183571853891</v>
      </c>
      <c r="BM645" s="21">
        <f>Consolidated[[#This Row],[FLOOR AREA (SF)]]/Consolidated[[#This Row],[ENROLLMENT 2022-23]]</f>
        <v>114.40310957391806</v>
      </c>
      <c r="BN645" s="21" t="s">
        <v>99</v>
      </c>
      <c r="BO645" s="21" t="s">
        <v>115</v>
      </c>
      <c r="BP645" s="21" t="s">
        <v>97</v>
      </c>
      <c r="BQ645" s="21" t="s">
        <v>97</v>
      </c>
      <c r="BR645" s="21" t="s">
        <v>97</v>
      </c>
      <c r="BS645" s="21" t="str">
        <f>_xlfn.XLOOKUP(Consolidated[[#This Row],[CODE]],'[7]page 1'!$A:$A,'[7]page 1'!$C:$C,"")</f>
        <v/>
      </c>
      <c r="BT645" s="21" t="str">
        <f>_xlfn.XLOOKUP(Consolidated[[#This Row],[CODE]],[8]Sheet1!$A:$A,[8]Sheet1!$G:$G,"")</f>
        <v/>
      </c>
      <c r="BU645" s="21" t="s">
        <v>92</v>
      </c>
      <c r="BV645" s="21" t="s">
        <v>101</v>
      </c>
      <c r="BW645" s="25" t="s">
        <v>92</v>
      </c>
      <c r="BX645" s="32" t="s">
        <v>1793</v>
      </c>
      <c r="BY645" s="21" t="s">
        <v>1698</v>
      </c>
      <c r="BZ645" s="21" t="s">
        <v>103</v>
      </c>
      <c r="CA645" s="33" t="s">
        <v>1791</v>
      </c>
      <c r="CB645" s="21">
        <v>4</v>
      </c>
      <c r="CC645" s="25" t="s">
        <v>105</v>
      </c>
      <c r="CD645" s="21" t="s">
        <v>105</v>
      </c>
      <c r="CE645" s="21"/>
      <c r="CF645" s="21" t="s">
        <v>176</v>
      </c>
    </row>
    <row r="646" spans="1:84" ht="27.6" x14ac:dyDescent="0.3">
      <c r="A646" s="21">
        <v>61747</v>
      </c>
      <c r="B646" s="22" t="s">
        <v>1794</v>
      </c>
      <c r="C646" s="21" t="s">
        <v>1698</v>
      </c>
      <c r="D646" s="21" t="s">
        <v>1699</v>
      </c>
      <c r="E646" s="21" t="s">
        <v>1698</v>
      </c>
      <c r="F646" s="21"/>
      <c r="G646" s="21" t="s">
        <v>234</v>
      </c>
      <c r="H646" s="21" t="s">
        <v>235</v>
      </c>
      <c r="I646" s="21" t="s">
        <v>92</v>
      </c>
      <c r="J646" s="21" t="s">
        <v>92</v>
      </c>
      <c r="K646" s="21" t="s">
        <v>236</v>
      </c>
      <c r="L646" s="24" t="s">
        <v>92</v>
      </c>
      <c r="M646" s="24" t="s">
        <v>92</v>
      </c>
      <c r="N646" s="24" t="s">
        <v>92</v>
      </c>
      <c r="O646" s="24" t="s">
        <v>92</v>
      </c>
      <c r="P646" s="24" t="s">
        <v>92</v>
      </c>
      <c r="Q646" s="24" t="s">
        <v>92</v>
      </c>
      <c r="R646" s="24" t="s">
        <v>92</v>
      </c>
      <c r="S646" s="24">
        <v>30.348230706720475</v>
      </c>
      <c r="T646" s="24">
        <v>38.755033701107891</v>
      </c>
      <c r="U646" s="24">
        <v>43.737903050926569</v>
      </c>
      <c r="V646" s="24">
        <v>57.285514851552513</v>
      </c>
      <c r="W646" s="24">
        <v>36.251484149170373</v>
      </c>
      <c r="X646" s="24">
        <v>44.387419986451164</v>
      </c>
      <c r="Y646" s="24">
        <v>35.692122336434302</v>
      </c>
      <c r="Z646" s="24" t="s">
        <v>92</v>
      </c>
      <c r="AA646" s="24" t="s">
        <v>92</v>
      </c>
      <c r="AB646" s="23" t="s">
        <v>381</v>
      </c>
      <c r="AC646" s="21">
        <v>18.446629999999999</v>
      </c>
      <c r="AD646" s="21">
        <v>-66.065070000000006</v>
      </c>
      <c r="AE646" s="21" t="str">
        <f>_xlfn.XLOOKUP(Consolidated[[#This Row],[CODE]],[1]updatedschoolpoints!$A:$A,[1]updatedschoolpoints!$O:$O)</f>
        <v>040-070-197-20</v>
      </c>
      <c r="AF646" s="21">
        <f>_xlfn.XLOOKUP(Consolidated[[#This Row],[CODE]],[1]updatedschoolpoints!$A:$A,[1]updatedschoolpoints!$Q:$Q)</f>
        <v>20</v>
      </c>
      <c r="AG646" s="21">
        <f>_xlfn.XLOOKUP(Consolidated[[#This Row],[CODE]],[1]updatedschoolpoints!$A:$A,[1]updatedschoolpoints!$P:$P)</f>
        <v>197</v>
      </c>
      <c r="AH646" s="21">
        <f>_xlfn.XLOOKUP(Consolidated[[#This Row],[CODE]],[1]updatedschoolpoints!$A:$A,[1]updatedschoolpoints!$I:$I)</f>
        <v>1.458878707</v>
      </c>
      <c r="AI646" s="21">
        <f>_xlfn.XLOOKUP(Consolidated[[#This Row],[CODE]],[1]updatedschoolpoints!$A:$A,[1]updatedschoolpoints!$H:$H)</f>
        <v>63548.756500000003</v>
      </c>
      <c r="AJ646" s="21">
        <v>3420</v>
      </c>
      <c r="AK646" s="21" t="s">
        <v>569</v>
      </c>
      <c r="AL646" s="26">
        <f>_xlfn.XLOOKUP(Consolidated[[#This Row],[CODE]],'[2]FCI updated 220517'!$B:$B,'[2]FCI updated 220517'!$GD:$GD)</f>
        <v>1.23199999999999</v>
      </c>
      <c r="AM646" s="27">
        <f>IF(AND(Consolidated[[#This Row],[DESIGNATION]]="Historic",Consolidated[[#This Row],[DESIGNATION 3/22/2022]]="Historic"),AL646,AL646/1.6)</f>
        <v>0.76999999999999369</v>
      </c>
      <c r="AN646" s="21" t="s">
        <v>97</v>
      </c>
      <c r="AO646" s="21" t="s">
        <v>97</v>
      </c>
      <c r="AP646" s="21" t="str">
        <f>_xlfn.XLOOKUP(Consolidated[[#This Row],[CODE]],'[3]PRUEBA PVI'!$D:$D,'[3]PRUEBA PVI'!$I:$I,"NO DATA")</f>
        <v>BILINGUE</v>
      </c>
      <c r="AQ646" s="28" t="str">
        <f>IF(_xlfn.XLOOKUP(Consolidated[[#This Row],[CODE]],'[4]PRUEBA PVI'!$D:$D,'[4]PRUEBA PVI'!$I:$I,"NOT FOUND")=Consolidated[[#This Row],[SPECIAL SCHOOL]],"MATCHES","NO")</f>
        <v>MATCHES</v>
      </c>
      <c r="AR646" s="28"/>
      <c r="AS646" s="21">
        <f>_xlfn.XLOOKUP(Consolidated[[#This Row],[CODE]],'[5]WORKING FILE'!$D:$D,'[5]WORKING FILE'!$W:$W,"")</f>
        <v>5</v>
      </c>
      <c r="AT646" s="33">
        <f>_xlfn.XLOOKUP(Consolidated[[#This Row],[CODE]],'[5]WORKING FILE'!$D:$D,'[5]WORKING FILE'!$V:$V)</f>
        <v>0</v>
      </c>
      <c r="AU646" s="21" t="str">
        <f>_xlfn.XLOOKUP(Consolidated[[#This Row],[CODE]],'[6]Karen sort'!$D:$D,'[6]Karen sort'!$O:$O,"NOT COMPLETE")</f>
        <v>6-12</v>
      </c>
      <c r="AV646" s="21">
        <v>43.6</v>
      </c>
      <c r="AW646" s="21">
        <v>4</v>
      </c>
      <c r="AX646" s="21" t="s">
        <v>92</v>
      </c>
      <c r="AY646" s="27" t="s">
        <v>92</v>
      </c>
      <c r="AZ646" s="21"/>
      <c r="BA646" s="21"/>
      <c r="BB646" s="21"/>
      <c r="BC646" s="21"/>
      <c r="BD646" s="21"/>
      <c r="BE646" s="21"/>
      <c r="BF646" s="24" t="s">
        <v>98</v>
      </c>
      <c r="BG646" s="24">
        <v>286.45770878236328</v>
      </c>
      <c r="BH646" s="29" t="str">
        <f>IF(_xlfn.XLOOKUP(Consolidated[[#This Row],[CODE]],'[4]PRUEBA PVI'!$D:$D,'[4]PRUEBA PVI'!$AF:$AF,"NOT FOUND")=BG646,"",_xlfn.XLOOKUP(Consolidated[[#This Row],[CODE]],'[4]PRUEBA PVI'!$D:$D,'[4]PRUEBA PVI'!$AF:$AF,"NOT FOUND"))</f>
        <v/>
      </c>
      <c r="BI646" s="30">
        <v>273.54086721027124</v>
      </c>
      <c r="BJ646" s="21">
        <v>19</v>
      </c>
      <c r="BK646" s="28" t="str">
        <f>IF(_xlfn.XLOOKUP(Consolidated[[#This Row],[CODE]],'[4]PRUEBA PVI'!$D:$D,'[4]PRUEBA PVI'!$AK:$AK,"NO DATA")=Consolidated[[#This Row],[NO OF CLASSROOMS]],"","DOES NOT MATCH")</f>
        <v/>
      </c>
      <c r="BL646" s="31">
        <f>Consolidated[[#This Row],[ENROLLMENT 2021-22]]/Consolidated[[#This Row],[NO OF CLASSROOMS]]</f>
        <v>14.396887747909012</v>
      </c>
      <c r="BM646" s="21">
        <f>Consolidated[[#This Row],[FLOOR AREA (SF)]]/Consolidated[[#This Row],[ENROLLMENT 2022-23]]</f>
        <v>11.938935120780256</v>
      </c>
      <c r="BN646" s="21" t="s">
        <v>99</v>
      </c>
      <c r="BO646" s="21" t="s">
        <v>132</v>
      </c>
      <c r="BP646" s="21" t="s">
        <v>97</v>
      </c>
      <c r="BQ646" s="21" t="s">
        <v>97</v>
      </c>
      <c r="BR646" s="21" t="s">
        <v>97</v>
      </c>
      <c r="BS646" s="21" t="str">
        <f>_xlfn.XLOOKUP(Consolidated[[#This Row],[CODE]],'[7]page 1'!$A:$A,'[7]page 1'!$C:$C,"")</f>
        <v>85KVA</v>
      </c>
      <c r="BT646" s="21" t="str">
        <f>_xlfn.XLOOKUP(Consolidated[[#This Row],[CODE]],[8]Sheet1!$A:$A,[8]Sheet1!$G:$G,"")</f>
        <v/>
      </c>
      <c r="BU646" s="21" t="s">
        <v>92</v>
      </c>
      <c r="BV646" s="21" t="s">
        <v>101</v>
      </c>
      <c r="BW646" s="25" t="s">
        <v>92</v>
      </c>
      <c r="BX646" s="32" t="s">
        <v>1795</v>
      </c>
      <c r="BY646" s="21" t="s">
        <v>1698</v>
      </c>
      <c r="BZ646" s="21" t="s">
        <v>103</v>
      </c>
      <c r="CA646" s="33" t="s">
        <v>1791</v>
      </c>
      <c r="CB646" s="21">
        <v>4</v>
      </c>
      <c r="CC646" s="25" t="s">
        <v>105</v>
      </c>
      <c r="CD646" s="21" t="s">
        <v>97</v>
      </c>
      <c r="CE646" s="21"/>
      <c r="CF646" s="21" t="s">
        <v>176</v>
      </c>
    </row>
    <row r="647" spans="1:84" ht="41.4" x14ac:dyDescent="0.3">
      <c r="A647" s="21">
        <v>61762</v>
      </c>
      <c r="B647" s="22" t="s">
        <v>1796</v>
      </c>
      <c r="C647" s="21" t="s">
        <v>1698</v>
      </c>
      <c r="D647" s="21" t="s">
        <v>1699</v>
      </c>
      <c r="E647" s="21" t="s">
        <v>1698</v>
      </c>
      <c r="F647" s="21"/>
      <c r="G647" s="21" t="s">
        <v>160</v>
      </c>
      <c r="H647" s="21" t="s">
        <v>161</v>
      </c>
      <c r="I647" s="21" t="s">
        <v>92</v>
      </c>
      <c r="J647" s="21" t="s">
        <v>92</v>
      </c>
      <c r="K647" s="21" t="s">
        <v>162</v>
      </c>
      <c r="L647" s="24" t="s">
        <v>92</v>
      </c>
      <c r="M647" s="24" t="s">
        <v>92</v>
      </c>
      <c r="N647" s="24" t="s">
        <v>92</v>
      </c>
      <c r="O647" s="24" t="s">
        <v>92</v>
      </c>
      <c r="P647" s="24" t="s">
        <v>92</v>
      </c>
      <c r="Q647" s="24" t="s">
        <v>92</v>
      </c>
      <c r="R647" s="24" t="s">
        <v>92</v>
      </c>
      <c r="S647" s="24" t="s">
        <v>92</v>
      </c>
      <c r="T647" s="24" t="s">
        <v>92</v>
      </c>
      <c r="U647" s="24" t="s">
        <v>92</v>
      </c>
      <c r="V647" s="24">
        <v>20.049930198043377</v>
      </c>
      <c r="W647" s="24">
        <v>22.895674199476026</v>
      </c>
      <c r="X647" s="24">
        <v>31.843149120714966</v>
      </c>
      <c r="Y647" s="24">
        <v>55.949813392248373</v>
      </c>
      <c r="Z647" s="24" t="s">
        <v>92</v>
      </c>
      <c r="AA647" s="24" t="s">
        <v>92</v>
      </c>
      <c r="AB647" s="23" t="s">
        <v>313</v>
      </c>
      <c r="AC647" s="21">
        <v>18.45091906</v>
      </c>
      <c r="AD647" s="21">
        <v>-66.08102366</v>
      </c>
      <c r="AE647" s="21" t="str">
        <f>_xlfn.XLOOKUP(Consolidated[[#This Row],[CODE]],[1]updatedschoolpoints!$A:$A,[1]updatedschoolpoints!$O:$O)</f>
        <v>040-058-073-01</v>
      </c>
      <c r="AF647" s="21">
        <f>_xlfn.XLOOKUP(Consolidated[[#This Row],[CODE]],[1]updatedschoolpoints!$A:$A,[1]updatedschoolpoints!$Q:$Q)</f>
        <v>1</v>
      </c>
      <c r="AG647" s="21">
        <f>_xlfn.XLOOKUP(Consolidated[[#This Row],[CODE]],[1]updatedschoolpoints!$A:$A,[1]updatedschoolpoints!$P:$P)</f>
        <v>73</v>
      </c>
      <c r="AH647" s="21">
        <f>_xlfn.XLOOKUP(Consolidated[[#This Row],[CODE]],[1]updatedschoolpoints!$A:$A,[1]updatedschoolpoints!$I:$I)</f>
        <v>0.89935490299999998</v>
      </c>
      <c r="AI647" s="21">
        <f>_xlfn.XLOOKUP(Consolidated[[#This Row],[CODE]],[1]updatedschoolpoints!$A:$A,[1]updatedschoolpoints!$H:$H)</f>
        <v>39175.899559999998</v>
      </c>
      <c r="AJ647" s="21">
        <v>30760</v>
      </c>
      <c r="AK647" s="21" t="s">
        <v>149</v>
      </c>
      <c r="AL647" s="26" t="e">
        <f>_xlfn.XLOOKUP(Consolidated[[#This Row],[CODE]],'[2]FCI updated 220517'!$B:$B,'[2]FCI updated 220517'!$GD:$GD)</f>
        <v>#N/A</v>
      </c>
      <c r="AM647" s="27" t="e">
        <f>IF(AND(Consolidated[[#This Row],[DESIGNATION]]="Historic",Consolidated[[#This Row],[DESIGNATION 3/22/2022]]="Historic"),AL647,AL647/1.6)</f>
        <v>#N/A</v>
      </c>
      <c r="AN647" s="21" t="s">
        <v>97</v>
      </c>
      <c r="AO647" s="21" t="s">
        <v>97</v>
      </c>
      <c r="AP647" s="21" t="str">
        <f>_xlfn.XLOOKUP(Consolidated[[#This Row],[CODE]],'[3]PRUEBA PVI'!$D:$D,'[3]PRUEBA PVI'!$I:$I,"NO DATA")</f>
        <v>VOCACIONAL</v>
      </c>
      <c r="AQ647" s="28" t="str">
        <f>IF(_xlfn.XLOOKUP(Consolidated[[#This Row],[CODE]],'[4]PRUEBA PVI'!$D:$D,'[4]PRUEBA PVI'!$I:$I,"NOT FOUND")=Consolidated[[#This Row],[SPECIAL SCHOOL]],"MATCHES","NO")</f>
        <v>MATCHES</v>
      </c>
      <c r="AR647" s="28"/>
      <c r="AS647" s="21">
        <f>_xlfn.XLOOKUP(Consolidated[[#This Row],[CODE]],'[5]WORKING FILE'!$D:$D,'[5]WORKING FILE'!$W:$W,"")</f>
        <v>1</v>
      </c>
      <c r="AT647" s="33" t="str">
        <f>_xlfn.XLOOKUP(Consolidated[[#This Row],[CODE]],'[5]WORKING FILE'!$D:$D,'[5]WORKING FILE'!$V:$V)</f>
        <v>Vocational</v>
      </c>
      <c r="AU647" s="21" t="str">
        <f>_xlfn.XLOOKUP(Consolidated[[#This Row],[CODE]],'[6]Karen sort'!$D:$D,'[6]Karen sort'!$O:$O,"NOT COMPLETE")</f>
        <v>9-12</v>
      </c>
      <c r="AV647" s="21">
        <v>43.6</v>
      </c>
      <c r="AW647" s="21">
        <v>4</v>
      </c>
      <c r="AX647" s="21" t="s">
        <v>92</v>
      </c>
      <c r="AY647" s="27" t="s">
        <v>92</v>
      </c>
      <c r="AZ647" s="21"/>
      <c r="BA647" s="21"/>
      <c r="BB647" s="21"/>
      <c r="BC647" s="21"/>
      <c r="BD647" s="21"/>
      <c r="BE647" s="21"/>
      <c r="BF647" s="24" t="s">
        <v>98</v>
      </c>
      <c r="BG647" s="24">
        <v>130.73856691048275</v>
      </c>
      <c r="BH647" s="29" t="str">
        <f>IF(_xlfn.XLOOKUP(Consolidated[[#This Row],[CODE]],'[4]PRUEBA PVI'!$D:$D,'[4]PRUEBA PVI'!$AF:$AF,"NOT FOUND")=BG647,"",_xlfn.XLOOKUP(Consolidated[[#This Row],[CODE]],'[4]PRUEBA PVI'!$D:$D,'[4]PRUEBA PVI'!$AF:$AF,"NOT FOUND"))</f>
        <v/>
      </c>
      <c r="BI647" s="30">
        <v>125.68395505891017</v>
      </c>
      <c r="BJ647" s="21">
        <v>21</v>
      </c>
      <c r="BK647" s="28" t="str">
        <f>IF(_xlfn.XLOOKUP(Consolidated[[#This Row],[CODE]],'[4]PRUEBA PVI'!$D:$D,'[4]PRUEBA PVI'!$AK:$AK,"NO DATA")=Consolidated[[#This Row],[NO OF CLASSROOMS]],"","DOES NOT MATCH")</f>
        <v/>
      </c>
      <c r="BL647" s="31">
        <f>Consolidated[[#This Row],[ENROLLMENT 2021-22]]/Consolidated[[#This Row],[NO OF CLASSROOMS]]</f>
        <v>5.984950240900484</v>
      </c>
      <c r="BM647" s="21">
        <f>Consolidated[[#This Row],[FLOOR AREA (SF)]]/Consolidated[[#This Row],[ENROLLMENT 2022-23]]</f>
        <v>235.27869952147711</v>
      </c>
      <c r="BN647" s="21" t="s">
        <v>99</v>
      </c>
      <c r="BO647" s="21" t="s">
        <v>115</v>
      </c>
      <c r="BP647" s="21" t="s">
        <v>97</v>
      </c>
      <c r="BQ647" s="21" t="s">
        <v>97</v>
      </c>
      <c r="BR647" s="21" t="s">
        <v>97</v>
      </c>
      <c r="BS647" s="21" t="str">
        <f>_xlfn.XLOOKUP(Consolidated[[#This Row],[CODE]],'[7]page 1'!$A:$A,'[7]page 1'!$C:$C,"")</f>
        <v/>
      </c>
      <c r="BT647" s="21" t="str">
        <f>_xlfn.XLOOKUP(Consolidated[[#This Row],[CODE]],[8]Sheet1!$A:$A,[8]Sheet1!$G:$G,"")</f>
        <v/>
      </c>
      <c r="BU647" s="21" t="s">
        <v>92</v>
      </c>
      <c r="BV647" s="21" t="s">
        <v>101</v>
      </c>
      <c r="BW647" s="25" t="s">
        <v>92</v>
      </c>
      <c r="BX647" s="32" t="s">
        <v>1797</v>
      </c>
      <c r="BY647" s="21" t="s">
        <v>1698</v>
      </c>
      <c r="BZ647" s="21" t="s">
        <v>103</v>
      </c>
      <c r="CA647" s="33" t="s">
        <v>1798</v>
      </c>
      <c r="CB647" s="21">
        <v>4</v>
      </c>
      <c r="CC647" s="25" t="s">
        <v>105</v>
      </c>
      <c r="CD647" s="21" t="s">
        <v>105</v>
      </c>
      <c r="CE647" s="21"/>
      <c r="CF647" s="21" t="s">
        <v>387</v>
      </c>
    </row>
    <row r="648" spans="1:84" ht="70.2" x14ac:dyDescent="0.3">
      <c r="A648" s="21">
        <v>61853</v>
      </c>
      <c r="B648" s="22" t="s">
        <v>1799</v>
      </c>
      <c r="C648" s="21" t="s">
        <v>1698</v>
      </c>
      <c r="D648" s="21" t="s">
        <v>1711</v>
      </c>
      <c r="E648" s="21" t="s">
        <v>1711</v>
      </c>
      <c r="F648" s="21"/>
      <c r="G648" s="21" t="s">
        <v>234</v>
      </c>
      <c r="H648" s="21" t="s">
        <v>235</v>
      </c>
      <c r="I648" s="21" t="s">
        <v>92</v>
      </c>
      <c r="J648" s="21" t="s">
        <v>93</v>
      </c>
      <c r="K648" s="21" t="s">
        <v>236</v>
      </c>
      <c r="L648" s="24" t="s">
        <v>92</v>
      </c>
      <c r="M648" s="24" t="s">
        <v>92</v>
      </c>
      <c r="N648" s="24" t="s">
        <v>92</v>
      </c>
      <c r="O648" s="24" t="s">
        <v>92</v>
      </c>
      <c r="P648" s="24" t="s">
        <v>92</v>
      </c>
      <c r="Q648" s="24" t="s">
        <v>92</v>
      </c>
      <c r="R648" s="24" t="s">
        <v>92</v>
      </c>
      <c r="S648" s="24">
        <v>73.973812347631153</v>
      </c>
      <c r="T648" s="24">
        <v>79.400556851050325</v>
      </c>
      <c r="U648" s="24">
        <v>77.967566308173446</v>
      </c>
      <c r="V648" s="24">
        <v>93.566340924202436</v>
      </c>
      <c r="W648" s="24">
        <v>88.7207375229696</v>
      </c>
      <c r="X648" s="24">
        <v>66.581129979676746</v>
      </c>
      <c r="Y648" s="24">
        <v>70.419592717829843</v>
      </c>
      <c r="Z648" s="24" t="s">
        <v>92</v>
      </c>
      <c r="AA648" s="24" t="s">
        <v>92</v>
      </c>
      <c r="AB648" s="23" t="s">
        <v>313</v>
      </c>
      <c r="AC648" s="21">
        <v>18.369209999999999</v>
      </c>
      <c r="AD648" s="21">
        <v>-65.930539999999993</v>
      </c>
      <c r="AE648" s="21" t="str">
        <f>_xlfn.XLOOKUP(Consolidated[[#This Row],[CODE]],[1]updatedschoolpoints!$A:$A,[1]updatedschoolpoints!$O:$O)</f>
        <v>117-011-047-36</v>
      </c>
      <c r="AF648" s="21">
        <f>_xlfn.XLOOKUP(Consolidated[[#This Row],[CODE]],[1]updatedschoolpoints!$A:$A,[1]updatedschoolpoints!$Q:$Q)</f>
        <v>36</v>
      </c>
      <c r="AG648" s="21">
        <f>_xlfn.XLOOKUP(Consolidated[[#This Row],[CODE]],[1]updatedschoolpoints!$A:$A,[1]updatedschoolpoints!$P:$P)</f>
        <v>47</v>
      </c>
      <c r="AH648" s="21">
        <f>_xlfn.XLOOKUP(Consolidated[[#This Row],[CODE]],[1]updatedschoolpoints!$A:$A,[1]updatedschoolpoints!$I:$I)</f>
        <v>4.8162023449999998</v>
      </c>
      <c r="AI648" s="21">
        <f>_xlfn.XLOOKUP(Consolidated[[#This Row],[CODE]],[1]updatedschoolpoints!$A:$A,[1]updatedschoolpoints!$H:$H)</f>
        <v>209793.77420000001</v>
      </c>
      <c r="AJ648" s="21">
        <v>66979</v>
      </c>
      <c r="AK648" s="21" t="s">
        <v>790</v>
      </c>
      <c r="AL648" s="26">
        <f>_xlfn.XLOOKUP(Consolidated[[#This Row],[CODE]],'[2]FCI updated 220517'!$B:$B,'[2]FCI updated 220517'!$GD:$GD)</f>
        <v>0.79749999999999999</v>
      </c>
      <c r="AM648" s="27">
        <f>IF(AND(Consolidated[[#This Row],[DESIGNATION]]="Historic",Consolidated[[#This Row],[DESIGNATION 3/22/2022]]="Historic"),AL648,AL648/1.6)</f>
        <v>0.49843749999999998</v>
      </c>
      <c r="AN648" s="21" t="s">
        <v>45</v>
      </c>
      <c r="AO648" s="21" t="s">
        <v>97</v>
      </c>
      <c r="AP648" s="21" t="str">
        <f>_xlfn.XLOOKUP(Consolidated[[#This Row],[CODE]],'[3]PRUEBA PVI'!$D:$D,'[3]PRUEBA PVI'!$I:$I,"NO DATA")</f>
        <v>REGULAR</v>
      </c>
      <c r="AQ648" s="28" t="str">
        <f>IF(_xlfn.XLOOKUP(Consolidated[[#This Row],[CODE]],'[4]PRUEBA PVI'!$D:$D,'[4]PRUEBA PVI'!$I:$I,"NOT FOUND")=Consolidated[[#This Row],[SPECIAL SCHOOL]],"MATCHES","NO")</f>
        <v>MATCHES</v>
      </c>
      <c r="AR648" s="28"/>
      <c r="AS648" s="21">
        <f>_xlfn.XLOOKUP(Consolidated[[#This Row],[CODE]],'[5]WORKING FILE'!$D:$D,'[5]WORKING FILE'!$W:$W,"")</f>
        <v>4</v>
      </c>
      <c r="AT648" s="33" t="str">
        <f>_xlfn.XLOOKUP(Consolidated[[#This Row],[CODE]],'[5]WORKING FILE'!$D:$D,'[5]WORKING FILE'!$V:$V)</f>
        <v>no room for sports fields but well sited</v>
      </c>
      <c r="AU648" s="21" t="str">
        <f>_xlfn.XLOOKUP(Consolidated[[#This Row],[CODE]],'[6]Karen sort'!$D:$D,'[6]Karen sort'!$O:$O,"NOT COMPLETE")</f>
        <v>9-12</v>
      </c>
      <c r="AV648" s="21">
        <v>18.100000000000001</v>
      </c>
      <c r="AW648" s="21">
        <v>2</v>
      </c>
      <c r="AX648" s="21" t="s">
        <v>92</v>
      </c>
      <c r="AY648" s="27" t="s">
        <v>92</v>
      </c>
      <c r="AZ648" s="21"/>
      <c r="BA648" s="21"/>
      <c r="BB648" s="21"/>
      <c r="BC648" s="21"/>
      <c r="BD648" s="21"/>
      <c r="BE648" s="21"/>
      <c r="BF648" s="24" t="s">
        <v>179</v>
      </c>
      <c r="BG648" s="24">
        <v>566.65255134004417</v>
      </c>
      <c r="BH648" s="29" t="str">
        <f>IF(_xlfn.XLOOKUP(Consolidated[[#This Row],[CODE]],'[4]PRUEBA PVI'!$D:$D,'[4]PRUEBA PVI'!$AF:$AF,"NOT FOUND")=BG648,"",_xlfn.XLOOKUP(Consolidated[[#This Row],[CODE]],'[4]PRUEBA PVI'!$D:$D,'[4]PRUEBA PVI'!$AF:$AF,"NOT FOUND"))</f>
        <v/>
      </c>
      <c r="BI648" s="30">
        <v>540.59273614143103</v>
      </c>
      <c r="BJ648" s="21">
        <v>31</v>
      </c>
      <c r="BK648" s="28" t="str">
        <f>IF(_xlfn.XLOOKUP(Consolidated[[#This Row],[CODE]],'[4]PRUEBA PVI'!$D:$D,'[4]PRUEBA PVI'!$AK:$AK,"NO DATA")=Consolidated[[#This Row],[NO OF CLASSROOMS]],"","DOES NOT MATCH")</f>
        <v/>
      </c>
      <c r="BL648" s="31">
        <f>Consolidated[[#This Row],[ENROLLMENT 2021-22]]/Consolidated[[#This Row],[NO OF CLASSROOMS]]</f>
        <v>17.438475359401</v>
      </c>
      <c r="BM648" s="21">
        <f>Consolidated[[#This Row],[FLOOR AREA (SF)]]/Consolidated[[#This Row],[ENROLLMENT 2022-23]]</f>
        <v>118.20117961457193</v>
      </c>
      <c r="BN648" s="21" t="s">
        <v>114</v>
      </c>
      <c r="BO648" s="21" t="s">
        <v>132</v>
      </c>
      <c r="BP648" s="21" t="s">
        <v>97</v>
      </c>
      <c r="BQ648" s="21" t="s">
        <v>123</v>
      </c>
      <c r="BR648" s="21" t="s">
        <v>97</v>
      </c>
      <c r="BS648" s="21" t="str">
        <f>_xlfn.XLOOKUP(Consolidated[[#This Row],[CODE]],'[7]page 1'!$A:$A,'[7]page 1'!$C:$C,"")</f>
        <v/>
      </c>
      <c r="BT648" s="21" t="str">
        <f>_xlfn.XLOOKUP(Consolidated[[#This Row],[CODE]],[8]Sheet1!$A:$A,[8]Sheet1!$G:$G,"")</f>
        <v/>
      </c>
      <c r="BU648" s="21" t="s">
        <v>285</v>
      </c>
      <c r="BV648" s="21" t="s">
        <v>101</v>
      </c>
      <c r="BW648" s="25" t="s">
        <v>279</v>
      </c>
      <c r="BX648" s="32" t="s">
        <v>1800</v>
      </c>
      <c r="BY648" s="21" t="s">
        <v>1711</v>
      </c>
      <c r="BZ648" s="21" t="s">
        <v>103</v>
      </c>
      <c r="CA648" s="33" t="s">
        <v>1801</v>
      </c>
      <c r="CB648" s="21">
        <v>1</v>
      </c>
      <c r="CC648" s="25" t="s">
        <v>172</v>
      </c>
      <c r="CD648" s="21" t="s">
        <v>97</v>
      </c>
      <c r="CE648" s="21"/>
      <c r="CF648" s="21" t="s">
        <v>143</v>
      </c>
    </row>
    <row r="649" spans="1:84" ht="41.4" x14ac:dyDescent="0.3">
      <c r="A649" s="54">
        <v>62166</v>
      </c>
      <c r="B649" s="22" t="s">
        <v>1802</v>
      </c>
      <c r="C649" s="21" t="s">
        <v>1698</v>
      </c>
      <c r="D649" s="21" t="s">
        <v>1747</v>
      </c>
      <c r="E649" s="21" t="s">
        <v>1698</v>
      </c>
      <c r="F649" s="21"/>
      <c r="G649" s="21" t="s">
        <v>160</v>
      </c>
      <c r="H649" s="21" t="s">
        <v>161</v>
      </c>
      <c r="I649" s="21" t="s">
        <v>92</v>
      </c>
      <c r="J649" s="21" t="s">
        <v>92</v>
      </c>
      <c r="K649" s="21" t="s">
        <v>162</v>
      </c>
      <c r="L649" s="24" t="s">
        <v>92</v>
      </c>
      <c r="M649" s="24" t="s">
        <v>92</v>
      </c>
      <c r="N649" s="24" t="s">
        <v>92</v>
      </c>
      <c r="O649" s="24" t="s">
        <v>92</v>
      </c>
      <c r="P649" s="24" t="s">
        <v>92</v>
      </c>
      <c r="Q649" s="24" t="s">
        <v>92</v>
      </c>
      <c r="R649" s="24" t="s">
        <v>92</v>
      </c>
      <c r="S649" s="24" t="s">
        <v>92</v>
      </c>
      <c r="T649" s="24" t="s">
        <v>92</v>
      </c>
      <c r="U649" s="24" t="s">
        <v>92</v>
      </c>
      <c r="V649" s="24">
        <v>110.75199537966819</v>
      </c>
      <c r="W649" s="24">
        <v>120.20228954724914</v>
      </c>
      <c r="X649" s="24">
        <v>120.61798909361728</v>
      </c>
      <c r="Y649" s="24">
        <v>153.37966085116364</v>
      </c>
      <c r="Z649" s="24" t="s">
        <v>92</v>
      </c>
      <c r="AA649" s="24" t="s">
        <v>92</v>
      </c>
      <c r="AB649" s="23" t="s">
        <v>1803</v>
      </c>
      <c r="AC649" s="21">
        <v>18.372420000000002</v>
      </c>
      <c r="AD649" s="21">
        <v>-66.036259999999999</v>
      </c>
      <c r="AE649" s="21" t="str">
        <f>_xlfn.XLOOKUP(Consolidated[[#This Row],[CODE]],[1]updatedschoolpoints!$A:$A,[1]updatedschoolpoints!$O:$O)</f>
        <v>115-005-770-66</v>
      </c>
      <c r="AF649" s="21">
        <f>_xlfn.XLOOKUP(Consolidated[[#This Row],[CODE]],[1]updatedschoolpoints!$A:$A,[1]updatedschoolpoints!$Q:$Q)</f>
        <v>66</v>
      </c>
      <c r="AG649" s="21">
        <f>_xlfn.XLOOKUP(Consolidated[[#This Row],[CODE]],[1]updatedschoolpoints!$A:$A,[1]updatedschoolpoints!$P:$P)</f>
        <v>770</v>
      </c>
      <c r="AH649" s="21">
        <f>_xlfn.XLOOKUP(Consolidated[[#This Row],[CODE]],[1]updatedschoolpoints!$A:$A,[1]updatedschoolpoints!$I:$I)</f>
        <v>2.0897049000000001</v>
      </c>
      <c r="AI649" s="21">
        <f>_xlfn.XLOOKUP(Consolidated[[#This Row],[CODE]],[1]updatedschoolpoints!$A:$A,[1]updatedschoolpoints!$H:$H)</f>
        <v>91027.545440000002</v>
      </c>
      <c r="AJ649" s="21">
        <v>57994</v>
      </c>
      <c r="AK649" s="21" t="s">
        <v>169</v>
      </c>
      <c r="AL649" s="26">
        <f>_xlfn.XLOOKUP(Consolidated[[#This Row],[CODE]],'[2]FCI updated 220517'!$B:$B,'[2]FCI updated 220517'!$GD:$GD)</f>
        <v>0.74</v>
      </c>
      <c r="AM649" s="27">
        <f>IF(AND(Consolidated[[#This Row],[DESIGNATION]]="Historic",Consolidated[[#This Row],[DESIGNATION 3/22/2022]]="Historic"),AL649,AL649/1.6)</f>
        <v>0.46249999999999997</v>
      </c>
      <c r="AN649" s="21" t="s">
        <v>45</v>
      </c>
      <c r="AO649" s="21" t="s">
        <v>97</v>
      </c>
      <c r="AP649" s="21" t="str">
        <f>_xlfn.XLOOKUP(Consolidated[[#This Row],[CODE]],'[3]PRUEBA PVI'!$D:$D,'[3]PRUEBA PVI'!$I:$I,"NO DATA")</f>
        <v>REGULAR</v>
      </c>
      <c r="AQ649" s="28" t="str">
        <f>IF(_xlfn.XLOOKUP(Consolidated[[#This Row],[CODE]],'[4]PRUEBA PVI'!$D:$D,'[4]PRUEBA PVI'!$I:$I,"NOT FOUND")=Consolidated[[#This Row],[SPECIAL SCHOOL]],"MATCHES","NO")</f>
        <v>MATCHES</v>
      </c>
      <c r="AR649" s="28"/>
      <c r="AS649" s="21">
        <f>_xlfn.XLOOKUP(Consolidated[[#This Row],[CODE]],'[5]WORKING FILE'!$D:$D,'[5]WORKING FILE'!$W:$W,"")</f>
        <v>1</v>
      </c>
      <c r="AT649" s="33">
        <f>_xlfn.XLOOKUP(Consolidated[[#This Row],[CODE]],'[5]WORKING FILE'!$D:$D,'[5]WORKING FILE'!$V:$V)</f>
        <v>0</v>
      </c>
      <c r="AU649" s="21" t="str">
        <f>_xlfn.XLOOKUP(Consolidated[[#This Row],[CODE]],'[6]Karen sort'!$D:$D,'[6]Karen sort'!$O:$O,"NOT COMPLETE")</f>
        <v>9-12</v>
      </c>
      <c r="AV649" s="21">
        <v>43.6</v>
      </c>
      <c r="AW649" s="21">
        <v>2</v>
      </c>
      <c r="AX649" s="21" t="s">
        <v>92</v>
      </c>
      <c r="AY649" s="27" t="s">
        <v>92</v>
      </c>
      <c r="AZ649" s="21"/>
      <c r="BA649" s="21"/>
      <c r="BB649" s="21"/>
      <c r="BC649" s="21"/>
      <c r="BD649" s="21"/>
      <c r="BE649" s="21"/>
      <c r="BF649" s="24" t="s">
        <v>179</v>
      </c>
      <c r="BG649" s="24">
        <v>504.95193487169826</v>
      </c>
      <c r="BH649" s="29" t="str">
        <f>IF(_xlfn.XLOOKUP(Consolidated[[#This Row],[CODE]],'[4]PRUEBA PVI'!$D:$D,'[4]PRUEBA PVI'!$AF:$AF,"NOT FOUND")=BG649,"",_xlfn.XLOOKUP(Consolidated[[#This Row],[CODE]],'[4]PRUEBA PVI'!$D:$D,'[4]PRUEBA PVI'!$AF:$AF,"NOT FOUND"))</f>
        <v/>
      </c>
      <c r="BI649" s="30">
        <v>484.76035446254997</v>
      </c>
      <c r="BJ649" s="21">
        <v>27</v>
      </c>
      <c r="BK649" s="28" t="str">
        <f>IF(_xlfn.XLOOKUP(Consolidated[[#This Row],[CODE]],'[4]PRUEBA PVI'!$D:$D,'[4]PRUEBA PVI'!$AK:$AK,"NO DATA")=Consolidated[[#This Row],[NO OF CLASSROOMS]],"","DOES NOT MATCH")</f>
        <v/>
      </c>
      <c r="BL649" s="31">
        <f>Consolidated[[#This Row],[ENROLLMENT 2021-22]]/Consolidated[[#This Row],[NO OF CLASSROOMS]]</f>
        <v>17.954087202316664</v>
      </c>
      <c r="BM649" s="21">
        <f>Consolidated[[#This Row],[FLOOR AREA (SF)]]/Consolidated[[#This Row],[ENROLLMENT 2022-23]]</f>
        <v>114.85053525883711</v>
      </c>
      <c r="BN649" s="21" t="s">
        <v>99</v>
      </c>
      <c r="BO649" s="21" t="s">
        <v>132</v>
      </c>
      <c r="BP649" s="21" t="s">
        <v>97</v>
      </c>
      <c r="BQ649" s="21" t="s">
        <v>123</v>
      </c>
      <c r="BR649" s="21" t="s">
        <v>97</v>
      </c>
      <c r="BS649" s="21" t="str">
        <f>_xlfn.XLOOKUP(Consolidated[[#This Row],[CODE]],'[7]page 1'!$A:$A,'[7]page 1'!$C:$C,"")</f>
        <v/>
      </c>
      <c r="BT649" s="21" t="str">
        <f>_xlfn.XLOOKUP(Consolidated[[#This Row],[CODE]],[8]Sheet1!$A:$A,[8]Sheet1!$G:$G,"")</f>
        <v/>
      </c>
      <c r="BU649" s="21" t="s">
        <v>92</v>
      </c>
      <c r="BV649" s="21" t="s">
        <v>101</v>
      </c>
      <c r="BW649" s="25" t="s">
        <v>279</v>
      </c>
      <c r="BX649" s="32" t="s">
        <v>1804</v>
      </c>
      <c r="BY649" s="21" t="s">
        <v>1698</v>
      </c>
      <c r="BZ649" s="21" t="s">
        <v>103</v>
      </c>
      <c r="CA649" s="33" t="s">
        <v>1805</v>
      </c>
      <c r="CB649" s="21">
        <v>4</v>
      </c>
      <c r="CC649" s="25" t="s">
        <v>172</v>
      </c>
      <c r="CD649" s="21" t="s">
        <v>97</v>
      </c>
      <c r="CE649" s="21"/>
      <c r="CF649" s="21" t="s">
        <v>143</v>
      </c>
    </row>
    <row r="650" spans="1:84" ht="41.4" x14ac:dyDescent="0.3">
      <c r="A650" s="21">
        <v>62174</v>
      </c>
      <c r="B650" s="22" t="s">
        <v>1806</v>
      </c>
      <c r="C650" s="21" t="s">
        <v>1698</v>
      </c>
      <c r="D650" s="21" t="s">
        <v>1711</v>
      </c>
      <c r="E650" s="21" t="s">
        <v>1711</v>
      </c>
      <c r="F650" s="21"/>
      <c r="G650" s="21" t="s">
        <v>189</v>
      </c>
      <c r="H650" s="21" t="s">
        <v>190</v>
      </c>
      <c r="I650" s="21" t="s">
        <v>92</v>
      </c>
      <c r="J650" s="21" t="s">
        <v>92</v>
      </c>
      <c r="K650" s="21" t="s">
        <v>191</v>
      </c>
      <c r="L650" s="24" t="s">
        <v>92</v>
      </c>
      <c r="M650" s="24" t="s">
        <v>92</v>
      </c>
      <c r="N650" s="24" t="s">
        <v>92</v>
      </c>
      <c r="O650" s="24" t="s">
        <v>92</v>
      </c>
      <c r="P650" s="24" t="s">
        <v>92</v>
      </c>
      <c r="Q650" s="24" t="s">
        <v>92</v>
      </c>
      <c r="R650" s="24" t="s">
        <v>92</v>
      </c>
      <c r="S650" s="24">
        <v>77.767341185971219</v>
      </c>
      <c r="T650" s="24">
        <v>74.674333228963988</v>
      </c>
      <c r="U650" s="24">
        <v>93.180749978060959</v>
      </c>
      <c r="V650" s="24" t="s">
        <v>92</v>
      </c>
      <c r="W650" s="24" t="s">
        <v>92</v>
      </c>
      <c r="X650" s="24" t="s">
        <v>92</v>
      </c>
      <c r="Y650" s="24" t="s">
        <v>92</v>
      </c>
      <c r="Z650" s="24" t="s">
        <v>92</v>
      </c>
      <c r="AA650" s="24" t="s">
        <v>92</v>
      </c>
      <c r="AB650" s="23" t="s">
        <v>230</v>
      </c>
      <c r="AC650" s="21">
        <v>18.419414339999999</v>
      </c>
      <c r="AD650" s="21">
        <v>-65.959439149999994</v>
      </c>
      <c r="AE650" s="21" t="str">
        <f>_xlfn.XLOOKUP(Consolidated[[#This Row],[CODE]],[1]updatedschoolpoints!$A:$A,[1]updatedschoolpoints!$O:$O)</f>
        <v>064-047-271-13</v>
      </c>
      <c r="AF650" s="21">
        <f>_xlfn.XLOOKUP(Consolidated[[#This Row],[CODE]],[1]updatedschoolpoints!$A:$A,[1]updatedschoolpoints!$Q:$Q)</f>
        <v>13</v>
      </c>
      <c r="AG650" s="21">
        <f>_xlfn.XLOOKUP(Consolidated[[#This Row],[CODE]],[1]updatedschoolpoints!$A:$A,[1]updatedschoolpoints!$P:$P)</f>
        <v>271</v>
      </c>
      <c r="AH650" s="21">
        <f>_xlfn.XLOOKUP(Consolidated[[#This Row],[CODE]],[1]updatedschoolpoints!$A:$A,[1]updatedschoolpoints!$I:$I)</f>
        <v>2.3783688449999998</v>
      </c>
      <c r="AI650" s="21">
        <f>_xlfn.XLOOKUP(Consolidated[[#This Row],[CODE]],[1]updatedschoolpoints!$A:$A,[1]updatedschoolpoints!$H:$H)</f>
        <v>103601.7469</v>
      </c>
      <c r="AJ650" s="21">
        <v>44450</v>
      </c>
      <c r="AK650" s="21" t="s">
        <v>364</v>
      </c>
      <c r="AL650" s="26">
        <f>_xlfn.XLOOKUP(Consolidated[[#This Row],[CODE]],'[2]FCI updated 220517'!$B:$B,'[2]FCI updated 220517'!$GD:$GD)</f>
        <v>0.755</v>
      </c>
      <c r="AM650" s="27">
        <f>IF(AND(Consolidated[[#This Row],[DESIGNATION]]="Historic",Consolidated[[#This Row],[DESIGNATION 3/22/2022]]="Historic"),AL650,AL650/1.6)</f>
        <v>0.47187499999999999</v>
      </c>
      <c r="AN650" s="21" t="s">
        <v>97</v>
      </c>
      <c r="AO650" s="21" t="s">
        <v>97</v>
      </c>
      <c r="AP650" s="21" t="str">
        <f>_xlfn.XLOOKUP(Consolidated[[#This Row],[CODE]],'[3]PRUEBA PVI'!$D:$D,'[3]PRUEBA PVI'!$I:$I,"NO DATA")</f>
        <v>REGULAR</v>
      </c>
      <c r="AQ650" s="28" t="str">
        <f>IF(_xlfn.XLOOKUP(Consolidated[[#This Row],[CODE]],'[4]PRUEBA PVI'!$D:$D,'[4]PRUEBA PVI'!$I:$I,"NOT FOUND")=Consolidated[[#This Row],[SPECIAL SCHOOL]],"MATCHES","NO")</f>
        <v>MATCHES</v>
      </c>
      <c r="AR650" s="28"/>
      <c r="AS650" s="21">
        <f>_xlfn.XLOOKUP(Consolidated[[#This Row],[CODE]],'[5]WORKING FILE'!$D:$D,'[5]WORKING FILE'!$W:$W,"")</f>
        <v>1</v>
      </c>
      <c r="AT650" s="33" t="str">
        <f>_xlfn.XLOOKUP(Consolidated[[#This Row],[CODE]],'[5]WORKING FILE'!$D:$D,'[5]WORKING FILE'!$V:$V)</f>
        <v>flood plain</v>
      </c>
      <c r="AU650" s="21" t="str">
        <f>_xlfn.XLOOKUP(Consolidated[[#This Row],[CODE]],'[6]Karen sort'!$D:$D,'[6]Karen sort'!$O:$O,"NOT COMPLETE")</f>
        <v>6-8</v>
      </c>
      <c r="AV650" s="21">
        <v>18.100000000000001</v>
      </c>
      <c r="AW650" s="21">
        <v>3</v>
      </c>
      <c r="AX650" s="21" t="s">
        <v>92</v>
      </c>
      <c r="AY650" s="27" t="s">
        <v>92</v>
      </c>
      <c r="AZ650" s="21"/>
      <c r="BA650" s="21"/>
      <c r="BB650" s="21"/>
      <c r="BC650" s="21"/>
      <c r="BD650" s="21"/>
      <c r="BE650" s="21"/>
      <c r="BF650" s="24" t="s">
        <v>179</v>
      </c>
      <c r="BG650" s="24">
        <v>245.62242439299618</v>
      </c>
      <c r="BH650" s="29" t="str">
        <f>IF(_xlfn.XLOOKUP(Consolidated[[#This Row],[CODE]],'[4]PRUEBA PVI'!$D:$D,'[4]PRUEBA PVI'!$AF:$AF,"NOT FOUND")=BG650,"",_xlfn.XLOOKUP(Consolidated[[#This Row],[CODE]],'[4]PRUEBA PVI'!$D:$D,'[4]PRUEBA PVI'!$AF:$AF,"NOT FOUND"))</f>
        <v/>
      </c>
      <c r="BI650" s="30">
        <v>232.93717389618993</v>
      </c>
      <c r="BJ650" s="21">
        <v>22</v>
      </c>
      <c r="BK650" s="28" t="str">
        <f>IF(_xlfn.XLOOKUP(Consolidated[[#This Row],[CODE]],'[4]PRUEBA PVI'!$D:$D,'[4]PRUEBA PVI'!$AK:$AK,"NO DATA")=Consolidated[[#This Row],[NO OF CLASSROOMS]],"","DOES NOT MATCH")</f>
        <v/>
      </c>
      <c r="BL650" s="31">
        <f>Consolidated[[#This Row],[ENROLLMENT 2021-22]]/Consolidated[[#This Row],[NO OF CLASSROOMS]]</f>
        <v>10.588053358917724</v>
      </c>
      <c r="BM650" s="21">
        <f>Consolidated[[#This Row],[FLOOR AREA (SF)]]/Consolidated[[#This Row],[ENROLLMENT 2022-23]]</f>
        <v>180.96881874628818</v>
      </c>
      <c r="BN650" s="21" t="s">
        <v>99</v>
      </c>
      <c r="BO650" s="21" t="s">
        <v>132</v>
      </c>
      <c r="BP650" s="21" t="s">
        <v>97</v>
      </c>
      <c r="BQ650" s="21" t="s">
        <v>97</v>
      </c>
      <c r="BR650" s="21" t="s">
        <v>97</v>
      </c>
      <c r="BS650" s="21" t="str">
        <f>_xlfn.XLOOKUP(Consolidated[[#This Row],[CODE]],'[7]page 1'!$A:$A,'[7]page 1'!$C:$C,"")</f>
        <v/>
      </c>
      <c r="BT650" s="21" t="str">
        <f>_xlfn.XLOOKUP(Consolidated[[#This Row],[CODE]],[8]Sheet1!$A:$A,[8]Sheet1!$G:$G,"")</f>
        <v/>
      </c>
      <c r="BU650" s="21" t="s">
        <v>92</v>
      </c>
      <c r="BV650" s="21" t="s">
        <v>124</v>
      </c>
      <c r="BW650" s="25" t="s">
        <v>92</v>
      </c>
      <c r="BX650" s="32" t="s">
        <v>1807</v>
      </c>
      <c r="BY650" s="21" t="s">
        <v>1711</v>
      </c>
      <c r="BZ650" s="21" t="s">
        <v>103</v>
      </c>
      <c r="CA650" s="33" t="s">
        <v>1713</v>
      </c>
      <c r="CB650" s="21">
        <v>1</v>
      </c>
      <c r="CC650" s="25" t="s">
        <v>172</v>
      </c>
      <c r="CD650" s="21" t="s">
        <v>97</v>
      </c>
      <c r="CE650" s="21"/>
      <c r="CF650" s="21" t="s">
        <v>143</v>
      </c>
    </row>
    <row r="651" spans="1:84" ht="70.2" x14ac:dyDescent="0.3">
      <c r="A651" s="21">
        <v>62182</v>
      </c>
      <c r="B651" s="22" t="s">
        <v>1808</v>
      </c>
      <c r="C651" s="21" t="s">
        <v>1698</v>
      </c>
      <c r="D651" s="21" t="s">
        <v>1711</v>
      </c>
      <c r="E651" s="21" t="s">
        <v>1711</v>
      </c>
      <c r="F651" s="21"/>
      <c r="G651" s="21" t="s">
        <v>119</v>
      </c>
      <c r="H651" s="21" t="s">
        <v>120</v>
      </c>
      <c r="I651" s="21" t="s">
        <v>92</v>
      </c>
      <c r="J651" s="21" t="s">
        <v>93</v>
      </c>
      <c r="K651" s="21" t="s">
        <v>121</v>
      </c>
      <c r="L651" s="24" t="s">
        <v>92</v>
      </c>
      <c r="M651" s="24">
        <v>49.601075424839614</v>
      </c>
      <c r="N651" s="24">
        <v>45.749815514377879</v>
      </c>
      <c r="O651" s="24">
        <v>46.93097396315477</v>
      </c>
      <c r="P651" s="24">
        <v>60.274883987823408</v>
      </c>
      <c r="Q651" s="24">
        <v>67.975374296945617</v>
      </c>
      <c r="R651" s="24">
        <v>63.360339605810104</v>
      </c>
      <c r="S651" s="24" t="s">
        <v>92</v>
      </c>
      <c r="T651" s="24" t="s">
        <v>92</v>
      </c>
      <c r="U651" s="24" t="s">
        <v>92</v>
      </c>
      <c r="V651" s="24" t="s">
        <v>92</v>
      </c>
      <c r="W651" s="24" t="s">
        <v>92</v>
      </c>
      <c r="X651" s="24" t="s">
        <v>92</v>
      </c>
      <c r="Y651" s="24" t="s">
        <v>92</v>
      </c>
      <c r="Z651" s="24" t="s">
        <v>92</v>
      </c>
      <c r="AA651" s="24" t="s">
        <v>92</v>
      </c>
      <c r="AB651" s="23" t="s">
        <v>136</v>
      </c>
      <c r="AC651" s="21">
        <v>18.368480000000002</v>
      </c>
      <c r="AD651" s="21">
        <v>-65.928399999999996</v>
      </c>
      <c r="AE651" s="21" t="str">
        <f>_xlfn.XLOOKUP(Consolidated[[#This Row],[CODE]],[1]updatedschoolpoints!$A:$A,[1]updatedschoolpoints!$O:$O)</f>
        <v>117-012-046-01</v>
      </c>
      <c r="AF651" s="21">
        <f>_xlfn.XLOOKUP(Consolidated[[#This Row],[CODE]],[1]updatedschoolpoints!$A:$A,[1]updatedschoolpoints!$Q:$Q)</f>
        <v>1</v>
      </c>
      <c r="AG651" s="21">
        <f>_xlfn.XLOOKUP(Consolidated[[#This Row],[CODE]],[1]updatedschoolpoints!$A:$A,[1]updatedschoolpoints!$P:$P)</f>
        <v>46</v>
      </c>
      <c r="AH651" s="21">
        <f>_xlfn.XLOOKUP(Consolidated[[#This Row],[CODE]],[1]updatedschoolpoints!$A:$A,[1]updatedschoolpoints!$I:$I)</f>
        <v>5.4428262289999996</v>
      </c>
      <c r="AI651" s="21">
        <f>_xlfn.XLOOKUP(Consolidated[[#This Row],[CODE]],[1]updatedschoolpoints!$A:$A,[1]updatedschoolpoints!$H:$H)</f>
        <v>237089.5105</v>
      </c>
      <c r="AJ651" s="21">
        <v>47064</v>
      </c>
      <c r="AK651" s="21" t="s">
        <v>402</v>
      </c>
      <c r="AL651" s="26">
        <f>_xlfn.XLOOKUP(Consolidated[[#This Row],[CODE]],'[2]FCI updated 220517'!$B:$B,'[2]FCI updated 220517'!$GD:$GD)</f>
        <v>0.63500000000000001</v>
      </c>
      <c r="AM651" s="27">
        <f>IF(AND(Consolidated[[#This Row],[DESIGNATION]]="Historic",Consolidated[[#This Row],[DESIGNATION 3/22/2022]]="Historic"),AL651,AL651/1.6)</f>
        <v>0.39687499999999998</v>
      </c>
      <c r="AN651" s="21" t="s">
        <v>97</v>
      </c>
      <c r="AO651" s="21" t="s">
        <v>97</v>
      </c>
      <c r="AP651" s="21" t="str">
        <f>_xlfn.XLOOKUP(Consolidated[[#This Row],[CODE]],'[3]PRUEBA PVI'!$D:$D,'[3]PRUEBA PVI'!$I:$I,"NO DATA")</f>
        <v>REGULAR</v>
      </c>
      <c r="AQ651" s="28" t="str">
        <f>IF(_xlfn.XLOOKUP(Consolidated[[#This Row],[CODE]],'[4]PRUEBA PVI'!$D:$D,'[4]PRUEBA PVI'!$I:$I,"NOT FOUND")=Consolidated[[#This Row],[SPECIAL SCHOOL]],"MATCHES","NO")</f>
        <v>MATCHES</v>
      </c>
      <c r="AR651" s="28"/>
      <c r="AS651" s="21">
        <f>_xlfn.XLOOKUP(Consolidated[[#This Row],[CODE]],'[5]WORKING FILE'!$D:$D,'[5]WORKING FILE'!$W:$W,"")</f>
        <v>5</v>
      </c>
      <c r="AT651" s="33" t="str">
        <f>_xlfn.XLOOKUP(Consolidated[[#This Row],[CODE]],'[5]WORKING FILE'!$D:$D,'[5]WORKING FILE'!$V:$V)</f>
        <v>on the flood plain line; site may not be able to handle expansion but no other schools nearby</v>
      </c>
      <c r="AU651" s="21" t="str">
        <f>_xlfn.XLOOKUP(Consolidated[[#This Row],[CODE]],'[6]Karen sort'!$D:$D,'[6]Karen sort'!$O:$O,"NOT COMPLETE")</f>
        <v>PK-8</v>
      </c>
      <c r="AV651" s="21">
        <v>18.100000000000001</v>
      </c>
      <c r="AW651" s="21">
        <v>4</v>
      </c>
      <c r="AX651" s="21" t="s">
        <v>92</v>
      </c>
      <c r="AY651" s="27" t="s">
        <v>92</v>
      </c>
      <c r="AZ651" s="21"/>
      <c r="BA651" s="21"/>
      <c r="BB651" s="21"/>
      <c r="BC651" s="21"/>
      <c r="BD651" s="21"/>
      <c r="BE651" s="21"/>
      <c r="BF651" s="24" t="s">
        <v>179</v>
      </c>
      <c r="BG651" s="24">
        <v>345.38645479123659</v>
      </c>
      <c r="BH651" s="29" t="str">
        <f>IF(_xlfn.XLOOKUP(Consolidated[[#This Row],[CODE]],'[4]PRUEBA PVI'!$D:$D,'[4]PRUEBA PVI'!$AF:$AF,"NOT FOUND")=BG651,"",_xlfn.XLOOKUP(Consolidated[[#This Row],[CODE]],'[4]PRUEBA PVI'!$D:$D,'[4]PRUEBA PVI'!$AF:$AF,"NOT FOUND"))</f>
        <v/>
      </c>
      <c r="BI651" s="30">
        <v>325.94838599226279</v>
      </c>
      <c r="BJ651" s="21">
        <v>32</v>
      </c>
      <c r="BK651" s="28" t="str">
        <f>IF(_xlfn.XLOOKUP(Consolidated[[#This Row],[CODE]],'[4]PRUEBA PVI'!$D:$D,'[4]PRUEBA PVI'!$AK:$AK,"NO DATA")=Consolidated[[#This Row],[NO OF CLASSROOMS]],"","DOES NOT MATCH")</f>
        <v/>
      </c>
      <c r="BL651" s="31">
        <f>Consolidated[[#This Row],[ENROLLMENT 2021-22]]/Consolidated[[#This Row],[NO OF CLASSROOMS]]</f>
        <v>10.185887062258212</v>
      </c>
      <c r="BM651" s="21">
        <f>Consolidated[[#This Row],[FLOOR AREA (SF)]]/Consolidated[[#This Row],[ENROLLMENT 2022-23]]</f>
        <v>136.26475313992003</v>
      </c>
      <c r="BN651" s="21" t="s">
        <v>99</v>
      </c>
      <c r="BO651" s="21" t="s">
        <v>1809</v>
      </c>
      <c r="BP651" s="21" t="s">
        <v>97</v>
      </c>
      <c r="BQ651" s="21" t="s">
        <v>97</v>
      </c>
      <c r="BR651" s="21" t="s">
        <v>97</v>
      </c>
      <c r="BS651" s="21" t="str">
        <f>_xlfn.XLOOKUP(Consolidated[[#This Row],[CODE]],'[7]page 1'!$A:$A,'[7]page 1'!$C:$C,"")</f>
        <v/>
      </c>
      <c r="BT651" s="21" t="str">
        <f>_xlfn.XLOOKUP(Consolidated[[#This Row],[CODE]],[8]Sheet1!$A:$A,[8]Sheet1!$G:$G,"")</f>
        <v/>
      </c>
      <c r="BU651" s="21" t="s">
        <v>92</v>
      </c>
      <c r="BV651" s="21" t="s">
        <v>124</v>
      </c>
      <c r="BW651" s="25" t="s">
        <v>92</v>
      </c>
      <c r="BX651" s="32" t="s">
        <v>1810</v>
      </c>
      <c r="BY651" s="21" t="s">
        <v>1711</v>
      </c>
      <c r="BZ651" s="21" t="s">
        <v>103</v>
      </c>
      <c r="CA651" s="33" t="s">
        <v>1811</v>
      </c>
      <c r="CB651" s="21">
        <v>1</v>
      </c>
      <c r="CC651" s="25" t="s">
        <v>172</v>
      </c>
      <c r="CD651" s="21" t="s">
        <v>97</v>
      </c>
      <c r="CE651" s="21"/>
      <c r="CF651" s="21" t="s">
        <v>143</v>
      </c>
    </row>
    <row r="652" spans="1:84" ht="27.6" x14ac:dyDescent="0.3">
      <c r="A652" s="63">
        <v>62398</v>
      </c>
      <c r="B652" s="60" t="s">
        <v>1812</v>
      </c>
      <c r="C652" s="21" t="s">
        <v>1698</v>
      </c>
      <c r="D652" s="21" t="s">
        <v>1747</v>
      </c>
      <c r="E652" s="21" t="s">
        <v>1698</v>
      </c>
      <c r="F652" s="21"/>
      <c r="G652" s="21" t="s">
        <v>160</v>
      </c>
      <c r="H652" s="21" t="s">
        <v>161</v>
      </c>
      <c r="I652" s="21" t="s">
        <v>92</v>
      </c>
      <c r="J652" s="21" t="s">
        <v>93</v>
      </c>
      <c r="K652" s="21" t="s">
        <v>162</v>
      </c>
      <c r="L652" s="24" t="s">
        <v>92</v>
      </c>
      <c r="M652" s="24" t="s">
        <v>92</v>
      </c>
      <c r="N652" s="24" t="s">
        <v>92</v>
      </c>
      <c r="O652" s="24" t="s">
        <v>92</v>
      </c>
      <c r="P652" s="24" t="s">
        <v>92</v>
      </c>
      <c r="Q652" s="24" t="s">
        <v>92</v>
      </c>
      <c r="R652" s="24" t="s">
        <v>92</v>
      </c>
      <c r="S652" s="24" t="s">
        <v>92</v>
      </c>
      <c r="T652" s="24" t="s">
        <v>92</v>
      </c>
      <c r="U652" s="24" t="s">
        <v>92</v>
      </c>
      <c r="V652" s="24">
        <v>155.625648680051</v>
      </c>
      <c r="W652" s="24">
        <v>217.50890489502225</v>
      </c>
      <c r="X652" s="24">
        <v>192.98878254978766</v>
      </c>
      <c r="Y652" s="24">
        <v>140.83918543565969</v>
      </c>
      <c r="Z652" s="24" t="s">
        <v>92</v>
      </c>
      <c r="AA652" s="24" t="s">
        <v>92</v>
      </c>
      <c r="AB652" s="23" t="s">
        <v>178</v>
      </c>
      <c r="AC652" s="21">
        <v>18.40972</v>
      </c>
      <c r="AD652" s="21">
        <v>-66.043260000000004</v>
      </c>
      <c r="AE652" s="21" t="str">
        <f>_xlfn.XLOOKUP(Consolidated[[#This Row],[CODE]],[1]updatedschoolpoints!$A:$A,[1]updatedschoolpoints!$O:$O)</f>
        <v>063-084-775-01</v>
      </c>
      <c r="AF652" s="21">
        <f>_xlfn.XLOOKUP(Consolidated[[#This Row],[CODE]],[1]updatedschoolpoints!$A:$A,[1]updatedschoolpoints!$Q:$Q)</f>
        <v>1</v>
      </c>
      <c r="AG652" s="21">
        <f>_xlfn.XLOOKUP(Consolidated[[#This Row],[CODE]],[1]updatedschoolpoints!$A:$A,[1]updatedschoolpoints!$P:$P)</f>
        <v>775</v>
      </c>
      <c r="AH652" s="21">
        <f>_xlfn.XLOOKUP(Consolidated[[#This Row],[CODE]],[1]updatedschoolpoints!$A:$A,[1]updatedschoolpoints!$I:$I)</f>
        <v>16.23657468</v>
      </c>
      <c r="AI652" s="21">
        <f>_xlfn.XLOOKUP(Consolidated[[#This Row],[CODE]],[1]updatedschoolpoints!$A:$A,[1]updatedschoolpoints!$H:$H)</f>
        <v>707265.19290000002</v>
      </c>
      <c r="AJ652" s="21">
        <v>230261</v>
      </c>
      <c r="AK652" s="21" t="s">
        <v>580</v>
      </c>
      <c r="AL652" s="26">
        <f>_xlfn.XLOOKUP(Consolidated[[#This Row],[CODE]],'[2]FCI updated 220517'!$B:$B,'[2]FCI updated 220517'!$GD:$GD)</f>
        <v>1.3480000000000001</v>
      </c>
      <c r="AM652" s="27">
        <f>IF(AND(Consolidated[[#This Row],[DESIGNATION]]="Historic",Consolidated[[#This Row],[DESIGNATION 3/22/2022]]="Historic"),AL652,AL652/1.6)</f>
        <v>0.84250000000000003</v>
      </c>
      <c r="AN652" s="21" t="s">
        <v>97</v>
      </c>
      <c r="AO652" s="21" t="s">
        <v>97</v>
      </c>
      <c r="AP652" s="21" t="str">
        <f>_xlfn.XLOOKUP(Consolidated[[#This Row],[CODE]],'[3]PRUEBA PVI'!$D:$D,'[3]PRUEBA PVI'!$I:$I,"NO DATA")</f>
        <v>VOCACIONAL</v>
      </c>
      <c r="AQ652" s="28" t="str">
        <f>IF(_xlfn.XLOOKUP(Consolidated[[#This Row],[CODE]],'[4]PRUEBA PVI'!$D:$D,'[4]PRUEBA PVI'!$I:$I,"NOT FOUND")=Consolidated[[#This Row],[SPECIAL SCHOOL]],"MATCHES","NO")</f>
        <v>MATCHES</v>
      </c>
      <c r="AR652" s="28">
        <v>1</v>
      </c>
      <c r="AS652" s="21">
        <f>_xlfn.XLOOKUP(Consolidated[[#This Row],[CODE]],'[5]WORKING FILE'!$D:$D,'[5]WORKING FILE'!$W:$W,"")</f>
        <v>3</v>
      </c>
      <c r="AT652" s="33" t="str">
        <f>_xlfn.XLOOKUP(Consolidated[[#This Row],[CODE]],'[5]WORKING FILE'!$D:$D,'[5]WORKING FILE'!$V:$V)</f>
        <v>vocational</v>
      </c>
      <c r="AU652" s="21" t="str">
        <f>_xlfn.XLOOKUP(Consolidated[[#This Row],[CODE]],'[6]Karen sort'!$D:$D,'[6]Karen sort'!$O:$O,"NOT COMPLETE")</f>
        <v>9-12</v>
      </c>
      <c r="AV652" s="21">
        <v>43.6</v>
      </c>
      <c r="AW652" s="21">
        <v>2</v>
      </c>
      <c r="AX652" s="21" t="s">
        <v>92</v>
      </c>
      <c r="AY652" s="27" t="s">
        <v>92</v>
      </c>
      <c r="AZ652" s="21"/>
      <c r="BA652" s="21"/>
      <c r="BB652" s="21"/>
      <c r="BC652" s="21"/>
      <c r="BD652" s="21"/>
      <c r="BE652" s="21"/>
      <c r="BF652" s="24" t="s">
        <v>98</v>
      </c>
      <c r="BG652" s="24">
        <v>707.94730521682709</v>
      </c>
      <c r="BH652" s="29" t="str">
        <f>IF(_xlfn.XLOOKUP(Consolidated[[#This Row],[CODE]],'[4]PRUEBA PVI'!$D:$D,'[4]PRUEBA PVI'!$AF:$AF,"NOT FOUND")=BG652,"",_xlfn.XLOOKUP(Consolidated[[#This Row],[CODE]],'[4]PRUEBA PVI'!$D:$D,'[4]PRUEBA PVI'!$AF:$AF,"NOT FOUND"))</f>
        <v/>
      </c>
      <c r="BI652" s="30">
        <v>679.13941143732859</v>
      </c>
      <c r="BJ652" s="21">
        <v>108</v>
      </c>
      <c r="BK652" s="28" t="str">
        <f>IF(_xlfn.XLOOKUP(Consolidated[[#This Row],[CODE]],'[4]PRUEBA PVI'!$D:$D,'[4]PRUEBA PVI'!$AK:$AK,"NO DATA")=Consolidated[[#This Row],[NO OF CLASSROOMS]],"","DOES NOT MATCH")</f>
        <v/>
      </c>
      <c r="BL652" s="31">
        <f>Consolidated[[#This Row],[ENROLLMENT 2021-22]]/Consolidated[[#This Row],[NO OF CLASSROOMS]]</f>
        <v>6.288327883678968</v>
      </c>
      <c r="BM652" s="21">
        <f>Consolidated[[#This Row],[FLOOR AREA (SF)]]/Consolidated[[#This Row],[ENROLLMENT 2022-23]]</f>
        <v>325.25160884605197</v>
      </c>
      <c r="BN652" s="21" t="s">
        <v>99</v>
      </c>
      <c r="BO652" s="21" t="s">
        <v>132</v>
      </c>
      <c r="BP652" s="21" t="s">
        <v>97</v>
      </c>
      <c r="BQ652" s="21" t="s">
        <v>97</v>
      </c>
      <c r="BR652" s="21" t="s">
        <v>97</v>
      </c>
      <c r="BS652" s="21" t="str">
        <f>_xlfn.XLOOKUP(Consolidated[[#This Row],[CODE]],'[7]page 1'!$A:$A,'[7]page 1'!$C:$C,"")</f>
        <v/>
      </c>
      <c r="BT652" s="21" t="str">
        <f>_xlfn.XLOOKUP(Consolidated[[#This Row],[CODE]],[8]Sheet1!$A:$A,[8]Sheet1!$G:$G,"")</f>
        <v/>
      </c>
      <c r="BU652" s="21" t="s">
        <v>92</v>
      </c>
      <c r="BV652" s="21" t="s">
        <v>101</v>
      </c>
      <c r="BW652" s="25" t="s">
        <v>92</v>
      </c>
      <c r="BX652" s="32" t="s">
        <v>1813</v>
      </c>
      <c r="BY652" s="21" t="s">
        <v>1698</v>
      </c>
      <c r="BZ652" s="21" t="s">
        <v>103</v>
      </c>
      <c r="CA652" s="33" t="s">
        <v>1736</v>
      </c>
      <c r="CB652" s="21">
        <v>4</v>
      </c>
      <c r="CC652" s="25" t="s">
        <v>105</v>
      </c>
      <c r="CD652" s="21" t="s">
        <v>97</v>
      </c>
      <c r="CE652" s="21"/>
      <c r="CF652" s="21" t="s">
        <v>134</v>
      </c>
    </row>
    <row r="653" spans="1:84" ht="99" x14ac:dyDescent="0.3">
      <c r="A653" s="21">
        <v>62422</v>
      </c>
      <c r="B653" s="22" t="s">
        <v>1814</v>
      </c>
      <c r="C653" s="21" t="s">
        <v>1698</v>
      </c>
      <c r="D653" s="21" t="s">
        <v>1747</v>
      </c>
      <c r="E653" s="21" t="s">
        <v>1698</v>
      </c>
      <c r="F653" s="21"/>
      <c r="G653" s="21" t="s">
        <v>108</v>
      </c>
      <c r="H653" s="21" t="s">
        <v>109</v>
      </c>
      <c r="I653" s="21" t="s">
        <v>92</v>
      </c>
      <c r="J653" s="21" t="s">
        <v>92</v>
      </c>
      <c r="K653" s="21" t="s">
        <v>111</v>
      </c>
      <c r="L653" s="24" t="s">
        <v>92</v>
      </c>
      <c r="M653" s="24">
        <v>21.938937207140597</v>
      </c>
      <c r="N653" s="24">
        <v>27.076421426876703</v>
      </c>
      <c r="O653" s="24">
        <v>32.851681774208338</v>
      </c>
      <c r="P653" s="24">
        <v>21.661286433124037</v>
      </c>
      <c r="Q653" s="24">
        <v>33.987687148472808</v>
      </c>
      <c r="R653" s="24">
        <v>35.935715000310211</v>
      </c>
      <c r="S653" s="24">
        <v>60.69646141344095</v>
      </c>
      <c r="T653" s="24">
        <v>58.605172913870476</v>
      </c>
      <c r="U653" s="24">
        <v>51.344494885870319</v>
      </c>
      <c r="V653" s="24" t="s">
        <v>92</v>
      </c>
      <c r="W653" s="24" t="s">
        <v>92</v>
      </c>
      <c r="X653" s="24" t="s">
        <v>92</v>
      </c>
      <c r="Y653" s="24" t="s">
        <v>92</v>
      </c>
      <c r="Z653" s="24" t="s">
        <v>92</v>
      </c>
      <c r="AA653" s="24" t="s">
        <v>92</v>
      </c>
      <c r="AB653" s="23" t="s">
        <v>1815</v>
      </c>
      <c r="AC653" s="21">
        <v>18.40727</v>
      </c>
      <c r="AD653" s="21">
        <v>-65.995239999999995</v>
      </c>
      <c r="AE653" s="21" t="str">
        <f>_xlfn.XLOOKUP(Consolidated[[#This Row],[CODE]],[1]updatedschoolpoints!$A:$A,[1]updatedschoolpoints!$O:$O)</f>
        <v>064-081-062-01</v>
      </c>
      <c r="AF653" s="21">
        <f>_xlfn.XLOOKUP(Consolidated[[#This Row],[CODE]],[1]updatedschoolpoints!$A:$A,[1]updatedschoolpoints!$Q:$Q)</f>
        <v>1</v>
      </c>
      <c r="AG653" s="21">
        <f>_xlfn.XLOOKUP(Consolidated[[#This Row],[CODE]],[1]updatedschoolpoints!$A:$A,[1]updatedschoolpoints!$P:$P)</f>
        <v>62</v>
      </c>
      <c r="AH653" s="21">
        <f>_xlfn.XLOOKUP(Consolidated[[#This Row],[CODE]],[1]updatedschoolpoints!$A:$A,[1]updatedschoolpoints!$I:$I)</f>
        <v>5.2984367600000004</v>
      </c>
      <c r="AI653" s="21">
        <f>_xlfn.XLOOKUP(Consolidated[[#This Row],[CODE]],[1]updatedschoolpoints!$A:$A,[1]updatedschoolpoints!$H:$H)</f>
        <v>230799.90530000001</v>
      </c>
      <c r="AJ653" s="21">
        <v>41010</v>
      </c>
      <c r="AK653" s="21" t="s">
        <v>174</v>
      </c>
      <c r="AL653" s="26">
        <f>_xlfn.XLOOKUP(Consolidated[[#This Row],[CODE]],'[2]FCI updated 220517'!$B:$B,'[2]FCI updated 220517'!$GD:$GD)</f>
        <v>1.4159999999999999</v>
      </c>
      <c r="AM653" s="27">
        <f>IF(AND(Consolidated[[#This Row],[DESIGNATION]]="Historic",Consolidated[[#This Row],[DESIGNATION 3/22/2022]]="Historic"),AL653,AL653/1.6)</f>
        <v>0.8849999999999999</v>
      </c>
      <c r="AN653" s="21" t="s">
        <v>97</v>
      </c>
      <c r="AO653" s="21" t="s">
        <v>97</v>
      </c>
      <c r="AP653" s="21" t="str">
        <f>_xlfn.XLOOKUP(Consolidated[[#This Row],[CODE]],'[3]PRUEBA PVI'!$D:$D,'[3]PRUEBA PVI'!$I:$I,"NO DATA")</f>
        <v>REGULAR</v>
      </c>
      <c r="AQ653" s="28" t="str">
        <f>IF(_xlfn.XLOOKUP(Consolidated[[#This Row],[CODE]],'[4]PRUEBA PVI'!$D:$D,'[4]PRUEBA PVI'!$I:$I,"NOT FOUND")=Consolidated[[#This Row],[SPECIAL SCHOOL]],"MATCHES","NO")</f>
        <v>MATCHES</v>
      </c>
      <c r="AR653" s="28"/>
      <c r="AS653" s="21">
        <f>_xlfn.XLOOKUP(Consolidated[[#This Row],[CODE]],'[5]WORKING FILE'!$D:$D,'[5]WORKING FILE'!$W:$W,"")</f>
        <v>4</v>
      </c>
      <c r="AT653" s="33">
        <f>_xlfn.XLOOKUP(Consolidated[[#This Row],[CODE]],'[5]WORKING FILE'!$D:$D,'[5]WORKING FILE'!$V:$V)</f>
        <v>0</v>
      </c>
      <c r="AU653" s="21" t="str">
        <f>_xlfn.XLOOKUP(Consolidated[[#This Row],[CODE]],'[6]Karen sort'!$D:$D,'[6]Karen sort'!$O:$O,"NOT COMPLETE")</f>
        <v>PK-5</v>
      </c>
      <c r="AV653" s="21">
        <v>43.6</v>
      </c>
      <c r="AW653" s="21">
        <v>2</v>
      </c>
      <c r="AX653" s="21" t="s">
        <v>92</v>
      </c>
      <c r="AY653" s="27" t="s">
        <v>92</v>
      </c>
      <c r="AZ653" s="21"/>
      <c r="BA653" s="21"/>
      <c r="BB653" s="21"/>
      <c r="BC653" s="21"/>
      <c r="BD653" s="21"/>
      <c r="BE653" s="21"/>
      <c r="BF653" s="24" t="s">
        <v>98</v>
      </c>
      <c r="BG653" s="24">
        <v>344.09785820331444</v>
      </c>
      <c r="BH653" s="29" t="str">
        <f>IF(_xlfn.XLOOKUP(Consolidated[[#This Row],[CODE]],'[4]PRUEBA PVI'!$D:$D,'[4]PRUEBA PVI'!$AF:$AF,"NOT FOUND")=BG653,"",_xlfn.XLOOKUP(Consolidated[[#This Row],[CODE]],'[4]PRUEBA PVI'!$D:$D,'[4]PRUEBA PVI'!$AF:$AF,"NOT FOUND"))</f>
        <v/>
      </c>
      <c r="BI653" s="30">
        <v>325.29365815590995</v>
      </c>
      <c r="BJ653" s="21">
        <v>43</v>
      </c>
      <c r="BK653" s="28" t="str">
        <f>IF(_xlfn.XLOOKUP(Consolidated[[#This Row],[CODE]],'[4]PRUEBA PVI'!$D:$D,'[4]PRUEBA PVI'!$AK:$AK,"NO DATA")=Consolidated[[#This Row],[NO OF CLASSROOMS]],"","DOES NOT MATCH")</f>
        <v/>
      </c>
      <c r="BL653" s="31">
        <f>Consolidated[[#This Row],[ENROLLMENT 2021-22]]/Consolidated[[#This Row],[NO OF CLASSROOMS]]</f>
        <v>7.5649687943234873</v>
      </c>
      <c r="BM653" s="21">
        <f>Consolidated[[#This Row],[FLOOR AREA (SF)]]/Consolidated[[#This Row],[ENROLLMENT 2022-23]]</f>
        <v>119.18121261821031</v>
      </c>
      <c r="BN653" s="21" t="s">
        <v>99</v>
      </c>
      <c r="BO653" s="21" t="s">
        <v>132</v>
      </c>
      <c r="BP653" s="21" t="s">
        <v>97</v>
      </c>
      <c r="BQ653" s="21" t="s">
        <v>97</v>
      </c>
      <c r="BR653" s="21" t="s">
        <v>97</v>
      </c>
      <c r="BS653" s="21" t="str">
        <f>_xlfn.XLOOKUP(Consolidated[[#This Row],[CODE]],'[7]page 1'!$A:$A,'[7]page 1'!$C:$C,"")</f>
        <v/>
      </c>
      <c r="BT653" s="21" t="str">
        <f>_xlfn.XLOOKUP(Consolidated[[#This Row],[CODE]],[8]Sheet1!$A:$A,[8]Sheet1!$G:$G,"")</f>
        <v/>
      </c>
      <c r="BU653" s="21" t="s">
        <v>285</v>
      </c>
      <c r="BV653" s="21" t="s">
        <v>101</v>
      </c>
      <c r="BW653" s="25" t="s">
        <v>92</v>
      </c>
      <c r="BX653" s="32" t="s">
        <v>1816</v>
      </c>
      <c r="BY653" s="21" t="s">
        <v>1698</v>
      </c>
      <c r="BZ653" s="21" t="s">
        <v>103</v>
      </c>
      <c r="CA653" s="33" t="s">
        <v>1817</v>
      </c>
      <c r="CB653" s="21">
        <v>4</v>
      </c>
      <c r="CC653" s="25" t="s">
        <v>105</v>
      </c>
      <c r="CD653" s="21" t="s">
        <v>97</v>
      </c>
      <c r="CE653" s="21"/>
      <c r="CF653" s="21" t="s">
        <v>176</v>
      </c>
    </row>
    <row r="654" spans="1:84" ht="98.4" x14ac:dyDescent="0.3">
      <c r="A654" s="21">
        <v>62463</v>
      </c>
      <c r="B654" s="22" t="s">
        <v>1818</v>
      </c>
      <c r="C654" s="21" t="s">
        <v>1698</v>
      </c>
      <c r="D654" s="21" t="s">
        <v>1747</v>
      </c>
      <c r="E654" s="21" t="s">
        <v>1698</v>
      </c>
      <c r="F654" s="21"/>
      <c r="G654" s="21" t="s">
        <v>189</v>
      </c>
      <c r="H654" s="21" t="s">
        <v>190</v>
      </c>
      <c r="I654" s="21" t="s">
        <v>92</v>
      </c>
      <c r="J654" s="21" t="s">
        <v>92</v>
      </c>
      <c r="K654" s="21" t="s">
        <v>191</v>
      </c>
      <c r="L654" s="24" t="s">
        <v>92</v>
      </c>
      <c r="M654" s="24" t="s">
        <v>92</v>
      </c>
      <c r="N654" s="24" t="s">
        <v>92</v>
      </c>
      <c r="O654" s="24" t="s">
        <v>92</v>
      </c>
      <c r="P654" s="24" t="s">
        <v>92</v>
      </c>
      <c r="Q654" s="24" t="s">
        <v>92</v>
      </c>
      <c r="R654" s="24" t="s">
        <v>92</v>
      </c>
      <c r="S654" s="24">
        <v>95.786603168086501</v>
      </c>
      <c r="T654" s="24">
        <v>93.579227717309308</v>
      </c>
      <c r="U654" s="24">
        <v>86.52498212248517</v>
      </c>
      <c r="V654" s="24" t="s">
        <v>92</v>
      </c>
      <c r="W654" s="24" t="s">
        <v>92</v>
      </c>
      <c r="X654" s="24" t="s">
        <v>92</v>
      </c>
      <c r="Y654" s="24" t="s">
        <v>92</v>
      </c>
      <c r="Z654" s="24" t="s">
        <v>92</v>
      </c>
      <c r="AA654" s="24" t="s">
        <v>92</v>
      </c>
      <c r="AB654" s="23" t="s">
        <v>192</v>
      </c>
      <c r="AC654" s="21">
        <v>18.422249999999998</v>
      </c>
      <c r="AD654" s="21">
        <v>-66.051839999999999</v>
      </c>
      <c r="AE654" s="21" t="str">
        <f>_xlfn.XLOOKUP(Consolidated[[#This Row],[CODE]],[1]updatedschoolpoints!$A:$A,[1]updatedschoolpoints!$O:$O)</f>
        <v>063-042-383-09</v>
      </c>
      <c r="AF654" s="21">
        <f>_xlfn.XLOOKUP(Consolidated[[#This Row],[CODE]],[1]updatedschoolpoints!$A:$A,[1]updatedschoolpoints!$Q:$Q)</f>
        <v>9</v>
      </c>
      <c r="AG654" s="21">
        <f>_xlfn.XLOOKUP(Consolidated[[#This Row],[CODE]],[1]updatedschoolpoints!$A:$A,[1]updatedschoolpoints!$P:$P)</f>
        <v>383</v>
      </c>
      <c r="AH654" s="21">
        <f>_xlfn.XLOOKUP(Consolidated[[#This Row],[CODE]],[1]updatedschoolpoints!$A:$A,[1]updatedschoolpoints!$I:$I)</f>
        <v>5.1663853780000002</v>
      </c>
      <c r="AI654" s="21">
        <f>_xlfn.XLOOKUP(Consolidated[[#This Row],[CODE]],[1]updatedschoolpoints!$A:$A,[1]updatedschoolpoints!$H:$H)</f>
        <v>225047.74710000001</v>
      </c>
      <c r="AJ654" s="21">
        <v>31628</v>
      </c>
      <c r="AK654" s="21" t="s">
        <v>248</v>
      </c>
      <c r="AL654" s="26">
        <f>_xlfn.XLOOKUP(Consolidated[[#This Row],[CODE]],'[2]FCI updated 220517'!$B:$B,'[2]FCI updated 220517'!$GD:$GD)</f>
        <v>1.1759999999999999</v>
      </c>
      <c r="AM654" s="27">
        <f>IF(AND(Consolidated[[#This Row],[DESIGNATION]]="Historic",Consolidated[[#This Row],[DESIGNATION 3/22/2022]]="Historic"),AL654,AL654/1.6)</f>
        <v>0.73499999999999988</v>
      </c>
      <c r="AN654" s="21" t="s">
        <v>97</v>
      </c>
      <c r="AO654" s="21" t="s">
        <v>46</v>
      </c>
      <c r="AP654" s="21" t="str">
        <f>_xlfn.XLOOKUP(Consolidated[[#This Row],[CODE]],'[3]PRUEBA PVI'!$D:$D,'[3]PRUEBA PVI'!$I:$I,"NO DATA")</f>
        <v>REGULAR</v>
      </c>
      <c r="AQ654" s="28" t="str">
        <f>IF(_xlfn.XLOOKUP(Consolidated[[#This Row],[CODE]],'[4]PRUEBA PVI'!$D:$D,'[4]PRUEBA PVI'!$I:$I,"NOT FOUND")=Consolidated[[#This Row],[SPECIAL SCHOOL]],"MATCHES","NO")</f>
        <v>MATCHES</v>
      </c>
      <c r="AR654" s="28"/>
      <c r="AS654" s="21">
        <f>_xlfn.XLOOKUP(Consolidated[[#This Row],[CODE]],'[5]WORKING FILE'!$D:$D,'[5]WORKING FILE'!$W:$W,"")</f>
        <v>5</v>
      </c>
      <c r="AT654" s="33" t="str">
        <f>_xlfn.XLOOKUP(Consolidated[[#This Row],[CODE]],'[5]WORKING FILE'!$D:$D,'[5]WORKING FILE'!$V:$V)</f>
        <v>create 4 550 student middles (Rafael Maria de Labra, Wiliam Boyce, Berwind Int., Pachin)</v>
      </c>
      <c r="AU654" s="21" t="str">
        <f>_xlfn.XLOOKUP(Consolidated[[#This Row],[CODE]],'[6]Karen sort'!$D:$D,'[6]Karen sort'!$O:$O,"NOT COMPLETE")</f>
        <v>6-8</v>
      </c>
      <c r="AV654" s="21">
        <v>43.6</v>
      </c>
      <c r="AW654" s="21">
        <v>2</v>
      </c>
      <c r="AX654" s="21" t="s">
        <v>92</v>
      </c>
      <c r="AY654" s="27" t="s">
        <v>92</v>
      </c>
      <c r="AZ654" s="21"/>
      <c r="BA654" s="21"/>
      <c r="BB654" s="21"/>
      <c r="BC654" s="21"/>
      <c r="BD654" s="21"/>
      <c r="BE654" s="21"/>
      <c r="BF654" s="24" t="s">
        <v>98</v>
      </c>
      <c r="BG654" s="24">
        <v>275.89081300788098</v>
      </c>
      <c r="BH654" s="29" t="str">
        <f>IF(_xlfn.XLOOKUP(Consolidated[[#This Row],[CODE]],'[4]PRUEBA PVI'!$D:$D,'[4]PRUEBA PVI'!$AF:$AF,"NOT FOUND")=BG654,"",_xlfn.XLOOKUP(Consolidated[[#This Row],[CODE]],'[4]PRUEBA PVI'!$D:$D,'[4]PRUEBA PVI'!$AF:$AF,"NOT FOUND"))</f>
        <v/>
      </c>
      <c r="BI654" s="30">
        <v>261.56760949246518</v>
      </c>
      <c r="BJ654" s="21">
        <v>22</v>
      </c>
      <c r="BK654" s="28" t="str">
        <f>IF(_xlfn.XLOOKUP(Consolidated[[#This Row],[CODE]],'[4]PRUEBA PVI'!$D:$D,'[4]PRUEBA PVI'!$AK:$AK,"NO DATA")=Consolidated[[#This Row],[NO OF CLASSROOMS]],"","DOES NOT MATCH")</f>
        <v/>
      </c>
      <c r="BL654" s="31">
        <f>Consolidated[[#This Row],[ENROLLMENT 2021-22]]/Consolidated[[#This Row],[NO OF CLASSROOMS]]</f>
        <v>11.889436795112054</v>
      </c>
      <c r="BM654" s="21">
        <f>Consolidated[[#This Row],[FLOOR AREA (SF)]]/Consolidated[[#This Row],[ENROLLMENT 2022-23]]</f>
        <v>114.63955488469465</v>
      </c>
      <c r="BN654" s="21" t="s">
        <v>99</v>
      </c>
      <c r="BO654" s="21" t="s">
        <v>100</v>
      </c>
      <c r="BP654" s="21" t="s">
        <v>97</v>
      </c>
      <c r="BQ654" s="21" t="s">
        <v>97</v>
      </c>
      <c r="BR654" s="21" t="s">
        <v>97</v>
      </c>
      <c r="BS654" s="21" t="str">
        <f>_xlfn.XLOOKUP(Consolidated[[#This Row],[CODE]],'[7]page 1'!$A:$A,'[7]page 1'!$C:$C,"")</f>
        <v/>
      </c>
      <c r="BT654" s="21" t="str">
        <f>_xlfn.XLOOKUP(Consolidated[[#This Row],[CODE]],[8]Sheet1!$A:$A,[8]Sheet1!$G:$G,"")</f>
        <v/>
      </c>
      <c r="BU654" s="21" t="s">
        <v>92</v>
      </c>
      <c r="BV654" s="21" t="s">
        <v>101</v>
      </c>
      <c r="BW654" s="25" t="s">
        <v>92</v>
      </c>
      <c r="BX654" s="32" t="s">
        <v>1819</v>
      </c>
      <c r="BY654" s="21" t="s">
        <v>1698</v>
      </c>
      <c r="BZ654" s="21" t="s">
        <v>103</v>
      </c>
      <c r="CA654" s="33" t="s">
        <v>1820</v>
      </c>
      <c r="CB654" s="21">
        <v>4</v>
      </c>
      <c r="CC654" s="25" t="s">
        <v>105</v>
      </c>
      <c r="CD654" s="21" t="s">
        <v>97</v>
      </c>
      <c r="CE654" s="21"/>
      <c r="CF654" s="21" t="s">
        <v>106</v>
      </c>
    </row>
    <row r="655" spans="1:84" ht="84" x14ac:dyDescent="0.3">
      <c r="A655" s="21">
        <v>62513</v>
      </c>
      <c r="B655" s="22" t="s">
        <v>1821</v>
      </c>
      <c r="C655" s="21" t="s">
        <v>1698</v>
      </c>
      <c r="D655" s="21" t="s">
        <v>1747</v>
      </c>
      <c r="E655" s="21" t="s">
        <v>1698</v>
      </c>
      <c r="F655" s="21"/>
      <c r="G655" s="21" t="s">
        <v>119</v>
      </c>
      <c r="H655" s="21" t="s">
        <v>120</v>
      </c>
      <c r="I655" s="21" t="s">
        <v>92</v>
      </c>
      <c r="J655" s="21" t="s">
        <v>93</v>
      </c>
      <c r="K655" s="21" t="s">
        <v>121</v>
      </c>
      <c r="L655" s="24" t="s">
        <v>92</v>
      </c>
      <c r="M655" s="24">
        <v>13.354135691302972</v>
      </c>
      <c r="N655" s="24">
        <v>13.071375861250822</v>
      </c>
      <c r="O655" s="24">
        <v>14.079292188946431</v>
      </c>
      <c r="P655" s="24">
        <v>10.359745685407148</v>
      </c>
      <c r="Q655" s="24">
        <v>18.882048415818225</v>
      </c>
      <c r="R655" s="24">
        <v>17.022180789620627</v>
      </c>
      <c r="S655" s="24" t="s">
        <v>92</v>
      </c>
      <c r="T655" s="24" t="s">
        <v>92</v>
      </c>
      <c r="U655" s="24" t="s">
        <v>92</v>
      </c>
      <c r="V655" s="24" t="s">
        <v>92</v>
      </c>
      <c r="W655" s="24" t="s">
        <v>92</v>
      </c>
      <c r="X655" s="24" t="s">
        <v>92</v>
      </c>
      <c r="Y655" s="24" t="s">
        <v>92</v>
      </c>
      <c r="Z655" s="24" t="s">
        <v>92</v>
      </c>
      <c r="AA655" s="24" t="s">
        <v>92</v>
      </c>
      <c r="AB655" s="23" t="s">
        <v>136</v>
      </c>
      <c r="AC655" s="21">
        <v>18.428229999999999</v>
      </c>
      <c r="AD655" s="21">
        <v>-66.056579999999997</v>
      </c>
      <c r="AE655" s="21" t="str">
        <f>_xlfn.XLOOKUP(Consolidated[[#This Row],[CODE]],[1]updatedschoolpoints!$A:$A,[1]updatedschoolpoints!$O:$O)</f>
        <v>063-021-055-05</v>
      </c>
      <c r="AF655" s="21">
        <f>_xlfn.XLOOKUP(Consolidated[[#This Row],[CODE]],[1]updatedschoolpoints!$A:$A,[1]updatedschoolpoints!$Q:$Q)</f>
        <v>5</v>
      </c>
      <c r="AG655" s="21">
        <f>_xlfn.XLOOKUP(Consolidated[[#This Row],[CODE]],[1]updatedschoolpoints!$A:$A,[1]updatedschoolpoints!$P:$P)</f>
        <v>55</v>
      </c>
      <c r="AH655" s="21">
        <f>_xlfn.XLOOKUP(Consolidated[[#This Row],[CODE]],[1]updatedschoolpoints!$A:$A,[1]updatedschoolpoints!$I:$I)</f>
        <v>1.932230809</v>
      </c>
      <c r="AI655" s="21">
        <f>_xlfn.XLOOKUP(Consolidated[[#This Row],[CODE]],[1]updatedschoolpoints!$A:$A,[1]updatedschoolpoints!$H:$H)</f>
        <v>84167.974059999993</v>
      </c>
      <c r="AJ655" s="21">
        <v>25268</v>
      </c>
      <c r="AK655" s="21" t="s">
        <v>418</v>
      </c>
      <c r="AL655" s="26">
        <f>_xlfn.XLOOKUP(Consolidated[[#This Row],[CODE]],'[2]FCI updated 220517'!$B:$B,'[2]FCI updated 220517'!$GD:$GD)</f>
        <v>1.3360000000000001</v>
      </c>
      <c r="AM655" s="27">
        <f>IF(AND(Consolidated[[#This Row],[DESIGNATION]]="Historic",Consolidated[[#This Row],[DESIGNATION 3/22/2022]]="Historic"),AL655,AL655/1.6)</f>
        <v>0.83499999999999996</v>
      </c>
      <c r="AN655" s="21" t="s">
        <v>97</v>
      </c>
      <c r="AO655" s="21" t="s">
        <v>97</v>
      </c>
      <c r="AP655" s="21" t="str">
        <f>_xlfn.XLOOKUP(Consolidated[[#This Row],[CODE]],'[3]PRUEBA PVI'!$D:$D,'[3]PRUEBA PVI'!$I:$I,"NO DATA")</f>
        <v>OTRO</v>
      </c>
      <c r="AQ655" s="28" t="str">
        <f>IF(_xlfn.XLOOKUP(Consolidated[[#This Row],[CODE]],'[4]PRUEBA PVI'!$D:$D,'[4]PRUEBA PVI'!$I:$I,"NOT FOUND")=Consolidated[[#This Row],[SPECIAL SCHOOL]],"MATCHES","NO")</f>
        <v>MATCHES</v>
      </c>
      <c r="AR655" s="28"/>
      <c r="AS655" s="21">
        <f>_xlfn.XLOOKUP(Consolidated[[#This Row],[CODE]],'[5]WORKING FILE'!$D:$D,'[5]WORKING FILE'!$W:$W,"")</f>
        <v>1</v>
      </c>
      <c r="AT655" s="33" t="str">
        <f>_xlfn.XLOOKUP(Consolidated[[#This Row],[CODE]],'[5]WORKING FILE'!$D:$D,'[5]WORKING FILE'!$V:$V)</f>
        <v>flood plain</v>
      </c>
      <c r="AU655" s="21" t="str">
        <f>_xlfn.XLOOKUP(Consolidated[[#This Row],[CODE]],'[6]Karen sort'!$D:$D,'[6]Karen sort'!$O:$O,"NOT COMPLETE")</f>
        <v>K-5</v>
      </c>
      <c r="AV655" s="21">
        <v>43.6</v>
      </c>
      <c r="AW655" s="21">
        <v>4</v>
      </c>
      <c r="AX655" s="21" t="s">
        <v>92</v>
      </c>
      <c r="AY655" s="27" t="s">
        <v>92</v>
      </c>
      <c r="AZ655" s="21"/>
      <c r="BA655" s="21"/>
      <c r="BB655" s="21"/>
      <c r="BC655" s="21"/>
      <c r="BD655" s="21"/>
      <c r="BE655" s="21"/>
      <c r="BF655" s="24" t="s">
        <v>98</v>
      </c>
      <c r="BG655" s="24">
        <v>92.515774631488824</v>
      </c>
      <c r="BH655" s="29" t="str">
        <f>IF(_xlfn.XLOOKUP(Consolidated[[#This Row],[CODE]],'[4]PRUEBA PVI'!$D:$D,'[4]PRUEBA PVI'!$AF:$AF,"NOT FOUND")=BG655,"",_xlfn.XLOOKUP(Consolidated[[#This Row],[CODE]],'[4]PRUEBA PVI'!$D:$D,'[4]PRUEBA PVI'!$AF:$AF,"NOT FOUND"))</f>
        <v/>
      </c>
      <c r="BI655" s="30">
        <v>87.342998075975828</v>
      </c>
      <c r="BJ655" s="21">
        <v>26</v>
      </c>
      <c r="BK655" s="28" t="str">
        <f>IF(_xlfn.XLOOKUP(Consolidated[[#This Row],[CODE]],'[4]PRUEBA PVI'!$D:$D,'[4]PRUEBA PVI'!$AK:$AK,"NO DATA")=Consolidated[[#This Row],[NO OF CLASSROOMS]],"","DOES NOT MATCH")</f>
        <v/>
      </c>
      <c r="BL655" s="31">
        <f>Consolidated[[#This Row],[ENROLLMENT 2021-22]]/Consolidated[[#This Row],[NO OF CLASSROOMS]]</f>
        <v>3.3593460798452242</v>
      </c>
      <c r="BM655" s="21">
        <f>Consolidated[[#This Row],[FLOOR AREA (SF)]]/Consolidated[[#This Row],[ENROLLMENT 2022-23]]</f>
        <v>273.12099045431052</v>
      </c>
      <c r="BN655" s="21" t="s">
        <v>99</v>
      </c>
      <c r="BO655" s="21" t="s">
        <v>100</v>
      </c>
      <c r="BP655" s="21" t="s">
        <v>97</v>
      </c>
      <c r="BQ655" s="21" t="s">
        <v>97</v>
      </c>
      <c r="BR655" s="21" t="s">
        <v>97</v>
      </c>
      <c r="BS655" s="21" t="str">
        <f>_xlfn.XLOOKUP(Consolidated[[#This Row],[CODE]],'[7]page 1'!$A:$A,'[7]page 1'!$C:$C,"")</f>
        <v>85KVA</v>
      </c>
      <c r="BT655" s="21" t="str">
        <f>_xlfn.XLOOKUP(Consolidated[[#This Row],[CODE]],[8]Sheet1!$A:$A,[8]Sheet1!$G:$G,"")</f>
        <v/>
      </c>
      <c r="BU655" s="21" t="s">
        <v>92</v>
      </c>
      <c r="BV655" s="21" t="s">
        <v>101</v>
      </c>
      <c r="BW655" s="25" t="s">
        <v>92</v>
      </c>
      <c r="BX655" s="32" t="s">
        <v>1822</v>
      </c>
      <c r="BY655" s="21" t="s">
        <v>1698</v>
      </c>
      <c r="BZ655" s="21" t="s">
        <v>103</v>
      </c>
      <c r="CA655" s="33" t="s">
        <v>1736</v>
      </c>
      <c r="CB655" s="21">
        <v>4</v>
      </c>
      <c r="CC655" s="25" t="s">
        <v>105</v>
      </c>
      <c r="CD655" s="21" t="s">
        <v>97</v>
      </c>
      <c r="CE655" s="21"/>
      <c r="CF655" s="21" t="s">
        <v>106</v>
      </c>
    </row>
    <row r="656" spans="1:84" ht="41.4" x14ac:dyDescent="0.3">
      <c r="A656" s="21">
        <v>62521</v>
      </c>
      <c r="B656" s="22" t="s">
        <v>1823</v>
      </c>
      <c r="C656" s="21" t="s">
        <v>1698</v>
      </c>
      <c r="D656" s="21" t="s">
        <v>1747</v>
      </c>
      <c r="E656" s="21" t="s">
        <v>1698</v>
      </c>
      <c r="F656" s="21"/>
      <c r="G656" s="21" t="s">
        <v>119</v>
      </c>
      <c r="H656" s="21" t="s">
        <v>120</v>
      </c>
      <c r="I656" s="21" t="s">
        <v>92</v>
      </c>
      <c r="J656" s="21" t="s">
        <v>93</v>
      </c>
      <c r="K656" s="21" t="s">
        <v>121</v>
      </c>
      <c r="L656" s="24" t="s">
        <v>92</v>
      </c>
      <c r="M656" s="24">
        <v>37.200806568629709</v>
      </c>
      <c r="N656" s="24">
        <v>22.408072905001408</v>
      </c>
      <c r="O656" s="24">
        <v>38.483398649786913</v>
      </c>
      <c r="P656" s="24">
        <v>31.079237056221444</v>
      </c>
      <c r="Q656" s="24">
        <v>30.211277465309163</v>
      </c>
      <c r="R656" s="24">
        <v>29.315978026568857</v>
      </c>
      <c r="S656" s="24" t="s">
        <v>92</v>
      </c>
      <c r="T656" s="24" t="s">
        <v>92</v>
      </c>
      <c r="U656" s="24" t="s">
        <v>92</v>
      </c>
      <c r="V656" s="24" t="s">
        <v>92</v>
      </c>
      <c r="W656" s="24" t="s">
        <v>92</v>
      </c>
      <c r="X656" s="24" t="s">
        <v>92</v>
      </c>
      <c r="Y656" s="24" t="s">
        <v>92</v>
      </c>
      <c r="Z656" s="24" t="s">
        <v>92</v>
      </c>
      <c r="AA656" s="24" t="s">
        <v>92</v>
      </c>
      <c r="AB656" s="23" t="s">
        <v>136</v>
      </c>
      <c r="AC656" s="21">
        <v>18.40662</v>
      </c>
      <c r="AD656" s="21">
        <v>-66.02355</v>
      </c>
      <c r="AE656" s="21" t="str">
        <f>_xlfn.XLOOKUP(Consolidated[[#This Row],[CODE]],[1]updatedschoolpoints!$A:$A,[1]updatedschoolpoints!$O:$O)</f>
        <v>063-097-068-01</v>
      </c>
      <c r="AF656" s="21">
        <f>_xlfn.XLOOKUP(Consolidated[[#This Row],[CODE]],[1]updatedschoolpoints!$A:$A,[1]updatedschoolpoints!$Q:$Q)</f>
        <v>1</v>
      </c>
      <c r="AG656" s="21">
        <f>_xlfn.XLOOKUP(Consolidated[[#This Row],[CODE]],[1]updatedschoolpoints!$A:$A,[1]updatedschoolpoints!$P:$P)</f>
        <v>68</v>
      </c>
      <c r="AH656" s="21">
        <f>_xlfn.XLOOKUP(Consolidated[[#This Row],[CODE]],[1]updatedschoolpoints!$A:$A,[1]updatedschoolpoints!$I:$I)</f>
        <v>5.4263774140000001</v>
      </c>
      <c r="AI656" s="21">
        <f>_xlfn.XLOOKUP(Consolidated[[#This Row],[CODE]],[1]updatedschoolpoints!$A:$A,[1]updatedschoolpoints!$H:$H)</f>
        <v>236373.00020000001</v>
      </c>
      <c r="AJ656" s="21">
        <v>38679</v>
      </c>
      <c r="AK656" s="21" t="s">
        <v>141</v>
      </c>
      <c r="AL656" s="26">
        <f>_xlfn.XLOOKUP(Consolidated[[#This Row],[CODE]],'[2]FCI updated 220517'!$B:$B,'[2]FCI updated 220517'!$GD:$GD)</f>
        <v>1.276</v>
      </c>
      <c r="AM656" s="27">
        <f>IF(AND(Consolidated[[#This Row],[DESIGNATION]]="Historic",Consolidated[[#This Row],[DESIGNATION 3/22/2022]]="Historic"),AL656,AL656/1.6)</f>
        <v>0.79749999999999999</v>
      </c>
      <c r="AN656" s="21" t="s">
        <v>97</v>
      </c>
      <c r="AO656" s="21" t="s">
        <v>97</v>
      </c>
      <c r="AP656" s="21" t="str">
        <f>_xlfn.XLOOKUP(Consolidated[[#This Row],[CODE]],'[3]PRUEBA PVI'!$D:$D,'[3]PRUEBA PVI'!$I:$I,"NO DATA")</f>
        <v>REGULAR</v>
      </c>
      <c r="AQ656" s="28" t="str">
        <f>IF(_xlfn.XLOOKUP(Consolidated[[#This Row],[CODE]],'[4]PRUEBA PVI'!$D:$D,'[4]PRUEBA PVI'!$I:$I,"NOT FOUND")=Consolidated[[#This Row],[SPECIAL SCHOOL]],"MATCHES","NO")</f>
        <v>MATCHES</v>
      </c>
      <c r="AR656" s="28"/>
      <c r="AS656" s="21">
        <f>_xlfn.XLOOKUP(Consolidated[[#This Row],[CODE]],'[5]WORKING FILE'!$D:$D,'[5]WORKING FILE'!$W:$W,"")</f>
        <v>4</v>
      </c>
      <c r="AT656" s="33">
        <f>_xlfn.XLOOKUP(Consolidated[[#This Row],[CODE]],'[5]WORKING FILE'!$D:$D,'[5]WORKING FILE'!$V:$V)</f>
        <v>0</v>
      </c>
      <c r="AU656" s="21" t="str">
        <f>_xlfn.XLOOKUP(Consolidated[[#This Row],[CODE]],'[6]Karen sort'!$D:$D,'[6]Karen sort'!$O:$O,"NOT COMPLETE")</f>
        <v>PK-5</v>
      </c>
      <c r="AV656" s="21">
        <v>43.6</v>
      </c>
      <c r="AW656" s="21">
        <v>3</v>
      </c>
      <c r="AX656" s="21" t="s">
        <v>92</v>
      </c>
      <c r="AY656" s="27" t="s">
        <v>92</v>
      </c>
      <c r="AZ656" s="21"/>
      <c r="BA656" s="21"/>
      <c r="BB656" s="21"/>
      <c r="BC656" s="21"/>
      <c r="BD656" s="21"/>
      <c r="BE656" s="21"/>
      <c r="BF656" s="24" t="s">
        <v>98</v>
      </c>
      <c r="BG656" s="24">
        <v>194.44576667066008</v>
      </c>
      <c r="BH656" s="29" t="str">
        <f>IF(_xlfn.XLOOKUP(Consolidated[[#This Row],[CODE]],'[4]PRUEBA PVI'!$D:$D,'[4]PRUEBA PVI'!$AF:$AF,"NOT FOUND")=BG656,"",_xlfn.XLOOKUP(Consolidated[[#This Row],[CODE]],'[4]PRUEBA PVI'!$D:$D,'[4]PRUEBA PVI'!$AF:$AF,"NOT FOUND"))</f>
        <v/>
      </c>
      <c r="BI656" s="30">
        <v>183.54853238900725</v>
      </c>
      <c r="BJ656" s="21">
        <v>26</v>
      </c>
      <c r="BK656" s="28" t="str">
        <f>IF(_xlfn.XLOOKUP(Consolidated[[#This Row],[CODE]],'[4]PRUEBA PVI'!$D:$D,'[4]PRUEBA PVI'!$AK:$AK,"NO DATA")=Consolidated[[#This Row],[NO OF CLASSROOMS]],"","DOES NOT MATCH")</f>
        <v/>
      </c>
      <c r="BL656" s="31">
        <f>Consolidated[[#This Row],[ENROLLMENT 2021-22]]/Consolidated[[#This Row],[NO OF CLASSROOMS]]</f>
        <v>7.05955893803874</v>
      </c>
      <c r="BM656" s="21">
        <f>Consolidated[[#This Row],[FLOOR AREA (SF)]]/Consolidated[[#This Row],[ENROLLMENT 2022-23]]</f>
        <v>198.91921877379846</v>
      </c>
      <c r="BN656" s="21" t="s">
        <v>99</v>
      </c>
      <c r="BO656" s="21" t="s">
        <v>132</v>
      </c>
      <c r="BP656" s="21" t="s">
        <v>97</v>
      </c>
      <c r="BQ656" s="21" t="s">
        <v>123</v>
      </c>
      <c r="BR656" s="21" t="s">
        <v>97</v>
      </c>
      <c r="BS656" s="21" t="str">
        <f>_xlfn.XLOOKUP(Consolidated[[#This Row],[CODE]],'[7]page 1'!$A:$A,'[7]page 1'!$C:$C,"")</f>
        <v/>
      </c>
      <c r="BT656" s="21" t="str">
        <f>_xlfn.XLOOKUP(Consolidated[[#This Row],[CODE]],[8]Sheet1!$A:$A,[8]Sheet1!$G:$G,"")</f>
        <v/>
      </c>
      <c r="BU656" s="21" t="s">
        <v>92</v>
      </c>
      <c r="BV656" s="21" t="s">
        <v>124</v>
      </c>
      <c r="BW656" s="25" t="s">
        <v>279</v>
      </c>
      <c r="BX656" s="32" t="s">
        <v>1824</v>
      </c>
      <c r="BY656" s="21" t="s">
        <v>1698</v>
      </c>
      <c r="BZ656" s="21" t="s">
        <v>103</v>
      </c>
      <c r="CA656" s="33" t="s">
        <v>1817</v>
      </c>
      <c r="CB656" s="21">
        <v>4</v>
      </c>
      <c r="CC656" s="25" t="s">
        <v>105</v>
      </c>
      <c r="CD656" s="21" t="s">
        <v>97</v>
      </c>
      <c r="CE656" s="21"/>
      <c r="CF656" s="21" t="s">
        <v>176</v>
      </c>
    </row>
    <row r="657" spans="1:84" ht="56.4" x14ac:dyDescent="0.3">
      <c r="A657" s="21">
        <v>62539</v>
      </c>
      <c r="B657" s="22" t="s">
        <v>1825</v>
      </c>
      <c r="C657" s="21" t="s">
        <v>1698</v>
      </c>
      <c r="D657" s="21" t="s">
        <v>1747</v>
      </c>
      <c r="E657" s="21" t="s">
        <v>1698</v>
      </c>
      <c r="F657" s="21"/>
      <c r="G657" s="21" t="s">
        <v>119</v>
      </c>
      <c r="H657" s="21" t="s">
        <v>120</v>
      </c>
      <c r="I657" s="21" t="s">
        <v>92</v>
      </c>
      <c r="J657" s="21" t="s">
        <v>93</v>
      </c>
      <c r="K657" s="21" t="s">
        <v>121</v>
      </c>
      <c r="L657" s="24" t="s">
        <v>92</v>
      </c>
      <c r="M657" s="24">
        <v>31.477605558071293</v>
      </c>
      <c r="N657" s="24">
        <v>21.474403200626352</v>
      </c>
      <c r="O657" s="24">
        <v>18.772389585261909</v>
      </c>
      <c r="P657" s="24">
        <v>38.613597554699368</v>
      </c>
      <c r="Q657" s="24">
        <v>28.323072623727342</v>
      </c>
      <c r="R657" s="24">
        <v>34.990038289775732</v>
      </c>
      <c r="S657" s="24" t="s">
        <v>92</v>
      </c>
      <c r="T657" s="24" t="s">
        <v>92</v>
      </c>
      <c r="U657" s="24" t="s">
        <v>92</v>
      </c>
      <c r="V657" s="24" t="s">
        <v>92</v>
      </c>
      <c r="W657" s="24" t="s">
        <v>92</v>
      </c>
      <c r="X657" s="24" t="s">
        <v>92</v>
      </c>
      <c r="Y657" s="24" t="s">
        <v>92</v>
      </c>
      <c r="Z657" s="24" t="s">
        <v>92</v>
      </c>
      <c r="AA657" s="24" t="s">
        <v>92</v>
      </c>
      <c r="AB657" s="23" t="s">
        <v>136</v>
      </c>
      <c r="AC657" s="21">
        <v>18.427569999999999</v>
      </c>
      <c r="AD657" s="21">
        <v>-66.043559999999999</v>
      </c>
      <c r="AE657" s="21" t="str">
        <f>_xlfn.XLOOKUP(Consolidated[[#This Row],[CODE]],[1]updatedschoolpoints!$A:$A,[1]updatedschoolpoints!$O:$O)</f>
        <v>063-024-770-89</v>
      </c>
      <c r="AF657" s="21">
        <f>_xlfn.XLOOKUP(Consolidated[[#This Row],[CODE]],[1]updatedschoolpoints!$A:$A,[1]updatedschoolpoints!$Q:$Q)</f>
        <v>89</v>
      </c>
      <c r="AG657" s="21">
        <f>_xlfn.XLOOKUP(Consolidated[[#This Row],[CODE]],[1]updatedschoolpoints!$A:$A,[1]updatedschoolpoints!$P:$P)</f>
        <v>770</v>
      </c>
      <c r="AH657" s="21">
        <f>_xlfn.XLOOKUP(Consolidated[[#This Row],[CODE]],[1]updatedschoolpoints!$A:$A,[1]updatedschoolpoints!$I:$I)</f>
        <v>2.3226703419999999</v>
      </c>
      <c r="AI657" s="21">
        <f>_xlfn.XLOOKUP(Consolidated[[#This Row],[CODE]],[1]updatedschoolpoints!$A:$A,[1]updatedschoolpoints!$H:$H)</f>
        <v>101175.52009999999</v>
      </c>
      <c r="AJ657" s="21">
        <v>25455</v>
      </c>
      <c r="AK657" s="21" t="s">
        <v>418</v>
      </c>
      <c r="AL657" s="26">
        <f>_xlfn.XLOOKUP(Consolidated[[#This Row],[CODE]],'[2]FCI updated 220517'!$B:$B,'[2]FCI updated 220517'!$GD:$GD)</f>
        <v>1.024</v>
      </c>
      <c r="AM657" s="27">
        <f>IF(AND(Consolidated[[#This Row],[DESIGNATION]]="Historic",Consolidated[[#This Row],[DESIGNATION 3/22/2022]]="Historic"),AL657,AL657/1.6)</f>
        <v>0.64</v>
      </c>
      <c r="AN657" s="21" t="s">
        <v>97</v>
      </c>
      <c r="AO657" s="21" t="s">
        <v>97</v>
      </c>
      <c r="AP657" s="21" t="str">
        <f>_xlfn.XLOOKUP(Consolidated[[#This Row],[CODE]],'[3]PRUEBA PVI'!$D:$D,'[3]PRUEBA PVI'!$I:$I,"NO DATA")</f>
        <v>REGULAR</v>
      </c>
      <c r="AQ657" s="28" t="str">
        <f>IF(_xlfn.XLOOKUP(Consolidated[[#This Row],[CODE]],'[4]PRUEBA PVI'!$D:$D,'[4]PRUEBA PVI'!$I:$I,"NOT FOUND")=Consolidated[[#This Row],[SPECIAL SCHOOL]],"MATCHES","NO")</f>
        <v>MATCHES</v>
      </c>
      <c r="AR657" s="28"/>
      <c r="AS657" s="21">
        <f>_xlfn.XLOOKUP(Consolidated[[#This Row],[CODE]],'[5]WORKING FILE'!$D:$D,'[5]WORKING FILE'!$W:$W,"")</f>
        <v>1</v>
      </c>
      <c r="AT657" s="33" t="str">
        <f>_xlfn.XLOOKUP(Consolidated[[#This Row],[CODE]],'[5]WORKING FILE'!$D:$D,'[5]WORKING FILE'!$V:$V)</f>
        <v>flood plain</v>
      </c>
      <c r="AU657" s="21" t="str">
        <f>_xlfn.XLOOKUP(Consolidated[[#This Row],[CODE]],'[6]Karen sort'!$D:$D,'[6]Karen sort'!$O:$O,"NOT COMPLETE")</f>
        <v>K-5</v>
      </c>
      <c r="AV657" s="21">
        <v>43.6</v>
      </c>
      <c r="AW657" s="21">
        <v>4</v>
      </c>
      <c r="AX657" s="21" t="s">
        <v>92</v>
      </c>
      <c r="AY657" s="27" t="s">
        <v>92</v>
      </c>
      <c r="AZ657" s="21"/>
      <c r="BA657" s="21"/>
      <c r="BB657" s="21"/>
      <c r="BC657" s="21"/>
      <c r="BD657" s="21"/>
      <c r="BE657" s="21"/>
      <c r="BF657" s="24" t="s">
        <v>98</v>
      </c>
      <c r="BG657" s="24">
        <v>183.22943347739962</v>
      </c>
      <c r="BH657" s="29" t="str">
        <f>IF(_xlfn.XLOOKUP(Consolidated[[#This Row],[CODE]],'[4]PRUEBA PVI'!$D:$D,'[4]PRUEBA PVI'!$AF:$AF,"NOT FOUND")=BG657,"",_xlfn.XLOOKUP(Consolidated[[#This Row],[CODE]],'[4]PRUEBA PVI'!$D:$D,'[4]PRUEBA PVI'!$AF:$AF,"NOT FOUND"))</f>
        <v/>
      </c>
      <c r="BI657" s="30">
        <v>173.06524964026755</v>
      </c>
      <c r="BJ657" s="21">
        <v>19</v>
      </c>
      <c r="BK657" s="28" t="str">
        <f>IF(_xlfn.XLOOKUP(Consolidated[[#This Row],[CODE]],'[4]PRUEBA PVI'!$D:$D,'[4]PRUEBA PVI'!$AK:$AK,"NO DATA")=Consolidated[[#This Row],[NO OF CLASSROOMS]],"","DOES NOT MATCH")</f>
        <v/>
      </c>
      <c r="BL657" s="31">
        <f>Consolidated[[#This Row],[ENROLLMENT 2021-22]]/Consolidated[[#This Row],[NO OF CLASSROOMS]]</f>
        <v>9.1086973494877661</v>
      </c>
      <c r="BM657" s="21">
        <f>Consolidated[[#This Row],[FLOOR AREA (SF)]]/Consolidated[[#This Row],[ENROLLMENT 2022-23]]</f>
        <v>138.92418656165162</v>
      </c>
      <c r="BN657" s="21" t="s">
        <v>99</v>
      </c>
      <c r="BO657" s="21" t="s">
        <v>132</v>
      </c>
      <c r="BP657" s="21" t="s">
        <v>97</v>
      </c>
      <c r="BQ657" s="21" t="s">
        <v>97</v>
      </c>
      <c r="BR657" s="21" t="s">
        <v>97</v>
      </c>
      <c r="BS657" s="21" t="str">
        <f>_xlfn.XLOOKUP(Consolidated[[#This Row],[CODE]],'[7]page 1'!$A:$A,'[7]page 1'!$C:$C,"")</f>
        <v>85KVA</v>
      </c>
      <c r="BT657" s="21" t="str">
        <f>_xlfn.XLOOKUP(Consolidated[[#This Row],[CODE]],[8]Sheet1!$A:$A,[8]Sheet1!$G:$G,"")</f>
        <v/>
      </c>
      <c r="BU657" s="21" t="s">
        <v>92</v>
      </c>
      <c r="BV657" s="21" t="s">
        <v>101</v>
      </c>
      <c r="BW657" s="25" t="s">
        <v>92</v>
      </c>
      <c r="BX657" s="32" t="s">
        <v>1826</v>
      </c>
      <c r="BY657" s="21" t="s">
        <v>1698</v>
      </c>
      <c r="BZ657" s="21" t="s">
        <v>103</v>
      </c>
      <c r="CA657" s="33" t="s">
        <v>1736</v>
      </c>
      <c r="CB657" s="21">
        <v>4</v>
      </c>
      <c r="CC657" s="25" t="s">
        <v>105</v>
      </c>
      <c r="CD657" s="21" t="s">
        <v>97</v>
      </c>
      <c r="CE657" s="21"/>
      <c r="CF657" s="21" t="s">
        <v>117</v>
      </c>
    </row>
    <row r="658" spans="1:84" ht="27.6" x14ac:dyDescent="0.3">
      <c r="A658" s="21">
        <v>62547</v>
      </c>
      <c r="B658" s="22" t="s">
        <v>1012</v>
      </c>
      <c r="C658" s="21" t="s">
        <v>1698</v>
      </c>
      <c r="D658" s="21" t="s">
        <v>1747</v>
      </c>
      <c r="E658" s="21" t="s">
        <v>1698</v>
      </c>
      <c r="F658" s="21"/>
      <c r="G658" s="21" t="s">
        <v>160</v>
      </c>
      <c r="H658" s="21" t="s">
        <v>161</v>
      </c>
      <c r="I658" s="21" t="s">
        <v>92</v>
      </c>
      <c r="J658" s="21" t="s">
        <v>93</v>
      </c>
      <c r="K658" s="21" t="s">
        <v>162</v>
      </c>
      <c r="L658" s="24" t="s">
        <v>92</v>
      </c>
      <c r="M658" s="24" t="s">
        <v>92</v>
      </c>
      <c r="N658" s="24" t="s">
        <v>92</v>
      </c>
      <c r="O658" s="24" t="s">
        <v>92</v>
      </c>
      <c r="P658" s="24" t="s">
        <v>92</v>
      </c>
      <c r="Q658" s="24" t="s">
        <v>92</v>
      </c>
      <c r="R658" s="24" t="s">
        <v>92</v>
      </c>
      <c r="S658" s="24" t="s">
        <v>92</v>
      </c>
      <c r="T658" s="24" t="s">
        <v>92</v>
      </c>
      <c r="U658" s="24" t="s">
        <v>92</v>
      </c>
      <c r="V658" s="24">
        <v>84.973513696469553</v>
      </c>
      <c r="W658" s="24">
        <v>51.515266948821058</v>
      </c>
      <c r="X658" s="24">
        <v>64.651242154178874</v>
      </c>
      <c r="Y658" s="24">
        <v>74.278200537984901</v>
      </c>
      <c r="Z658" s="24" t="s">
        <v>92</v>
      </c>
      <c r="AA658" s="24" t="s">
        <v>92</v>
      </c>
      <c r="AB658" s="23" t="s">
        <v>178</v>
      </c>
      <c r="AC658" s="21">
        <v>18.420459999999999</v>
      </c>
      <c r="AD658" s="21">
        <v>-66.043300000000002</v>
      </c>
      <c r="AE658" s="21" t="str">
        <f>_xlfn.XLOOKUP(Consolidated[[#This Row],[CODE]],[1]updatedschoolpoints!$A:$A,[1]updatedschoolpoints!$O:$O)</f>
        <v>063-044-603-86</v>
      </c>
      <c r="AF658" s="21">
        <f>_xlfn.XLOOKUP(Consolidated[[#This Row],[CODE]],[1]updatedschoolpoints!$A:$A,[1]updatedschoolpoints!$Q:$Q)</f>
        <v>86</v>
      </c>
      <c r="AG658" s="21">
        <f>_xlfn.XLOOKUP(Consolidated[[#This Row],[CODE]],[1]updatedschoolpoints!$A:$A,[1]updatedschoolpoints!$P:$P)</f>
        <v>603</v>
      </c>
      <c r="AH658" s="21">
        <f>_xlfn.XLOOKUP(Consolidated[[#This Row],[CODE]],[1]updatedschoolpoints!$A:$A,[1]updatedschoolpoints!$I:$I)</f>
        <v>5.8555303240000001</v>
      </c>
      <c r="AI658" s="21">
        <f>_xlfn.XLOOKUP(Consolidated[[#This Row],[CODE]],[1]updatedschoolpoints!$A:$A,[1]updatedschoolpoints!$H:$H)</f>
        <v>255066.90090000001</v>
      </c>
      <c r="AJ658" s="21">
        <v>72440</v>
      </c>
      <c r="AK658" s="21" t="s">
        <v>248</v>
      </c>
      <c r="AL658" s="26">
        <f>_xlfn.XLOOKUP(Consolidated[[#This Row],[CODE]],'[2]FCI updated 220517'!$B:$B,'[2]FCI updated 220517'!$GD:$GD)</f>
        <v>1.2567999999999999</v>
      </c>
      <c r="AM658" s="27">
        <f>IF(AND(Consolidated[[#This Row],[DESIGNATION]]="Historic",Consolidated[[#This Row],[DESIGNATION 3/22/2022]]="Historic"),AL658,AL658/1.6)</f>
        <v>0.78549999999999986</v>
      </c>
      <c r="AN658" s="21" t="s">
        <v>97</v>
      </c>
      <c r="AO658" s="21" t="s">
        <v>97</v>
      </c>
      <c r="AP658" s="21" t="str">
        <f>_xlfn.XLOOKUP(Consolidated[[#This Row],[CODE]],'[3]PRUEBA PVI'!$D:$D,'[3]PRUEBA PVI'!$I:$I,"NO DATA")</f>
        <v>REGULAR</v>
      </c>
      <c r="AQ658" s="28" t="str">
        <f>IF(_xlfn.XLOOKUP(Consolidated[[#This Row],[CODE]],'[4]PRUEBA PVI'!$D:$D,'[4]PRUEBA PVI'!$I:$I,"NOT FOUND")=Consolidated[[#This Row],[SPECIAL SCHOOL]],"MATCHES","NO")</f>
        <v>MATCHES</v>
      </c>
      <c r="AR658" s="28"/>
      <c r="AS658" s="21">
        <f>_xlfn.XLOOKUP(Consolidated[[#This Row],[CODE]],'[5]WORKING FILE'!$D:$D,'[5]WORKING FILE'!$W:$W,"")</f>
        <v>1</v>
      </c>
      <c r="AT658" s="33" t="str">
        <f>_xlfn.XLOOKUP(Consolidated[[#This Row],[CODE]],'[5]WORKING FILE'!$D:$D,'[5]WORKING FILE'!$V:$V)</f>
        <v>flood plain</v>
      </c>
      <c r="AU658" s="21" t="str">
        <f>_xlfn.XLOOKUP(Consolidated[[#This Row],[CODE]],'[6]Karen sort'!$D:$D,'[6]Karen sort'!$O:$O,"NOT COMPLETE")</f>
        <v>9-12</v>
      </c>
      <c r="AV658" s="21">
        <v>43.6</v>
      </c>
      <c r="AW658" s="21">
        <v>1</v>
      </c>
      <c r="AX658" s="21" t="s">
        <v>92</v>
      </c>
      <c r="AY658" s="27" t="s">
        <v>92</v>
      </c>
      <c r="AZ658" s="21"/>
      <c r="BA658" s="21"/>
      <c r="BB658" s="21"/>
      <c r="BC658" s="21"/>
      <c r="BD658" s="21"/>
      <c r="BE658" s="21"/>
      <c r="BF658" s="24" t="s">
        <v>98</v>
      </c>
      <c r="BG658" s="24">
        <v>309.88565130818193</v>
      </c>
      <c r="BH658" s="29" t="str">
        <f>IF(_xlfn.XLOOKUP(Consolidated[[#This Row],[CODE]],'[4]PRUEBA PVI'!$D:$D,'[4]PRUEBA PVI'!$AF:$AF,"NOT FOUND")=BG658,"",_xlfn.XLOOKUP(Consolidated[[#This Row],[CODE]],'[4]PRUEBA PVI'!$D:$D,'[4]PRUEBA PVI'!$AF:$AF,"NOT FOUND"))</f>
        <v/>
      </c>
      <c r="BI658" s="30">
        <v>298.25445037031864</v>
      </c>
      <c r="BJ658" s="21">
        <v>30</v>
      </c>
      <c r="BK658" s="28" t="str">
        <f>IF(_xlfn.XLOOKUP(Consolidated[[#This Row],[CODE]],'[4]PRUEBA PVI'!$D:$D,'[4]PRUEBA PVI'!$AK:$AK,"NO DATA")=Consolidated[[#This Row],[NO OF CLASSROOMS]],"","DOES NOT MATCH")</f>
        <v/>
      </c>
      <c r="BL658" s="31">
        <f>Consolidated[[#This Row],[ENROLLMENT 2021-22]]/Consolidated[[#This Row],[NO OF CLASSROOMS]]</f>
        <v>9.9418150123439553</v>
      </c>
      <c r="BM658" s="21">
        <f>Consolidated[[#This Row],[FLOOR AREA (SF)]]/Consolidated[[#This Row],[ENROLLMENT 2022-23]]</f>
        <v>233.76364699105821</v>
      </c>
      <c r="BN658" s="21" t="s">
        <v>99</v>
      </c>
      <c r="BO658" s="21" t="s">
        <v>115</v>
      </c>
      <c r="BP658" s="21" t="s">
        <v>97</v>
      </c>
      <c r="BQ658" s="21" t="s">
        <v>97</v>
      </c>
      <c r="BR658" s="21" t="s">
        <v>97</v>
      </c>
      <c r="BS658" s="21" t="str">
        <f>_xlfn.XLOOKUP(Consolidated[[#This Row],[CODE]],'[7]page 1'!$A:$A,'[7]page 1'!$C:$C,"")</f>
        <v/>
      </c>
      <c r="BT658" s="21" t="str">
        <f>_xlfn.XLOOKUP(Consolidated[[#This Row],[CODE]],[8]Sheet1!$A:$A,[8]Sheet1!$G:$G,"")</f>
        <v/>
      </c>
      <c r="BU658" s="21" t="s">
        <v>285</v>
      </c>
      <c r="BV658" s="21" t="s">
        <v>101</v>
      </c>
      <c r="BW658" s="25" t="s">
        <v>92</v>
      </c>
      <c r="BX658" s="32" t="s">
        <v>1827</v>
      </c>
      <c r="BY658" s="21" t="s">
        <v>1698</v>
      </c>
      <c r="BZ658" s="21" t="s">
        <v>103</v>
      </c>
      <c r="CA658" s="33" t="s">
        <v>1828</v>
      </c>
      <c r="CB658" s="21">
        <v>4</v>
      </c>
      <c r="CC658" s="25" t="s">
        <v>105</v>
      </c>
      <c r="CD658" s="21" t="s">
        <v>97</v>
      </c>
      <c r="CE658" s="21"/>
      <c r="CF658" s="21" t="s">
        <v>176</v>
      </c>
    </row>
    <row r="659" spans="1:84" ht="70.2" x14ac:dyDescent="0.3">
      <c r="A659" s="21">
        <v>62554</v>
      </c>
      <c r="B659" s="22" t="s">
        <v>1829</v>
      </c>
      <c r="C659" s="21" t="s">
        <v>1698</v>
      </c>
      <c r="D659" s="21" t="s">
        <v>1747</v>
      </c>
      <c r="E659" s="21" t="s">
        <v>1698</v>
      </c>
      <c r="F659" s="21"/>
      <c r="G659" s="21" t="s">
        <v>189</v>
      </c>
      <c r="H659" s="21" t="s">
        <v>190</v>
      </c>
      <c r="I659" s="21" t="s">
        <v>92</v>
      </c>
      <c r="J659" s="21" t="s">
        <v>92</v>
      </c>
      <c r="K659" s="21" t="s">
        <v>191</v>
      </c>
      <c r="L659" s="24" t="s">
        <v>92</v>
      </c>
      <c r="M659" s="24" t="s">
        <v>92</v>
      </c>
      <c r="N659" s="24" t="s">
        <v>92</v>
      </c>
      <c r="O659" s="24" t="s">
        <v>92</v>
      </c>
      <c r="P659" s="24" t="s">
        <v>92</v>
      </c>
      <c r="Q659" s="24" t="s">
        <v>92</v>
      </c>
      <c r="R659" s="24" t="s">
        <v>92</v>
      </c>
      <c r="S659" s="24">
        <v>71.128665718876107</v>
      </c>
      <c r="T659" s="24">
        <v>77.510067402215782</v>
      </c>
      <c r="U659" s="24">
        <v>62.754382638285946</v>
      </c>
      <c r="V659" s="24" t="s">
        <v>92</v>
      </c>
      <c r="W659" s="24" t="s">
        <v>92</v>
      </c>
      <c r="X659" s="24" t="s">
        <v>92</v>
      </c>
      <c r="Y659" s="24" t="s">
        <v>92</v>
      </c>
      <c r="Z659" s="24" t="s">
        <v>92</v>
      </c>
      <c r="AA659" s="24" t="s">
        <v>92</v>
      </c>
      <c r="AB659" s="23" t="s">
        <v>230</v>
      </c>
      <c r="AC659" s="21">
        <v>18.412780000000001</v>
      </c>
      <c r="AD659" s="21">
        <v>-66.03416</v>
      </c>
      <c r="AE659" s="21" t="str">
        <f>_xlfn.XLOOKUP(Consolidated[[#This Row],[CODE]],[1]updatedschoolpoints!$A:$A,[1]updatedschoolpoints!$O:$O)</f>
        <v>063-075-623-01</v>
      </c>
      <c r="AF659" s="21">
        <f>_xlfn.XLOOKUP(Consolidated[[#This Row],[CODE]],[1]updatedschoolpoints!$A:$A,[1]updatedschoolpoints!$Q:$Q)</f>
        <v>1</v>
      </c>
      <c r="AG659" s="21">
        <f>_xlfn.XLOOKUP(Consolidated[[#This Row],[CODE]],[1]updatedschoolpoints!$A:$A,[1]updatedschoolpoints!$P:$P)</f>
        <v>623</v>
      </c>
      <c r="AH659" s="21">
        <f>_xlfn.XLOOKUP(Consolidated[[#This Row],[CODE]],[1]updatedschoolpoints!$A:$A,[1]updatedschoolpoints!$I:$I)</f>
        <v>1.2403313540000001</v>
      </c>
      <c r="AI659" s="21">
        <f>_xlfn.XLOOKUP(Consolidated[[#This Row],[CODE]],[1]updatedschoolpoints!$A:$A,[1]updatedschoolpoints!$H:$H)</f>
        <v>54028.833760000001</v>
      </c>
      <c r="AJ659" s="38"/>
      <c r="AK659" s="21" t="s">
        <v>248</v>
      </c>
      <c r="AL659" s="26">
        <f>_xlfn.XLOOKUP(Consolidated[[#This Row],[CODE]],'[2]FCI updated 220517'!$B:$B,'[2]FCI updated 220517'!$GD:$GD)</f>
        <v>0.90500000000000003</v>
      </c>
      <c r="AM659" s="27">
        <f>IF(AND(Consolidated[[#This Row],[DESIGNATION]]="Historic",Consolidated[[#This Row],[DESIGNATION 3/22/2022]]="Historic"),AL659,AL659/1.6)</f>
        <v>0.56562499999999993</v>
      </c>
      <c r="AN659" s="21" t="s">
        <v>97</v>
      </c>
      <c r="AO659" s="21" t="s">
        <v>97</v>
      </c>
      <c r="AP659" s="21" t="str">
        <f>_xlfn.XLOOKUP(Consolidated[[#This Row],[CODE]],'[3]PRUEBA PVI'!$D:$D,'[3]PRUEBA PVI'!$I:$I,"NO DATA")</f>
        <v>REGULAR</v>
      </c>
      <c r="AQ659" s="28" t="str">
        <f>IF(_xlfn.XLOOKUP(Consolidated[[#This Row],[CODE]],'[4]PRUEBA PVI'!$D:$D,'[4]PRUEBA PVI'!$I:$I,"NOT FOUND")=Consolidated[[#This Row],[SPECIAL SCHOOL]],"MATCHES","NO")</f>
        <v>MATCHES</v>
      </c>
      <c r="AR659" s="28"/>
      <c r="AS659" s="21">
        <f>_xlfn.XLOOKUP(Consolidated[[#This Row],[CODE]],'[5]WORKING FILE'!$D:$D,'[5]WORKING FILE'!$W:$W,"")</f>
        <v>1</v>
      </c>
      <c r="AT659" s="33" t="str">
        <f>_xlfn.XLOOKUP(Consolidated[[#This Row],[CODE]],'[5]WORKING FILE'!$D:$D,'[5]WORKING FILE'!$V:$V)</f>
        <v>flood plain</v>
      </c>
      <c r="AU659" s="21" t="str">
        <f>_xlfn.XLOOKUP(Consolidated[[#This Row],[CODE]],'[6]Karen sort'!$D:$D,'[6]Karen sort'!$O:$O,"NOT COMPLETE")</f>
        <v>6-8</v>
      </c>
      <c r="AV659" s="21">
        <v>43.6</v>
      </c>
      <c r="AW659" s="21">
        <v>1</v>
      </c>
      <c r="AX659" s="21" t="s">
        <v>92</v>
      </c>
      <c r="AY659" s="27" t="s">
        <v>92</v>
      </c>
      <c r="AZ659" s="21"/>
      <c r="BA659" s="21"/>
      <c r="BB659" s="21"/>
      <c r="BC659" s="21"/>
      <c r="BD659" s="21"/>
      <c r="BE659" s="21"/>
      <c r="BF659" s="24" t="s">
        <v>98</v>
      </c>
      <c r="BG659" s="24">
        <v>211.39311575937785</v>
      </c>
      <c r="BH659" s="29" t="str">
        <f>IF(_xlfn.XLOOKUP(Consolidated[[#This Row],[CODE]],'[4]PRUEBA PVI'!$D:$D,'[4]PRUEBA PVI'!$AF:$AF,"NOT FOUND")=BG659,"",_xlfn.XLOOKUP(Consolidated[[#This Row],[CODE]],'[4]PRUEBA PVI'!$D:$D,'[4]PRUEBA PVI'!$AF:$AF,"NOT FOUND"))</f>
        <v/>
      </c>
      <c r="BI659" s="30">
        <v>200.391515283388</v>
      </c>
      <c r="BJ659" s="21">
        <v>17</v>
      </c>
      <c r="BK659" s="28" t="str">
        <f>IF(_xlfn.XLOOKUP(Consolidated[[#This Row],[CODE]],'[4]PRUEBA PVI'!$D:$D,'[4]PRUEBA PVI'!$AK:$AK,"NO DATA")=Consolidated[[#This Row],[NO OF CLASSROOMS]],"","DOES NOT MATCH")</f>
        <v/>
      </c>
      <c r="BL659" s="31">
        <f>Consolidated[[#This Row],[ENROLLMENT 2021-22]]/Consolidated[[#This Row],[NO OF CLASSROOMS]]</f>
        <v>11.787736193140471</v>
      </c>
      <c r="BM659" s="21">
        <f>Consolidated[[#This Row],[FLOOR AREA (SF)]]/Consolidated[[#This Row],[ENROLLMENT 2022-23]]</f>
        <v>0</v>
      </c>
      <c r="BN659" s="21" t="s">
        <v>99</v>
      </c>
      <c r="BO659" s="21" t="s">
        <v>132</v>
      </c>
      <c r="BP659" s="21" t="s">
        <v>97</v>
      </c>
      <c r="BQ659" s="21" t="s">
        <v>97</v>
      </c>
      <c r="BR659" s="21" t="s">
        <v>97</v>
      </c>
      <c r="BS659" s="21" t="str">
        <f>_xlfn.XLOOKUP(Consolidated[[#This Row],[CODE]],'[7]page 1'!$A:$A,'[7]page 1'!$C:$C,"")</f>
        <v/>
      </c>
      <c r="BT659" s="21" t="str">
        <f>_xlfn.XLOOKUP(Consolidated[[#This Row],[CODE]],[8]Sheet1!$A:$A,[8]Sheet1!$G:$G,"")</f>
        <v/>
      </c>
      <c r="BU659" s="21" t="s">
        <v>92</v>
      </c>
      <c r="BV659" s="21" t="s">
        <v>101</v>
      </c>
      <c r="BW659" s="25" t="s">
        <v>92</v>
      </c>
      <c r="BX659" s="32" t="s">
        <v>1830</v>
      </c>
      <c r="BY659" s="21" t="s">
        <v>1698</v>
      </c>
      <c r="BZ659" s="21" t="s">
        <v>103</v>
      </c>
      <c r="CA659" s="33" t="s">
        <v>1831</v>
      </c>
      <c r="CB659" s="21"/>
      <c r="CC659" s="25" t="s">
        <v>92</v>
      </c>
      <c r="CD659" s="21" t="s">
        <v>97</v>
      </c>
      <c r="CE659" s="21"/>
      <c r="CF659" s="21" t="s">
        <v>106</v>
      </c>
    </row>
    <row r="660" spans="1:84" ht="41.4" x14ac:dyDescent="0.3">
      <c r="A660" s="21">
        <v>62562</v>
      </c>
      <c r="B660" s="22" t="s">
        <v>1832</v>
      </c>
      <c r="C660" s="21" t="s">
        <v>1698</v>
      </c>
      <c r="D660" s="21" t="s">
        <v>1747</v>
      </c>
      <c r="E660" s="21" t="s">
        <v>1698</v>
      </c>
      <c r="F660" s="21"/>
      <c r="G660" s="21" t="s">
        <v>119</v>
      </c>
      <c r="H660" s="21" t="s">
        <v>120</v>
      </c>
      <c r="I660" s="21" t="s">
        <v>92</v>
      </c>
      <c r="J660" s="21" t="s">
        <v>93</v>
      </c>
      <c r="K660" s="21" t="s">
        <v>121</v>
      </c>
      <c r="L660" s="24" t="s">
        <v>92</v>
      </c>
      <c r="M660" s="24">
        <v>25.754404547512877</v>
      </c>
      <c r="N660" s="24">
        <v>27.076421426876703</v>
      </c>
      <c r="O660" s="24">
        <v>29.097203857155957</v>
      </c>
      <c r="P660" s="24">
        <v>23.544876557743518</v>
      </c>
      <c r="Q660" s="24">
        <v>30.211277465309163</v>
      </c>
      <c r="R660" s="24">
        <v>23.641917763361981</v>
      </c>
      <c r="S660" s="24" t="s">
        <v>92</v>
      </c>
      <c r="T660" s="24" t="s">
        <v>92</v>
      </c>
      <c r="U660" s="24" t="s">
        <v>92</v>
      </c>
      <c r="V660" s="24" t="s">
        <v>92</v>
      </c>
      <c r="W660" s="24" t="s">
        <v>92</v>
      </c>
      <c r="X660" s="24" t="s">
        <v>92</v>
      </c>
      <c r="Y660" s="24" t="s">
        <v>92</v>
      </c>
      <c r="Z660" s="24" t="s">
        <v>92</v>
      </c>
      <c r="AA660" s="24" t="s">
        <v>92</v>
      </c>
      <c r="AB660" s="23" t="s">
        <v>136</v>
      </c>
      <c r="AC660" s="21">
        <v>18.398499999999999</v>
      </c>
      <c r="AD660" s="21">
        <v>-66.030190000000005</v>
      </c>
      <c r="AE660" s="21" t="str">
        <f>_xlfn.XLOOKUP(Consolidated[[#This Row],[CODE]],[1]updatedschoolpoints!$A:$A,[1]updatedschoolpoints!$O:$O)</f>
        <v>087-016-840-24</v>
      </c>
      <c r="AF660" s="21">
        <f>_xlfn.XLOOKUP(Consolidated[[#This Row],[CODE]],[1]updatedschoolpoints!$A:$A,[1]updatedschoolpoints!$Q:$Q)</f>
        <v>24</v>
      </c>
      <c r="AG660" s="21">
        <f>_xlfn.XLOOKUP(Consolidated[[#This Row],[CODE]],[1]updatedschoolpoints!$A:$A,[1]updatedschoolpoints!$P:$P)</f>
        <v>840</v>
      </c>
      <c r="AH660" s="21">
        <f>_xlfn.XLOOKUP(Consolidated[[#This Row],[CODE]],[1]updatedschoolpoints!$A:$A,[1]updatedschoolpoints!$I:$I)</f>
        <v>2.9754513789999999</v>
      </c>
      <c r="AI660" s="21">
        <f>_xlfn.XLOOKUP(Consolidated[[#This Row],[CODE]],[1]updatedschoolpoints!$A:$A,[1]updatedschoolpoints!$H:$H)</f>
        <v>129610.6621</v>
      </c>
      <c r="AJ660" s="21">
        <v>26746</v>
      </c>
      <c r="AK660" s="21" t="s">
        <v>702</v>
      </c>
      <c r="AL660" s="26">
        <f>_xlfn.XLOOKUP(Consolidated[[#This Row],[CODE]],'[2]FCI updated 220517'!$B:$B,'[2]FCI updated 220517'!$GD:$GD)</f>
        <v>1.3120000000000001</v>
      </c>
      <c r="AM660" s="27">
        <f>IF(AND(Consolidated[[#This Row],[DESIGNATION]]="Historic",Consolidated[[#This Row],[DESIGNATION 3/22/2022]]="Historic"),AL660,AL660/1.6)</f>
        <v>0.82</v>
      </c>
      <c r="AN660" s="21" t="s">
        <v>97</v>
      </c>
      <c r="AO660" s="21" t="s">
        <v>97</v>
      </c>
      <c r="AP660" s="21" t="str">
        <f>_xlfn.XLOOKUP(Consolidated[[#This Row],[CODE]],'[3]PRUEBA PVI'!$D:$D,'[3]PRUEBA PVI'!$I:$I,"NO DATA")</f>
        <v>REGULAR</v>
      </c>
      <c r="AQ660" s="28" t="str">
        <f>IF(_xlfn.XLOOKUP(Consolidated[[#This Row],[CODE]],'[4]PRUEBA PVI'!$D:$D,'[4]PRUEBA PVI'!$I:$I,"NOT FOUND")=Consolidated[[#This Row],[SPECIAL SCHOOL]],"MATCHES","NO")</f>
        <v>MATCHES</v>
      </c>
      <c r="AR660" s="28"/>
      <c r="AS660" s="21">
        <f>_xlfn.XLOOKUP(Consolidated[[#This Row],[CODE]],'[5]WORKING FILE'!$D:$D,'[5]WORKING FILE'!$W:$W,"")</f>
        <v>1</v>
      </c>
      <c r="AT660" s="33">
        <f>_xlfn.XLOOKUP(Consolidated[[#This Row],[CODE]],'[5]WORKING FILE'!$D:$D,'[5]WORKING FILE'!$V:$V)</f>
        <v>0</v>
      </c>
      <c r="AU660" s="21" t="str">
        <f>_xlfn.XLOOKUP(Consolidated[[#This Row],[CODE]],'[6]Karen sort'!$D:$D,'[6]Karen sort'!$O:$O,"NOT COMPLETE")</f>
        <v>K-5</v>
      </c>
      <c r="AV660" s="21">
        <v>43.6</v>
      </c>
      <c r="AW660" s="21">
        <v>4</v>
      </c>
      <c r="AX660" s="21" t="s">
        <v>92</v>
      </c>
      <c r="AY660" s="27" t="s">
        <v>92</v>
      </c>
      <c r="AZ660" s="21"/>
      <c r="BA660" s="21"/>
      <c r="BB660" s="21"/>
      <c r="BC660" s="21"/>
      <c r="BD660" s="21"/>
      <c r="BE660" s="21"/>
      <c r="BF660" s="24" t="s">
        <v>98</v>
      </c>
      <c r="BG660" s="24">
        <v>173.69359161581667</v>
      </c>
      <c r="BH660" s="29" t="str">
        <f>IF(_xlfn.XLOOKUP(Consolidated[[#This Row],[CODE]],'[4]PRUEBA PVI'!$D:$D,'[4]PRUEBA PVI'!$AF:$AF,"NOT FOUND")=BG660,"",_xlfn.XLOOKUP(Consolidated[[#This Row],[CODE]],'[4]PRUEBA PVI'!$D:$D,'[4]PRUEBA PVI'!$AF:$AF,"NOT FOUND"))</f>
        <v/>
      </c>
      <c r="BI660" s="30">
        <v>163.97416002906772</v>
      </c>
      <c r="BJ660" s="21">
        <v>33</v>
      </c>
      <c r="BK660" s="28" t="str">
        <f>IF(_xlfn.XLOOKUP(Consolidated[[#This Row],[CODE]],'[4]PRUEBA PVI'!$D:$D,'[4]PRUEBA PVI'!$AK:$AK,"NO DATA")=Consolidated[[#This Row],[NO OF CLASSROOMS]],"","DOES NOT MATCH")</f>
        <v/>
      </c>
      <c r="BL660" s="31">
        <f>Consolidated[[#This Row],[ENROLLMENT 2021-22]]/Consolidated[[#This Row],[NO OF CLASSROOMS]]</f>
        <v>4.9689139402747795</v>
      </c>
      <c r="BM660" s="21">
        <f>Consolidated[[#This Row],[FLOOR AREA (SF)]]/Consolidated[[#This Row],[ENROLLMENT 2022-23]]</f>
        <v>153.98380418753737</v>
      </c>
      <c r="BN660" s="21" t="s">
        <v>99</v>
      </c>
      <c r="BO660" s="21" t="s">
        <v>132</v>
      </c>
      <c r="BP660" s="21" t="s">
        <v>97</v>
      </c>
      <c r="BQ660" s="21" t="s">
        <v>123</v>
      </c>
      <c r="BR660" s="21" t="s">
        <v>97</v>
      </c>
      <c r="BS660" s="21" t="str">
        <f>_xlfn.XLOOKUP(Consolidated[[#This Row],[CODE]],'[7]page 1'!$A:$A,'[7]page 1'!$C:$C,"")</f>
        <v/>
      </c>
      <c r="BT660" s="21" t="str">
        <f>_xlfn.XLOOKUP(Consolidated[[#This Row],[CODE]],[8]Sheet1!$A:$A,[8]Sheet1!$G:$G,"")</f>
        <v/>
      </c>
      <c r="BU660" s="21" t="s">
        <v>92</v>
      </c>
      <c r="BV660" s="21" t="s">
        <v>101</v>
      </c>
      <c r="BW660" s="25" t="s">
        <v>125</v>
      </c>
      <c r="BX660" s="32" t="s">
        <v>1833</v>
      </c>
      <c r="BY660" s="21" t="s">
        <v>1698</v>
      </c>
      <c r="BZ660" s="21" t="s">
        <v>103</v>
      </c>
      <c r="CA660" s="33" t="s">
        <v>1725</v>
      </c>
      <c r="CB660" s="21">
        <v>4</v>
      </c>
      <c r="CC660" s="25" t="s">
        <v>105</v>
      </c>
      <c r="CD660" s="21" t="s">
        <v>97</v>
      </c>
      <c r="CE660" s="21"/>
      <c r="CF660" s="21" t="s">
        <v>117</v>
      </c>
    </row>
    <row r="661" spans="1:84" ht="70.2" x14ac:dyDescent="0.3">
      <c r="A661" s="21">
        <v>62604</v>
      </c>
      <c r="B661" s="22" t="s">
        <v>1834</v>
      </c>
      <c r="C661" s="21" t="s">
        <v>1698</v>
      </c>
      <c r="D661" s="21" t="s">
        <v>1747</v>
      </c>
      <c r="E661" s="21" t="s">
        <v>1698</v>
      </c>
      <c r="F661" s="21"/>
      <c r="G661" s="21" t="s">
        <v>119</v>
      </c>
      <c r="H661" s="21" t="s">
        <v>120</v>
      </c>
      <c r="I661" s="21" t="s">
        <v>110</v>
      </c>
      <c r="J661" s="21" t="s">
        <v>93</v>
      </c>
      <c r="K661" s="21" t="s">
        <v>121</v>
      </c>
      <c r="L661" s="24">
        <v>1.0775136297870367</v>
      </c>
      <c r="M661" s="24">
        <v>45.785608084467334</v>
      </c>
      <c r="N661" s="24">
        <v>26.142751722501643</v>
      </c>
      <c r="O661" s="24">
        <v>42.23787656683929</v>
      </c>
      <c r="P661" s="24">
        <v>43.322572866248073</v>
      </c>
      <c r="Q661" s="24">
        <v>50.037428301918304</v>
      </c>
      <c r="R661" s="24">
        <v>49.175188947792918</v>
      </c>
      <c r="S661" s="24" t="s">
        <v>92</v>
      </c>
      <c r="T661" s="24" t="s">
        <v>92</v>
      </c>
      <c r="U661" s="24" t="s">
        <v>92</v>
      </c>
      <c r="V661" s="24" t="s">
        <v>92</v>
      </c>
      <c r="W661" s="24" t="s">
        <v>92</v>
      </c>
      <c r="X661" s="24" t="s">
        <v>92</v>
      </c>
      <c r="Y661" s="24" t="s">
        <v>92</v>
      </c>
      <c r="Z661" s="24" t="s">
        <v>92</v>
      </c>
      <c r="AA661" s="24" t="s">
        <v>92</v>
      </c>
      <c r="AB661" s="23" t="s">
        <v>129</v>
      </c>
      <c r="AC661" s="21">
        <v>18.413340000000002</v>
      </c>
      <c r="AD661" s="21">
        <v>-66.036270000000002</v>
      </c>
      <c r="AE661" s="21" t="str">
        <f>_xlfn.XLOOKUP(Consolidated[[#This Row],[CODE]],[1]updatedschoolpoints!$A:$A,[1]updatedschoolpoints!$O:$O)</f>
        <v>063-075-548-02</v>
      </c>
      <c r="AF661" s="21">
        <f>_xlfn.XLOOKUP(Consolidated[[#This Row],[CODE]],[1]updatedschoolpoints!$A:$A,[1]updatedschoolpoints!$Q:$Q)</f>
        <v>2</v>
      </c>
      <c r="AG661" s="21">
        <f>_xlfn.XLOOKUP(Consolidated[[#This Row],[CODE]],[1]updatedschoolpoints!$A:$A,[1]updatedschoolpoints!$P:$P)</f>
        <v>548</v>
      </c>
      <c r="AH661" s="21">
        <f>_xlfn.XLOOKUP(Consolidated[[#This Row],[CODE]],[1]updatedschoolpoints!$A:$A,[1]updatedschoolpoints!$I:$I)</f>
        <v>3.0606681359999999</v>
      </c>
      <c r="AI661" s="21">
        <f>_xlfn.XLOOKUP(Consolidated[[#This Row],[CODE]],[1]updatedschoolpoints!$A:$A,[1]updatedschoolpoints!$H:$H)</f>
        <v>133322.704</v>
      </c>
      <c r="AJ661" s="21">
        <v>33360</v>
      </c>
      <c r="AK661" s="21" t="s">
        <v>934</v>
      </c>
      <c r="AL661" s="26">
        <f>_xlfn.XLOOKUP(Consolidated[[#This Row],[CODE]],'[2]FCI updated 220517'!$B:$B,'[2]FCI updated 220517'!$GD:$GD)</f>
        <v>1.528</v>
      </c>
      <c r="AM661" s="27">
        <f>IF(AND(Consolidated[[#This Row],[DESIGNATION]]="Historic",Consolidated[[#This Row],[DESIGNATION 3/22/2022]]="Historic"),AL661,AL661/1.6)</f>
        <v>0.95499999999999996</v>
      </c>
      <c r="AN661" s="21" t="s">
        <v>97</v>
      </c>
      <c r="AO661" s="21" t="s">
        <v>97</v>
      </c>
      <c r="AP661" s="21" t="str">
        <f>_xlfn.XLOOKUP(Consolidated[[#This Row],[CODE]],'[3]PRUEBA PVI'!$D:$D,'[3]PRUEBA PVI'!$I:$I,"NO DATA")</f>
        <v>REGULAR</v>
      </c>
      <c r="AQ661" s="28" t="str">
        <f>IF(_xlfn.XLOOKUP(Consolidated[[#This Row],[CODE]],'[4]PRUEBA PVI'!$D:$D,'[4]PRUEBA PVI'!$I:$I,"NOT FOUND")=Consolidated[[#This Row],[SPECIAL SCHOOL]],"MATCHES","NO")</f>
        <v>MATCHES</v>
      </c>
      <c r="AR661" s="28"/>
      <c r="AS661" s="21">
        <f>_xlfn.XLOOKUP(Consolidated[[#This Row],[CODE]],'[5]WORKING FILE'!$D:$D,'[5]WORKING FILE'!$W:$W,"")</f>
        <v>1</v>
      </c>
      <c r="AT661" s="33" t="str">
        <f>_xlfn.XLOOKUP(Consolidated[[#This Row],[CODE]],'[5]WORKING FILE'!$D:$D,'[5]WORKING FILE'!$V:$V)</f>
        <v>flood plain</v>
      </c>
      <c r="AU661" s="21" t="str">
        <f>_xlfn.XLOOKUP(Consolidated[[#This Row],[CODE]],'[6]Karen sort'!$D:$D,'[6]Karen sort'!$O:$O,"NOT COMPLETE")</f>
        <v>PK-5</v>
      </c>
      <c r="AV661" s="21">
        <v>43.6</v>
      </c>
      <c r="AW661" s="21">
        <v>2</v>
      </c>
      <c r="AX661" s="21" t="s">
        <v>92</v>
      </c>
      <c r="AY661" s="27" t="s">
        <v>92</v>
      </c>
      <c r="AZ661" s="21"/>
      <c r="BA661" s="21"/>
      <c r="BB661" s="21"/>
      <c r="BC661" s="21"/>
      <c r="BD661" s="21"/>
      <c r="BE661" s="21"/>
      <c r="BF661" s="24" t="s">
        <v>98</v>
      </c>
      <c r="BG661" s="24">
        <v>269.27293211783979</v>
      </c>
      <c r="BH661" s="29" t="str">
        <f>IF(_xlfn.XLOOKUP(Consolidated[[#This Row],[CODE]],'[4]PRUEBA PVI'!$D:$D,'[4]PRUEBA PVI'!$AF:$AF,"NOT FOUND")=BG661,"",_xlfn.XLOOKUP(Consolidated[[#This Row],[CODE]],'[4]PRUEBA PVI'!$D:$D,'[4]PRUEBA PVI'!$AF:$AF,"NOT FOUND"))</f>
        <v/>
      </c>
      <c r="BI661" s="30">
        <v>254.44299201012331</v>
      </c>
      <c r="BJ661" s="21">
        <v>46</v>
      </c>
      <c r="BK661" s="28" t="str">
        <f>IF(_xlfn.XLOOKUP(Consolidated[[#This Row],[CODE]],'[4]PRUEBA PVI'!$D:$D,'[4]PRUEBA PVI'!$AK:$AK,"NO DATA")=Consolidated[[#This Row],[NO OF CLASSROOMS]],"","DOES NOT MATCH")</f>
        <v/>
      </c>
      <c r="BL661" s="31">
        <f>Consolidated[[#This Row],[ENROLLMENT 2021-22]]/Consolidated[[#This Row],[NO OF CLASSROOMS]]</f>
        <v>5.5313693915244198</v>
      </c>
      <c r="BM661" s="21">
        <f>Consolidated[[#This Row],[FLOOR AREA (SF)]]/Consolidated[[#This Row],[ENROLLMENT 2022-23]]</f>
        <v>123.88916976401076</v>
      </c>
      <c r="BN661" s="21" t="s">
        <v>99</v>
      </c>
      <c r="BO661" s="21" t="s">
        <v>132</v>
      </c>
      <c r="BP661" s="21" t="s">
        <v>97</v>
      </c>
      <c r="BQ661" s="21" t="s">
        <v>97</v>
      </c>
      <c r="BR661" s="21" t="s">
        <v>97</v>
      </c>
      <c r="BS661" s="21" t="str">
        <f>_xlfn.XLOOKUP(Consolidated[[#This Row],[CODE]],'[7]page 1'!$A:$A,'[7]page 1'!$C:$C,"")</f>
        <v>85KVA</v>
      </c>
      <c r="BT661" s="21" t="str">
        <f>_xlfn.XLOOKUP(Consolidated[[#This Row],[CODE]],[8]Sheet1!$A:$A,[8]Sheet1!$G:$G,"")</f>
        <v/>
      </c>
      <c r="BU661" s="21" t="s">
        <v>92</v>
      </c>
      <c r="BV661" s="21" t="s">
        <v>101</v>
      </c>
      <c r="BW661" s="25" t="s">
        <v>92</v>
      </c>
      <c r="BX661" s="32" t="s">
        <v>1835</v>
      </c>
      <c r="BY661" s="21" t="s">
        <v>1698</v>
      </c>
      <c r="BZ661" s="21" t="s">
        <v>103</v>
      </c>
      <c r="CA661" s="33" t="s">
        <v>1836</v>
      </c>
      <c r="CB661" s="21">
        <v>4</v>
      </c>
      <c r="CC661" s="25" t="s">
        <v>105</v>
      </c>
      <c r="CD661" s="21" t="s">
        <v>97</v>
      </c>
      <c r="CE661" s="21"/>
      <c r="CF661" s="21" t="s">
        <v>143</v>
      </c>
    </row>
    <row r="662" spans="1:84" x14ac:dyDescent="0.3">
      <c r="A662" s="21">
        <v>62612</v>
      </c>
      <c r="B662" s="22" t="s">
        <v>1837</v>
      </c>
      <c r="C662" s="21" t="s">
        <v>1698</v>
      </c>
      <c r="D662" s="21" t="s">
        <v>1747</v>
      </c>
      <c r="E662" s="21" t="s">
        <v>1698</v>
      </c>
      <c r="F662" s="21"/>
      <c r="G662" s="21" t="s">
        <v>119</v>
      </c>
      <c r="H662" s="21" t="s">
        <v>120</v>
      </c>
      <c r="I662" s="21" t="s">
        <v>92</v>
      </c>
      <c r="J662" s="21" t="s">
        <v>93</v>
      </c>
      <c r="K662" s="21" t="s">
        <v>121</v>
      </c>
      <c r="L662" s="24" t="s">
        <v>92</v>
      </c>
      <c r="M662" s="24">
        <v>45.785608084467334</v>
      </c>
      <c r="N662" s="24">
        <v>39.214127583752465</v>
      </c>
      <c r="O662" s="24">
        <v>29.097203857155957</v>
      </c>
      <c r="P662" s="24">
        <v>39.555392617009112</v>
      </c>
      <c r="Q662" s="24">
        <v>33.987687148472808</v>
      </c>
      <c r="R662" s="24">
        <v>43.501128684586043</v>
      </c>
      <c r="S662" s="24" t="s">
        <v>92</v>
      </c>
      <c r="T662" s="24" t="s">
        <v>92</v>
      </c>
      <c r="U662" s="24" t="s">
        <v>92</v>
      </c>
      <c r="V662" s="24" t="s">
        <v>92</v>
      </c>
      <c r="W662" s="24" t="s">
        <v>92</v>
      </c>
      <c r="X662" s="24" t="s">
        <v>92</v>
      </c>
      <c r="Y662" s="24" t="s">
        <v>92</v>
      </c>
      <c r="Z662" s="24" t="s">
        <v>92</v>
      </c>
      <c r="AA662" s="24" t="s">
        <v>92</v>
      </c>
      <c r="AB662" s="23" t="s">
        <v>136</v>
      </c>
      <c r="AC662" s="21">
        <v>18.420059999999999</v>
      </c>
      <c r="AD662" s="21">
        <v>-66.041709999999995</v>
      </c>
      <c r="AE662" s="21" t="str">
        <f>_xlfn.XLOOKUP(Consolidated[[#This Row],[CODE]],[1]updatedschoolpoints!$A:$A,[1]updatedschoolpoints!$O:$O)</f>
        <v>063-044-603-86</v>
      </c>
      <c r="AF662" s="21">
        <f>_xlfn.XLOOKUP(Consolidated[[#This Row],[CODE]],[1]updatedschoolpoints!$A:$A,[1]updatedschoolpoints!$Q:$Q)</f>
        <v>86</v>
      </c>
      <c r="AG662" s="21">
        <f>_xlfn.XLOOKUP(Consolidated[[#This Row],[CODE]],[1]updatedschoolpoints!$A:$A,[1]updatedschoolpoints!$P:$P)</f>
        <v>603</v>
      </c>
      <c r="AH662" s="21">
        <f>_xlfn.XLOOKUP(Consolidated[[#This Row],[CODE]],[1]updatedschoolpoints!$A:$A,[1]updatedschoolpoints!$I:$I)</f>
        <v>2.4586834419999999</v>
      </c>
      <c r="AI662" s="21">
        <f>_xlfn.XLOOKUP(Consolidated[[#This Row],[CODE]],[1]updatedschoolpoints!$A:$A,[1]updatedschoolpoints!$H:$H)</f>
        <v>107100.2507</v>
      </c>
      <c r="AJ662" s="21">
        <v>28860</v>
      </c>
      <c r="AK662" s="21" t="s">
        <v>164</v>
      </c>
      <c r="AL662" s="26">
        <f>_xlfn.XLOOKUP(Consolidated[[#This Row],[CODE]],'[2]FCI updated 220517'!$B:$B,'[2]FCI updated 220517'!$GD:$GD)</f>
        <v>1.3360000000000001</v>
      </c>
      <c r="AM662" s="27">
        <f>IF(AND(Consolidated[[#This Row],[DESIGNATION]]="Historic",Consolidated[[#This Row],[DESIGNATION 3/22/2022]]="Historic"),AL662,AL662/1.6)</f>
        <v>0.83499999999999996</v>
      </c>
      <c r="AN662" s="21" t="s">
        <v>97</v>
      </c>
      <c r="AO662" s="21" t="s">
        <v>97</v>
      </c>
      <c r="AP662" s="21" t="str">
        <f>_xlfn.XLOOKUP(Consolidated[[#This Row],[CODE]],'[3]PRUEBA PVI'!$D:$D,'[3]PRUEBA PVI'!$I:$I,"NO DATA")</f>
        <v>REGULAR</v>
      </c>
      <c r="AQ662" s="28" t="str">
        <f>IF(_xlfn.XLOOKUP(Consolidated[[#This Row],[CODE]],'[4]PRUEBA PVI'!$D:$D,'[4]PRUEBA PVI'!$I:$I,"NOT FOUND")=Consolidated[[#This Row],[SPECIAL SCHOOL]],"MATCHES","NO")</f>
        <v>MATCHES</v>
      </c>
      <c r="AR662" s="28"/>
      <c r="AS662" s="21">
        <f>_xlfn.XLOOKUP(Consolidated[[#This Row],[CODE]],'[5]WORKING FILE'!$D:$D,'[5]WORKING FILE'!$W:$W,"")</f>
        <v>1</v>
      </c>
      <c r="AT662" s="33" t="str">
        <f>_xlfn.XLOOKUP(Consolidated[[#This Row],[CODE]],'[5]WORKING FILE'!$D:$D,'[5]WORKING FILE'!$V:$V)</f>
        <v>flood plain</v>
      </c>
      <c r="AU662" s="21" t="str">
        <f>_xlfn.XLOOKUP(Consolidated[[#This Row],[CODE]],'[6]Karen sort'!$D:$D,'[6]Karen sort'!$O:$O,"NOT COMPLETE")</f>
        <v>K-5</v>
      </c>
      <c r="AV662" s="21">
        <v>43.6</v>
      </c>
      <c r="AW662" s="21">
        <v>4</v>
      </c>
      <c r="AX662" s="21" t="s">
        <v>92</v>
      </c>
      <c r="AY662" s="27" t="s">
        <v>92</v>
      </c>
      <c r="AZ662" s="21"/>
      <c r="BA662" s="21"/>
      <c r="BB662" s="21"/>
      <c r="BC662" s="21"/>
      <c r="BD662" s="21"/>
      <c r="BE662" s="21"/>
      <c r="BF662" s="24" t="s">
        <v>98</v>
      </c>
      <c r="BG662" s="24">
        <v>245.50863797330018</v>
      </c>
      <c r="BH662" s="29" t="str">
        <f>IF(_xlfn.XLOOKUP(Consolidated[[#This Row],[CODE]],'[4]PRUEBA PVI'!$D:$D,'[4]PRUEBA PVI'!$AF:$AF,"NOT FOUND")=BG662,"",_xlfn.XLOOKUP(Consolidated[[#This Row],[CODE]],'[4]PRUEBA PVI'!$D:$D,'[4]PRUEBA PVI'!$AF:$AF,"NOT FOUND"))</f>
        <v/>
      </c>
      <c r="BI662" s="30">
        <v>231.83820502046288</v>
      </c>
      <c r="BJ662" s="21">
        <v>18</v>
      </c>
      <c r="BK662" s="28" t="str">
        <f>IF(_xlfn.XLOOKUP(Consolidated[[#This Row],[CODE]],'[4]PRUEBA PVI'!$D:$D,'[4]PRUEBA PVI'!$AK:$AK,"NO DATA")=Consolidated[[#This Row],[NO OF CLASSROOMS]],"","DOES NOT MATCH")</f>
        <v/>
      </c>
      <c r="BL662" s="31">
        <f>Consolidated[[#This Row],[ENROLLMENT 2021-22]]/Consolidated[[#This Row],[NO OF CLASSROOMS]]</f>
        <v>12.879900278914604</v>
      </c>
      <c r="BM662" s="21">
        <f>Consolidated[[#This Row],[FLOOR AREA (SF)]]/Consolidated[[#This Row],[ENROLLMENT 2022-23]]</f>
        <v>117.55187205730257</v>
      </c>
      <c r="BN662" s="21" t="s">
        <v>99</v>
      </c>
      <c r="BO662" s="21" t="s">
        <v>115</v>
      </c>
      <c r="BP662" s="21" t="s">
        <v>97</v>
      </c>
      <c r="BQ662" s="21" t="s">
        <v>97</v>
      </c>
      <c r="BR662" s="21" t="s">
        <v>97</v>
      </c>
      <c r="BS662" s="21" t="str">
        <f>_xlfn.XLOOKUP(Consolidated[[#This Row],[CODE]],'[7]page 1'!$A:$A,'[7]page 1'!$C:$C,"")</f>
        <v/>
      </c>
      <c r="BT662" s="21" t="str">
        <f>_xlfn.XLOOKUP(Consolidated[[#This Row],[CODE]],[8]Sheet1!$A:$A,[8]Sheet1!$G:$G,"")</f>
        <v/>
      </c>
      <c r="BU662" s="21" t="s">
        <v>92</v>
      </c>
      <c r="BV662" s="21" t="s">
        <v>101</v>
      </c>
      <c r="BW662" s="25" t="s">
        <v>92</v>
      </c>
      <c r="BX662" s="32" t="s">
        <v>1838</v>
      </c>
      <c r="BY662" s="21" t="s">
        <v>1698</v>
      </c>
      <c r="BZ662" s="21" t="s">
        <v>103</v>
      </c>
      <c r="CA662" s="33" t="s">
        <v>1831</v>
      </c>
      <c r="CB662" s="21">
        <v>4</v>
      </c>
      <c r="CC662" s="25" t="s">
        <v>105</v>
      </c>
      <c r="CD662" s="21" t="s">
        <v>97</v>
      </c>
      <c r="CE662" s="21"/>
      <c r="CF662" s="21" t="s">
        <v>176</v>
      </c>
    </row>
    <row r="663" spans="1:84" ht="70.2" x14ac:dyDescent="0.3">
      <c r="A663" s="21">
        <v>62646</v>
      </c>
      <c r="B663" s="22" t="s">
        <v>1839</v>
      </c>
      <c r="C663" s="21" t="s">
        <v>1698</v>
      </c>
      <c r="D663" s="21" t="s">
        <v>1747</v>
      </c>
      <c r="E663" s="21" t="s">
        <v>1698</v>
      </c>
      <c r="F663" s="21"/>
      <c r="G663" s="21" t="s">
        <v>108</v>
      </c>
      <c r="H663" s="21" t="s">
        <v>109</v>
      </c>
      <c r="I663" s="21" t="s">
        <v>92</v>
      </c>
      <c r="J663" s="21" t="s">
        <v>93</v>
      </c>
      <c r="K663" s="21" t="s">
        <v>111</v>
      </c>
      <c r="L663" s="24" t="s">
        <v>92</v>
      </c>
      <c r="M663" s="24">
        <v>20.031203536954457</v>
      </c>
      <c r="N663" s="24">
        <v>27.076421426876703</v>
      </c>
      <c r="O663" s="24">
        <v>18.772389585261909</v>
      </c>
      <c r="P663" s="24">
        <v>30.137441993911704</v>
      </c>
      <c r="Q663" s="24">
        <v>34.931789569263721</v>
      </c>
      <c r="R663" s="24">
        <v>44.446805395120521</v>
      </c>
      <c r="S663" s="24">
        <v>56.902932575100891</v>
      </c>
      <c r="T663" s="24">
        <v>43.481257323194221</v>
      </c>
      <c r="U663" s="24">
        <v>56.098614782710165</v>
      </c>
      <c r="V663" s="24" t="s">
        <v>92</v>
      </c>
      <c r="W663" s="24" t="s">
        <v>92</v>
      </c>
      <c r="X663" s="24" t="s">
        <v>92</v>
      </c>
      <c r="Y663" s="24" t="s">
        <v>92</v>
      </c>
      <c r="Z663" s="24" t="s">
        <v>92</v>
      </c>
      <c r="AA663" s="24" t="s">
        <v>92</v>
      </c>
      <c r="AB663" s="23" t="s">
        <v>129</v>
      </c>
      <c r="AC663" s="21">
        <v>18.421620000000001</v>
      </c>
      <c r="AD663" s="21">
        <v>-66.034850000000006</v>
      </c>
      <c r="AE663" s="21" t="str">
        <f>_xlfn.XLOOKUP(Consolidated[[#This Row],[CODE]],[1]updatedschoolpoints!$A:$A,[1]updatedschoolpoints!$O:$O)</f>
        <v>063-045-763-01</v>
      </c>
      <c r="AF663" s="21">
        <f>_xlfn.XLOOKUP(Consolidated[[#This Row],[CODE]],[1]updatedschoolpoints!$A:$A,[1]updatedschoolpoints!$Q:$Q)</f>
        <v>1</v>
      </c>
      <c r="AG663" s="21">
        <f>_xlfn.XLOOKUP(Consolidated[[#This Row],[CODE]],[1]updatedschoolpoints!$A:$A,[1]updatedschoolpoints!$P:$P)</f>
        <v>763</v>
      </c>
      <c r="AH663" s="21">
        <f>_xlfn.XLOOKUP(Consolidated[[#This Row],[CODE]],[1]updatedschoolpoints!$A:$A,[1]updatedschoolpoints!$I:$I)</f>
        <v>7.4422210250000003</v>
      </c>
      <c r="AI663" s="21">
        <f>_xlfn.XLOOKUP(Consolidated[[#This Row],[CODE]],[1]updatedschoolpoints!$A:$A,[1]updatedschoolpoints!$H:$H)</f>
        <v>324183.14789999998</v>
      </c>
      <c r="AJ663" s="21">
        <v>33650</v>
      </c>
      <c r="AK663" s="21" t="s">
        <v>934</v>
      </c>
      <c r="AL663" s="26">
        <f>_xlfn.XLOOKUP(Consolidated[[#This Row],[CODE]],'[2]FCI updated 220517'!$B:$B,'[2]FCI updated 220517'!$GD:$GD)</f>
        <v>1.1055999999999999</v>
      </c>
      <c r="AM663" s="27">
        <f>IF(AND(Consolidated[[#This Row],[DESIGNATION]]="Historic",Consolidated[[#This Row],[DESIGNATION 3/22/2022]]="Historic"),AL663,AL663/1.6)</f>
        <v>0.69099999999999995</v>
      </c>
      <c r="AN663" s="21" t="s">
        <v>97</v>
      </c>
      <c r="AO663" s="21" t="s">
        <v>97</v>
      </c>
      <c r="AP663" s="21" t="str">
        <f>_xlfn.XLOOKUP(Consolidated[[#This Row],[CODE]],'[3]PRUEBA PVI'!$D:$D,'[3]PRUEBA PVI'!$I:$I,"NO DATA")</f>
        <v>REGULAR</v>
      </c>
      <c r="AQ663" s="28" t="str">
        <f>IF(_xlfn.XLOOKUP(Consolidated[[#This Row],[CODE]],'[4]PRUEBA PVI'!$D:$D,'[4]PRUEBA PVI'!$I:$I,"NOT FOUND")=Consolidated[[#This Row],[SPECIAL SCHOOL]],"MATCHES","NO")</f>
        <v>MATCHES</v>
      </c>
      <c r="AR663" s="28"/>
      <c r="AS663" s="21">
        <f>_xlfn.XLOOKUP(Consolidated[[#This Row],[CODE]],'[5]WORKING FILE'!$D:$D,'[5]WORKING FILE'!$W:$W,"")</f>
        <v>1</v>
      </c>
      <c r="AT663" s="33" t="str">
        <f>_xlfn.XLOOKUP(Consolidated[[#This Row],[CODE]],'[5]WORKING FILE'!$D:$D,'[5]WORKING FILE'!$V:$V)</f>
        <v>flood plain</v>
      </c>
      <c r="AU663" s="21" t="str">
        <f>_xlfn.XLOOKUP(Consolidated[[#This Row],[CODE]],'[6]Karen sort'!$D:$D,'[6]Karen sort'!$O:$O,"NOT COMPLETE")</f>
        <v>K-8</v>
      </c>
      <c r="AV663" s="21">
        <v>43.6</v>
      </c>
      <c r="AW663" s="21">
        <v>2</v>
      </c>
      <c r="AX663" s="21" t="s">
        <v>92</v>
      </c>
      <c r="AY663" s="27" t="s">
        <v>92</v>
      </c>
      <c r="AZ663" s="21"/>
      <c r="BA663" s="21"/>
      <c r="BB663" s="21"/>
      <c r="BC663" s="21"/>
      <c r="BD663" s="21"/>
      <c r="BE663" s="21"/>
      <c r="BF663" s="24" t="s">
        <v>131</v>
      </c>
      <c r="BG663" s="24">
        <v>347.20417885277453</v>
      </c>
      <c r="BH663" s="29" t="str">
        <f>IF(_xlfn.XLOOKUP(Consolidated[[#This Row],[CODE]],'[4]PRUEBA PVI'!$D:$D,'[4]PRUEBA PVI'!$AF:$AF,"NOT FOUND")=BG663,"",_xlfn.XLOOKUP(Consolidated[[#This Row],[CODE]],'[4]PRUEBA PVI'!$D:$D,'[4]PRUEBA PVI'!$AF:$AF,"NOT FOUND"))</f>
        <v/>
      </c>
      <c r="BI663" s="30">
        <v>328.48761636325332</v>
      </c>
      <c r="BJ663" s="21">
        <v>31</v>
      </c>
      <c r="BK663" s="28" t="str">
        <f>IF(_xlfn.XLOOKUP(Consolidated[[#This Row],[CODE]],'[4]PRUEBA PVI'!$D:$D,'[4]PRUEBA PVI'!$AK:$AK,"NO DATA")=Consolidated[[#This Row],[NO OF CLASSROOMS]],"","DOES NOT MATCH")</f>
        <v/>
      </c>
      <c r="BL663" s="31">
        <f>Consolidated[[#This Row],[ENROLLMENT 2021-22]]/Consolidated[[#This Row],[NO OF CLASSROOMS]]</f>
        <v>10.596374721395268</v>
      </c>
      <c r="BM663" s="21">
        <f>Consolidated[[#This Row],[FLOOR AREA (SF)]]/Consolidated[[#This Row],[ENROLLMENT 2022-23]]</f>
        <v>96.917036284487395</v>
      </c>
      <c r="BN663" s="21" t="s">
        <v>99</v>
      </c>
      <c r="BO663" s="21" t="s">
        <v>132</v>
      </c>
      <c r="BP663" s="21" t="s">
        <v>97</v>
      </c>
      <c r="BQ663" s="21" t="s">
        <v>97</v>
      </c>
      <c r="BR663" s="21" t="s">
        <v>97</v>
      </c>
      <c r="BS663" s="21" t="str">
        <f>_xlfn.XLOOKUP(Consolidated[[#This Row],[CODE]],'[7]page 1'!$A:$A,'[7]page 1'!$C:$C,"")</f>
        <v/>
      </c>
      <c r="BT663" s="21" t="str">
        <f>_xlfn.XLOOKUP(Consolidated[[#This Row],[CODE]],[8]Sheet1!$A:$A,[8]Sheet1!$G:$G,"")</f>
        <v/>
      </c>
      <c r="BU663" s="21" t="s">
        <v>92</v>
      </c>
      <c r="BV663" s="21" t="s">
        <v>101</v>
      </c>
      <c r="BW663" s="25" t="s">
        <v>92</v>
      </c>
      <c r="BX663" s="32" t="s">
        <v>1840</v>
      </c>
      <c r="BY663" s="21" t="s">
        <v>1698</v>
      </c>
      <c r="BZ663" s="21" t="s">
        <v>103</v>
      </c>
      <c r="CA663" s="33" t="s">
        <v>1831</v>
      </c>
      <c r="CB663" s="21">
        <v>4</v>
      </c>
      <c r="CC663" s="25" t="s">
        <v>105</v>
      </c>
      <c r="CD663" s="21" t="s">
        <v>97</v>
      </c>
      <c r="CE663" s="21"/>
      <c r="CF663" s="21" t="s">
        <v>106</v>
      </c>
    </row>
    <row r="664" spans="1:84" ht="84.6" x14ac:dyDescent="0.3">
      <c r="A664" s="54">
        <v>62661</v>
      </c>
      <c r="B664" s="22" t="s">
        <v>1841</v>
      </c>
      <c r="C664" s="21" t="s">
        <v>1698</v>
      </c>
      <c r="D664" s="21" t="s">
        <v>1747</v>
      </c>
      <c r="E664" s="21" t="s">
        <v>1698</v>
      </c>
      <c r="F664" s="21"/>
      <c r="G664" s="21" t="s">
        <v>108</v>
      </c>
      <c r="H664" s="21" t="s">
        <v>109</v>
      </c>
      <c r="I664" s="21" t="s">
        <v>92</v>
      </c>
      <c r="J664" s="21" t="s">
        <v>93</v>
      </c>
      <c r="K664" s="21" t="s">
        <v>111</v>
      </c>
      <c r="L664" s="24" t="s">
        <v>92</v>
      </c>
      <c r="M664" s="24">
        <v>16.215736196582181</v>
      </c>
      <c r="N664" s="24">
        <v>16.806054678751057</v>
      </c>
      <c r="O664" s="24">
        <v>25.342725940103577</v>
      </c>
      <c r="P664" s="24">
        <v>18.835901246194815</v>
      </c>
      <c r="Q664" s="24">
        <v>27.378970202936429</v>
      </c>
      <c r="R664" s="24">
        <v>16.076504079086146</v>
      </c>
      <c r="S664" s="24">
        <v>52.161021527175819</v>
      </c>
      <c r="T664" s="24">
        <v>45.371746772028757</v>
      </c>
      <c r="U664" s="24">
        <v>36.131311215982819</v>
      </c>
      <c r="V664" s="24" t="s">
        <v>92</v>
      </c>
      <c r="W664" s="24" t="s">
        <v>92</v>
      </c>
      <c r="X664" s="24" t="s">
        <v>92</v>
      </c>
      <c r="Y664" s="24" t="s">
        <v>92</v>
      </c>
      <c r="Z664" s="24" t="s">
        <v>92</v>
      </c>
      <c r="AA664" s="24" t="s">
        <v>92</v>
      </c>
      <c r="AB664" s="23" t="s">
        <v>553</v>
      </c>
      <c r="AC664" s="21">
        <v>18.377009999999999</v>
      </c>
      <c r="AD664" s="21">
        <v>-66.062759999999997</v>
      </c>
      <c r="AE664" s="21" t="str">
        <f>_xlfn.XLOOKUP(Consolidated[[#This Row],[CODE]],[1]updatedschoolpoints!$A:$A,[1]updatedschoolpoints!$O:$O)</f>
        <v>086-090-249-03</v>
      </c>
      <c r="AF664" s="21">
        <f>_xlfn.XLOOKUP(Consolidated[[#This Row],[CODE]],[1]updatedschoolpoints!$A:$A,[1]updatedschoolpoints!$Q:$Q)</f>
        <v>3</v>
      </c>
      <c r="AG664" s="21">
        <f>_xlfn.XLOOKUP(Consolidated[[#This Row],[CODE]],[1]updatedschoolpoints!$A:$A,[1]updatedschoolpoints!$P:$P)</f>
        <v>249</v>
      </c>
      <c r="AH664" s="21">
        <f>_xlfn.XLOOKUP(Consolidated[[#This Row],[CODE]],[1]updatedschoolpoints!$A:$A,[1]updatedschoolpoints!$I:$I)</f>
        <v>6.7874500470000001</v>
      </c>
      <c r="AI664" s="21">
        <f>_xlfn.XLOOKUP(Consolidated[[#This Row],[CODE]],[1]updatedschoolpoints!$A:$A,[1]updatedschoolpoints!$H:$H)</f>
        <v>295661.32400000002</v>
      </c>
      <c r="AJ664" s="21">
        <v>180800</v>
      </c>
      <c r="AK664" s="21" t="s">
        <v>405</v>
      </c>
      <c r="AL664" s="26">
        <f>_xlfn.XLOOKUP(Consolidated[[#This Row],[CODE]],'[2]FCI updated 220517'!$B:$B,'[2]FCI updated 220517'!$GD:$GD)</f>
        <v>0.66500000000000004</v>
      </c>
      <c r="AM664" s="27">
        <f>IF(AND(Consolidated[[#This Row],[DESIGNATION]]="Historic",Consolidated[[#This Row],[DESIGNATION 3/22/2022]]="Historic"),AL664,AL664/1.6)</f>
        <v>0.41562500000000002</v>
      </c>
      <c r="AN664" s="21" t="s">
        <v>97</v>
      </c>
      <c r="AO664" s="21" t="s">
        <v>97</v>
      </c>
      <c r="AP664" s="21" t="str">
        <f>_xlfn.XLOOKUP(Consolidated[[#This Row],[CODE]],'[3]PRUEBA PVI'!$D:$D,'[3]PRUEBA PVI'!$I:$I,"NO DATA")</f>
        <v>REGULAR</v>
      </c>
      <c r="AQ664" s="28" t="str">
        <f>IF(_xlfn.XLOOKUP(Consolidated[[#This Row],[CODE]],'[4]PRUEBA PVI'!$D:$D,'[4]PRUEBA PVI'!$I:$I,"NOT FOUND")=Consolidated[[#This Row],[SPECIAL SCHOOL]],"MATCHES","NO")</f>
        <v>MATCHES</v>
      </c>
      <c r="AR664" s="28"/>
      <c r="AS664" s="21">
        <f>_xlfn.XLOOKUP(Consolidated[[#This Row],[CODE]],'[5]WORKING FILE'!$D:$D,'[5]WORKING FILE'!$W:$W,"")</f>
        <v>3</v>
      </c>
      <c r="AT664" s="33" t="str">
        <f>_xlfn.XLOOKUP(Consolidated[[#This Row],[CODE]],'[5]WORKING FILE'!$D:$D,'[5]WORKING FILE'!$V:$V)</f>
        <v>networked with PK-8 at El Senorial or Luz</v>
      </c>
      <c r="AU664" s="21" t="str">
        <f>_xlfn.XLOOKUP(Consolidated[[#This Row],[CODE]],'[6]Karen sort'!$D:$D,'[6]Karen sort'!$O:$O,"NOT COMPLETE")</f>
        <v>PK-8</v>
      </c>
      <c r="AV664" s="21">
        <v>43.6</v>
      </c>
      <c r="AW664" s="21">
        <v>2</v>
      </c>
      <c r="AX664" s="21" t="s">
        <v>92</v>
      </c>
      <c r="AY664" s="27" t="s">
        <v>92</v>
      </c>
      <c r="AZ664" s="21"/>
      <c r="BA664" s="21"/>
      <c r="BB664" s="21"/>
      <c r="BC664" s="21"/>
      <c r="BD664" s="21"/>
      <c r="BE664" s="21"/>
      <c r="BF664" s="24" t="s">
        <v>179</v>
      </c>
      <c r="BG664" s="24">
        <v>282.73335459042153</v>
      </c>
      <c r="BH664" s="29" t="str">
        <f>IF(_xlfn.XLOOKUP(Consolidated[[#This Row],[CODE]],'[4]PRUEBA PVI'!$D:$D,'[4]PRUEBA PVI'!$AF:$AF,"NOT FOUND")=BG664,"",_xlfn.XLOOKUP(Consolidated[[#This Row],[CODE]],'[4]PRUEBA PVI'!$D:$D,'[4]PRUEBA PVI'!$AF:$AF,"NOT FOUND"))</f>
        <v/>
      </c>
      <c r="BI664" s="30">
        <v>267.3600806291077</v>
      </c>
      <c r="BJ664" s="21">
        <v>40</v>
      </c>
      <c r="BK664" s="28" t="str">
        <f>IF(_xlfn.XLOOKUP(Consolidated[[#This Row],[CODE]],'[4]PRUEBA PVI'!$D:$D,'[4]PRUEBA PVI'!$AK:$AK,"NO DATA")=Consolidated[[#This Row],[NO OF CLASSROOMS]],"","DOES NOT MATCH")</f>
        <v/>
      </c>
      <c r="BL664" s="31">
        <f>Consolidated[[#This Row],[ENROLLMENT 2021-22]]/Consolidated[[#This Row],[NO OF CLASSROOMS]]</f>
        <v>6.6840020157276925</v>
      </c>
      <c r="BM664" s="21">
        <f>Consolidated[[#This Row],[FLOOR AREA (SF)]]/Consolidated[[#This Row],[ENROLLMENT 2022-23]]</f>
        <v>639.47177460513592</v>
      </c>
      <c r="BN664" s="21" t="s">
        <v>99</v>
      </c>
      <c r="BO664" s="21" t="s">
        <v>132</v>
      </c>
      <c r="BP664" s="21" t="s">
        <v>97</v>
      </c>
      <c r="BQ664" s="21" t="s">
        <v>123</v>
      </c>
      <c r="BR664" s="21" t="s">
        <v>97</v>
      </c>
      <c r="BS664" s="21" t="str">
        <f>_xlfn.XLOOKUP(Consolidated[[#This Row],[CODE]],'[7]page 1'!$A:$A,'[7]page 1'!$C:$C,"")</f>
        <v/>
      </c>
      <c r="BT664" s="21" t="str">
        <f>_xlfn.XLOOKUP(Consolidated[[#This Row],[CODE]],[8]Sheet1!$A:$A,[8]Sheet1!$G:$G,"")</f>
        <v/>
      </c>
      <c r="BU664" s="21" t="s">
        <v>285</v>
      </c>
      <c r="BV664" s="21" t="s">
        <v>101</v>
      </c>
      <c r="BW664" s="25" t="s">
        <v>279</v>
      </c>
      <c r="BX664" s="32" t="s">
        <v>1842</v>
      </c>
      <c r="BY664" s="21" t="s">
        <v>1698</v>
      </c>
      <c r="BZ664" s="21" t="s">
        <v>103</v>
      </c>
      <c r="CA664" s="33" t="s">
        <v>1817</v>
      </c>
      <c r="CB664" s="21">
        <v>4</v>
      </c>
      <c r="CC664" s="25" t="s">
        <v>172</v>
      </c>
      <c r="CD664" s="21" t="s">
        <v>97</v>
      </c>
      <c r="CE664" s="21"/>
      <c r="CF664" s="21" t="s">
        <v>106</v>
      </c>
    </row>
    <row r="665" spans="1:84" ht="84.6" x14ac:dyDescent="0.3">
      <c r="A665" s="21">
        <v>62679</v>
      </c>
      <c r="B665" s="22" t="s">
        <v>1841</v>
      </c>
      <c r="C665" s="21" t="s">
        <v>1698</v>
      </c>
      <c r="D665" s="21" t="s">
        <v>1747</v>
      </c>
      <c r="E665" s="21" t="s">
        <v>1698</v>
      </c>
      <c r="F665" s="21"/>
      <c r="G665" s="21" t="s">
        <v>119</v>
      </c>
      <c r="H665" s="21" t="s">
        <v>120</v>
      </c>
      <c r="I665" s="21" t="s">
        <v>92</v>
      </c>
      <c r="J665" s="21" t="s">
        <v>93</v>
      </c>
      <c r="K665" s="21" t="s">
        <v>121</v>
      </c>
      <c r="L665" s="24" t="s">
        <v>92</v>
      </c>
      <c r="M665" s="24">
        <v>13.354135691302972</v>
      </c>
      <c r="N665" s="24">
        <v>9.3366970437505863</v>
      </c>
      <c r="O665" s="24">
        <v>7.5089558341047633</v>
      </c>
      <c r="P665" s="24">
        <v>16.010516059265594</v>
      </c>
      <c r="Q665" s="24">
        <v>16.049741153445492</v>
      </c>
      <c r="R665" s="24">
        <v>10.402443815879272</v>
      </c>
      <c r="S665" s="24" t="s">
        <v>92</v>
      </c>
      <c r="T665" s="24" t="s">
        <v>92</v>
      </c>
      <c r="U665" s="24" t="s">
        <v>92</v>
      </c>
      <c r="V665" s="24" t="s">
        <v>92</v>
      </c>
      <c r="W665" s="24" t="s">
        <v>92</v>
      </c>
      <c r="X665" s="24" t="s">
        <v>92</v>
      </c>
      <c r="Y665" s="24" t="s">
        <v>92</v>
      </c>
      <c r="Z665" s="24" t="s">
        <v>92</v>
      </c>
      <c r="AA665" s="24" t="s">
        <v>92</v>
      </c>
      <c r="AB665" s="23" t="s">
        <v>136</v>
      </c>
      <c r="AC665" s="21">
        <v>18.393129999999999</v>
      </c>
      <c r="AD665" s="21">
        <v>-66.054090000000002</v>
      </c>
      <c r="AE665" s="21" t="str">
        <f>_xlfn.XLOOKUP(Consolidated[[#This Row],[CODE]],[1]updatedschoolpoints!$A:$A,[1]updatedschoolpoints!$O:$O)</f>
        <v>087-000-006-41</v>
      </c>
      <c r="AF665" s="21">
        <f>_xlfn.XLOOKUP(Consolidated[[#This Row],[CODE]],[1]updatedschoolpoints!$A:$A,[1]updatedschoolpoints!$Q:$Q)</f>
        <v>4</v>
      </c>
      <c r="AG665" s="21">
        <f>_xlfn.XLOOKUP(Consolidated[[#This Row],[CODE]],[1]updatedschoolpoints!$A:$A,[1]updatedschoolpoints!$P:$P)</f>
        <v>6</v>
      </c>
      <c r="AH665" s="21">
        <f>_xlfn.XLOOKUP(Consolidated[[#This Row],[CODE]],[1]updatedschoolpoints!$A:$A,[1]updatedschoolpoints!$I:$I)</f>
        <v>1.1975777110000001</v>
      </c>
      <c r="AI665" s="21">
        <f>_xlfn.XLOOKUP(Consolidated[[#This Row],[CODE]],[1]updatedschoolpoints!$A:$A,[1]updatedschoolpoints!$H:$H)</f>
        <v>52166.485090000002</v>
      </c>
      <c r="AJ665" s="21">
        <v>26794</v>
      </c>
      <c r="AK665" s="21" t="s">
        <v>934</v>
      </c>
      <c r="AL665" s="26">
        <f>_xlfn.XLOOKUP(Consolidated[[#This Row],[CODE]],'[2]FCI updated 220517'!$B:$B,'[2]FCI updated 220517'!$GD:$GD)</f>
        <v>1.1639999999999999</v>
      </c>
      <c r="AM665" s="27">
        <f>IF(AND(Consolidated[[#This Row],[DESIGNATION]]="Historic",Consolidated[[#This Row],[DESIGNATION 3/22/2022]]="Historic"),AL665,AL665/1.6)</f>
        <v>0.72749999999999992</v>
      </c>
      <c r="AN665" s="21" t="s">
        <v>97</v>
      </c>
      <c r="AO665" s="21" t="s">
        <v>97</v>
      </c>
      <c r="AP665" s="21" t="str">
        <f>_xlfn.XLOOKUP(Consolidated[[#This Row],[CODE]],'[3]PRUEBA PVI'!$D:$D,'[3]PRUEBA PVI'!$I:$I,"NO DATA")</f>
        <v>REGULAR</v>
      </c>
      <c r="AQ665" s="28" t="str">
        <f>IF(_xlfn.XLOOKUP(Consolidated[[#This Row],[CODE]],'[4]PRUEBA PVI'!$D:$D,'[4]PRUEBA PVI'!$I:$I,"NOT FOUND")=Consolidated[[#This Row],[SPECIAL SCHOOL]],"MATCHES","NO")</f>
        <v>MATCHES</v>
      </c>
      <c r="AR665" s="28"/>
      <c r="AS665" s="21">
        <f>_xlfn.XLOOKUP(Consolidated[[#This Row],[CODE]],'[5]WORKING FILE'!$D:$D,'[5]WORKING FILE'!$W:$W,"")</f>
        <v>1</v>
      </c>
      <c r="AT665" s="33" t="str">
        <f>_xlfn.XLOOKUP(Consolidated[[#This Row],[CODE]],'[5]WORKING FILE'!$D:$D,'[5]WORKING FILE'!$V:$V)</f>
        <v>tight site but park nearby</v>
      </c>
      <c r="AU665" s="21" t="str">
        <f>_xlfn.XLOOKUP(Consolidated[[#This Row],[CODE]],'[6]Karen sort'!$D:$D,'[6]Karen sort'!$O:$O,"NOT COMPLETE")</f>
        <v>K-5</v>
      </c>
      <c r="AV665" s="21">
        <v>43.6</v>
      </c>
      <c r="AW665" s="21">
        <v>4</v>
      </c>
      <c r="AX665" s="21" t="s">
        <v>92</v>
      </c>
      <c r="AY665" s="27" t="s">
        <v>92</v>
      </c>
      <c r="AZ665" s="21"/>
      <c r="BA665" s="21"/>
      <c r="BB665" s="21"/>
      <c r="BC665" s="21"/>
      <c r="BD665" s="21"/>
      <c r="BE665" s="21"/>
      <c r="BF665" s="24" t="s">
        <v>98</v>
      </c>
      <c r="BG665" s="24">
        <v>79.367318263415029</v>
      </c>
      <c r="BH665" s="29" t="str">
        <f>IF(_xlfn.XLOOKUP(Consolidated[[#This Row],[CODE]],'[4]PRUEBA PVI'!$D:$D,'[4]PRUEBA PVI'!$AF:$AF,"NOT FOUND")=BG665,"",_xlfn.XLOOKUP(Consolidated[[#This Row],[CODE]],'[4]PRUEBA PVI'!$D:$D,'[4]PRUEBA PVI'!$AF:$AF,"NOT FOUND"))</f>
        <v/>
      </c>
      <c r="BI665" s="30">
        <v>74.994187745184831</v>
      </c>
      <c r="BJ665" s="21">
        <v>21</v>
      </c>
      <c r="BK665" s="28" t="str">
        <f>IF(_xlfn.XLOOKUP(Consolidated[[#This Row],[CODE]],'[4]PRUEBA PVI'!$D:$D,'[4]PRUEBA PVI'!$AK:$AK,"NO DATA")=Consolidated[[#This Row],[NO OF CLASSROOMS]],"","DOES NOT MATCH")</f>
        <v/>
      </c>
      <c r="BL665" s="31">
        <f>Consolidated[[#This Row],[ENROLLMENT 2021-22]]/Consolidated[[#This Row],[NO OF CLASSROOMS]]</f>
        <v>3.5711517973897537</v>
      </c>
      <c r="BM665" s="21">
        <f>Consolidated[[#This Row],[FLOOR AREA (SF)]]/Consolidated[[#This Row],[ENROLLMENT 2022-23]]</f>
        <v>337.59487640835283</v>
      </c>
      <c r="BN665" s="21" t="s">
        <v>99</v>
      </c>
      <c r="BO665" s="21" t="s">
        <v>115</v>
      </c>
      <c r="BP665" s="21" t="s">
        <v>97</v>
      </c>
      <c r="BQ665" s="21" t="s">
        <v>97</v>
      </c>
      <c r="BR665" s="21" t="s">
        <v>97</v>
      </c>
      <c r="BS665" s="21" t="str">
        <f>_xlfn.XLOOKUP(Consolidated[[#This Row],[CODE]],'[7]page 1'!$A:$A,'[7]page 1'!$C:$C,"")</f>
        <v/>
      </c>
      <c r="BT665" s="21" t="str">
        <f>_xlfn.XLOOKUP(Consolidated[[#This Row],[CODE]],[8]Sheet1!$A:$A,[8]Sheet1!$G:$G,"")</f>
        <v/>
      </c>
      <c r="BU665" s="21" t="s">
        <v>92</v>
      </c>
      <c r="BV665" s="21" t="s">
        <v>124</v>
      </c>
      <c r="BW665" s="25" t="s">
        <v>92</v>
      </c>
      <c r="BX665" s="32" t="s">
        <v>1843</v>
      </c>
      <c r="BY665" s="21" t="s">
        <v>1698</v>
      </c>
      <c r="BZ665" s="21" t="s">
        <v>103</v>
      </c>
      <c r="CA665" s="33" t="s">
        <v>1805</v>
      </c>
      <c r="CB665" s="21">
        <v>4</v>
      </c>
      <c r="CC665" s="25" t="s">
        <v>105</v>
      </c>
      <c r="CD665" s="21" t="s">
        <v>97</v>
      </c>
      <c r="CE665" s="21"/>
      <c r="CF665" s="21" t="s">
        <v>106</v>
      </c>
    </row>
    <row r="666" spans="1:84" ht="27.6" x14ac:dyDescent="0.3">
      <c r="A666" s="21">
        <v>62810</v>
      </c>
      <c r="B666" s="22" t="s">
        <v>217</v>
      </c>
      <c r="C666" s="21" t="s">
        <v>1698</v>
      </c>
      <c r="D666" s="21" t="s">
        <v>1747</v>
      </c>
      <c r="E666" s="21" t="s">
        <v>1698</v>
      </c>
      <c r="F666" s="21"/>
      <c r="G666" s="21" t="s">
        <v>119</v>
      </c>
      <c r="H666" s="21" t="s">
        <v>120</v>
      </c>
      <c r="I666" s="21" t="s">
        <v>110</v>
      </c>
      <c r="J666" s="21" t="s">
        <v>92</v>
      </c>
      <c r="K666" s="21" t="s">
        <v>121</v>
      </c>
      <c r="L666" s="24">
        <v>10.874694471772335</v>
      </c>
      <c r="M666" s="24">
        <v>20.031203536954457</v>
      </c>
      <c r="N666" s="24">
        <v>22.408072905001408</v>
      </c>
      <c r="O666" s="24">
        <v>21.588248023051193</v>
      </c>
      <c r="P666" s="24">
        <v>20.719491370814296</v>
      </c>
      <c r="Q666" s="24">
        <v>21.714355678190962</v>
      </c>
      <c r="R666" s="24">
        <v>16.076504079086146</v>
      </c>
      <c r="S666" s="24" t="s">
        <v>92</v>
      </c>
      <c r="T666" s="24" t="s">
        <v>92</v>
      </c>
      <c r="U666" s="24" t="s">
        <v>92</v>
      </c>
      <c r="V666" s="24" t="s">
        <v>92</v>
      </c>
      <c r="W666" s="24" t="s">
        <v>92</v>
      </c>
      <c r="X666" s="24" t="s">
        <v>92</v>
      </c>
      <c r="Y666" s="24" t="s">
        <v>92</v>
      </c>
      <c r="Z666" s="24" t="s">
        <v>92</v>
      </c>
      <c r="AA666" s="24">
        <v>3.6299041201877462</v>
      </c>
      <c r="AB666" s="23" t="s">
        <v>223</v>
      </c>
      <c r="AC666" s="21">
        <v>18.400132119999999</v>
      </c>
      <c r="AD666" s="21">
        <v>-66.048232220000003</v>
      </c>
      <c r="AE666" s="21" t="str">
        <f>_xlfn.XLOOKUP(Consolidated[[#This Row],[CODE]],[1]updatedschoolpoints!$A:$A,[1]updatedschoolpoints!$O:$O)</f>
        <v>087-013-496-07</v>
      </c>
      <c r="AF666" s="21">
        <f>_xlfn.XLOOKUP(Consolidated[[#This Row],[CODE]],[1]updatedschoolpoints!$A:$A,[1]updatedschoolpoints!$Q:$Q)</f>
        <v>7</v>
      </c>
      <c r="AG666" s="21">
        <f>_xlfn.XLOOKUP(Consolidated[[#This Row],[CODE]],[1]updatedschoolpoints!$A:$A,[1]updatedschoolpoints!$P:$P)</f>
        <v>496</v>
      </c>
      <c r="AH666" s="21">
        <f>_xlfn.XLOOKUP(Consolidated[[#This Row],[CODE]],[1]updatedschoolpoints!$A:$A,[1]updatedschoolpoints!$I:$I)</f>
        <v>2.159261313</v>
      </c>
      <c r="AI666" s="21">
        <f>_xlfn.XLOOKUP(Consolidated[[#This Row],[CODE]],[1]updatedschoolpoints!$A:$A,[1]updatedschoolpoints!$H:$H)</f>
        <v>94057.422789999997</v>
      </c>
      <c r="AJ666" s="21">
        <v>14850</v>
      </c>
      <c r="AK666" s="21" t="s">
        <v>405</v>
      </c>
      <c r="AL666" s="26">
        <f>_xlfn.XLOOKUP(Consolidated[[#This Row],[CODE]],'[2]FCI updated 220517'!$B:$B,'[2]FCI updated 220517'!$GD:$GD)</f>
        <v>0.69499999999999995</v>
      </c>
      <c r="AM666" s="27">
        <f>IF(AND(Consolidated[[#This Row],[DESIGNATION]]="Historic",Consolidated[[#This Row],[DESIGNATION 3/22/2022]]="Historic"),AL666,AL666/1.6)</f>
        <v>0.43437499999999996</v>
      </c>
      <c r="AN666" s="21" t="s">
        <v>97</v>
      </c>
      <c r="AO666" s="21" t="s">
        <v>97</v>
      </c>
      <c r="AP666" s="21" t="str">
        <f>_xlfn.XLOOKUP(Consolidated[[#This Row],[CODE]],'[3]PRUEBA PVI'!$D:$D,'[3]PRUEBA PVI'!$I:$I,"NO DATA")</f>
        <v>MONTESSORI</v>
      </c>
      <c r="AQ666" s="28" t="str">
        <f>IF(_xlfn.XLOOKUP(Consolidated[[#This Row],[CODE]],'[4]PRUEBA PVI'!$D:$D,'[4]PRUEBA PVI'!$I:$I,"NOT FOUND")=Consolidated[[#This Row],[SPECIAL SCHOOL]],"MATCHES","NO")</f>
        <v>MATCHES</v>
      </c>
      <c r="AR666" s="28"/>
      <c r="AS666" s="21">
        <f>_xlfn.XLOOKUP(Consolidated[[#This Row],[CODE]],'[5]WORKING FILE'!$D:$D,'[5]WORKING FILE'!$W:$W,"")</f>
        <v>1</v>
      </c>
      <c r="AT666" s="33" t="str">
        <f>_xlfn.XLOOKUP(Consolidated[[#This Row],[CODE]],'[5]WORKING FILE'!$D:$D,'[5]WORKING FILE'!$V:$V)</f>
        <v>montessori; next to university-run elementary; tight site</v>
      </c>
      <c r="AU666" s="21" t="str">
        <f>_xlfn.XLOOKUP(Consolidated[[#This Row],[CODE]],'[6]Karen sort'!$D:$D,'[6]Karen sort'!$O:$O,"NOT COMPLETE")</f>
        <v>PK-5</v>
      </c>
      <c r="AV666" s="21">
        <v>43.6</v>
      </c>
      <c r="AW666" s="21">
        <v>4</v>
      </c>
      <c r="AX666" s="21" t="s">
        <v>92</v>
      </c>
      <c r="AY666" s="27" t="s">
        <v>92</v>
      </c>
      <c r="AZ666" s="21"/>
      <c r="BA666" s="21"/>
      <c r="BB666" s="21"/>
      <c r="BC666" s="21"/>
      <c r="BD666" s="21"/>
      <c r="BE666" s="21"/>
      <c r="BF666" s="24" t="s">
        <v>98</v>
      </c>
      <c r="BG666" s="24">
        <v>133.41257006487078</v>
      </c>
      <c r="BH666" s="29" t="str">
        <f>IF(_xlfn.XLOOKUP(Consolidated[[#This Row],[CODE]],'[4]PRUEBA PVI'!$D:$D,'[4]PRUEBA PVI'!$AF:$AF,"NOT FOUND")=BG666,"",_xlfn.XLOOKUP(Consolidated[[#This Row],[CODE]],'[4]PRUEBA PVI'!$D:$D,'[4]PRUEBA PVI'!$AF:$AF,"NOT FOUND"))</f>
        <v/>
      </c>
      <c r="BI666" s="30">
        <v>127.39946457400528</v>
      </c>
      <c r="BJ666" s="21">
        <v>12</v>
      </c>
      <c r="BK666" s="28" t="str">
        <f>IF(_xlfn.XLOOKUP(Consolidated[[#This Row],[CODE]],'[4]PRUEBA PVI'!$D:$D,'[4]PRUEBA PVI'!$AK:$AK,"NO DATA")=Consolidated[[#This Row],[NO OF CLASSROOMS]],"","DOES NOT MATCH")</f>
        <v/>
      </c>
      <c r="BL666" s="31">
        <f>Consolidated[[#This Row],[ENROLLMENT 2021-22]]/Consolidated[[#This Row],[NO OF CLASSROOMS]]</f>
        <v>10.616622047833774</v>
      </c>
      <c r="BM666" s="21">
        <f>Consolidated[[#This Row],[FLOOR AREA (SF)]]/Consolidated[[#This Row],[ENROLLMENT 2022-23]]</f>
        <v>111.30885187789508</v>
      </c>
      <c r="BN666" s="21" t="s">
        <v>99</v>
      </c>
      <c r="BO666" s="21" t="s">
        <v>115</v>
      </c>
      <c r="BP666" s="21" t="s">
        <v>97</v>
      </c>
      <c r="BQ666" s="21" t="s">
        <v>97</v>
      </c>
      <c r="BR666" s="21" t="s">
        <v>97</v>
      </c>
      <c r="BS666" s="21" t="str">
        <f>_xlfn.XLOOKUP(Consolidated[[#This Row],[CODE]],'[7]page 1'!$A:$A,'[7]page 1'!$C:$C,"")</f>
        <v/>
      </c>
      <c r="BT666" s="21" t="str">
        <f>_xlfn.XLOOKUP(Consolidated[[#This Row],[CODE]],[8]Sheet1!$A:$A,[8]Sheet1!$G:$G,"")</f>
        <v/>
      </c>
      <c r="BU666" s="21" t="s">
        <v>92</v>
      </c>
      <c r="BV666" s="21" t="s">
        <v>101</v>
      </c>
      <c r="BW666" s="25" t="s">
        <v>92</v>
      </c>
      <c r="BX666" s="32" t="s">
        <v>1844</v>
      </c>
      <c r="BY666" s="21" t="s">
        <v>1698</v>
      </c>
      <c r="BZ666" s="21" t="s">
        <v>103</v>
      </c>
      <c r="CA666" s="33" t="s">
        <v>1736</v>
      </c>
      <c r="CB666" s="21">
        <v>4</v>
      </c>
      <c r="CC666" s="25" t="s">
        <v>172</v>
      </c>
      <c r="CD666" s="21" t="s">
        <v>97</v>
      </c>
      <c r="CE666" s="21"/>
      <c r="CF666" s="21" t="s">
        <v>143</v>
      </c>
    </row>
    <row r="667" spans="1:84" ht="41.4" x14ac:dyDescent="0.3">
      <c r="A667" s="21">
        <v>62877</v>
      </c>
      <c r="B667" s="22" t="s">
        <v>1845</v>
      </c>
      <c r="C667" s="21" t="s">
        <v>1698</v>
      </c>
      <c r="D667" s="21" t="s">
        <v>1747</v>
      </c>
      <c r="E667" s="21" t="s">
        <v>1698</v>
      </c>
      <c r="F667" s="21"/>
      <c r="G667" s="21" t="s">
        <v>160</v>
      </c>
      <c r="H667" s="21" t="s">
        <v>161</v>
      </c>
      <c r="I667" s="21" t="s">
        <v>92</v>
      </c>
      <c r="J667" s="21" t="s">
        <v>93</v>
      </c>
      <c r="K667" s="21" t="s">
        <v>162</v>
      </c>
      <c r="L667" s="24" t="s">
        <v>92</v>
      </c>
      <c r="M667" s="24" t="s">
        <v>92</v>
      </c>
      <c r="N667" s="24" t="s">
        <v>92</v>
      </c>
      <c r="O667" s="24" t="s">
        <v>92</v>
      </c>
      <c r="P667" s="24" t="s">
        <v>92</v>
      </c>
      <c r="Q667" s="24" t="s">
        <v>92</v>
      </c>
      <c r="R667" s="24" t="s">
        <v>92</v>
      </c>
      <c r="S667" s="24" t="s">
        <v>92</v>
      </c>
      <c r="T667" s="24" t="s">
        <v>92</v>
      </c>
      <c r="U667" s="24" t="s">
        <v>92</v>
      </c>
      <c r="V667" s="24">
        <v>32.461791749213091</v>
      </c>
      <c r="W667" s="24">
        <v>48.653307673886559</v>
      </c>
      <c r="X667" s="24">
        <v>54.036859113940544</v>
      </c>
      <c r="Y667" s="24">
        <v>24.116298875969125</v>
      </c>
      <c r="Z667" s="24" t="s">
        <v>92</v>
      </c>
      <c r="AA667" s="24" t="s">
        <v>92</v>
      </c>
      <c r="AB667" s="23" t="s">
        <v>178</v>
      </c>
      <c r="AC667" s="21">
        <v>18.39772</v>
      </c>
      <c r="AD667" s="21">
        <v>-66.04092</v>
      </c>
      <c r="AE667" s="21" t="str">
        <f>_xlfn.XLOOKUP(Consolidated[[#This Row],[CODE]],[1]updatedschoolpoints!$A:$A,[1]updatedschoolpoints!$O:$O)</f>
        <v>087-024-843-01</v>
      </c>
      <c r="AF667" s="21">
        <f>_xlfn.XLOOKUP(Consolidated[[#This Row],[CODE]],[1]updatedschoolpoints!$A:$A,[1]updatedschoolpoints!$Q:$Q)</f>
        <v>1</v>
      </c>
      <c r="AG667" s="21">
        <f>_xlfn.XLOOKUP(Consolidated[[#This Row],[CODE]],[1]updatedschoolpoints!$A:$A,[1]updatedschoolpoints!$P:$P)</f>
        <v>843</v>
      </c>
      <c r="AH667" s="21">
        <f>_xlfn.XLOOKUP(Consolidated[[#This Row],[CODE]],[1]updatedschoolpoints!$A:$A,[1]updatedschoolpoints!$I:$I)</f>
        <v>6.9423167719999999</v>
      </c>
      <c r="AI667" s="21">
        <f>_xlfn.XLOOKUP(Consolidated[[#This Row],[CODE]],[1]updatedschoolpoints!$A:$A,[1]updatedschoolpoints!$H:$H)</f>
        <v>302407.3186</v>
      </c>
      <c r="AJ667" s="21">
        <v>72000</v>
      </c>
      <c r="AK667" s="21" t="s">
        <v>1132</v>
      </c>
      <c r="AL667" s="26">
        <f>_xlfn.XLOOKUP(Consolidated[[#This Row],[CODE]],'[2]FCI updated 220517'!$B:$B,'[2]FCI updated 220517'!$GD:$GD)</f>
        <v>1.452</v>
      </c>
      <c r="AM667" s="27">
        <f>IF(AND(Consolidated[[#This Row],[DESIGNATION]]="Historic",Consolidated[[#This Row],[DESIGNATION 3/22/2022]]="Historic"),AL667,AL667/1.6)</f>
        <v>0.90749999999999997</v>
      </c>
      <c r="AN667" s="21" t="s">
        <v>97</v>
      </c>
      <c r="AO667" s="21" t="s">
        <v>97</v>
      </c>
      <c r="AP667" s="21" t="str">
        <f>_xlfn.XLOOKUP(Consolidated[[#This Row],[CODE]],'[3]PRUEBA PVI'!$D:$D,'[3]PRUEBA PVI'!$I:$I,"NO DATA")</f>
        <v>REGULAR</v>
      </c>
      <c r="AQ667" s="28" t="str">
        <f>IF(_xlfn.XLOOKUP(Consolidated[[#This Row],[CODE]],'[4]PRUEBA PVI'!$D:$D,'[4]PRUEBA PVI'!$I:$I,"NOT FOUND")=Consolidated[[#This Row],[SPECIAL SCHOOL]],"MATCHES","NO")</f>
        <v>MATCHES</v>
      </c>
      <c r="AR667" s="28"/>
      <c r="AS667" s="21">
        <f>_xlfn.XLOOKUP(Consolidated[[#This Row],[CODE]],'[5]WORKING FILE'!$D:$D,'[5]WORKING FILE'!$W:$W,"")</f>
        <v>5</v>
      </c>
      <c r="AT667" s="33">
        <f>_xlfn.XLOOKUP(Consolidated[[#This Row],[CODE]],'[5]WORKING FILE'!$D:$D,'[5]WORKING FILE'!$V:$V)</f>
        <v>0</v>
      </c>
      <c r="AU667" s="21" t="str">
        <f>_xlfn.XLOOKUP(Consolidated[[#This Row],[CODE]],'[6]Karen sort'!$D:$D,'[6]Karen sort'!$O:$O,"NOT COMPLETE")</f>
        <v>9-12</v>
      </c>
      <c r="AV667" s="21">
        <v>43.6</v>
      </c>
      <c r="AW667" s="21">
        <v>1</v>
      </c>
      <c r="AX667" s="21" t="s">
        <v>92</v>
      </c>
      <c r="AY667" s="27" t="s">
        <v>92</v>
      </c>
      <c r="AZ667" s="21"/>
      <c r="BA667" s="21"/>
      <c r="BB667" s="21"/>
      <c r="BC667" s="21"/>
      <c r="BD667" s="21"/>
      <c r="BE667" s="21"/>
      <c r="BF667" s="24" t="s">
        <v>98</v>
      </c>
      <c r="BG667" s="24">
        <v>212.44657485356041</v>
      </c>
      <c r="BH667" s="29" t="str">
        <f>IF(_xlfn.XLOOKUP(Consolidated[[#This Row],[CODE]],'[4]PRUEBA PVI'!$D:$D,'[4]PRUEBA PVI'!$AF:$AF,"NOT FOUND")=BG667,"",_xlfn.XLOOKUP(Consolidated[[#This Row],[CODE]],'[4]PRUEBA PVI'!$D:$D,'[4]PRUEBA PVI'!$AF:$AF,"NOT FOUND"))</f>
        <v/>
      </c>
      <c r="BI667" s="30">
        <v>205.18328028420513</v>
      </c>
      <c r="BJ667" s="21">
        <v>28</v>
      </c>
      <c r="BK667" s="28" t="str">
        <f>IF(_xlfn.XLOOKUP(Consolidated[[#This Row],[CODE]],'[4]PRUEBA PVI'!$D:$D,'[4]PRUEBA PVI'!$AK:$AK,"NO DATA")=Consolidated[[#This Row],[NO OF CLASSROOMS]],"","DOES NOT MATCH")</f>
        <v/>
      </c>
      <c r="BL667" s="31">
        <f>Consolidated[[#This Row],[ENROLLMENT 2021-22]]/Consolidated[[#This Row],[NO OF CLASSROOMS]]</f>
        <v>7.3279742958644691</v>
      </c>
      <c r="BM667" s="21">
        <f>Consolidated[[#This Row],[FLOOR AREA (SF)]]/Consolidated[[#This Row],[ENROLLMENT 2022-23]]</f>
        <v>338.90873528852916</v>
      </c>
      <c r="BN667" s="21" t="s">
        <v>99</v>
      </c>
      <c r="BO667" s="21" t="s">
        <v>132</v>
      </c>
      <c r="BP667" s="21" t="s">
        <v>97</v>
      </c>
      <c r="BQ667" s="21" t="s">
        <v>123</v>
      </c>
      <c r="BR667" s="21" t="s">
        <v>97</v>
      </c>
      <c r="BS667" s="21" t="str">
        <f>_xlfn.XLOOKUP(Consolidated[[#This Row],[CODE]],'[7]page 1'!$A:$A,'[7]page 1'!$C:$C,"")</f>
        <v/>
      </c>
      <c r="BT667" s="21" t="str">
        <f>_xlfn.XLOOKUP(Consolidated[[#This Row],[CODE]],[8]Sheet1!$A:$A,[8]Sheet1!$G:$G,"")</f>
        <v/>
      </c>
      <c r="BU667" s="21" t="s">
        <v>285</v>
      </c>
      <c r="BV667" s="21" t="s">
        <v>101</v>
      </c>
      <c r="BW667" s="25" t="s">
        <v>125</v>
      </c>
      <c r="BX667" s="32" t="s">
        <v>1846</v>
      </c>
      <c r="BY667" s="21" t="s">
        <v>1698</v>
      </c>
      <c r="BZ667" s="21" t="s">
        <v>103</v>
      </c>
      <c r="CA667" s="33" t="s">
        <v>1847</v>
      </c>
      <c r="CB667" s="21">
        <v>4</v>
      </c>
      <c r="CC667" s="25" t="s">
        <v>105</v>
      </c>
      <c r="CD667" s="21" t="s">
        <v>97</v>
      </c>
      <c r="CE667" s="21"/>
      <c r="CF667" s="21" t="s">
        <v>117</v>
      </c>
    </row>
    <row r="668" spans="1:84" ht="27.6" x14ac:dyDescent="0.3">
      <c r="A668" s="21">
        <v>62893</v>
      </c>
      <c r="B668" s="22" t="s">
        <v>1848</v>
      </c>
      <c r="C668" s="21" t="s">
        <v>1698</v>
      </c>
      <c r="D668" s="21" t="s">
        <v>1747</v>
      </c>
      <c r="E668" s="21" t="s">
        <v>1698</v>
      </c>
      <c r="F668" s="21"/>
      <c r="G668" s="21" t="s">
        <v>379</v>
      </c>
      <c r="H668" s="21" t="s">
        <v>380</v>
      </c>
      <c r="I668" s="21" t="s">
        <v>92</v>
      </c>
      <c r="J668" s="21" t="s">
        <v>93</v>
      </c>
      <c r="K668" s="21" t="s">
        <v>268</v>
      </c>
      <c r="L668" s="24" t="s">
        <v>92</v>
      </c>
      <c r="M668" s="24">
        <v>18.123469866768321</v>
      </c>
      <c r="N668" s="24">
        <v>13.071375861250822</v>
      </c>
      <c r="O668" s="24">
        <v>21.588248023051193</v>
      </c>
      <c r="P668" s="24">
        <v>16.010516059265594</v>
      </c>
      <c r="Q668" s="24">
        <v>22.658458098981871</v>
      </c>
      <c r="R668" s="24">
        <v>28.370301316034375</v>
      </c>
      <c r="S668" s="24">
        <v>26.554701868380416</v>
      </c>
      <c r="T668" s="24">
        <v>59.55041763828774</v>
      </c>
      <c r="U668" s="24">
        <v>47.541198968398447</v>
      </c>
      <c r="V668" s="24">
        <v>39.145101815227548</v>
      </c>
      <c r="W668" s="24">
        <v>52.469253373799226</v>
      </c>
      <c r="X668" s="24">
        <v>25.088541731472397</v>
      </c>
      <c r="Y668" s="24">
        <v>16.399083235659006</v>
      </c>
      <c r="Z668" s="24" t="s">
        <v>92</v>
      </c>
      <c r="AA668" s="24" t="s">
        <v>92</v>
      </c>
      <c r="AB668" s="23" t="s">
        <v>1849</v>
      </c>
      <c r="AC668" s="21">
        <v>18.354700000000001</v>
      </c>
      <c r="AD668" s="21">
        <v>-66.038960000000003</v>
      </c>
      <c r="AE668" s="21" t="str">
        <f>_xlfn.XLOOKUP(Consolidated[[#This Row],[CODE]],[1]updatedschoolpoints!$A:$A,[1]updatedschoolpoints!$O:$O)</f>
        <v>115-054-617-20</v>
      </c>
      <c r="AF668" s="21">
        <f>_xlfn.XLOOKUP(Consolidated[[#This Row],[CODE]],[1]updatedschoolpoints!$A:$A,[1]updatedschoolpoints!$Q:$Q)</f>
        <v>20</v>
      </c>
      <c r="AG668" s="21">
        <f>_xlfn.XLOOKUP(Consolidated[[#This Row],[CODE]],[1]updatedschoolpoints!$A:$A,[1]updatedschoolpoints!$P:$P)</f>
        <v>617</v>
      </c>
      <c r="AH668" s="21">
        <f>_xlfn.XLOOKUP(Consolidated[[#This Row],[CODE]],[1]updatedschoolpoints!$A:$A,[1]updatedschoolpoints!$I:$I)</f>
        <v>14.568916440000001</v>
      </c>
      <c r="AI668" s="21">
        <f>_xlfn.XLOOKUP(Consolidated[[#This Row],[CODE]],[1]updatedschoolpoints!$A:$A,[1]updatedschoolpoints!$H:$H)</f>
        <v>634622</v>
      </c>
      <c r="AJ668" s="21">
        <v>109900</v>
      </c>
      <c r="AK668" s="21" t="s">
        <v>314</v>
      </c>
      <c r="AL668" s="26" t="e">
        <f>_xlfn.XLOOKUP(Consolidated[[#This Row],[CODE]],'[2]FCI updated 220517'!$B:$B,'[2]FCI updated 220517'!$GD:$GD)</f>
        <v>#N/A</v>
      </c>
      <c r="AM668" s="27" t="e">
        <f>IF(AND(Consolidated[[#This Row],[DESIGNATION]]="Historic",Consolidated[[#This Row],[DESIGNATION 3/22/2022]]="Historic"),AL668,AL668/1.6)</f>
        <v>#N/A</v>
      </c>
      <c r="AN668" s="21" t="s">
        <v>97</v>
      </c>
      <c r="AO668" s="21" t="s">
        <v>97</v>
      </c>
      <c r="AP668" s="21" t="str">
        <f>_xlfn.XLOOKUP(Consolidated[[#This Row],[CODE]],'[3]PRUEBA PVI'!$D:$D,'[3]PRUEBA PVI'!$I:$I,"NO DATA")</f>
        <v>STEM (CS/MT)</v>
      </c>
      <c r="AQ668" s="28" t="str">
        <f>IF(_xlfn.XLOOKUP(Consolidated[[#This Row],[CODE]],'[4]PRUEBA PVI'!$D:$D,'[4]PRUEBA PVI'!$I:$I,"NOT FOUND")=Consolidated[[#This Row],[SPECIAL SCHOOL]],"MATCHES","NO")</f>
        <v>MATCHES</v>
      </c>
      <c r="AR668" s="28"/>
      <c r="AS668" s="21">
        <f>_xlfn.XLOOKUP(Consolidated[[#This Row],[CODE]],'[5]WORKING FILE'!$D:$D,'[5]WORKING FILE'!$W:$W,"")</f>
        <v>3</v>
      </c>
      <c r="AT668" s="33" t="str">
        <f>_xlfn.XLOOKUP(Consolidated[[#This Row],[CODE]],'[5]WORKING FILE'!$D:$D,'[5]WORKING FILE'!$V:$V)</f>
        <v>STEM (CS/MT)</v>
      </c>
      <c r="AU668" s="21" t="str">
        <f>_xlfn.XLOOKUP(Consolidated[[#This Row],[CODE]],'[6]Karen sort'!$D:$D,'[6]Karen sort'!$O:$O,"NOT COMPLETE")</f>
        <v>K-12</v>
      </c>
      <c r="AV668" s="21">
        <v>43.6</v>
      </c>
      <c r="AW668" s="21">
        <v>4</v>
      </c>
      <c r="AX668" s="21" t="s">
        <v>92</v>
      </c>
      <c r="AY668" s="27" t="s">
        <v>92</v>
      </c>
      <c r="AZ668" s="21"/>
      <c r="BA668" s="21"/>
      <c r="BB668" s="21"/>
      <c r="BC668" s="21"/>
      <c r="BD668" s="21"/>
      <c r="BE668" s="21"/>
      <c r="BF668" s="24" t="s">
        <v>179</v>
      </c>
      <c r="BG668" s="24">
        <v>406.70903239335831</v>
      </c>
      <c r="BH668" s="29" t="str">
        <f>IF(_xlfn.XLOOKUP(Consolidated[[#This Row],[CODE]],'[4]PRUEBA PVI'!$D:$D,'[4]PRUEBA PVI'!$AF:$AF,"NOT FOUND")=BG668,"",_xlfn.XLOOKUP(Consolidated[[#This Row],[CODE]],'[4]PRUEBA PVI'!$D:$D,'[4]PRUEBA PVI'!$AF:$AF,"NOT FOUND"))</f>
        <v/>
      </c>
      <c r="BI668" s="30">
        <v>386.50761938960233</v>
      </c>
      <c r="BJ668" s="21">
        <v>49</v>
      </c>
      <c r="BK668" s="28" t="str">
        <f>IF(_xlfn.XLOOKUP(Consolidated[[#This Row],[CODE]],'[4]PRUEBA PVI'!$D:$D,'[4]PRUEBA PVI'!$AK:$AK,"NO DATA")=Consolidated[[#This Row],[NO OF CLASSROOMS]],"","DOES NOT MATCH")</f>
        <v/>
      </c>
      <c r="BL668" s="31">
        <f>Consolidated[[#This Row],[ENROLLMENT 2021-22]]/Consolidated[[#This Row],[NO OF CLASSROOMS]]</f>
        <v>7.8879105997878023</v>
      </c>
      <c r="BM668" s="21">
        <f>Consolidated[[#This Row],[FLOOR AREA (SF)]]/Consolidated[[#This Row],[ENROLLMENT 2022-23]]</f>
        <v>270.21775089004564</v>
      </c>
      <c r="BN668" s="21" t="s">
        <v>114</v>
      </c>
      <c r="BO668" s="21" t="s">
        <v>115</v>
      </c>
      <c r="BP668" s="21" t="s">
        <v>97</v>
      </c>
      <c r="BQ668" s="21" t="s">
        <v>97</v>
      </c>
      <c r="BR668" s="21" t="s">
        <v>97</v>
      </c>
      <c r="BS668" s="21" t="str">
        <f>_xlfn.XLOOKUP(Consolidated[[#This Row],[CODE]],'[7]page 1'!$A:$A,'[7]page 1'!$C:$C,"")</f>
        <v/>
      </c>
      <c r="BT668" s="21" t="str">
        <f>_xlfn.XLOOKUP(Consolidated[[#This Row],[CODE]],[8]Sheet1!$A:$A,[8]Sheet1!$G:$G,"")</f>
        <v/>
      </c>
      <c r="BU668" s="21" t="s">
        <v>92</v>
      </c>
      <c r="BV668" s="21" t="s">
        <v>101</v>
      </c>
      <c r="BW668" s="25" t="s">
        <v>92</v>
      </c>
      <c r="BX668" s="32" t="s">
        <v>1850</v>
      </c>
      <c r="BY668" s="21" t="s">
        <v>1698</v>
      </c>
      <c r="BZ668" s="21" t="s">
        <v>103</v>
      </c>
      <c r="CA668" s="33" t="s">
        <v>1817</v>
      </c>
      <c r="CB668" s="21">
        <v>4</v>
      </c>
      <c r="CC668" s="25" t="s">
        <v>172</v>
      </c>
      <c r="CD668" s="21" t="s">
        <v>97</v>
      </c>
      <c r="CE668" s="21"/>
      <c r="CF668" s="21" t="s">
        <v>387</v>
      </c>
    </row>
    <row r="669" spans="1:84" ht="27.6" x14ac:dyDescent="0.3">
      <c r="A669" s="21">
        <v>62901</v>
      </c>
      <c r="B669" s="22" t="s">
        <v>714</v>
      </c>
      <c r="C669" s="21" t="s">
        <v>1698</v>
      </c>
      <c r="D669" s="21" t="s">
        <v>1747</v>
      </c>
      <c r="E669" s="21" t="s">
        <v>1698</v>
      </c>
      <c r="F669" s="21"/>
      <c r="G669" s="21" t="s">
        <v>379</v>
      </c>
      <c r="H669" s="21" t="s">
        <v>380</v>
      </c>
      <c r="I669" s="21" t="s">
        <v>110</v>
      </c>
      <c r="J669" s="21" t="s">
        <v>93</v>
      </c>
      <c r="K669" s="21" t="s">
        <v>268</v>
      </c>
      <c r="L669" s="24">
        <v>61.603244821655359</v>
      </c>
      <c r="M669" s="24">
        <v>32.431472393164363</v>
      </c>
      <c r="N669" s="24">
        <v>37.346788175002345</v>
      </c>
      <c r="O669" s="24">
        <v>45.053735004628578</v>
      </c>
      <c r="P669" s="24">
        <v>32.962827180840925</v>
      </c>
      <c r="Q669" s="24">
        <v>46.261018618754655</v>
      </c>
      <c r="R669" s="24">
        <v>51.066542368861874</v>
      </c>
      <c r="S669" s="24">
        <v>69.231901299706081</v>
      </c>
      <c r="T669" s="24">
        <v>96.414961890561102</v>
      </c>
      <c r="U669" s="24">
        <v>77.016742328805478</v>
      </c>
      <c r="V669" s="24">
        <v>62.05930775584855</v>
      </c>
      <c r="W669" s="24">
        <v>80.134859698166096</v>
      </c>
      <c r="X669" s="24">
        <v>74.300681281668247</v>
      </c>
      <c r="Y669" s="24">
        <v>72.348896627907379</v>
      </c>
      <c r="Z669" s="24" t="s">
        <v>92</v>
      </c>
      <c r="AA669" s="24">
        <v>10.889712360563239</v>
      </c>
      <c r="AB669" s="23" t="s">
        <v>1851</v>
      </c>
      <c r="AC669" s="21">
        <v>18.33924</v>
      </c>
      <c r="AD669" s="21">
        <v>-66.077479999999994</v>
      </c>
      <c r="AE669" s="21" t="str">
        <f>_xlfn.XLOOKUP(Consolidated[[#This Row],[CODE]],[1]updatedschoolpoints!$A:$A,[1]updatedschoolpoints!$O:$O)</f>
        <v>143-008-352-26</v>
      </c>
      <c r="AF669" s="21">
        <f>_xlfn.XLOOKUP(Consolidated[[#This Row],[CODE]],[1]updatedschoolpoints!$A:$A,[1]updatedschoolpoints!$Q:$Q)</f>
        <v>26</v>
      </c>
      <c r="AG669" s="21">
        <f>_xlfn.XLOOKUP(Consolidated[[#This Row],[CODE]],[1]updatedschoolpoints!$A:$A,[1]updatedschoolpoints!$P:$P)</f>
        <v>352</v>
      </c>
      <c r="AH669" s="21">
        <f>_xlfn.XLOOKUP(Consolidated[[#This Row],[CODE]],[1]updatedschoolpoints!$A:$A,[1]updatedschoolpoints!$I:$I)</f>
        <v>8.7970728059999992</v>
      </c>
      <c r="AI669" s="21">
        <f>_xlfn.XLOOKUP(Consolidated[[#This Row],[CODE]],[1]updatedschoolpoints!$A:$A,[1]updatedschoolpoints!$H:$H)</f>
        <v>383200.4914</v>
      </c>
      <c r="AJ669" s="21">
        <v>32914</v>
      </c>
      <c r="AK669" s="21" t="s">
        <v>501</v>
      </c>
      <c r="AL669" s="26" t="e">
        <f>_xlfn.XLOOKUP(Consolidated[[#This Row],[CODE]],'[2]FCI updated 220517'!$B:$B,'[2]FCI updated 220517'!$GD:$GD)</f>
        <v>#N/A</v>
      </c>
      <c r="AM669" s="27" t="e">
        <f>IF(AND(Consolidated[[#This Row],[DESIGNATION]]="Historic",Consolidated[[#This Row],[DESIGNATION 3/22/2022]]="Historic"),AL669,AL669/1.6)</f>
        <v>#N/A</v>
      </c>
      <c r="AN669" s="21" t="s">
        <v>45</v>
      </c>
      <c r="AO669" s="21" t="s">
        <v>97</v>
      </c>
      <c r="AP669" s="21" t="str">
        <f>_xlfn.XLOOKUP(Consolidated[[#This Row],[CODE]],'[3]PRUEBA PVI'!$D:$D,'[3]PRUEBA PVI'!$I:$I,"NO DATA")</f>
        <v>MONTESSORI</v>
      </c>
      <c r="AQ669" s="28" t="str">
        <f>IF(_xlfn.XLOOKUP(Consolidated[[#This Row],[CODE]],'[4]PRUEBA PVI'!$D:$D,'[4]PRUEBA PVI'!$I:$I,"NOT FOUND")=Consolidated[[#This Row],[SPECIAL SCHOOL]],"MATCHES","NO")</f>
        <v>MATCHES</v>
      </c>
      <c r="AR669" s="28"/>
      <c r="AS669" s="21">
        <f>_xlfn.XLOOKUP(Consolidated[[#This Row],[CODE]],'[5]WORKING FILE'!$D:$D,'[5]WORKING FILE'!$W:$W,"")</f>
        <v>4</v>
      </c>
      <c r="AT669" s="33" t="str">
        <f>_xlfn.XLOOKUP(Consolidated[[#This Row],[CODE]],'[5]WORKING FILE'!$D:$D,'[5]WORKING FILE'!$V:$V)</f>
        <v>montessori; new school; enroll increase 6-12; suspect that exist. SF is incorrect &amp; much bigger</v>
      </c>
      <c r="AU669" s="21" t="str">
        <f>_xlfn.XLOOKUP(Consolidated[[#This Row],[CODE]],'[6]Karen sort'!$D:$D,'[6]Karen sort'!$O:$O,"NOT COMPLETE")</f>
        <v>PK-12</v>
      </c>
      <c r="AV669" s="21">
        <v>43.6</v>
      </c>
      <c r="AW669" s="21">
        <v>2</v>
      </c>
      <c r="AX669" s="21" t="s">
        <v>92</v>
      </c>
      <c r="AY669" s="27" t="s">
        <v>92</v>
      </c>
      <c r="AZ669" s="21"/>
      <c r="BA669" s="21"/>
      <c r="BB669" s="21"/>
      <c r="BC669" s="21"/>
      <c r="BD669" s="21"/>
      <c r="BE669" s="21"/>
      <c r="BF669" s="24" t="s">
        <v>179</v>
      </c>
      <c r="BG669" s="24">
        <v>864.2990373967134</v>
      </c>
      <c r="BH669" s="29" t="str">
        <f>IF(_xlfn.XLOOKUP(Consolidated[[#This Row],[CODE]],'[4]PRUEBA PVI'!$D:$D,'[4]PRUEBA PVI'!$AF:$AF,"NOT FOUND")=BG669,"",_xlfn.XLOOKUP(Consolidated[[#This Row],[CODE]],'[4]PRUEBA PVI'!$D:$D,'[4]PRUEBA PVI'!$AF:$AF,"NOT FOUND"))</f>
        <v/>
      </c>
      <c r="BI669" s="30">
        <v>829.15057342747946</v>
      </c>
      <c r="BJ669" s="21">
        <v>67</v>
      </c>
      <c r="BK669" s="28" t="str">
        <f>IF(_xlfn.XLOOKUP(Consolidated[[#This Row],[CODE]],'[4]PRUEBA PVI'!$D:$D,'[4]PRUEBA PVI'!$AK:$AK,"NO DATA")=Consolidated[[#This Row],[NO OF CLASSROOMS]],"","DOES NOT MATCH")</f>
        <v/>
      </c>
      <c r="BL669" s="31">
        <f>Consolidated[[#This Row],[ENROLLMENT 2021-22]]/Consolidated[[#This Row],[NO OF CLASSROOMS]]</f>
        <v>12.375381692947455</v>
      </c>
      <c r="BM669" s="21">
        <f>Consolidated[[#This Row],[FLOOR AREA (SF)]]/Consolidated[[#This Row],[ENROLLMENT 2022-23]]</f>
        <v>38.081727013300451</v>
      </c>
      <c r="BN669" s="21" t="s">
        <v>114</v>
      </c>
      <c r="BO669" s="21" t="s">
        <v>115</v>
      </c>
      <c r="BP669" s="21" t="s">
        <v>97</v>
      </c>
      <c r="BQ669" s="21" t="s">
        <v>123</v>
      </c>
      <c r="BR669" s="21" t="s">
        <v>97</v>
      </c>
      <c r="BS669" s="21" t="str">
        <f>_xlfn.XLOOKUP(Consolidated[[#This Row],[CODE]],'[7]page 1'!$A:$A,'[7]page 1'!$C:$C,"")</f>
        <v/>
      </c>
      <c r="BT669" s="21" t="str">
        <f>_xlfn.XLOOKUP(Consolidated[[#This Row],[CODE]],[8]Sheet1!$A:$A,[8]Sheet1!$G:$G,"")</f>
        <v/>
      </c>
      <c r="BU669" s="21" t="s">
        <v>92</v>
      </c>
      <c r="BV669" s="21" t="s">
        <v>101</v>
      </c>
      <c r="BW669" s="25" t="s">
        <v>125</v>
      </c>
      <c r="BX669" s="32" t="s">
        <v>1852</v>
      </c>
      <c r="BY669" s="21" t="s">
        <v>1698</v>
      </c>
      <c r="BZ669" s="21" t="s">
        <v>103</v>
      </c>
      <c r="CA669" s="33" t="s">
        <v>1736</v>
      </c>
      <c r="CB669" s="21">
        <v>4</v>
      </c>
      <c r="CC669" s="25" t="s">
        <v>253</v>
      </c>
      <c r="CD669" s="21" t="s">
        <v>97</v>
      </c>
      <c r="CE669" s="21"/>
      <c r="CF669" s="21" t="s">
        <v>143</v>
      </c>
    </row>
    <row r="670" spans="1:84" ht="27.6" x14ac:dyDescent="0.3">
      <c r="A670" s="21">
        <v>62927</v>
      </c>
      <c r="B670" s="22" t="s">
        <v>1853</v>
      </c>
      <c r="C670" s="21" t="s">
        <v>1698</v>
      </c>
      <c r="D670" s="21" t="s">
        <v>1747</v>
      </c>
      <c r="E670" s="21" t="s">
        <v>1698</v>
      </c>
      <c r="F670" s="21"/>
      <c r="G670" s="21" t="s">
        <v>119</v>
      </c>
      <c r="H670" s="21" t="s">
        <v>120</v>
      </c>
      <c r="I670" s="21" t="s">
        <v>92</v>
      </c>
      <c r="J670" s="21" t="s">
        <v>93</v>
      </c>
      <c r="K670" s="21" t="s">
        <v>121</v>
      </c>
      <c r="L670" s="24" t="s">
        <v>92</v>
      </c>
      <c r="M670" s="24">
        <v>31.477605558071293</v>
      </c>
      <c r="N670" s="24">
        <v>38.280457879377408</v>
      </c>
      <c r="O670" s="24">
        <v>31.913062294945245</v>
      </c>
      <c r="P670" s="24">
        <v>26.370261744672742</v>
      </c>
      <c r="Q670" s="24">
        <v>27.378970202936429</v>
      </c>
      <c r="R670" s="24">
        <v>33.098684868706769</v>
      </c>
      <c r="S670" s="24" t="s">
        <v>92</v>
      </c>
      <c r="T670" s="24" t="s">
        <v>92</v>
      </c>
      <c r="U670" s="24" t="s">
        <v>92</v>
      </c>
      <c r="V670" s="24" t="s">
        <v>92</v>
      </c>
      <c r="W670" s="24" t="s">
        <v>92</v>
      </c>
      <c r="X670" s="24" t="s">
        <v>92</v>
      </c>
      <c r="Y670" s="24" t="s">
        <v>92</v>
      </c>
      <c r="Z670" s="24" t="s">
        <v>92</v>
      </c>
      <c r="AA670" s="24" t="s">
        <v>92</v>
      </c>
      <c r="AB670" s="23" t="s">
        <v>136</v>
      </c>
      <c r="AC670" s="21">
        <v>18.393640000000001</v>
      </c>
      <c r="AD670" s="21">
        <v>-66.037000000000006</v>
      </c>
      <c r="AE670" s="21" t="str">
        <f>_xlfn.XLOOKUP(Consolidated[[#This Row],[CODE]],[1]updatedschoolpoints!$A:$A,[1]updatedschoolpoints!$O:$O)</f>
        <v>087-034-853-04</v>
      </c>
      <c r="AF670" s="21">
        <f>_xlfn.XLOOKUP(Consolidated[[#This Row],[CODE]],[1]updatedschoolpoints!$A:$A,[1]updatedschoolpoints!$Q:$Q)</f>
        <v>4</v>
      </c>
      <c r="AG670" s="21">
        <f>_xlfn.XLOOKUP(Consolidated[[#This Row],[CODE]],[1]updatedschoolpoints!$A:$A,[1]updatedschoolpoints!$P:$P)</f>
        <v>853</v>
      </c>
      <c r="AH670" s="21">
        <f>_xlfn.XLOOKUP(Consolidated[[#This Row],[CODE]],[1]updatedschoolpoints!$A:$A,[1]updatedschoolpoints!$I:$I)</f>
        <v>3.5789640619999998</v>
      </c>
      <c r="AI670" s="21">
        <f>_xlfn.XLOOKUP(Consolidated[[#This Row],[CODE]],[1]updatedschoolpoints!$A:$A,[1]updatedschoolpoints!$H:$H)</f>
        <v>155899.67449999999</v>
      </c>
      <c r="AJ670" s="21">
        <v>30974</v>
      </c>
      <c r="AK670" s="21" t="s">
        <v>622</v>
      </c>
      <c r="AL670" s="26">
        <f>_xlfn.XLOOKUP(Consolidated[[#This Row],[CODE]],'[9]Added completed QCQA items 2206'!$J:$J,'[9]Added completed QCQA items 2206'!$GB:$GB,"MISSING")</f>
        <v>0.75499999999999901</v>
      </c>
      <c r="AM670" s="27">
        <f>IF(AND(Consolidated[[#This Row],[DESIGNATION]]="Historic",Consolidated[[#This Row],[DESIGNATION 3/22/2022]]="Historic"),AL670,AL670/1.6)</f>
        <v>0.47187499999999938</v>
      </c>
      <c r="AN670" s="21" t="s">
        <v>97</v>
      </c>
      <c r="AO670" s="21" t="s">
        <v>97</v>
      </c>
      <c r="AP670" s="21" t="str">
        <f>_xlfn.XLOOKUP(Consolidated[[#This Row],[CODE]],'[3]PRUEBA PVI'!$D:$D,'[3]PRUEBA PVI'!$I:$I,"NO DATA")</f>
        <v>REGULAR</v>
      </c>
      <c r="AQ670" s="28" t="str">
        <f>IF(_xlfn.XLOOKUP(Consolidated[[#This Row],[CODE]],'[4]PRUEBA PVI'!$D:$D,'[4]PRUEBA PVI'!$I:$I,"NOT FOUND")=Consolidated[[#This Row],[SPECIAL SCHOOL]],"MATCHES","NO")</f>
        <v>MATCHES</v>
      </c>
      <c r="AR670" s="28"/>
      <c r="AS670" s="21">
        <f>_xlfn.XLOOKUP(Consolidated[[#This Row],[CODE]],'[5]WORKING FILE'!$D:$D,'[5]WORKING FILE'!$W:$W,"")</f>
        <v>5</v>
      </c>
      <c r="AT670" s="33">
        <f>_xlfn.XLOOKUP(Consolidated[[#This Row],[CODE]],'[5]WORKING FILE'!$D:$D,'[5]WORKING FILE'!$V:$V)</f>
        <v>0</v>
      </c>
      <c r="AU670" s="21" t="str">
        <f>_xlfn.XLOOKUP(Consolidated[[#This Row],[CODE]],'[6]Karen sort'!$D:$D,'[6]Karen sort'!$O:$O,"NOT COMPLETE")</f>
        <v>PK-5</v>
      </c>
      <c r="AV670" s="21">
        <v>43.6</v>
      </c>
      <c r="AW670" s="21">
        <v>4</v>
      </c>
      <c r="AX670" s="21" t="s">
        <v>92</v>
      </c>
      <c r="AY670" s="27" t="s">
        <v>92</v>
      </c>
      <c r="AZ670" s="21"/>
      <c r="BA670" s="21"/>
      <c r="BB670" s="21"/>
      <c r="BC670" s="21"/>
      <c r="BD670" s="21"/>
      <c r="BE670" s="21"/>
      <c r="BF670" s="24" t="s">
        <v>179</v>
      </c>
      <c r="BG670" s="24">
        <v>192.35037321480493</v>
      </c>
      <c r="BH670" s="29" t="str">
        <f>IF(_xlfn.XLOOKUP(Consolidated[[#This Row],[CODE]],'[4]PRUEBA PVI'!$D:$D,'[4]PRUEBA PVI'!$AF:$AF,"NOT FOUND")=BG670,"",_xlfn.XLOOKUP(Consolidated[[#This Row],[CODE]],'[4]PRUEBA PVI'!$D:$D,'[4]PRUEBA PVI'!$AF:$AF,"NOT FOUND"))</f>
        <v/>
      </c>
      <c r="BI670" s="30">
        <v>181.37533314273671</v>
      </c>
      <c r="BJ670" s="21">
        <v>19</v>
      </c>
      <c r="BK670" s="28" t="str">
        <f>IF(_xlfn.XLOOKUP(Consolidated[[#This Row],[CODE]],'[4]PRUEBA PVI'!$D:$D,'[4]PRUEBA PVI'!$AK:$AK,"NO DATA")=Consolidated[[#This Row],[NO OF CLASSROOMS]],"","DOES NOT MATCH")</f>
        <v/>
      </c>
      <c r="BL670" s="31">
        <f>Consolidated[[#This Row],[ENROLLMENT 2021-22]]/Consolidated[[#This Row],[NO OF CLASSROOMS]]</f>
        <v>9.5460701654071958</v>
      </c>
      <c r="BM670" s="21">
        <f>Consolidated[[#This Row],[FLOOR AREA (SF)]]/Consolidated[[#This Row],[ENROLLMENT 2022-23]]</f>
        <v>161.02906109472511</v>
      </c>
      <c r="BN670" s="21" t="s">
        <v>99</v>
      </c>
      <c r="BO670" s="21" t="s">
        <v>132</v>
      </c>
      <c r="BP670" s="21" t="s">
        <v>97</v>
      </c>
      <c r="BQ670" s="21" t="s">
        <v>123</v>
      </c>
      <c r="BR670" s="21" t="s">
        <v>97</v>
      </c>
      <c r="BS670" s="21" t="str">
        <f>_xlfn.XLOOKUP(Consolidated[[#This Row],[CODE]],'[7]page 1'!$A:$A,'[7]page 1'!$C:$C,"")</f>
        <v/>
      </c>
      <c r="BT670" s="21" t="str">
        <f>_xlfn.XLOOKUP(Consolidated[[#This Row],[CODE]],[8]Sheet1!$A:$A,[8]Sheet1!$G:$G,"")</f>
        <v/>
      </c>
      <c r="BU670" s="21" t="s">
        <v>92</v>
      </c>
      <c r="BV670" s="21" t="s">
        <v>101</v>
      </c>
      <c r="BW670" s="25" t="s">
        <v>227</v>
      </c>
      <c r="BX670" s="32" t="s">
        <v>1854</v>
      </c>
      <c r="BY670" s="21" t="s">
        <v>1698</v>
      </c>
      <c r="BZ670" s="21" t="s">
        <v>103</v>
      </c>
      <c r="CA670" s="33" t="s">
        <v>1817</v>
      </c>
      <c r="CB670" s="21">
        <v>4</v>
      </c>
      <c r="CC670" s="25" t="s">
        <v>105</v>
      </c>
      <c r="CD670" s="21" t="s">
        <v>97</v>
      </c>
      <c r="CE670" s="21"/>
      <c r="CF670" s="21" t="s">
        <v>143</v>
      </c>
    </row>
    <row r="671" spans="1:84" ht="56.4" x14ac:dyDescent="0.3">
      <c r="A671" s="21">
        <v>62943</v>
      </c>
      <c r="B671" s="22" t="s">
        <v>1855</v>
      </c>
      <c r="C671" s="21" t="s">
        <v>1698</v>
      </c>
      <c r="D671" s="21" t="s">
        <v>1747</v>
      </c>
      <c r="E671" s="21" t="s">
        <v>1698</v>
      </c>
      <c r="F671" s="21"/>
      <c r="G671" s="21" t="s">
        <v>1856</v>
      </c>
      <c r="H671" s="21" t="s">
        <v>1857</v>
      </c>
      <c r="I671" s="21" t="s">
        <v>92</v>
      </c>
      <c r="J671" s="21" t="s">
        <v>93</v>
      </c>
      <c r="K671" s="21" t="s">
        <v>268</v>
      </c>
      <c r="L671" s="24" t="s">
        <v>92</v>
      </c>
      <c r="M671" s="24">
        <v>7.6309346807445557</v>
      </c>
      <c r="N671" s="24">
        <v>14.005045565625881</v>
      </c>
      <c r="O671" s="24">
        <v>19.711009064525005</v>
      </c>
      <c r="P671" s="24">
        <v>17.894106183885075</v>
      </c>
      <c r="Q671" s="24">
        <v>25.490765361354605</v>
      </c>
      <c r="R671" s="24">
        <v>25.533271184430937</v>
      </c>
      <c r="S671" s="24">
        <v>37.935288383400597</v>
      </c>
      <c r="T671" s="24">
        <v>37.809788976690626</v>
      </c>
      <c r="U671" s="24">
        <v>51.344494885870319</v>
      </c>
      <c r="V671" s="24">
        <v>31.507033168353882</v>
      </c>
      <c r="W671" s="24">
        <v>19.079728499563355</v>
      </c>
      <c r="X671" s="24">
        <v>9.6494391274893836</v>
      </c>
      <c r="Y671" s="24" t="s">
        <v>92</v>
      </c>
      <c r="Z671" s="24" t="s">
        <v>92</v>
      </c>
      <c r="AA671" s="24" t="s">
        <v>92</v>
      </c>
      <c r="AB671" s="23" t="s">
        <v>213</v>
      </c>
      <c r="AC671" s="37">
        <v>18.345932000000001</v>
      </c>
      <c r="AD671" s="37">
        <v>-66.094128999999995</v>
      </c>
      <c r="AE671" s="37" t="str">
        <f>_xlfn.XLOOKUP(Consolidated[[#This Row],[CODE]],[1]updatedschoolpoints!$A:$A,[1]updatedschoolpoints!$O:$O)</f>
        <v>114-085-614-19</v>
      </c>
      <c r="AF671" s="37">
        <f>_xlfn.XLOOKUP(Consolidated[[#This Row],[CODE]],[1]updatedschoolpoints!$A:$A,[1]updatedschoolpoints!$Q:$Q)</f>
        <v>19</v>
      </c>
      <c r="AG671" s="37">
        <f>_xlfn.XLOOKUP(Consolidated[[#This Row],[CODE]],[1]updatedschoolpoints!$A:$A,[1]updatedschoolpoints!$P:$P)</f>
        <v>614</v>
      </c>
      <c r="AH671" s="37">
        <f>_xlfn.XLOOKUP(Consolidated[[#This Row],[CODE]],[1]updatedschoolpoints!$A:$A,[1]updatedschoolpoints!$I:$I)</f>
        <v>1.6058666429999999</v>
      </c>
      <c r="AI671" s="37">
        <f>_xlfn.XLOOKUP(Consolidated[[#This Row],[CODE]],[1]updatedschoolpoints!$A:$A,[1]updatedschoolpoints!$H:$H)</f>
        <v>69951.550950000004</v>
      </c>
      <c r="AJ671" s="21">
        <v>37450</v>
      </c>
      <c r="AK671" s="21" t="s">
        <v>174</v>
      </c>
      <c r="AL671" s="26">
        <f>_xlfn.XLOOKUP(Consolidated[[#This Row],[CODE]],'[2]FCI updated 220517'!$B:$B,'[2]FCI updated 220517'!$GD:$GD)</f>
        <v>1.4319999999999999</v>
      </c>
      <c r="AM671" s="27">
        <f>IF(AND(Consolidated[[#This Row],[DESIGNATION]]="Historic",Consolidated[[#This Row],[DESIGNATION 3/22/2022]]="Historic"),AL671,AL671/1.6)</f>
        <v>0.89499999999999991</v>
      </c>
      <c r="AN671" s="21" t="s">
        <v>97</v>
      </c>
      <c r="AO671" s="21" t="s">
        <v>97</v>
      </c>
      <c r="AP671" s="21" t="str">
        <f>_xlfn.XLOOKUP(Consolidated[[#This Row],[CODE]],'[3]PRUEBA PVI'!$D:$D,'[3]PRUEBA PVI'!$I:$I,"NO DATA")</f>
        <v>REGULAR</v>
      </c>
      <c r="AQ671" s="28" t="str">
        <f>IF(_xlfn.XLOOKUP(Consolidated[[#This Row],[CODE]],'[4]PRUEBA PVI'!$D:$D,'[4]PRUEBA PVI'!$I:$I,"NOT FOUND")=Consolidated[[#This Row],[SPECIAL SCHOOL]],"MATCHES","NO")</f>
        <v>MATCHES</v>
      </c>
      <c r="AR671" s="28"/>
      <c r="AS671" s="21">
        <f>_xlfn.XLOOKUP(Consolidated[[#This Row],[CODE]],'[5]WORKING FILE'!$D:$D,'[5]WORKING FILE'!$W:$W,"")</f>
        <v>1</v>
      </c>
      <c r="AT671" s="33" t="str">
        <f>_xlfn.XLOOKUP(Consolidated[[#This Row],[CODE]],'[5]WORKING FILE'!$D:$D,'[5]WORKING FILE'!$V:$V)</f>
        <v>serving as K-8 on maps</v>
      </c>
      <c r="AU671" s="21" t="str">
        <f>_xlfn.XLOOKUP(Consolidated[[#This Row],[CODE]],'[6]Karen sort'!$D:$D,'[6]Karen sort'!$O:$O,"NOT COMPLETE")</f>
        <v>K-8</v>
      </c>
      <c r="AV671" s="21">
        <v>43.6</v>
      </c>
      <c r="AW671" s="21">
        <v>2</v>
      </c>
      <c r="AX671" s="21" t="s">
        <v>92</v>
      </c>
      <c r="AY671" s="27" t="s">
        <v>92</v>
      </c>
      <c r="AZ671" s="21"/>
      <c r="BA671" s="21"/>
      <c r="BB671" s="21"/>
      <c r="BC671" s="21"/>
      <c r="BD671" s="21"/>
      <c r="BE671" s="21"/>
      <c r="BF671" s="24" t="s">
        <v>98</v>
      </c>
      <c r="BG671" s="24">
        <v>310.86273501435284</v>
      </c>
      <c r="BH671" s="29" t="str">
        <f>IF(_xlfn.XLOOKUP(Consolidated[[#This Row],[CODE]],'[4]PRUEBA PVI'!$D:$D,'[4]PRUEBA PVI'!$AF:$AF,"NOT FOUND")=BG671,"",_xlfn.XLOOKUP(Consolidated[[#This Row],[CODE]],'[4]PRUEBA PVI'!$D:$D,'[4]PRUEBA PVI'!$AF:$AF,"NOT FOUND"))</f>
        <v/>
      </c>
      <c r="BI671" s="30">
        <v>294.63391367454579</v>
      </c>
      <c r="BJ671" s="21">
        <v>28</v>
      </c>
      <c r="BK671" s="28" t="str">
        <f>IF(_xlfn.XLOOKUP(Consolidated[[#This Row],[CODE]],'[4]PRUEBA PVI'!$D:$D,'[4]PRUEBA PVI'!$AK:$AK,"NO DATA")=Consolidated[[#This Row],[NO OF CLASSROOMS]],"","DOES NOT MATCH")</f>
        <v/>
      </c>
      <c r="BL671" s="31">
        <f>Consolidated[[#This Row],[ENROLLMENT 2021-22]]/Consolidated[[#This Row],[NO OF CLASSROOMS]]</f>
        <v>10.522639774090921</v>
      </c>
      <c r="BM671" s="21">
        <f>Consolidated[[#This Row],[FLOOR AREA (SF)]]/Consolidated[[#This Row],[ENROLLMENT 2022-23]]</f>
        <v>120.47117837482482</v>
      </c>
      <c r="BN671" s="21" t="s">
        <v>114</v>
      </c>
      <c r="BO671" s="21" t="s">
        <v>100</v>
      </c>
      <c r="BP671" s="21" t="s">
        <v>97</v>
      </c>
      <c r="BQ671" s="21" t="s">
        <v>97</v>
      </c>
      <c r="BR671" s="21" t="s">
        <v>97</v>
      </c>
      <c r="BS671" s="21" t="str">
        <f>_xlfn.XLOOKUP(Consolidated[[#This Row],[CODE]],'[7]page 1'!$A:$A,'[7]page 1'!$C:$C,"")</f>
        <v/>
      </c>
      <c r="BT671" s="21" t="str">
        <f>_xlfn.XLOOKUP(Consolidated[[#This Row],[CODE]],[8]Sheet1!$A:$A,[8]Sheet1!$G:$G,"")</f>
        <v/>
      </c>
      <c r="BU671" s="21" t="s">
        <v>92</v>
      </c>
      <c r="BV671" s="21" t="s">
        <v>124</v>
      </c>
      <c r="BW671" s="25" t="s">
        <v>125</v>
      </c>
      <c r="BX671" s="32" t="s">
        <v>1858</v>
      </c>
      <c r="BY671" s="21" t="s">
        <v>1698</v>
      </c>
      <c r="BZ671" s="21" t="s">
        <v>103</v>
      </c>
      <c r="CA671" s="33" t="s">
        <v>1736</v>
      </c>
      <c r="CB671" s="21">
        <v>4</v>
      </c>
      <c r="CC671" s="25" t="s">
        <v>105</v>
      </c>
      <c r="CD671" s="21" t="s">
        <v>97</v>
      </c>
      <c r="CE671" s="21"/>
      <c r="CF671" s="21" t="s">
        <v>106</v>
      </c>
    </row>
    <row r="672" spans="1:84" ht="41.4" x14ac:dyDescent="0.3">
      <c r="A672" s="21">
        <v>62950</v>
      </c>
      <c r="B672" s="22" t="s">
        <v>1859</v>
      </c>
      <c r="C672" s="21" t="s">
        <v>1698</v>
      </c>
      <c r="D672" s="21" t="s">
        <v>1747</v>
      </c>
      <c r="E672" s="21" t="s">
        <v>1698</v>
      </c>
      <c r="F672" s="21"/>
      <c r="G672" s="21" t="s">
        <v>234</v>
      </c>
      <c r="H672" s="21" t="s">
        <v>235</v>
      </c>
      <c r="I672" s="21" t="s">
        <v>92</v>
      </c>
      <c r="J672" s="21" t="s">
        <v>92</v>
      </c>
      <c r="K672" s="21" t="s">
        <v>236</v>
      </c>
      <c r="L672" s="24" t="s">
        <v>92</v>
      </c>
      <c r="M672" s="24" t="s">
        <v>92</v>
      </c>
      <c r="N672" s="24" t="s">
        <v>92</v>
      </c>
      <c r="O672" s="24" t="s">
        <v>92</v>
      </c>
      <c r="P672" s="24" t="s">
        <v>92</v>
      </c>
      <c r="Q672" s="24" t="s">
        <v>92</v>
      </c>
      <c r="R672" s="24" t="s">
        <v>92</v>
      </c>
      <c r="S672" s="24">
        <v>28.451466287550446</v>
      </c>
      <c r="T672" s="24">
        <v>25.521607559266172</v>
      </c>
      <c r="U672" s="24">
        <v>39.934607133454698</v>
      </c>
      <c r="V672" s="24">
        <v>42.009377557805173</v>
      </c>
      <c r="W672" s="24">
        <v>38.159456999126711</v>
      </c>
      <c r="X672" s="24">
        <v>45.3523638992001</v>
      </c>
      <c r="Y672" s="24">
        <v>39.550730156589367</v>
      </c>
      <c r="Z672" s="24" t="s">
        <v>92</v>
      </c>
      <c r="AA672" s="24" t="s">
        <v>92</v>
      </c>
      <c r="AB672" s="23" t="s">
        <v>237</v>
      </c>
      <c r="AC672" s="21">
        <v>18.400359999999999</v>
      </c>
      <c r="AD672" s="21">
        <v>-66.051119999999997</v>
      </c>
      <c r="AE672" s="21" t="str">
        <f>_xlfn.XLOOKUP(Consolidated[[#This Row],[CODE]],[1]updatedschoolpoints!$A:$A,[1]updatedschoolpoints!$O:$O)</f>
        <v>087-012-468-02</v>
      </c>
      <c r="AF672" s="21">
        <f>_xlfn.XLOOKUP(Consolidated[[#This Row],[CODE]],[1]updatedschoolpoints!$A:$A,[1]updatedschoolpoints!$Q:$Q)</f>
        <v>2</v>
      </c>
      <c r="AG672" s="21">
        <f>_xlfn.XLOOKUP(Consolidated[[#This Row],[CODE]],[1]updatedschoolpoints!$A:$A,[1]updatedschoolpoints!$P:$P)</f>
        <v>468</v>
      </c>
      <c r="AH672" s="21">
        <f>_xlfn.XLOOKUP(Consolidated[[#This Row],[CODE]],[1]updatedschoolpoints!$A:$A,[1]updatedschoolpoints!$I:$I)</f>
        <v>1.5892243370000001</v>
      </c>
      <c r="AI672" s="21">
        <f>_xlfn.XLOOKUP(Consolidated[[#This Row],[CODE]],[1]updatedschoolpoints!$A:$A,[1]updatedschoolpoints!$H:$H)</f>
        <v>69226.612120000005</v>
      </c>
      <c r="AJ672" s="21">
        <v>58066</v>
      </c>
      <c r="AK672" s="21" t="s">
        <v>1162</v>
      </c>
      <c r="AL672" s="26">
        <f>_xlfn.XLOOKUP(Consolidated[[#This Row],[CODE]],'[2]FCI updated 220517'!$B:$B,'[2]FCI updated 220517'!$GD:$GD)</f>
        <v>1.1120000000000001</v>
      </c>
      <c r="AM672" s="27">
        <f>IF(AND(Consolidated[[#This Row],[DESIGNATION]]="Historic",Consolidated[[#This Row],[DESIGNATION 3/22/2022]]="Historic"),AL672,AL672/1.6)</f>
        <v>0.69500000000000006</v>
      </c>
      <c r="AN672" s="21" t="s">
        <v>97</v>
      </c>
      <c r="AO672" s="21" t="s">
        <v>97</v>
      </c>
      <c r="AP672" s="21" t="str">
        <f>_xlfn.XLOOKUP(Consolidated[[#This Row],[CODE]],'[3]PRUEBA PVI'!$D:$D,'[3]PRUEBA PVI'!$I:$I,"NO DATA")</f>
        <v>MONTESSORI</v>
      </c>
      <c r="AQ672" s="28" t="str">
        <f>IF(_xlfn.XLOOKUP(Consolidated[[#This Row],[CODE]],'[4]PRUEBA PVI'!$D:$D,'[4]PRUEBA PVI'!$I:$I,"NOT FOUND")=Consolidated[[#This Row],[SPECIAL SCHOOL]],"MATCHES","NO")</f>
        <v>MATCHES</v>
      </c>
      <c r="AR672" s="28"/>
      <c r="AS672" s="21">
        <f>_xlfn.XLOOKUP(Consolidated[[#This Row],[CODE]],'[5]WORKING FILE'!$D:$D,'[5]WORKING FILE'!$W:$W,"")</f>
        <v>1</v>
      </c>
      <c r="AT672" s="33" t="str">
        <f>_xlfn.XLOOKUP(Consolidated[[#This Row],[CODE]],'[5]WORKING FILE'!$D:$D,'[5]WORKING FILE'!$V:$V)</f>
        <v>montessori</v>
      </c>
      <c r="AU672" s="21" t="str">
        <f>_xlfn.XLOOKUP(Consolidated[[#This Row],[CODE]],'[6]Karen sort'!$D:$D,'[6]Karen sort'!$O:$O,"NOT COMPLETE")</f>
        <v>6-12</v>
      </c>
      <c r="AV672" s="21">
        <v>43.6</v>
      </c>
      <c r="AW672" s="21">
        <v>1</v>
      </c>
      <c r="AX672" s="21" t="s">
        <v>92</v>
      </c>
      <c r="AY672" s="27" t="s">
        <v>92</v>
      </c>
      <c r="AZ672" s="21"/>
      <c r="BA672" s="21"/>
      <c r="BB672" s="21"/>
      <c r="BC672" s="21"/>
      <c r="BD672" s="21"/>
      <c r="BE672" s="21"/>
      <c r="BF672" s="24" t="s">
        <v>98</v>
      </c>
      <c r="BG672" s="24">
        <v>258.97960959299269</v>
      </c>
      <c r="BH672" s="29" t="str">
        <f>IF(_xlfn.XLOOKUP(Consolidated[[#This Row],[CODE]],'[4]PRUEBA PVI'!$D:$D,'[4]PRUEBA PVI'!$AF:$AF,"NOT FOUND")=BG672,"",_xlfn.XLOOKUP(Consolidated[[#This Row],[CODE]],'[4]PRUEBA PVI'!$D:$D,'[4]PRUEBA PVI'!$AF:$AF,"NOT FOUND"))</f>
        <v/>
      </c>
      <c r="BI672" s="30">
        <v>247.50540574053886</v>
      </c>
      <c r="BJ672" s="21">
        <v>36</v>
      </c>
      <c r="BK672" s="28" t="str">
        <f>IF(_xlfn.XLOOKUP(Consolidated[[#This Row],[CODE]],'[4]PRUEBA PVI'!$D:$D,'[4]PRUEBA PVI'!$AK:$AK,"NO DATA")=Consolidated[[#This Row],[NO OF CLASSROOMS]],"","DOES NOT MATCH")</f>
        <v/>
      </c>
      <c r="BL672" s="31">
        <f>Consolidated[[#This Row],[ENROLLMENT 2021-22]]/Consolidated[[#This Row],[NO OF CLASSROOMS]]</f>
        <v>6.8751501594594124</v>
      </c>
      <c r="BM672" s="21">
        <f>Consolidated[[#This Row],[FLOOR AREA (SF)]]/Consolidated[[#This Row],[ENROLLMENT 2022-23]]</f>
        <v>224.21070172765877</v>
      </c>
      <c r="BN672" s="21" t="s">
        <v>99</v>
      </c>
      <c r="BO672" s="21" t="s">
        <v>115</v>
      </c>
      <c r="BP672" s="21" t="s">
        <v>97</v>
      </c>
      <c r="BQ672" s="21" t="s">
        <v>97</v>
      </c>
      <c r="BR672" s="21" t="s">
        <v>97</v>
      </c>
      <c r="BS672" s="21" t="str">
        <f>_xlfn.XLOOKUP(Consolidated[[#This Row],[CODE]],'[7]page 1'!$A:$A,'[7]page 1'!$C:$C,"")</f>
        <v/>
      </c>
      <c r="BT672" s="21" t="str">
        <f>_xlfn.XLOOKUP(Consolidated[[#This Row],[CODE]],[8]Sheet1!$A:$A,[8]Sheet1!$G:$G,"")</f>
        <v/>
      </c>
      <c r="BU672" s="21" t="s">
        <v>92</v>
      </c>
      <c r="BV672" s="21" t="s">
        <v>101</v>
      </c>
      <c r="BW672" s="25" t="s">
        <v>92</v>
      </c>
      <c r="BX672" s="32" t="s">
        <v>1860</v>
      </c>
      <c r="BY672" s="21" t="s">
        <v>1698</v>
      </c>
      <c r="BZ672" s="21" t="s">
        <v>103</v>
      </c>
      <c r="CA672" s="33" t="s">
        <v>1805</v>
      </c>
      <c r="CB672" s="21">
        <v>4</v>
      </c>
      <c r="CC672" s="25" t="s">
        <v>105</v>
      </c>
      <c r="CD672" s="21" t="s">
        <v>97</v>
      </c>
      <c r="CE672" s="21"/>
      <c r="CF672" s="21" t="s">
        <v>143</v>
      </c>
    </row>
    <row r="673" spans="1:84" ht="84.6" x14ac:dyDescent="0.3">
      <c r="A673" s="21">
        <v>62968</v>
      </c>
      <c r="B673" s="22" t="s">
        <v>1861</v>
      </c>
      <c r="C673" s="21" t="s">
        <v>1698</v>
      </c>
      <c r="D673" s="21" t="s">
        <v>1747</v>
      </c>
      <c r="E673" s="21" t="s">
        <v>1698</v>
      </c>
      <c r="F673" s="21"/>
      <c r="G673" s="21" t="s">
        <v>108</v>
      </c>
      <c r="H673" s="21" t="s">
        <v>109</v>
      </c>
      <c r="I673" s="21" t="s">
        <v>92</v>
      </c>
      <c r="J673" s="21" t="s">
        <v>92</v>
      </c>
      <c r="K673" s="21" t="s">
        <v>111</v>
      </c>
      <c r="L673" s="24" t="s">
        <v>92</v>
      </c>
      <c r="M673" s="24">
        <v>22.892804042233667</v>
      </c>
      <c r="N673" s="24">
        <v>26.142751722501643</v>
      </c>
      <c r="O673" s="24">
        <v>30.974442815682149</v>
      </c>
      <c r="P673" s="24">
        <v>29.195646931601964</v>
      </c>
      <c r="Q673" s="24">
        <v>44.37281377717283</v>
      </c>
      <c r="R673" s="24">
        <v>26.478947894965419</v>
      </c>
      <c r="S673" s="24">
        <v>54.057785946345845</v>
      </c>
      <c r="T673" s="24">
        <v>47.262236220863286</v>
      </c>
      <c r="U673" s="24">
        <v>46.590374989030479</v>
      </c>
      <c r="V673" s="24" t="s">
        <v>92</v>
      </c>
      <c r="W673" s="24" t="s">
        <v>92</v>
      </c>
      <c r="X673" s="24" t="s">
        <v>92</v>
      </c>
      <c r="Y673" s="24" t="s">
        <v>92</v>
      </c>
      <c r="Z673" s="24" t="s">
        <v>92</v>
      </c>
      <c r="AA673" s="24" t="s">
        <v>92</v>
      </c>
      <c r="AB673" s="23" t="s">
        <v>198</v>
      </c>
      <c r="AC673" s="21">
        <v>18.394600000000001</v>
      </c>
      <c r="AD673" s="21">
        <v>-66.025750000000002</v>
      </c>
      <c r="AE673" s="21" t="str">
        <f>_xlfn.XLOOKUP(Consolidated[[#This Row],[CODE]],[1]updatedschoolpoints!$A:$A,[1]updatedschoolpoints!$O:$O)</f>
        <v>087-026-846-02</v>
      </c>
      <c r="AF673" s="21">
        <f>_xlfn.XLOOKUP(Consolidated[[#This Row],[CODE]],[1]updatedschoolpoints!$A:$A,[1]updatedschoolpoints!$Q:$Q)</f>
        <v>2</v>
      </c>
      <c r="AG673" s="21">
        <f>_xlfn.XLOOKUP(Consolidated[[#This Row],[CODE]],[1]updatedschoolpoints!$A:$A,[1]updatedschoolpoints!$P:$P)</f>
        <v>846</v>
      </c>
      <c r="AH673" s="21">
        <f>_xlfn.XLOOKUP(Consolidated[[#This Row],[CODE]],[1]updatedschoolpoints!$A:$A,[1]updatedschoolpoints!$I:$I)</f>
        <v>3.4157621900000001</v>
      </c>
      <c r="AI673" s="21">
        <f>_xlfn.XLOOKUP(Consolidated[[#This Row],[CODE]],[1]updatedschoolpoints!$A:$A,[1]updatedschoolpoints!$H:$H)</f>
        <v>148790.601</v>
      </c>
      <c r="AJ673" s="21">
        <v>960</v>
      </c>
      <c r="AK673" s="21" t="s">
        <v>248</v>
      </c>
      <c r="AL673" s="26">
        <f>_xlfn.XLOOKUP(Consolidated[[#This Row],[CODE]],'[2]FCI updated 220517'!$B:$B,'[2]FCI updated 220517'!$GD:$GD)</f>
        <v>1.228</v>
      </c>
      <c r="AM673" s="27">
        <f>IF(AND(Consolidated[[#This Row],[DESIGNATION]]="Historic",Consolidated[[#This Row],[DESIGNATION 3/22/2022]]="Historic"),AL673,AL673/1.6)</f>
        <v>0.76749999999999996</v>
      </c>
      <c r="AN673" s="21" t="s">
        <v>97</v>
      </c>
      <c r="AO673" s="21" t="s">
        <v>97</v>
      </c>
      <c r="AP673" s="21" t="str">
        <f>_xlfn.XLOOKUP(Consolidated[[#This Row],[CODE]],'[3]PRUEBA PVI'!$D:$D,'[3]PRUEBA PVI'!$I:$I,"NO DATA")</f>
        <v>REGULAR</v>
      </c>
      <c r="AQ673" s="28" t="str">
        <f>IF(_xlfn.XLOOKUP(Consolidated[[#This Row],[CODE]],'[4]PRUEBA PVI'!$D:$D,'[4]PRUEBA PVI'!$I:$I,"NOT FOUND")=Consolidated[[#This Row],[SPECIAL SCHOOL]],"MATCHES","NO")</f>
        <v>MATCHES</v>
      </c>
      <c r="AR673" s="28"/>
      <c r="AS673" s="21">
        <f>_xlfn.XLOOKUP(Consolidated[[#This Row],[CODE]],'[5]WORKING FILE'!$D:$D,'[5]WORKING FILE'!$W:$W,"")</f>
        <v>1</v>
      </c>
      <c r="AT673" s="33">
        <f>_xlfn.XLOOKUP(Consolidated[[#This Row],[CODE]],'[5]WORKING FILE'!$D:$D,'[5]WORKING FILE'!$V:$V)</f>
        <v>0</v>
      </c>
      <c r="AU673" s="21" t="str">
        <f>_xlfn.XLOOKUP(Consolidated[[#This Row],[CODE]],'[6]Karen sort'!$D:$D,'[6]Karen sort'!$O:$O,"NOT COMPLETE")</f>
        <v>K-8</v>
      </c>
      <c r="AV673" s="21">
        <v>43.6</v>
      </c>
      <c r="AW673" s="21">
        <v>3</v>
      </c>
      <c r="AX673" s="21" t="s">
        <v>92</v>
      </c>
      <c r="AY673" s="27" t="s">
        <v>92</v>
      </c>
      <c r="AZ673" s="21"/>
      <c r="BA673" s="21"/>
      <c r="BB673" s="21"/>
      <c r="BC673" s="21"/>
      <c r="BD673" s="21"/>
      <c r="BE673" s="21"/>
      <c r="BF673" s="24" t="s">
        <v>98</v>
      </c>
      <c r="BG673" s="24">
        <v>327.96780434039727</v>
      </c>
      <c r="BH673" s="29" t="str">
        <f>IF(_xlfn.XLOOKUP(Consolidated[[#This Row],[CODE]],'[4]PRUEBA PVI'!$D:$D,'[4]PRUEBA PVI'!$AF:$AF,"NOT FOUND")=BG673,"",_xlfn.XLOOKUP(Consolidated[[#This Row],[CODE]],'[4]PRUEBA PVI'!$D:$D,'[4]PRUEBA PVI'!$AF:$AF,"NOT FOUND"))</f>
        <v/>
      </c>
      <c r="BI673" s="30">
        <v>309.98898624608796</v>
      </c>
      <c r="BJ673" s="21">
        <v>25</v>
      </c>
      <c r="BK673" s="28" t="str">
        <f>IF(_xlfn.XLOOKUP(Consolidated[[#This Row],[CODE]],'[4]PRUEBA PVI'!$D:$D,'[4]PRUEBA PVI'!$AK:$AK,"NO DATA")=Consolidated[[#This Row],[NO OF CLASSROOMS]],"","DOES NOT MATCH")</f>
        <v/>
      </c>
      <c r="BL673" s="31">
        <f>Consolidated[[#This Row],[ENROLLMENT 2021-22]]/Consolidated[[#This Row],[NO OF CLASSROOMS]]</f>
        <v>12.399559449843519</v>
      </c>
      <c r="BM673" s="21">
        <f>Consolidated[[#This Row],[FLOOR AREA (SF)]]/Consolidated[[#This Row],[ENROLLMENT 2022-23]]</f>
        <v>2.9271165867355</v>
      </c>
      <c r="BN673" s="21" t="s">
        <v>99</v>
      </c>
      <c r="BO673" s="21" t="s">
        <v>132</v>
      </c>
      <c r="BP673" s="21" t="s">
        <v>97</v>
      </c>
      <c r="BQ673" s="21" t="s">
        <v>97</v>
      </c>
      <c r="BR673" s="21" t="s">
        <v>97</v>
      </c>
      <c r="BS673" s="21" t="str">
        <f>_xlfn.XLOOKUP(Consolidated[[#This Row],[CODE]],'[7]page 1'!$A:$A,'[7]page 1'!$C:$C,"")</f>
        <v>75KVA</v>
      </c>
      <c r="BT673" s="21" t="str">
        <f>_xlfn.XLOOKUP(Consolidated[[#This Row],[CODE]],[8]Sheet1!$A:$A,[8]Sheet1!$G:$G,"")</f>
        <v/>
      </c>
      <c r="BU673" s="21" t="s">
        <v>92</v>
      </c>
      <c r="BV673" s="21" t="s">
        <v>101</v>
      </c>
      <c r="BW673" s="25" t="s">
        <v>92</v>
      </c>
      <c r="BX673" s="32" t="s">
        <v>1862</v>
      </c>
      <c r="BY673" s="21" t="s">
        <v>1698</v>
      </c>
      <c r="BZ673" s="21" t="s">
        <v>103</v>
      </c>
      <c r="CA673" s="33" t="s">
        <v>1817</v>
      </c>
      <c r="CB673" s="21">
        <v>4</v>
      </c>
      <c r="CC673" s="25" t="s">
        <v>105</v>
      </c>
      <c r="CD673" s="21" t="s">
        <v>97</v>
      </c>
      <c r="CE673" s="21"/>
      <c r="CF673" s="21" t="s">
        <v>106</v>
      </c>
    </row>
    <row r="674" spans="1:84" ht="84.6" x14ac:dyDescent="0.3">
      <c r="A674" s="21">
        <v>62984</v>
      </c>
      <c r="B674" s="22" t="s">
        <v>1863</v>
      </c>
      <c r="C674" s="21" t="s">
        <v>1698</v>
      </c>
      <c r="D674" s="21" t="s">
        <v>1747</v>
      </c>
      <c r="E674" s="21" t="s">
        <v>1698</v>
      </c>
      <c r="F674" s="21"/>
      <c r="G674" s="21" t="s">
        <v>160</v>
      </c>
      <c r="H674" s="21" t="s">
        <v>161</v>
      </c>
      <c r="I674" s="21" t="s">
        <v>92</v>
      </c>
      <c r="J674" s="21" t="s">
        <v>93</v>
      </c>
      <c r="K674" s="21" t="s">
        <v>162</v>
      </c>
      <c r="L674" s="24" t="s">
        <v>92</v>
      </c>
      <c r="M674" s="24" t="s">
        <v>92</v>
      </c>
      <c r="N674" s="24" t="s">
        <v>92</v>
      </c>
      <c r="O674" s="24" t="s">
        <v>92</v>
      </c>
      <c r="P674" s="24" t="s">
        <v>92</v>
      </c>
      <c r="Q674" s="24" t="s">
        <v>92</v>
      </c>
      <c r="R674" s="24" t="s">
        <v>92</v>
      </c>
      <c r="S674" s="24" t="s">
        <v>92</v>
      </c>
      <c r="T674" s="24" t="s">
        <v>92</v>
      </c>
      <c r="U674" s="24" t="s">
        <v>92</v>
      </c>
      <c r="V674" s="24">
        <v>45.828411881242005</v>
      </c>
      <c r="W674" s="24">
        <v>66.779049748471749</v>
      </c>
      <c r="X674" s="24">
        <v>63.686298241429931</v>
      </c>
      <c r="Y674" s="24">
        <v>60.773073167442192</v>
      </c>
      <c r="Z674" s="24" t="s">
        <v>92</v>
      </c>
      <c r="AA674" s="24" t="s">
        <v>92</v>
      </c>
      <c r="AB674" s="23" t="s">
        <v>178</v>
      </c>
      <c r="AC674" s="21">
        <v>18.433171890000001</v>
      </c>
      <c r="AD674" s="21">
        <v>-66.045994350000001</v>
      </c>
      <c r="AE674" s="21" t="str">
        <f>_xlfn.XLOOKUP(Consolidated[[#This Row],[CODE]],[1]updatedschoolpoints!$A:$A,[1]updatedschoolpoints!$O:$O)</f>
        <v>063-003-550-28</v>
      </c>
      <c r="AF674" s="21">
        <f>_xlfn.XLOOKUP(Consolidated[[#This Row],[CODE]],[1]updatedschoolpoints!$A:$A,[1]updatedschoolpoints!$Q:$Q)</f>
        <v>28</v>
      </c>
      <c r="AG674" s="21">
        <f>_xlfn.XLOOKUP(Consolidated[[#This Row],[CODE]],[1]updatedschoolpoints!$A:$A,[1]updatedschoolpoints!$P:$P)</f>
        <v>550</v>
      </c>
      <c r="AH674" s="21">
        <f>_xlfn.XLOOKUP(Consolidated[[#This Row],[CODE]],[1]updatedschoolpoints!$A:$A,[1]updatedschoolpoints!$I:$I)</f>
        <v>8.2925131380000003</v>
      </c>
      <c r="AI674" s="21">
        <f>_xlfn.XLOOKUP(Consolidated[[#This Row],[CODE]],[1]updatedschoolpoints!$A:$A,[1]updatedschoolpoints!$H:$H)</f>
        <v>361221.87229999999</v>
      </c>
      <c r="AJ674" s="21">
        <v>58720</v>
      </c>
      <c r="AK674" s="21" t="s">
        <v>934</v>
      </c>
      <c r="AL674" s="26">
        <f>_xlfn.XLOOKUP(Consolidated[[#This Row],[CODE]],'[2]FCI updated 220517'!$B:$B,'[2]FCI updated 220517'!$GD:$GD)</f>
        <v>1.4448000000000001</v>
      </c>
      <c r="AM674" s="27">
        <f>IF(AND(Consolidated[[#This Row],[DESIGNATION]]="Historic",Consolidated[[#This Row],[DESIGNATION 3/22/2022]]="Historic"),AL674,AL674/1.6)</f>
        <v>0.90300000000000002</v>
      </c>
      <c r="AN674" s="21" t="s">
        <v>97</v>
      </c>
      <c r="AO674" s="21" t="s">
        <v>97</v>
      </c>
      <c r="AP674" s="21" t="str">
        <f>_xlfn.XLOOKUP(Consolidated[[#This Row],[CODE]],'[3]PRUEBA PVI'!$D:$D,'[3]PRUEBA PVI'!$I:$I,"NO DATA")</f>
        <v>VOCACIONAL</v>
      </c>
      <c r="AQ674" s="28" t="str">
        <f>IF(_xlfn.XLOOKUP(Consolidated[[#This Row],[CODE]],'[4]PRUEBA PVI'!$D:$D,'[4]PRUEBA PVI'!$I:$I,"NOT FOUND")=Consolidated[[#This Row],[SPECIAL SCHOOL]],"MATCHES","NO")</f>
        <v>MATCHES</v>
      </c>
      <c r="AR674" s="28"/>
      <c r="AS674" s="21">
        <f>_xlfn.XLOOKUP(Consolidated[[#This Row],[CODE]],'[5]WORKING FILE'!$D:$D,'[5]WORKING FILE'!$W:$W,"")</f>
        <v>1</v>
      </c>
      <c r="AT674" s="33" t="str">
        <f>_xlfn.XLOOKUP(Consolidated[[#This Row],[CODE]],'[5]WORKING FILE'!$D:$D,'[5]WORKING FILE'!$V:$V)</f>
        <v>flood plain</v>
      </c>
      <c r="AU674" s="21" t="str">
        <f>_xlfn.XLOOKUP(Consolidated[[#This Row],[CODE]],'[6]Karen sort'!$D:$D,'[6]Karen sort'!$O:$O,"NOT COMPLETE")</f>
        <v>9-12</v>
      </c>
      <c r="AV674" s="21">
        <v>43.6</v>
      </c>
      <c r="AW674" s="21">
        <v>1</v>
      </c>
      <c r="AX674" s="21" t="s">
        <v>92</v>
      </c>
      <c r="AY674" s="27" t="s">
        <v>92</v>
      </c>
      <c r="AZ674" s="21"/>
      <c r="BA674" s="21"/>
      <c r="BB674" s="21"/>
      <c r="BC674" s="21"/>
      <c r="BD674" s="21"/>
      <c r="BE674" s="21"/>
      <c r="BF674" s="24" t="s">
        <v>98</v>
      </c>
      <c r="BG674" s="24">
        <v>289.26036682283046</v>
      </c>
      <c r="BH674" s="29" t="str">
        <f>IF(_xlfn.XLOOKUP(Consolidated[[#This Row],[CODE]],'[4]PRUEBA PVI'!$D:$D,'[4]PRUEBA PVI'!$AF:$AF,"NOT FOUND")=BG674,"",_xlfn.XLOOKUP(Consolidated[[#This Row],[CODE]],'[4]PRUEBA PVI'!$D:$D,'[4]PRUEBA PVI'!$AF:$AF,"NOT FOUND"))</f>
        <v/>
      </c>
      <c r="BI674" s="30">
        <v>278.93928511762323</v>
      </c>
      <c r="BJ674" s="21">
        <v>32</v>
      </c>
      <c r="BK674" s="28" t="str">
        <f>IF(_xlfn.XLOOKUP(Consolidated[[#This Row],[CODE]],'[4]PRUEBA PVI'!$D:$D,'[4]PRUEBA PVI'!$AK:$AK,"NO DATA")=Consolidated[[#This Row],[NO OF CLASSROOMS]],"","DOES NOT MATCH")</f>
        <v/>
      </c>
      <c r="BL674" s="31">
        <f>Consolidated[[#This Row],[ENROLLMENT 2021-22]]/Consolidated[[#This Row],[NO OF CLASSROOMS]]</f>
        <v>8.7168526599257259</v>
      </c>
      <c r="BM674" s="21">
        <f>Consolidated[[#This Row],[FLOOR AREA (SF)]]/Consolidated[[#This Row],[ENROLLMENT 2022-23]]</f>
        <v>203.00050312791558</v>
      </c>
      <c r="BN674" s="21" t="s">
        <v>99</v>
      </c>
      <c r="BO674" s="21" t="s">
        <v>132</v>
      </c>
      <c r="BP674" s="21" t="s">
        <v>97</v>
      </c>
      <c r="BQ674" s="21" t="s">
        <v>97</v>
      </c>
      <c r="BR674" s="21" t="s">
        <v>97</v>
      </c>
      <c r="BS674" s="21" t="str">
        <f>_xlfn.XLOOKUP(Consolidated[[#This Row],[CODE]],'[7]page 1'!$A:$A,'[7]page 1'!$C:$C,"")</f>
        <v/>
      </c>
      <c r="BT674" s="21" t="str">
        <f>_xlfn.XLOOKUP(Consolidated[[#This Row],[CODE]],[8]Sheet1!$A:$A,[8]Sheet1!$G:$G,"")</f>
        <v/>
      </c>
      <c r="BU674" s="21" t="s">
        <v>92</v>
      </c>
      <c r="BV674" s="21" t="s">
        <v>101</v>
      </c>
      <c r="BW674" s="25" t="s">
        <v>92</v>
      </c>
      <c r="BX674" s="32" t="s">
        <v>1864</v>
      </c>
      <c r="BY674" s="21" t="s">
        <v>1698</v>
      </c>
      <c r="BZ674" s="21" t="s">
        <v>103</v>
      </c>
      <c r="CA674" s="33" t="s">
        <v>1779</v>
      </c>
      <c r="CB674" s="21">
        <v>4</v>
      </c>
      <c r="CC674" s="25" t="s">
        <v>105</v>
      </c>
      <c r="CD674" s="21" t="s">
        <v>97</v>
      </c>
      <c r="CE674" s="21"/>
      <c r="CF674" s="21" t="s">
        <v>176</v>
      </c>
    </row>
    <row r="675" spans="1:84" ht="70.2" x14ac:dyDescent="0.3">
      <c r="A675" s="21">
        <v>63024</v>
      </c>
      <c r="B675" s="22" t="s">
        <v>1865</v>
      </c>
      <c r="C675" s="21" t="s">
        <v>1698</v>
      </c>
      <c r="D675" s="21" t="s">
        <v>1747</v>
      </c>
      <c r="E675" s="21" t="s">
        <v>1698</v>
      </c>
      <c r="F675" s="21"/>
      <c r="G675" s="21" t="s">
        <v>108</v>
      </c>
      <c r="H675" s="21" t="s">
        <v>109</v>
      </c>
      <c r="I675" s="21" t="s">
        <v>110</v>
      </c>
      <c r="J675" s="21" t="s">
        <v>92</v>
      </c>
      <c r="K675" s="21" t="s">
        <v>111</v>
      </c>
      <c r="L675" s="24">
        <v>42.288809847026755</v>
      </c>
      <c r="M675" s="24">
        <v>49.601075424839614</v>
      </c>
      <c r="N675" s="24">
        <v>39.214127583752465</v>
      </c>
      <c r="O675" s="24">
        <v>31.913062294945245</v>
      </c>
      <c r="P675" s="24">
        <v>34.846417305460406</v>
      </c>
      <c r="Q675" s="24">
        <v>32.099482306890984</v>
      </c>
      <c r="R675" s="24">
        <v>36.881391710844689</v>
      </c>
      <c r="S675" s="24">
        <v>33.193377335475517</v>
      </c>
      <c r="T675" s="24">
        <v>23.631118110431643</v>
      </c>
      <c r="U675" s="24">
        <v>9.5082397936796887</v>
      </c>
      <c r="V675" s="24" t="s">
        <v>92</v>
      </c>
      <c r="W675" s="24" t="s">
        <v>92</v>
      </c>
      <c r="X675" s="24" t="s">
        <v>92</v>
      </c>
      <c r="Y675" s="24" t="s">
        <v>92</v>
      </c>
      <c r="Z675" s="24" t="s">
        <v>92</v>
      </c>
      <c r="AA675" s="24">
        <v>13.309648440688402</v>
      </c>
      <c r="AB675" s="23" t="s">
        <v>192</v>
      </c>
      <c r="AC675" s="21">
        <v>18.432860000000002</v>
      </c>
      <c r="AD675" s="21">
        <v>-66.040189999999996</v>
      </c>
      <c r="AE675" s="21" t="str">
        <f>_xlfn.XLOOKUP(Consolidated[[#This Row],[CODE]],[1]updatedschoolpoints!$A:$A,[1]updatedschoolpoints!$O:$O)</f>
        <v>063-000-003-04</v>
      </c>
      <c r="AF675" s="21">
        <f>_xlfn.XLOOKUP(Consolidated[[#This Row],[CODE]],[1]updatedschoolpoints!$A:$A,[1]updatedschoolpoints!$Q:$Q)</f>
        <v>4</v>
      </c>
      <c r="AG675" s="21">
        <f>_xlfn.XLOOKUP(Consolidated[[#This Row],[CODE]],[1]updatedschoolpoints!$A:$A,[1]updatedschoolpoints!$P:$P)</f>
        <v>3</v>
      </c>
      <c r="AH675" s="21">
        <f>_xlfn.XLOOKUP(Consolidated[[#This Row],[CODE]],[1]updatedschoolpoints!$A:$A,[1]updatedschoolpoints!$I:$I)</f>
        <v>3.689319368</v>
      </c>
      <c r="AI675" s="21">
        <f>_xlfn.XLOOKUP(Consolidated[[#This Row],[CODE]],[1]updatedschoolpoints!$A:$A,[1]updatedschoolpoints!$H:$H)</f>
        <v>160706.75169999999</v>
      </c>
      <c r="AJ675" s="21">
        <v>78232</v>
      </c>
      <c r="AK675" s="21" t="s">
        <v>314</v>
      </c>
      <c r="AL675" s="26">
        <f>_xlfn.XLOOKUP(Consolidated[[#This Row],[CODE]],'[2]FCI updated 220517'!$B:$B,'[2]FCI updated 220517'!$GD:$GD)</f>
        <v>0.626</v>
      </c>
      <c r="AM675" s="27">
        <f>IF(AND(Consolidated[[#This Row],[DESIGNATION]]="Historic",Consolidated[[#This Row],[DESIGNATION 3/22/2022]]="Historic"),AL675,AL675/1.6)</f>
        <v>0.39124999999999999</v>
      </c>
      <c r="AN675" s="21" t="s">
        <v>97</v>
      </c>
      <c r="AO675" s="21" t="s">
        <v>97</v>
      </c>
      <c r="AP675" s="21" t="str">
        <f>_xlfn.XLOOKUP(Consolidated[[#This Row],[CODE]],'[3]PRUEBA PVI'!$D:$D,'[3]PRUEBA PVI'!$I:$I,"NO DATA")</f>
        <v>MONTESSORI</v>
      </c>
      <c r="AQ675" s="28" t="str">
        <f>IF(_xlfn.XLOOKUP(Consolidated[[#This Row],[CODE]],'[4]PRUEBA PVI'!$D:$D,'[4]PRUEBA PVI'!$I:$I,"NOT FOUND")=Consolidated[[#This Row],[SPECIAL SCHOOL]],"MATCHES","NO")</f>
        <v>MATCHES</v>
      </c>
      <c r="AR675" s="28"/>
      <c r="AS675" s="21">
        <f>_xlfn.XLOOKUP(Consolidated[[#This Row],[CODE]],'[5]WORKING FILE'!$D:$D,'[5]WORKING FILE'!$W:$W,"")</f>
        <v>1</v>
      </c>
      <c r="AT675" s="33" t="str">
        <f>_xlfn.XLOOKUP(Consolidated[[#This Row],[CODE]],'[5]WORKING FILE'!$D:$D,'[5]WORKING FILE'!$V:$V)</f>
        <v>montessori-in flood plain</v>
      </c>
      <c r="AU675" s="21" t="str">
        <f>_xlfn.XLOOKUP(Consolidated[[#This Row],[CODE]],'[6]Karen sort'!$D:$D,'[6]Karen sort'!$O:$O,"NOT COMPLETE")</f>
        <v>PK-8</v>
      </c>
      <c r="AV675" s="21">
        <v>43.6</v>
      </c>
      <c r="AW675" s="21">
        <v>3</v>
      </c>
      <c r="AX675" s="21" t="s">
        <v>92</v>
      </c>
      <c r="AY675" s="27" t="s">
        <v>92</v>
      </c>
      <c r="AZ675" s="21"/>
      <c r="BA675" s="21"/>
      <c r="BB675" s="21"/>
      <c r="BC675" s="21"/>
      <c r="BD675" s="21"/>
      <c r="BE675" s="21"/>
      <c r="BF675" s="24" t="s">
        <v>179</v>
      </c>
      <c r="BG675" s="24">
        <v>333.17710171334704</v>
      </c>
      <c r="BH675" s="29" t="str">
        <f>IF(_xlfn.XLOOKUP(Consolidated[[#This Row],[CODE]],'[4]PRUEBA PVI'!$D:$D,'[4]PRUEBA PVI'!$AF:$AF,"NOT FOUND")=BG675,"",_xlfn.XLOOKUP(Consolidated[[#This Row],[CODE]],'[4]PRUEBA PVI'!$D:$D,'[4]PRUEBA PVI'!$AF:$AF,"NOT FOUND"))</f>
        <v/>
      </c>
      <c r="BI675" s="30">
        <v>320.83601559503137</v>
      </c>
      <c r="BJ675" s="21">
        <v>29</v>
      </c>
      <c r="BK675" s="28" t="str">
        <f>IF(_xlfn.XLOOKUP(Consolidated[[#This Row],[CODE]],'[4]PRUEBA PVI'!$D:$D,'[4]PRUEBA PVI'!$AK:$AK,"NO DATA")=Consolidated[[#This Row],[NO OF CLASSROOMS]],"","DOES NOT MATCH")</f>
        <v/>
      </c>
      <c r="BL675" s="31">
        <f>Consolidated[[#This Row],[ENROLLMENT 2021-22]]/Consolidated[[#This Row],[NO OF CLASSROOMS]]</f>
        <v>11.063310882587288</v>
      </c>
      <c r="BM675" s="21">
        <f>Consolidated[[#This Row],[FLOOR AREA (SF)]]/Consolidated[[#This Row],[ENROLLMENT 2022-23]]</f>
        <v>234.80605238984236</v>
      </c>
      <c r="BN675" s="21" t="s">
        <v>99</v>
      </c>
      <c r="BO675" s="21" t="s">
        <v>100</v>
      </c>
      <c r="BP675" s="21" t="s">
        <v>97</v>
      </c>
      <c r="BQ675" s="21" t="s">
        <v>97</v>
      </c>
      <c r="BR675" s="21" t="s">
        <v>97</v>
      </c>
      <c r="BS675" s="21" t="str">
        <f>_xlfn.XLOOKUP(Consolidated[[#This Row],[CODE]],'[7]page 1'!$A:$A,'[7]page 1'!$C:$C,"")</f>
        <v/>
      </c>
      <c r="BT675" s="21" t="str">
        <f>_xlfn.XLOOKUP(Consolidated[[#This Row],[CODE]],[8]Sheet1!$A:$A,[8]Sheet1!$G:$G,"")</f>
        <v/>
      </c>
      <c r="BU675" s="21" t="s">
        <v>92</v>
      </c>
      <c r="BV675" s="21" t="s">
        <v>101</v>
      </c>
      <c r="BW675" s="25" t="s">
        <v>92</v>
      </c>
      <c r="BX675" s="32" t="s">
        <v>1866</v>
      </c>
      <c r="BY675" s="21" t="s">
        <v>1698</v>
      </c>
      <c r="BZ675" s="21" t="s">
        <v>103</v>
      </c>
      <c r="CA675" s="33" t="s">
        <v>1867</v>
      </c>
      <c r="CB675" s="21">
        <v>4</v>
      </c>
      <c r="CC675" s="25" t="s">
        <v>172</v>
      </c>
      <c r="CD675" s="21" t="s">
        <v>97</v>
      </c>
      <c r="CE675" s="21"/>
      <c r="CF675" s="21" t="s">
        <v>154</v>
      </c>
    </row>
    <row r="676" spans="1:84" ht="70.2" x14ac:dyDescent="0.3">
      <c r="A676" s="21">
        <v>63032</v>
      </c>
      <c r="B676" s="22" t="s">
        <v>1868</v>
      </c>
      <c r="C676" s="21" t="s">
        <v>1698</v>
      </c>
      <c r="D676" s="21" t="s">
        <v>1747</v>
      </c>
      <c r="E676" s="21" t="s">
        <v>1698</v>
      </c>
      <c r="F676" s="21"/>
      <c r="G676" s="21" t="s">
        <v>773</v>
      </c>
      <c r="H676" s="21" t="s">
        <v>774</v>
      </c>
      <c r="I676" s="21" t="s">
        <v>92</v>
      </c>
      <c r="J676" s="21" t="s">
        <v>92</v>
      </c>
      <c r="K676" s="21" t="s">
        <v>162</v>
      </c>
      <c r="L676" s="24" t="s">
        <v>92</v>
      </c>
      <c r="M676" s="24" t="s">
        <v>92</v>
      </c>
      <c r="N676" s="24" t="s">
        <v>92</v>
      </c>
      <c r="O676" s="24" t="s">
        <v>92</v>
      </c>
      <c r="P676" s="24" t="s">
        <v>92</v>
      </c>
      <c r="Q676" s="24" t="s">
        <v>92</v>
      </c>
      <c r="R676" s="24" t="s">
        <v>92</v>
      </c>
      <c r="S676" s="24" t="s">
        <v>92</v>
      </c>
      <c r="T676" s="24" t="s">
        <v>92</v>
      </c>
      <c r="U676" s="24">
        <v>66.557678555757818</v>
      </c>
      <c r="V676" s="24">
        <v>53.466480528115675</v>
      </c>
      <c r="W676" s="24">
        <v>38.159456999126711</v>
      </c>
      <c r="X676" s="24">
        <v>55.001803026689487</v>
      </c>
      <c r="Y676" s="24">
        <v>39.550730156589367</v>
      </c>
      <c r="Z676" s="24" t="s">
        <v>92</v>
      </c>
      <c r="AA676" s="24" t="s">
        <v>92</v>
      </c>
      <c r="AB676" s="23" t="s">
        <v>230</v>
      </c>
      <c r="AC676" s="21">
        <v>18.438220000000001</v>
      </c>
      <c r="AD676" s="21">
        <v>-66.05556</v>
      </c>
      <c r="AE676" s="21" t="str">
        <f>_xlfn.XLOOKUP(Consolidated[[#This Row],[CODE]],[1]updatedschoolpoints!$A:$A,[1]updatedschoolpoints!$O:$O)</f>
        <v>041-092-447-05</v>
      </c>
      <c r="AF676" s="21">
        <f>_xlfn.XLOOKUP(Consolidated[[#This Row],[CODE]],[1]updatedschoolpoints!$A:$A,[1]updatedschoolpoints!$Q:$Q)</f>
        <v>5</v>
      </c>
      <c r="AG676" s="21">
        <f>_xlfn.XLOOKUP(Consolidated[[#This Row],[CODE]],[1]updatedschoolpoints!$A:$A,[1]updatedschoolpoints!$P:$P)</f>
        <v>447</v>
      </c>
      <c r="AH676" s="21">
        <f>_xlfn.XLOOKUP(Consolidated[[#This Row],[CODE]],[1]updatedschoolpoints!$A:$A,[1]updatedschoolpoints!$I:$I)</f>
        <v>1.9927869920000001</v>
      </c>
      <c r="AI676" s="21">
        <f>_xlfn.XLOOKUP(Consolidated[[#This Row],[CODE]],[1]updatedschoolpoints!$A:$A,[1]updatedschoolpoints!$H:$H)</f>
        <v>86805.801359999998</v>
      </c>
      <c r="AJ676" s="21">
        <v>46540</v>
      </c>
      <c r="AK676" s="21" t="s">
        <v>324</v>
      </c>
      <c r="AL676" s="26">
        <f>_xlfn.XLOOKUP(Consolidated[[#This Row],[CODE]],'[2]FCI updated 220517'!$B:$B,'[2]FCI updated 220517'!$GD:$GD)</f>
        <v>1.1208</v>
      </c>
      <c r="AM676" s="27">
        <f>IF(AND(Consolidated[[#This Row],[DESIGNATION]]="Historic",Consolidated[[#This Row],[DESIGNATION 3/22/2022]]="Historic"),AL676,AL676/1.6)</f>
        <v>0.70050000000000001</v>
      </c>
      <c r="AN676" s="21" t="s">
        <v>97</v>
      </c>
      <c r="AO676" s="21" t="s">
        <v>46</v>
      </c>
      <c r="AP676" s="21" t="str">
        <f>_xlfn.XLOOKUP(Consolidated[[#This Row],[CODE]],'[3]PRUEBA PVI'!$D:$D,'[3]PRUEBA PVI'!$I:$I,"NO DATA")</f>
        <v>STEM (TECH)</v>
      </c>
      <c r="AQ676" s="28" t="str">
        <f>IF(_xlfn.XLOOKUP(Consolidated[[#This Row],[CODE]],'[4]PRUEBA PVI'!$D:$D,'[4]PRUEBA PVI'!$I:$I,"NOT FOUND")=Consolidated[[#This Row],[SPECIAL SCHOOL]],"MATCHES","NO")</f>
        <v>MATCHES</v>
      </c>
      <c r="AR676" s="28"/>
      <c r="AS676" s="21">
        <f>_xlfn.XLOOKUP(Consolidated[[#This Row],[CODE]],'[5]WORKING FILE'!$D:$D,'[5]WORKING FILE'!$W:$W,"")</f>
        <v>3</v>
      </c>
      <c r="AT676" s="33" t="str">
        <f>_xlfn.XLOOKUP(Consolidated[[#This Row],[CODE]],'[5]WORKING FILE'!$D:$D,'[5]WORKING FILE'!$V:$V)</f>
        <v>STEM (Tech)</v>
      </c>
      <c r="AU676" s="21" t="str">
        <f>_xlfn.XLOOKUP(Consolidated[[#This Row],[CODE]],'[6]Karen sort'!$D:$D,'[6]Karen sort'!$O:$O,"NOT COMPLETE")</f>
        <v>8-12</v>
      </c>
      <c r="AV676" s="21">
        <v>43.6</v>
      </c>
      <c r="AW676" s="21">
        <v>2</v>
      </c>
      <c r="AX676" s="21" t="s">
        <v>92</v>
      </c>
      <c r="AY676" s="27" t="s">
        <v>92</v>
      </c>
      <c r="AZ676" s="21"/>
      <c r="BA676" s="21"/>
      <c r="BB676" s="21"/>
      <c r="BC676" s="21"/>
      <c r="BD676" s="21"/>
      <c r="BE676" s="21"/>
      <c r="BF676" s="24" t="s">
        <v>98</v>
      </c>
      <c r="BG676" s="24">
        <v>252.73614926627906</v>
      </c>
      <c r="BH676" s="29" t="str">
        <f>IF(_xlfn.XLOOKUP(Consolidated[[#This Row],[CODE]],'[4]PRUEBA PVI'!$D:$D,'[4]PRUEBA PVI'!$AF:$AF,"NOT FOUND")=BG676,"",_xlfn.XLOOKUP(Consolidated[[#This Row],[CODE]],'[4]PRUEBA PVI'!$D:$D,'[4]PRUEBA PVI'!$AF:$AF,"NOT FOUND"))</f>
        <v/>
      </c>
      <c r="BI676" s="30">
        <v>241.96216600572973</v>
      </c>
      <c r="BJ676" s="21">
        <v>27</v>
      </c>
      <c r="BK676" s="28" t="str">
        <f>IF(_xlfn.XLOOKUP(Consolidated[[#This Row],[CODE]],'[4]PRUEBA PVI'!$D:$D,'[4]PRUEBA PVI'!$AK:$AK,"NO DATA")=Consolidated[[#This Row],[NO OF CLASSROOMS]],"","DOES NOT MATCH")</f>
        <v/>
      </c>
      <c r="BL676" s="31">
        <f>Consolidated[[#This Row],[ENROLLMENT 2021-22]]/Consolidated[[#This Row],[NO OF CLASSROOMS]]</f>
        <v>8.9615617039159154</v>
      </c>
      <c r="BM676" s="21">
        <f>Consolidated[[#This Row],[FLOOR AREA (SF)]]/Consolidated[[#This Row],[ENROLLMENT 2022-23]]</f>
        <v>184.14461142622756</v>
      </c>
      <c r="BN676" s="21" t="s">
        <v>99</v>
      </c>
      <c r="BO676" s="21" t="s">
        <v>115</v>
      </c>
      <c r="BP676" s="21" t="s">
        <v>97</v>
      </c>
      <c r="BQ676" s="21" t="s">
        <v>97</v>
      </c>
      <c r="BR676" s="21" t="s">
        <v>97</v>
      </c>
      <c r="BS676" s="21" t="str">
        <f>_xlfn.XLOOKUP(Consolidated[[#This Row],[CODE]],'[7]page 1'!$A:$A,'[7]page 1'!$C:$C,"")</f>
        <v/>
      </c>
      <c r="BT676" s="21" t="str">
        <f>_xlfn.XLOOKUP(Consolidated[[#This Row],[CODE]],[8]Sheet1!$A:$A,[8]Sheet1!$G:$G,"")</f>
        <v/>
      </c>
      <c r="BU676" s="21" t="s">
        <v>92</v>
      </c>
      <c r="BV676" s="21" t="s">
        <v>101</v>
      </c>
      <c r="BW676" s="25" t="s">
        <v>92</v>
      </c>
      <c r="BX676" s="32" t="s">
        <v>1869</v>
      </c>
      <c r="BY676" s="21" t="s">
        <v>1698</v>
      </c>
      <c r="BZ676" s="21" t="s">
        <v>103</v>
      </c>
      <c r="CA676" s="33" t="s">
        <v>1779</v>
      </c>
      <c r="CB676" s="21">
        <v>4</v>
      </c>
      <c r="CC676" s="25" t="s">
        <v>105</v>
      </c>
      <c r="CD676" s="21" t="s">
        <v>97</v>
      </c>
      <c r="CE676" s="21"/>
      <c r="CF676" s="21" t="s">
        <v>176</v>
      </c>
    </row>
    <row r="677" spans="1:84" ht="70.2" x14ac:dyDescent="0.3">
      <c r="A677" s="21">
        <v>63073</v>
      </c>
      <c r="B677" s="22" t="s">
        <v>1870</v>
      </c>
      <c r="C677" s="21" t="s">
        <v>1698</v>
      </c>
      <c r="D677" s="21" t="s">
        <v>1699</v>
      </c>
      <c r="E677" s="21" t="s">
        <v>1698</v>
      </c>
      <c r="F677" s="21"/>
      <c r="G677" s="21" t="s">
        <v>119</v>
      </c>
      <c r="H677" s="21" t="s">
        <v>120</v>
      </c>
      <c r="I677" s="21" t="s">
        <v>92</v>
      </c>
      <c r="J677" s="21" t="s">
        <v>93</v>
      </c>
      <c r="K677" s="21" t="s">
        <v>121</v>
      </c>
      <c r="L677" s="24" t="s">
        <v>92</v>
      </c>
      <c r="M677" s="24">
        <v>44.831741249374268</v>
      </c>
      <c r="N677" s="24">
        <v>31.744769948751994</v>
      </c>
      <c r="O677" s="24">
        <v>45.992354483891674</v>
      </c>
      <c r="P677" s="24">
        <v>41.438982741628593</v>
      </c>
      <c r="Q677" s="24">
        <v>42.484608935591012</v>
      </c>
      <c r="R677" s="24">
        <v>24.587594473896459</v>
      </c>
      <c r="S677" s="24" t="s">
        <v>92</v>
      </c>
      <c r="T677" s="24" t="s">
        <v>92</v>
      </c>
      <c r="U677" s="24" t="s">
        <v>92</v>
      </c>
      <c r="V677" s="24" t="s">
        <v>92</v>
      </c>
      <c r="W677" s="24" t="s">
        <v>92</v>
      </c>
      <c r="X677" s="24" t="s">
        <v>92</v>
      </c>
      <c r="Y677" s="24" t="s">
        <v>92</v>
      </c>
      <c r="Z677" s="24" t="s">
        <v>92</v>
      </c>
      <c r="AA677" s="24" t="s">
        <v>92</v>
      </c>
      <c r="AB677" s="23" t="s">
        <v>136</v>
      </c>
      <c r="AC677" s="21">
        <v>18.445679999999999</v>
      </c>
      <c r="AD677" s="21">
        <v>-66.047910000000002</v>
      </c>
      <c r="AE677" s="21" t="str">
        <f>_xlfn.XLOOKUP(Consolidated[[#This Row],[CODE]],[1]updatedschoolpoints!$A:$A,[1]updatedschoolpoints!$O:$O)</f>
        <v>041-063-359-15</v>
      </c>
      <c r="AF677" s="21">
        <f>_xlfn.XLOOKUP(Consolidated[[#This Row],[CODE]],[1]updatedschoolpoints!$A:$A,[1]updatedschoolpoints!$Q:$Q)</f>
        <v>15</v>
      </c>
      <c r="AG677" s="21">
        <f>_xlfn.XLOOKUP(Consolidated[[#This Row],[CODE]],[1]updatedschoolpoints!$A:$A,[1]updatedschoolpoints!$P:$P)</f>
        <v>359</v>
      </c>
      <c r="AH677" s="21">
        <f>_xlfn.XLOOKUP(Consolidated[[#This Row],[CODE]],[1]updatedschoolpoints!$A:$A,[1]updatedschoolpoints!$I:$I)</f>
        <v>1.330644081</v>
      </c>
      <c r="AI677" s="21">
        <f>_xlfn.XLOOKUP(Consolidated[[#This Row],[CODE]],[1]updatedschoolpoints!$A:$A,[1]updatedschoolpoints!$H:$H)</f>
        <v>57962.856180000002</v>
      </c>
      <c r="AJ677" s="21">
        <v>15049</v>
      </c>
      <c r="AK677" s="21" t="s">
        <v>141</v>
      </c>
      <c r="AL677" s="26">
        <f>_xlfn.XLOOKUP(Consolidated[[#This Row],[CODE]],'[2]FCI updated 220517'!$B:$B,'[2]FCI updated 220517'!$GD:$GD)</f>
        <v>1.1120000000000001</v>
      </c>
      <c r="AM677" s="27">
        <f>IF(AND(Consolidated[[#This Row],[DESIGNATION]]="Historic",Consolidated[[#This Row],[DESIGNATION 3/22/2022]]="Historic"),AL677,AL677/1.6)</f>
        <v>0.69500000000000006</v>
      </c>
      <c r="AN677" s="21" t="s">
        <v>97</v>
      </c>
      <c r="AO677" s="21" t="s">
        <v>97</v>
      </c>
      <c r="AP677" s="21" t="str">
        <f>_xlfn.XLOOKUP(Consolidated[[#This Row],[CODE]],'[3]PRUEBA PVI'!$D:$D,'[3]PRUEBA PVI'!$I:$I,"NO DATA")</f>
        <v>REGULAR</v>
      </c>
      <c r="AQ677" s="28" t="str">
        <f>IF(_xlfn.XLOOKUP(Consolidated[[#This Row],[CODE]],'[4]PRUEBA PVI'!$D:$D,'[4]PRUEBA PVI'!$I:$I,"NOT FOUND")=Consolidated[[#This Row],[SPECIAL SCHOOL]],"MATCHES","NO")</f>
        <v>MATCHES</v>
      </c>
      <c r="AR677" s="28"/>
      <c r="AS677" s="21">
        <f>_xlfn.XLOOKUP(Consolidated[[#This Row],[CODE]],'[5]WORKING FILE'!$D:$D,'[5]WORKING FILE'!$W:$W,"")</f>
        <v>1</v>
      </c>
      <c r="AT677" s="33" t="str">
        <f>_xlfn.XLOOKUP(Consolidated[[#This Row],[CODE]],'[5]WORKING FILE'!$D:$D,'[5]WORKING FILE'!$V:$V)</f>
        <v>flood plain</v>
      </c>
      <c r="AU677" s="21" t="str">
        <f>_xlfn.XLOOKUP(Consolidated[[#This Row],[CODE]],'[6]Karen sort'!$D:$D,'[6]Karen sort'!$O:$O,"NOT COMPLETE")</f>
        <v>K-5</v>
      </c>
      <c r="AV677" s="21">
        <v>43.6</v>
      </c>
      <c r="AW677" s="21">
        <v>4</v>
      </c>
      <c r="AX677" s="21" t="s">
        <v>92</v>
      </c>
      <c r="AY677" s="27" t="s">
        <v>92</v>
      </c>
      <c r="AZ677" s="21"/>
      <c r="BA677" s="21"/>
      <c r="BB677" s="21"/>
      <c r="BC677" s="21"/>
      <c r="BD677" s="21"/>
      <c r="BE677" s="21"/>
      <c r="BF677" s="24" t="s">
        <v>98</v>
      </c>
      <c r="BG677" s="24">
        <v>249.27887249708556</v>
      </c>
      <c r="BH677" s="29" t="str">
        <f>IF(_xlfn.XLOOKUP(Consolidated[[#This Row],[CODE]],'[4]PRUEBA PVI'!$D:$D,'[4]PRUEBA PVI'!$AF:$AF,"NOT FOUND")=BG677,"",_xlfn.XLOOKUP(Consolidated[[#This Row],[CODE]],'[4]PRUEBA PVI'!$D:$D,'[4]PRUEBA PVI'!$AF:$AF,"NOT FOUND"))</f>
        <v/>
      </c>
      <c r="BI677" s="30">
        <v>235.39215278833336</v>
      </c>
      <c r="BJ677" s="21">
        <v>14</v>
      </c>
      <c r="BK677" s="28" t="str">
        <f>IF(_xlfn.XLOOKUP(Consolidated[[#This Row],[CODE]],'[4]PRUEBA PVI'!$D:$D,'[4]PRUEBA PVI'!$AK:$AK,"NO DATA")=Consolidated[[#This Row],[NO OF CLASSROOMS]],"","DOES NOT MATCH")</f>
        <v/>
      </c>
      <c r="BL677" s="31">
        <f>Consolidated[[#This Row],[ENROLLMENT 2021-22]]/Consolidated[[#This Row],[NO OF CLASSROOMS]]</f>
        <v>16.813725199166669</v>
      </c>
      <c r="BM677" s="21">
        <f>Consolidated[[#This Row],[FLOOR AREA (SF)]]/Consolidated[[#This Row],[ENROLLMENT 2022-23]]</f>
        <v>60.370138268239899</v>
      </c>
      <c r="BN677" s="21" t="s">
        <v>99</v>
      </c>
      <c r="BO677" s="21" t="s">
        <v>100</v>
      </c>
      <c r="BP677" s="21" t="s">
        <v>97</v>
      </c>
      <c r="BQ677" s="21" t="s">
        <v>97</v>
      </c>
      <c r="BR677" s="21" t="s">
        <v>97</v>
      </c>
      <c r="BS677" s="21" t="str">
        <f>_xlfn.XLOOKUP(Consolidated[[#This Row],[CODE]],'[7]page 1'!$A:$A,'[7]page 1'!$C:$C,"")</f>
        <v/>
      </c>
      <c r="BT677" s="21" t="str">
        <f>_xlfn.XLOOKUP(Consolidated[[#This Row],[CODE]],[8]Sheet1!$A:$A,[8]Sheet1!$G:$G,"")</f>
        <v/>
      </c>
      <c r="BU677" s="21" t="s">
        <v>92</v>
      </c>
      <c r="BV677" s="21" t="s">
        <v>101</v>
      </c>
      <c r="BW677" s="25" t="s">
        <v>92</v>
      </c>
      <c r="BX677" s="32" t="s">
        <v>1871</v>
      </c>
      <c r="BY677" s="21" t="s">
        <v>1698</v>
      </c>
      <c r="BZ677" s="21" t="s">
        <v>103</v>
      </c>
      <c r="CA677" s="33" t="s">
        <v>1820</v>
      </c>
      <c r="CB677" s="21">
        <v>4</v>
      </c>
      <c r="CC677" s="25" t="s">
        <v>105</v>
      </c>
      <c r="CD677" s="21" t="s">
        <v>97</v>
      </c>
      <c r="CE677" s="21"/>
      <c r="CF677" s="21" t="s">
        <v>117</v>
      </c>
    </row>
    <row r="678" spans="1:84" ht="55.2" x14ac:dyDescent="0.3">
      <c r="A678" s="63">
        <v>63081</v>
      </c>
      <c r="B678" s="60" t="s">
        <v>1453</v>
      </c>
      <c r="C678" s="21" t="s">
        <v>1698</v>
      </c>
      <c r="D678" s="21" t="s">
        <v>1699</v>
      </c>
      <c r="E678" s="21" t="s">
        <v>1698</v>
      </c>
      <c r="F678" s="21"/>
      <c r="G678" s="21" t="s">
        <v>255</v>
      </c>
      <c r="H678" s="21" t="s">
        <v>256</v>
      </c>
      <c r="I678" s="21" t="s">
        <v>110</v>
      </c>
      <c r="J678" s="21" t="s">
        <v>93</v>
      </c>
      <c r="K678" s="21" t="s">
        <v>111</v>
      </c>
      <c r="L678" s="24">
        <v>30.904139294536691</v>
      </c>
      <c r="M678" s="24">
        <v>41.970140744095055</v>
      </c>
      <c r="N678" s="24">
        <v>38.280457879377408</v>
      </c>
      <c r="O678" s="24">
        <v>30.974442815682149</v>
      </c>
      <c r="P678" s="24">
        <v>35.78821236777015</v>
      </c>
      <c r="Q678" s="24">
        <v>39.652301673218275</v>
      </c>
      <c r="R678" s="24">
        <v>43.501128684586043</v>
      </c>
      <c r="S678" s="24">
        <v>31.296612916305492</v>
      </c>
      <c r="T678" s="24" t="s">
        <v>92</v>
      </c>
      <c r="U678" s="24" t="s">
        <v>92</v>
      </c>
      <c r="V678" s="24" t="s">
        <v>92</v>
      </c>
      <c r="W678" s="24" t="s">
        <v>92</v>
      </c>
      <c r="X678" s="24" t="s">
        <v>92</v>
      </c>
      <c r="Y678" s="24" t="s">
        <v>92</v>
      </c>
      <c r="Z678" s="24" t="s">
        <v>92</v>
      </c>
      <c r="AA678" s="24">
        <v>13.309648440688402</v>
      </c>
      <c r="AB678" s="23" t="s">
        <v>257</v>
      </c>
      <c r="AC678" s="21">
        <v>18.447800000000001</v>
      </c>
      <c r="AD678" s="21">
        <v>-66.040970000000002</v>
      </c>
      <c r="AE678" s="21" t="str">
        <f>_xlfn.XLOOKUP(Consolidated[[#This Row],[CODE]],[1]updatedschoolpoints!$A:$A,[1]updatedschoolpoints!$O:$O)</f>
        <v>041-054-616-03</v>
      </c>
      <c r="AF678" s="21">
        <f>_xlfn.XLOOKUP(Consolidated[[#This Row],[CODE]],[1]updatedschoolpoints!$A:$A,[1]updatedschoolpoints!$Q:$Q)</f>
        <v>3</v>
      </c>
      <c r="AG678" s="21">
        <f>_xlfn.XLOOKUP(Consolidated[[#This Row],[CODE]],[1]updatedschoolpoints!$A:$A,[1]updatedschoolpoints!$P:$P)</f>
        <v>616</v>
      </c>
      <c r="AH678" s="21">
        <f>_xlfn.XLOOKUP(Consolidated[[#This Row],[CODE]],[1]updatedschoolpoints!$A:$A,[1]updatedschoolpoints!$I:$I)</f>
        <v>1.743762115</v>
      </c>
      <c r="AI678" s="21">
        <f>_xlfn.XLOOKUP(Consolidated[[#This Row],[CODE]],[1]updatedschoolpoints!$A:$A,[1]updatedschoolpoints!$H:$H)</f>
        <v>75958.277749999994</v>
      </c>
      <c r="AJ678" s="21">
        <v>34625</v>
      </c>
      <c r="AK678" s="21" t="s">
        <v>258</v>
      </c>
      <c r="AL678" s="26">
        <f>_xlfn.XLOOKUP(Consolidated[[#This Row],[CODE]],'[9]Added completed QCQA items 2206'!$J:$J,'[9]Added completed QCQA items 2206'!$GB:$GB,"MISSING")</f>
        <v>0.61499999999999999</v>
      </c>
      <c r="AM678" s="27">
        <f>IF(AND(Consolidated[[#This Row],[DESIGNATION]]="Historic",Consolidated[[#This Row],[DESIGNATION 3/22/2022]]="Historic"),AL678,AL678/1.6)</f>
        <v>0.38437499999999997</v>
      </c>
      <c r="AN678" s="21" t="s">
        <v>97</v>
      </c>
      <c r="AO678" s="21" t="s">
        <v>97</v>
      </c>
      <c r="AP678" s="21" t="str">
        <f>_xlfn.XLOOKUP(Consolidated[[#This Row],[CODE]],'[3]PRUEBA PVI'!$D:$D,'[3]PRUEBA PVI'!$I:$I,"NO DATA")</f>
        <v>MONTESSORI</v>
      </c>
      <c r="AQ678" s="28" t="str">
        <f>IF(_xlfn.XLOOKUP(Consolidated[[#This Row],[CODE]],'[4]PRUEBA PVI'!$D:$D,'[4]PRUEBA PVI'!$I:$I,"NOT FOUND")=Consolidated[[#This Row],[SPECIAL SCHOOL]],"MATCHES","NO")</f>
        <v>MATCHES</v>
      </c>
      <c r="AR678" s="28"/>
      <c r="AS678" s="21">
        <f>_xlfn.XLOOKUP(Consolidated[[#This Row],[CODE]],'[5]WORKING FILE'!$D:$D,'[5]WORKING FILE'!$W:$W,"")</f>
        <v>1</v>
      </c>
      <c r="AT678" s="33" t="str">
        <f>_xlfn.XLOOKUP(Consolidated[[#This Row],[CODE]],'[5]WORKING FILE'!$D:$D,'[5]WORKING FILE'!$V:$V)</f>
        <v>montessori; in a flood plain</v>
      </c>
      <c r="AU678" s="21" t="str">
        <f>_xlfn.XLOOKUP(Consolidated[[#This Row],[CODE]],'[6]Karen sort'!$D:$D,'[6]Karen sort'!$O:$O,"NOT COMPLETE")</f>
        <v>PK-6</v>
      </c>
      <c r="AV678" s="21">
        <v>43.6</v>
      </c>
      <c r="AW678" s="21">
        <v>2</v>
      </c>
      <c r="AX678" s="21" t="s">
        <v>92</v>
      </c>
      <c r="AY678" s="27" t="s">
        <v>92</v>
      </c>
      <c r="AZ678" s="21"/>
      <c r="BA678" s="21"/>
      <c r="BB678" s="21"/>
      <c r="BC678" s="21"/>
      <c r="BD678" s="21"/>
      <c r="BE678" s="21"/>
      <c r="BF678" s="24" t="s">
        <v>98</v>
      </c>
      <c r="BG678" s="24">
        <v>308.65059170647521</v>
      </c>
      <c r="BH678" s="29" t="str">
        <f>IF(_xlfn.XLOOKUP(Consolidated[[#This Row],[CODE]],'[4]PRUEBA PVI'!$D:$D,'[4]PRUEBA PVI'!$AF:$AF,"NOT FOUND")=BG678,"",_xlfn.XLOOKUP(Consolidated[[#This Row],[CODE]],'[4]PRUEBA PVI'!$D:$D,'[4]PRUEBA PVI'!$AF:$AF,"NOT FOUND"))</f>
        <v/>
      </c>
      <c r="BI678" s="30">
        <v>296.7191537936622</v>
      </c>
      <c r="BJ678" s="21">
        <v>25</v>
      </c>
      <c r="BK678" s="28" t="str">
        <f>IF(_xlfn.XLOOKUP(Consolidated[[#This Row],[CODE]],'[4]PRUEBA PVI'!$D:$D,'[4]PRUEBA PVI'!$AK:$AK,"NO DATA")=Consolidated[[#This Row],[NO OF CLASSROOMS]],"","DOES NOT MATCH")</f>
        <v/>
      </c>
      <c r="BL678" s="31">
        <f>Consolidated[[#This Row],[ENROLLMENT 2021-22]]/Consolidated[[#This Row],[NO OF CLASSROOMS]]</f>
        <v>11.868766151746488</v>
      </c>
      <c r="BM678" s="21">
        <f>Consolidated[[#This Row],[FLOOR AREA (SF)]]/Consolidated[[#This Row],[ENROLLMENT 2022-23]]</f>
        <v>112.18186820431616</v>
      </c>
      <c r="BN678" s="21" t="s">
        <v>99</v>
      </c>
      <c r="BO678" s="21" t="s">
        <v>132</v>
      </c>
      <c r="BP678" s="21" t="s">
        <v>97</v>
      </c>
      <c r="BQ678" s="21" t="s">
        <v>97</v>
      </c>
      <c r="BR678" s="21" t="s">
        <v>97</v>
      </c>
      <c r="BS678" s="21" t="str">
        <f>_xlfn.XLOOKUP(Consolidated[[#This Row],[CODE]],'[7]page 1'!$A:$A,'[7]page 1'!$C:$C,"")</f>
        <v/>
      </c>
      <c r="BT678" s="21" t="str">
        <f>_xlfn.XLOOKUP(Consolidated[[#This Row],[CODE]],[8]Sheet1!$A:$A,[8]Sheet1!$G:$G,"")</f>
        <v/>
      </c>
      <c r="BU678" s="21" t="s">
        <v>92</v>
      </c>
      <c r="BV678" s="21" t="s">
        <v>101</v>
      </c>
      <c r="BW678" s="25" t="s">
        <v>92</v>
      </c>
      <c r="BX678" s="32" t="s">
        <v>1872</v>
      </c>
      <c r="BY678" s="21" t="s">
        <v>1698</v>
      </c>
      <c r="BZ678" s="21" t="s">
        <v>103</v>
      </c>
      <c r="CA678" s="33" t="s">
        <v>1873</v>
      </c>
      <c r="CB678" s="21">
        <v>4</v>
      </c>
      <c r="CC678" s="25" t="s">
        <v>105</v>
      </c>
      <c r="CD678" s="21" t="s">
        <v>97</v>
      </c>
      <c r="CE678" s="21"/>
      <c r="CF678" s="21" t="s">
        <v>106</v>
      </c>
    </row>
    <row r="679" spans="1:84" ht="55.2" x14ac:dyDescent="0.3">
      <c r="A679" s="63">
        <v>63099</v>
      </c>
      <c r="B679" s="60" t="s">
        <v>1874</v>
      </c>
      <c r="C679" s="21" t="s">
        <v>1698</v>
      </c>
      <c r="D679" s="21" t="s">
        <v>1699</v>
      </c>
      <c r="E679" s="21" t="s">
        <v>1698</v>
      </c>
      <c r="F679" s="21"/>
      <c r="G679" s="21" t="s">
        <v>119</v>
      </c>
      <c r="H679" s="21" t="s">
        <v>120</v>
      </c>
      <c r="I679" s="21" t="s">
        <v>92</v>
      </c>
      <c r="J679" s="21" t="s">
        <v>93</v>
      </c>
      <c r="K679" s="21" t="s">
        <v>121</v>
      </c>
      <c r="L679" s="24" t="s">
        <v>92</v>
      </c>
      <c r="M679" s="24">
        <v>16.215736196582181</v>
      </c>
      <c r="N679" s="24">
        <v>16.806054678751057</v>
      </c>
      <c r="O679" s="24">
        <v>27.219964898629765</v>
      </c>
      <c r="P679" s="24">
        <v>26.370261744672742</v>
      </c>
      <c r="Q679" s="24">
        <v>16.993843574236404</v>
      </c>
      <c r="R679" s="24">
        <v>18.913534210689583</v>
      </c>
      <c r="S679" s="24" t="s">
        <v>92</v>
      </c>
      <c r="T679" s="24" t="s">
        <v>92</v>
      </c>
      <c r="U679" s="24" t="s">
        <v>92</v>
      </c>
      <c r="V679" s="24" t="s">
        <v>92</v>
      </c>
      <c r="W679" s="24" t="s">
        <v>92</v>
      </c>
      <c r="X679" s="24" t="s">
        <v>92</v>
      </c>
      <c r="Y679" s="24" t="s">
        <v>92</v>
      </c>
      <c r="Z679" s="24" t="s">
        <v>92</v>
      </c>
      <c r="AA679" s="24" t="s">
        <v>92</v>
      </c>
      <c r="AB679" s="23" t="s">
        <v>136</v>
      </c>
      <c r="AC679" s="21">
        <v>18.448640000000001</v>
      </c>
      <c r="AD679" s="21">
        <v>-66.049000000000007</v>
      </c>
      <c r="AE679" s="21" t="str">
        <f>_xlfn.XLOOKUP(Consolidated[[#This Row],[CODE]],[1]updatedschoolpoints!$A:$A,[1]updatedschoolpoints!$O:$O)</f>
        <v>041-053-744-02</v>
      </c>
      <c r="AF679" s="21">
        <f>_xlfn.XLOOKUP(Consolidated[[#This Row],[CODE]],[1]updatedschoolpoints!$A:$A,[1]updatedschoolpoints!$Q:$Q)</f>
        <v>2</v>
      </c>
      <c r="AG679" s="21">
        <f>_xlfn.XLOOKUP(Consolidated[[#This Row],[CODE]],[1]updatedschoolpoints!$A:$A,[1]updatedschoolpoints!$P:$P)</f>
        <v>744</v>
      </c>
      <c r="AH679" s="21">
        <f>_xlfn.XLOOKUP(Consolidated[[#This Row],[CODE]],[1]updatedschoolpoints!$A:$A,[1]updatedschoolpoints!$I:$I)</f>
        <v>3.24242549</v>
      </c>
      <c r="AI679" s="21">
        <f>_xlfn.XLOOKUP(Consolidated[[#This Row],[CODE]],[1]updatedschoolpoints!$A:$A,[1]updatedschoolpoints!$H:$H)</f>
        <v>141240.05439999999</v>
      </c>
      <c r="AJ679" s="21">
        <v>32746</v>
      </c>
      <c r="AK679" s="21" t="s">
        <v>248</v>
      </c>
      <c r="AL679" s="26">
        <f>_xlfn.XLOOKUP(Consolidated[[#This Row],[CODE]],'[2]FCI updated 220517'!$B:$B,'[2]FCI updated 220517'!$GD:$GD)</f>
        <v>1.3680000000000001</v>
      </c>
      <c r="AM679" s="27">
        <f>IF(AND(Consolidated[[#This Row],[DESIGNATION]]="Historic",Consolidated[[#This Row],[DESIGNATION 3/22/2022]]="Historic"),AL679,AL679/1.6)</f>
        <v>0.85499999999999998</v>
      </c>
      <c r="AN679" s="21" t="s">
        <v>97</v>
      </c>
      <c r="AO679" s="21" t="s">
        <v>97</v>
      </c>
      <c r="AP679" s="21" t="str">
        <f>_xlfn.XLOOKUP(Consolidated[[#This Row],[CODE]],'[3]PRUEBA PVI'!$D:$D,'[3]PRUEBA PVI'!$I:$I,"NO DATA")</f>
        <v>REGULAR</v>
      </c>
      <c r="AQ679" s="28" t="str">
        <f>IF(_xlfn.XLOOKUP(Consolidated[[#This Row],[CODE]],'[4]PRUEBA PVI'!$D:$D,'[4]PRUEBA PVI'!$I:$I,"NOT FOUND")=Consolidated[[#This Row],[SPECIAL SCHOOL]],"MATCHES","NO")</f>
        <v>MATCHES</v>
      </c>
      <c r="AR679" s="28"/>
      <c r="AS679" s="21">
        <f>_xlfn.XLOOKUP(Consolidated[[#This Row],[CODE]],'[5]WORKING FILE'!$D:$D,'[5]WORKING FILE'!$W:$W,"")</f>
        <v>5</v>
      </c>
      <c r="AT679" s="33" t="str">
        <f>_xlfn.XLOOKUP(Consolidated[[#This Row],[CODE]],'[5]WORKING FILE'!$D:$D,'[5]WORKING FILE'!$V:$V)</f>
        <v>large site, needs new school; next to Giralt HS</v>
      </c>
      <c r="AU679" s="21" t="str">
        <f>_xlfn.XLOOKUP(Consolidated[[#This Row],[CODE]],'[6]Karen sort'!$D:$D,'[6]Karen sort'!$O:$O,"NOT COMPLETE")</f>
        <v>PK-5</v>
      </c>
      <c r="AV679" s="21">
        <v>43.6</v>
      </c>
      <c r="AW679" s="21">
        <v>2</v>
      </c>
      <c r="AX679" s="21" t="s">
        <v>92</v>
      </c>
      <c r="AY679" s="27" t="s">
        <v>92</v>
      </c>
      <c r="AZ679" s="21"/>
      <c r="BA679" s="21"/>
      <c r="BB679" s="21"/>
      <c r="BC679" s="21"/>
      <c r="BD679" s="21"/>
      <c r="BE679" s="21"/>
      <c r="BF679" s="24" t="s">
        <v>98</v>
      </c>
      <c r="BG679" s="24">
        <v>129.22422396922809</v>
      </c>
      <c r="BH679" s="29" t="str">
        <f>IF(_xlfn.XLOOKUP(Consolidated[[#This Row],[CODE]],'[4]PRUEBA PVI'!$D:$D,'[4]PRUEBA PVI'!$AF:$AF,"NOT FOUND")=BG679,"",_xlfn.XLOOKUP(Consolidated[[#This Row],[CODE]],'[4]PRUEBA PVI'!$D:$D,'[4]PRUEBA PVI'!$AF:$AF,"NOT FOUND"))</f>
        <v/>
      </c>
      <c r="BI679" s="30">
        <v>121.89565024316352</v>
      </c>
      <c r="BJ679" s="21">
        <v>26</v>
      </c>
      <c r="BK679" s="28" t="str">
        <f>IF(_xlfn.XLOOKUP(Consolidated[[#This Row],[CODE]],'[4]PRUEBA PVI'!$D:$D,'[4]PRUEBA PVI'!$AK:$AK,"NO DATA")=Consolidated[[#This Row],[NO OF CLASSROOMS]],"","DOES NOT MATCH")</f>
        <v/>
      </c>
      <c r="BL679" s="31">
        <f>Consolidated[[#This Row],[ENROLLMENT 2021-22]]/Consolidated[[#This Row],[NO OF CLASSROOMS]]</f>
        <v>4.6882942401216736</v>
      </c>
      <c r="BM679" s="21">
        <f>Consolidated[[#This Row],[FLOOR AREA (SF)]]/Consolidated[[#This Row],[ENROLLMENT 2022-23]]</f>
        <v>253.40450106164104</v>
      </c>
      <c r="BN679" s="21" t="s">
        <v>99</v>
      </c>
      <c r="BO679" s="21" t="s">
        <v>100</v>
      </c>
      <c r="BP679" s="21" t="s">
        <v>97</v>
      </c>
      <c r="BQ679" s="21" t="s">
        <v>97</v>
      </c>
      <c r="BR679" s="21" t="s">
        <v>97</v>
      </c>
      <c r="BS679" s="21" t="str">
        <f>_xlfn.XLOOKUP(Consolidated[[#This Row],[CODE]],'[7]page 1'!$A:$A,'[7]page 1'!$C:$C,"")</f>
        <v>100KVA</v>
      </c>
      <c r="BT679" s="21" t="str">
        <f>_xlfn.XLOOKUP(Consolidated[[#This Row],[CODE]],[8]Sheet1!$A:$A,[8]Sheet1!$G:$G,"")</f>
        <v/>
      </c>
      <c r="BU679" s="21" t="s">
        <v>92</v>
      </c>
      <c r="BV679" s="21" t="s">
        <v>101</v>
      </c>
      <c r="BW679" s="25" t="s">
        <v>92</v>
      </c>
      <c r="BX679" s="32" t="s">
        <v>1875</v>
      </c>
      <c r="BY679" s="21" t="s">
        <v>1698</v>
      </c>
      <c r="BZ679" s="21" t="s">
        <v>103</v>
      </c>
      <c r="CA679" s="33" t="s">
        <v>1742</v>
      </c>
      <c r="CB679" s="21">
        <v>4</v>
      </c>
      <c r="CC679" s="25" t="s">
        <v>105</v>
      </c>
      <c r="CD679" s="21" t="s">
        <v>97</v>
      </c>
      <c r="CE679" s="21"/>
      <c r="CF679" s="21" t="s">
        <v>117</v>
      </c>
    </row>
    <row r="680" spans="1:84" ht="70.2" x14ac:dyDescent="0.3">
      <c r="A680" s="21">
        <v>63107</v>
      </c>
      <c r="B680" s="22" t="s">
        <v>1876</v>
      </c>
      <c r="C680" s="21" t="s">
        <v>1698</v>
      </c>
      <c r="D680" s="21" t="s">
        <v>1747</v>
      </c>
      <c r="E680" s="21" t="s">
        <v>1698</v>
      </c>
      <c r="F680" s="21"/>
      <c r="G680" s="21" t="s">
        <v>119</v>
      </c>
      <c r="H680" s="21" t="s">
        <v>120</v>
      </c>
      <c r="I680" s="21" t="s">
        <v>92</v>
      </c>
      <c r="J680" s="21" t="s">
        <v>93</v>
      </c>
      <c r="K680" s="21" t="s">
        <v>121</v>
      </c>
      <c r="L680" s="24" t="s">
        <v>92</v>
      </c>
      <c r="M680" s="24">
        <v>37.200806568629709</v>
      </c>
      <c r="N680" s="24">
        <v>37.346788175002345</v>
      </c>
      <c r="O680" s="24">
        <v>29.097203857155957</v>
      </c>
      <c r="P680" s="24">
        <v>33.904622243150669</v>
      </c>
      <c r="Q680" s="24">
        <v>45.316916197963742</v>
      </c>
      <c r="R680" s="24">
        <v>50.120865658327396</v>
      </c>
      <c r="S680" s="24" t="s">
        <v>92</v>
      </c>
      <c r="T680" s="24" t="s">
        <v>92</v>
      </c>
      <c r="U680" s="24" t="s">
        <v>92</v>
      </c>
      <c r="V680" s="24" t="s">
        <v>92</v>
      </c>
      <c r="W680" s="24" t="s">
        <v>92</v>
      </c>
      <c r="X680" s="24" t="s">
        <v>92</v>
      </c>
      <c r="Y680" s="24" t="s">
        <v>92</v>
      </c>
      <c r="Z680" s="24" t="s">
        <v>92</v>
      </c>
      <c r="AA680" s="24" t="s">
        <v>92</v>
      </c>
      <c r="AB680" s="23" t="s">
        <v>136</v>
      </c>
      <c r="AC680" s="21">
        <v>18.435600000000001</v>
      </c>
      <c r="AD680" s="21">
        <v>-66.050749999999994</v>
      </c>
      <c r="AE680" s="21" t="str">
        <f>_xlfn.XLOOKUP(Consolidated[[#This Row],[CODE]],[1]updatedschoolpoints!$A:$A,[1]updatedschoolpoints!$O:$O)</f>
        <v>041-092-535-03</v>
      </c>
      <c r="AF680" s="21">
        <f>_xlfn.XLOOKUP(Consolidated[[#This Row],[CODE]],[1]updatedschoolpoints!$A:$A,[1]updatedschoolpoints!$Q:$Q)</f>
        <v>3</v>
      </c>
      <c r="AG680" s="21">
        <f>_xlfn.XLOOKUP(Consolidated[[#This Row],[CODE]],[1]updatedschoolpoints!$A:$A,[1]updatedschoolpoints!$P:$P)</f>
        <v>535</v>
      </c>
      <c r="AH680" s="21">
        <f>_xlfn.XLOOKUP(Consolidated[[#This Row],[CODE]],[1]updatedschoolpoints!$A:$A,[1]updatedschoolpoints!$I:$I)</f>
        <v>0.85169500200000003</v>
      </c>
      <c r="AI680" s="21">
        <f>_xlfn.XLOOKUP(Consolidated[[#This Row],[CODE]],[1]updatedschoolpoints!$A:$A,[1]updatedschoolpoints!$H:$H)</f>
        <v>37099.834269999999</v>
      </c>
      <c r="AJ680" s="21">
        <v>28077</v>
      </c>
      <c r="AK680" s="21" t="s">
        <v>332</v>
      </c>
      <c r="AL680" s="26">
        <f>_xlfn.XLOOKUP(Consolidated[[#This Row],[CODE]],'[2]FCI updated 220517'!$B:$B,'[2]FCI updated 220517'!$GD:$GD)</f>
        <v>1.1120000000000001</v>
      </c>
      <c r="AM680" s="27">
        <f>IF(AND(Consolidated[[#This Row],[DESIGNATION]]="Historic",Consolidated[[#This Row],[DESIGNATION 3/22/2022]]="Historic"),AL680,AL680/1.6)</f>
        <v>0.69500000000000006</v>
      </c>
      <c r="AN680" s="21" t="s">
        <v>97</v>
      </c>
      <c r="AO680" s="21" t="s">
        <v>97</v>
      </c>
      <c r="AP680" s="21" t="str">
        <f>_xlfn.XLOOKUP(Consolidated[[#This Row],[CODE]],'[3]PRUEBA PVI'!$D:$D,'[3]PRUEBA PVI'!$I:$I,"NO DATA")</f>
        <v>REGULAR</v>
      </c>
      <c r="AQ680" s="28" t="str">
        <f>IF(_xlfn.XLOOKUP(Consolidated[[#This Row],[CODE]],'[4]PRUEBA PVI'!$D:$D,'[4]PRUEBA PVI'!$I:$I,"NOT FOUND")=Consolidated[[#This Row],[SPECIAL SCHOOL]],"MATCHES","NO")</f>
        <v>MATCHES</v>
      </c>
      <c r="AR680" s="28"/>
      <c r="AS680" s="21">
        <f>_xlfn.XLOOKUP(Consolidated[[#This Row],[CODE]],'[5]WORKING FILE'!$D:$D,'[5]WORKING FILE'!$W:$W,"")</f>
        <v>1</v>
      </c>
      <c r="AT680" s="33" t="str">
        <f>_xlfn.XLOOKUP(Consolidated[[#This Row],[CODE]],'[5]WORKING FILE'!$D:$D,'[5]WORKING FILE'!$V:$V)</f>
        <v>across street from Ernesto Ramos Middle</v>
      </c>
      <c r="AU680" s="21" t="str">
        <f>_xlfn.XLOOKUP(Consolidated[[#This Row],[CODE]],'[6]Karen sort'!$D:$D,'[6]Karen sort'!$O:$O,"NOT COMPLETE")</f>
        <v>K-5</v>
      </c>
      <c r="AV680" s="21">
        <v>43.6</v>
      </c>
      <c r="AW680" s="21">
        <v>4</v>
      </c>
      <c r="AX680" s="21" t="s">
        <v>92</v>
      </c>
      <c r="AY680" s="27" t="s">
        <v>92</v>
      </c>
      <c r="AZ680" s="21"/>
      <c r="BA680" s="21"/>
      <c r="BB680" s="21"/>
      <c r="BC680" s="21"/>
      <c r="BD680" s="21"/>
      <c r="BE680" s="21"/>
      <c r="BF680" s="24" t="s">
        <v>98</v>
      </c>
      <c r="BG680" s="24">
        <v>242.56552936546748</v>
      </c>
      <c r="BH680" s="29" t="str">
        <f>IF(_xlfn.XLOOKUP(Consolidated[[#This Row],[CODE]],'[4]PRUEBA PVI'!$D:$D,'[4]PRUEBA PVI'!$AF:$AF,"NOT FOUND")=BG680,"",_xlfn.XLOOKUP(Consolidated[[#This Row],[CODE]],'[4]PRUEBA PVI'!$D:$D,'[4]PRUEBA PVI'!$AF:$AF,"NOT FOUND"))</f>
        <v/>
      </c>
      <c r="BI680" s="30">
        <v>228.95296827051715</v>
      </c>
      <c r="BJ680" s="21">
        <v>22</v>
      </c>
      <c r="BK680" s="28" t="str">
        <f>IF(_xlfn.XLOOKUP(Consolidated[[#This Row],[CODE]],'[4]PRUEBA PVI'!$D:$D,'[4]PRUEBA PVI'!$AK:$AK,"NO DATA")=Consolidated[[#This Row],[NO OF CLASSROOMS]],"","DOES NOT MATCH")</f>
        <v/>
      </c>
      <c r="BL680" s="31">
        <f>Consolidated[[#This Row],[ENROLLMENT 2021-22]]/Consolidated[[#This Row],[NO OF CLASSROOMS]]</f>
        <v>10.406953103205325</v>
      </c>
      <c r="BM680" s="21">
        <f>Consolidated[[#This Row],[FLOOR AREA (SF)]]/Consolidated[[#This Row],[ENROLLMENT 2022-23]]</f>
        <v>115.75016480473232</v>
      </c>
      <c r="BN680" s="21" t="s">
        <v>99</v>
      </c>
      <c r="BO680" s="21" t="s">
        <v>100</v>
      </c>
      <c r="BP680" s="21" t="s">
        <v>97</v>
      </c>
      <c r="BQ680" s="21" t="s">
        <v>97</v>
      </c>
      <c r="BR680" s="21" t="s">
        <v>97</v>
      </c>
      <c r="BS680" s="21" t="str">
        <f>_xlfn.XLOOKUP(Consolidated[[#This Row],[CODE]],'[7]page 1'!$A:$A,'[7]page 1'!$C:$C,"")</f>
        <v>85KVA</v>
      </c>
      <c r="BT680" s="21" t="str">
        <f>_xlfn.XLOOKUP(Consolidated[[#This Row],[CODE]],[8]Sheet1!$A:$A,[8]Sheet1!$G:$G,"")</f>
        <v/>
      </c>
      <c r="BU680" s="21" t="s">
        <v>92</v>
      </c>
      <c r="BV680" s="21" t="s">
        <v>101</v>
      </c>
      <c r="BW680" s="25" t="s">
        <v>92</v>
      </c>
      <c r="BX680" s="32" t="s">
        <v>1877</v>
      </c>
      <c r="BY680" s="21" t="s">
        <v>1698</v>
      </c>
      <c r="BZ680" s="21" t="s">
        <v>103</v>
      </c>
      <c r="CA680" s="33" t="s">
        <v>1779</v>
      </c>
      <c r="CB680" s="21">
        <v>4</v>
      </c>
      <c r="CC680" s="25" t="s">
        <v>105</v>
      </c>
      <c r="CD680" s="21" t="s">
        <v>97</v>
      </c>
      <c r="CE680" s="21"/>
      <c r="CF680" s="21" t="s">
        <v>176</v>
      </c>
    </row>
    <row r="681" spans="1:84" ht="27.6" x14ac:dyDescent="0.3">
      <c r="A681" s="21">
        <v>63123</v>
      </c>
      <c r="B681" s="22" t="s">
        <v>898</v>
      </c>
      <c r="C681" s="21" t="s">
        <v>1698</v>
      </c>
      <c r="D681" s="21" t="s">
        <v>1699</v>
      </c>
      <c r="E681" s="21" t="s">
        <v>1698</v>
      </c>
      <c r="F681" s="21"/>
      <c r="G681" s="21" t="s">
        <v>160</v>
      </c>
      <c r="H681" s="21" t="s">
        <v>161</v>
      </c>
      <c r="I681" s="21" t="s">
        <v>92</v>
      </c>
      <c r="J681" s="21" t="s">
        <v>93</v>
      </c>
      <c r="K681" s="21" t="s">
        <v>162</v>
      </c>
      <c r="L681" s="24" t="s">
        <v>92</v>
      </c>
      <c r="M681" s="24" t="s">
        <v>92</v>
      </c>
      <c r="N681" s="24" t="s">
        <v>92</v>
      </c>
      <c r="O681" s="24" t="s">
        <v>92</v>
      </c>
      <c r="P681" s="24" t="s">
        <v>92</v>
      </c>
      <c r="Q681" s="24" t="s">
        <v>92</v>
      </c>
      <c r="R681" s="24" t="s">
        <v>92</v>
      </c>
      <c r="S681" s="24" t="s">
        <v>92</v>
      </c>
      <c r="T681" s="24" t="s">
        <v>92</v>
      </c>
      <c r="U681" s="24" t="s">
        <v>92</v>
      </c>
      <c r="V681" s="24">
        <v>11.457102970310501</v>
      </c>
      <c r="W681" s="24">
        <v>35.297497724192205</v>
      </c>
      <c r="X681" s="24">
        <v>50.177083462944793</v>
      </c>
      <c r="Y681" s="24">
        <v>53.055857527132076</v>
      </c>
      <c r="Z681" s="24" t="s">
        <v>92</v>
      </c>
      <c r="AA681" s="24" t="s">
        <v>92</v>
      </c>
      <c r="AB681" s="23" t="s">
        <v>178</v>
      </c>
      <c r="AC681" s="21">
        <v>18.449570000000001</v>
      </c>
      <c r="AD681" s="21">
        <v>-66.050880000000006</v>
      </c>
      <c r="AE681" s="21" t="str">
        <f>_xlfn.XLOOKUP(Consolidated[[#This Row],[CODE]],[1]updatedschoolpoints!$A:$A,[1]updatedschoolpoints!$O:$O)</f>
        <v>041-052-744-01</v>
      </c>
      <c r="AF681" s="21">
        <f>_xlfn.XLOOKUP(Consolidated[[#This Row],[CODE]],[1]updatedschoolpoints!$A:$A,[1]updatedschoolpoints!$Q:$Q)</f>
        <v>1</v>
      </c>
      <c r="AG681" s="21">
        <f>_xlfn.XLOOKUP(Consolidated[[#This Row],[CODE]],[1]updatedschoolpoints!$A:$A,[1]updatedschoolpoints!$P:$P)</f>
        <v>744</v>
      </c>
      <c r="AH681" s="21">
        <f>_xlfn.XLOOKUP(Consolidated[[#This Row],[CODE]],[1]updatedschoolpoints!$A:$A,[1]updatedschoolpoints!$I:$I)</f>
        <v>5.1713237359999997</v>
      </c>
      <c r="AI681" s="21">
        <f>_xlfn.XLOOKUP(Consolidated[[#This Row],[CODE]],[1]updatedschoolpoints!$A:$A,[1]updatedschoolpoints!$H:$H)</f>
        <v>225262.86199999999</v>
      </c>
      <c r="AJ681" s="21">
        <v>31254</v>
      </c>
      <c r="AK681" s="21" t="s">
        <v>248</v>
      </c>
      <c r="AL681" s="26">
        <f>_xlfn.XLOOKUP(Consolidated[[#This Row],[CODE]],'[2]FCI updated 220517'!$B:$B,'[2]FCI updated 220517'!$GD:$GD)</f>
        <v>1.288</v>
      </c>
      <c r="AM681" s="27">
        <f>IF(AND(Consolidated[[#This Row],[DESIGNATION]]="Historic",Consolidated[[#This Row],[DESIGNATION 3/22/2022]]="Historic"),AL681,AL681/1.6)</f>
        <v>0.80499999999999994</v>
      </c>
      <c r="AN681" s="21" t="s">
        <v>97</v>
      </c>
      <c r="AO681" s="21" t="s">
        <v>97</v>
      </c>
      <c r="AP681" s="21" t="str">
        <f>_xlfn.XLOOKUP(Consolidated[[#This Row],[CODE]],'[3]PRUEBA PVI'!$D:$D,'[3]PRUEBA PVI'!$I:$I,"NO DATA")</f>
        <v>VOCACIONAL</v>
      </c>
      <c r="AQ681" s="28" t="str">
        <f>IF(_xlfn.XLOOKUP(Consolidated[[#This Row],[CODE]],'[4]PRUEBA PVI'!$D:$D,'[4]PRUEBA PVI'!$I:$I,"NOT FOUND")=Consolidated[[#This Row],[SPECIAL SCHOOL]],"MATCHES","NO")</f>
        <v>MATCHES</v>
      </c>
      <c r="AR681" s="28"/>
      <c r="AS681" s="21">
        <f>_xlfn.XLOOKUP(Consolidated[[#This Row],[CODE]],'[5]WORKING FILE'!$D:$D,'[5]WORKING FILE'!$W:$W,"")</f>
        <v>5</v>
      </c>
      <c r="AT681" s="33" t="str">
        <f>_xlfn.XLOOKUP(Consolidated[[#This Row],[CODE]],'[5]WORKING FILE'!$D:$D,'[5]WORKING FILE'!$V:$V)</f>
        <v>Vocational</v>
      </c>
      <c r="AU681" s="21" t="str">
        <f>_xlfn.XLOOKUP(Consolidated[[#This Row],[CODE]],'[6]Karen sort'!$D:$D,'[6]Karen sort'!$O:$O,"NOT COMPLETE")</f>
        <v>9-12</v>
      </c>
      <c r="AV681" s="21">
        <v>43.6</v>
      </c>
      <c r="AW681" s="21">
        <v>3</v>
      </c>
      <c r="AX681" s="21" t="s">
        <v>92</v>
      </c>
      <c r="AY681" s="27" t="s">
        <v>92</v>
      </c>
      <c r="AZ681" s="21"/>
      <c r="BA681" s="21"/>
      <c r="BB681" s="21"/>
      <c r="BC681" s="21"/>
      <c r="BD681" s="21"/>
      <c r="BE681" s="21"/>
      <c r="BF681" s="24" t="s">
        <v>98</v>
      </c>
      <c r="BG681" s="24">
        <v>161.80494556025761</v>
      </c>
      <c r="BH681" s="29" t="str">
        <f>IF(_xlfn.XLOOKUP(Consolidated[[#This Row],[CODE]],'[4]PRUEBA PVI'!$D:$D,'[4]PRUEBA PVI'!$AF:$AF,"NOT FOUND")=BG681,"",_xlfn.XLOOKUP(Consolidated[[#This Row],[CODE]],'[4]PRUEBA PVI'!$D:$D,'[4]PRUEBA PVI'!$AF:$AF,"NOT FOUND"))</f>
        <v/>
      </c>
      <c r="BI681" s="30">
        <v>155.84819517087956</v>
      </c>
      <c r="BJ681" s="21">
        <v>24</v>
      </c>
      <c r="BK681" s="28" t="str">
        <f>IF(_xlfn.XLOOKUP(Consolidated[[#This Row],[CODE]],'[4]PRUEBA PVI'!$D:$D,'[4]PRUEBA PVI'!$AK:$AK,"NO DATA")=Consolidated[[#This Row],[NO OF CLASSROOMS]],"","DOES NOT MATCH")</f>
        <v/>
      </c>
      <c r="BL681" s="31">
        <f>Consolidated[[#This Row],[ENROLLMENT 2021-22]]/Consolidated[[#This Row],[NO OF CLASSROOMS]]</f>
        <v>6.4936747987866488</v>
      </c>
      <c r="BM681" s="21">
        <f>Consolidated[[#This Row],[FLOOR AREA (SF)]]/Consolidated[[#This Row],[ENROLLMENT 2022-23]]</f>
        <v>193.15849643397166</v>
      </c>
      <c r="BN681" s="21" t="s">
        <v>99</v>
      </c>
      <c r="BO681" s="21" t="s">
        <v>132</v>
      </c>
      <c r="BP681" s="21" t="s">
        <v>97</v>
      </c>
      <c r="BQ681" s="21" t="s">
        <v>97</v>
      </c>
      <c r="BR681" s="21" t="s">
        <v>97</v>
      </c>
      <c r="BS681" s="21" t="str">
        <f>_xlfn.XLOOKUP(Consolidated[[#This Row],[CODE]],'[7]page 1'!$A:$A,'[7]page 1'!$C:$C,"")</f>
        <v/>
      </c>
      <c r="BT681" s="21" t="str">
        <f>_xlfn.XLOOKUP(Consolidated[[#This Row],[CODE]],[8]Sheet1!$A:$A,[8]Sheet1!$G:$G,"")</f>
        <v/>
      </c>
      <c r="BU681" s="21" t="s">
        <v>92</v>
      </c>
      <c r="BV681" s="21" t="s">
        <v>101</v>
      </c>
      <c r="BW681" s="25" t="s">
        <v>92</v>
      </c>
      <c r="BX681" s="32" t="s">
        <v>1878</v>
      </c>
      <c r="BY681" s="21" t="s">
        <v>1698</v>
      </c>
      <c r="BZ681" s="21" t="s">
        <v>103</v>
      </c>
      <c r="CA681" s="33" t="s">
        <v>1879</v>
      </c>
      <c r="CB681" s="21">
        <v>4</v>
      </c>
      <c r="CC681" s="25" t="s">
        <v>105</v>
      </c>
      <c r="CD681" s="21" t="s">
        <v>97</v>
      </c>
      <c r="CE681" s="21"/>
      <c r="CF681" s="21" t="s">
        <v>117</v>
      </c>
    </row>
    <row r="682" spans="1:84" ht="56.4" x14ac:dyDescent="0.3">
      <c r="A682" s="21">
        <v>63131</v>
      </c>
      <c r="B682" s="22" t="s">
        <v>1545</v>
      </c>
      <c r="C682" s="21" t="s">
        <v>1698</v>
      </c>
      <c r="D682" s="21" t="s">
        <v>1747</v>
      </c>
      <c r="E682" s="21" t="s">
        <v>1698</v>
      </c>
      <c r="F682" s="21"/>
      <c r="G682" s="21" t="s">
        <v>189</v>
      </c>
      <c r="H682" s="21" t="s">
        <v>190</v>
      </c>
      <c r="I682" s="21" t="s">
        <v>92</v>
      </c>
      <c r="J682" s="21" t="s">
        <v>93</v>
      </c>
      <c r="K682" s="21" t="s">
        <v>191</v>
      </c>
      <c r="L682" s="24" t="s">
        <v>92</v>
      </c>
      <c r="M682" s="24" t="s">
        <v>92</v>
      </c>
      <c r="N682" s="24" t="s">
        <v>92</v>
      </c>
      <c r="O682" s="24" t="s">
        <v>92</v>
      </c>
      <c r="P682" s="24" t="s">
        <v>92</v>
      </c>
      <c r="Q682" s="24" t="s">
        <v>92</v>
      </c>
      <c r="R682" s="24" t="s">
        <v>92</v>
      </c>
      <c r="S682" s="24">
        <v>52.161021527175819</v>
      </c>
      <c r="T682" s="24">
        <v>67.112375433625871</v>
      </c>
      <c r="U682" s="24">
        <v>66.557678555757818</v>
      </c>
      <c r="V682" s="24" t="s">
        <v>92</v>
      </c>
      <c r="W682" s="24" t="s">
        <v>92</v>
      </c>
      <c r="X682" s="24" t="s">
        <v>92</v>
      </c>
      <c r="Y682" s="24" t="s">
        <v>92</v>
      </c>
      <c r="Z682" s="24" t="s">
        <v>92</v>
      </c>
      <c r="AA682" s="24" t="s">
        <v>92</v>
      </c>
      <c r="AB682" s="23" t="s">
        <v>213</v>
      </c>
      <c r="AC682" s="21">
        <v>18.436140000000002</v>
      </c>
      <c r="AD682" s="21">
        <v>-66.050399999999996</v>
      </c>
      <c r="AE682" s="21" t="str">
        <f>_xlfn.XLOOKUP(Consolidated[[#This Row],[CODE]],[1]updatedschoolpoints!$A:$A,[1]updatedschoolpoints!$O:$O)</f>
        <v>041-092-482-96</v>
      </c>
      <c r="AF682" s="21">
        <f>_xlfn.XLOOKUP(Consolidated[[#This Row],[CODE]],[1]updatedschoolpoints!$A:$A,[1]updatedschoolpoints!$Q:$Q)</f>
        <v>43</v>
      </c>
      <c r="AG682" s="21">
        <f>_xlfn.XLOOKUP(Consolidated[[#This Row],[CODE]],[1]updatedschoolpoints!$A:$A,[1]updatedschoolpoints!$P:$P)</f>
        <v>482</v>
      </c>
      <c r="AH682" s="21">
        <f>_xlfn.XLOOKUP(Consolidated[[#This Row],[CODE]],[1]updatedschoolpoints!$A:$A,[1]updatedschoolpoints!$I:$I)</f>
        <v>2.447187859</v>
      </c>
      <c r="AI682" s="21">
        <f>_xlfn.XLOOKUP(Consolidated[[#This Row],[CODE]],[1]updatedschoolpoints!$A:$A,[1]updatedschoolpoints!$H:$H)</f>
        <v>106599.5031</v>
      </c>
      <c r="AJ682" s="21">
        <v>35490</v>
      </c>
      <c r="AK682" s="21" t="s">
        <v>702</v>
      </c>
      <c r="AL682" s="26">
        <f>_xlfn.XLOOKUP(Consolidated[[#This Row],[CODE]],'[2]FCI updated 220517'!$B:$B,'[2]FCI updated 220517'!$GD:$GD)</f>
        <v>1.208</v>
      </c>
      <c r="AM682" s="27">
        <f>IF(AND(Consolidated[[#This Row],[DESIGNATION]]="Historic",Consolidated[[#This Row],[DESIGNATION 3/22/2022]]="Historic"),AL682,AL682/1.6)</f>
        <v>0.75499999999999989</v>
      </c>
      <c r="AN682" s="21" t="s">
        <v>97</v>
      </c>
      <c r="AO682" s="21" t="s">
        <v>97</v>
      </c>
      <c r="AP682" s="21" t="str">
        <f>_xlfn.XLOOKUP(Consolidated[[#This Row],[CODE]],'[3]PRUEBA PVI'!$D:$D,'[3]PRUEBA PVI'!$I:$I,"NO DATA")</f>
        <v>REGULAR</v>
      </c>
      <c r="AQ682" s="28" t="str">
        <f>IF(_xlfn.XLOOKUP(Consolidated[[#This Row],[CODE]],'[4]PRUEBA PVI'!$D:$D,'[4]PRUEBA PVI'!$I:$I,"NOT FOUND")=Consolidated[[#This Row],[SPECIAL SCHOOL]],"MATCHES","NO")</f>
        <v>MATCHES</v>
      </c>
      <c r="AR682" s="28"/>
      <c r="AS682" s="21">
        <f>_xlfn.XLOOKUP(Consolidated[[#This Row],[CODE]],'[5]WORKING FILE'!$D:$D,'[5]WORKING FILE'!$W:$W,"")</f>
        <v>1</v>
      </c>
      <c r="AT682" s="33" t="str">
        <f>_xlfn.XLOOKUP(Consolidated[[#This Row],[CODE]],'[5]WORKING FILE'!$D:$D,'[5]WORKING FILE'!$V:$V)</f>
        <v>surrounded by cemetary</v>
      </c>
      <c r="AU682" s="21" t="str">
        <f>_xlfn.XLOOKUP(Consolidated[[#This Row],[CODE]],'[6]Karen sort'!$D:$D,'[6]Karen sort'!$O:$O,"NOT COMPLETE")</f>
        <v>6-8</v>
      </c>
      <c r="AV682" s="21">
        <v>43.6</v>
      </c>
      <c r="AW682" s="21">
        <v>2</v>
      </c>
      <c r="AX682" s="21" t="s">
        <v>92</v>
      </c>
      <c r="AY682" s="27" t="s">
        <v>92</v>
      </c>
      <c r="AZ682" s="21"/>
      <c r="BA682" s="21"/>
      <c r="BB682" s="21"/>
      <c r="BC682" s="21"/>
      <c r="BD682" s="21"/>
      <c r="BE682" s="21"/>
      <c r="BF682" s="24" t="s">
        <v>98</v>
      </c>
      <c r="BG682" s="24">
        <v>201.85389020507014</v>
      </c>
      <c r="BH682" s="29" t="str">
        <f>IF(_xlfn.XLOOKUP(Consolidated[[#This Row],[CODE]],'[4]PRUEBA PVI'!$D:$D,'[4]PRUEBA PVI'!$AF:$AF,"NOT FOUND")=BG682,"",_xlfn.XLOOKUP(Consolidated[[#This Row],[CODE]],'[4]PRUEBA PVI'!$D:$D,'[4]PRUEBA PVI'!$AF:$AF,"NOT FOUND"))</f>
        <v/>
      </c>
      <c r="BI682" s="30">
        <v>191.2926398974478</v>
      </c>
      <c r="BJ682" s="21">
        <v>14</v>
      </c>
      <c r="BK682" s="28" t="str">
        <f>IF(_xlfn.XLOOKUP(Consolidated[[#This Row],[CODE]],'[4]PRUEBA PVI'!$D:$D,'[4]PRUEBA PVI'!$AK:$AK,"NO DATA")=Consolidated[[#This Row],[NO OF CLASSROOMS]],"","DOES NOT MATCH")</f>
        <v/>
      </c>
      <c r="BL682" s="31">
        <f>Consolidated[[#This Row],[ENROLLMENT 2021-22]]/Consolidated[[#This Row],[NO OF CLASSROOMS]]</f>
        <v>13.663759992674843</v>
      </c>
      <c r="BM682" s="21">
        <f>Consolidated[[#This Row],[FLOOR AREA (SF)]]/Consolidated[[#This Row],[ENROLLMENT 2022-23]]</f>
        <v>175.82024286945631</v>
      </c>
      <c r="BN682" s="21" t="s">
        <v>99</v>
      </c>
      <c r="BO682" s="21" t="s">
        <v>132</v>
      </c>
      <c r="BP682" s="21" t="s">
        <v>97</v>
      </c>
      <c r="BQ682" s="21" t="s">
        <v>123</v>
      </c>
      <c r="BR682" s="21" t="s">
        <v>97</v>
      </c>
      <c r="BS682" s="21" t="str">
        <f>_xlfn.XLOOKUP(Consolidated[[#This Row],[CODE]],'[7]page 1'!$A:$A,'[7]page 1'!$C:$C,"")</f>
        <v>85KVA</v>
      </c>
      <c r="BT682" s="21" t="str">
        <f>_xlfn.XLOOKUP(Consolidated[[#This Row],[CODE]],[8]Sheet1!$A:$A,[8]Sheet1!$G:$G,"")</f>
        <v/>
      </c>
      <c r="BU682" s="21" t="s">
        <v>92</v>
      </c>
      <c r="BV682" s="21" t="s">
        <v>101</v>
      </c>
      <c r="BW682" s="25" t="s">
        <v>227</v>
      </c>
      <c r="BX682" s="32" t="s">
        <v>1880</v>
      </c>
      <c r="BY682" s="21" t="s">
        <v>1698</v>
      </c>
      <c r="BZ682" s="21" t="s">
        <v>103</v>
      </c>
      <c r="CA682" s="33" t="s">
        <v>1817</v>
      </c>
      <c r="CB682" s="21">
        <v>4</v>
      </c>
      <c r="CC682" s="25" t="s">
        <v>105</v>
      </c>
      <c r="CD682" s="21" t="s">
        <v>97</v>
      </c>
      <c r="CE682" s="21"/>
      <c r="CF682" s="21" t="s">
        <v>176</v>
      </c>
    </row>
    <row r="683" spans="1:84" ht="27.6" x14ac:dyDescent="0.3">
      <c r="A683" s="21">
        <v>63149</v>
      </c>
      <c r="B683" s="22" t="s">
        <v>1881</v>
      </c>
      <c r="C683" s="21" t="s">
        <v>1698</v>
      </c>
      <c r="D683" s="21" t="s">
        <v>1699</v>
      </c>
      <c r="E683" s="21" t="s">
        <v>1698</v>
      </c>
      <c r="F683" s="21"/>
      <c r="G683" s="21" t="s">
        <v>1882</v>
      </c>
      <c r="H683" s="21" t="s">
        <v>1883</v>
      </c>
      <c r="I683" s="21" t="s">
        <v>92</v>
      </c>
      <c r="J683" s="21" t="s">
        <v>93</v>
      </c>
      <c r="K683" s="21" t="s">
        <v>236</v>
      </c>
      <c r="L683" s="24" t="s">
        <v>92</v>
      </c>
      <c r="M683" s="24" t="s">
        <v>92</v>
      </c>
      <c r="N683" s="24" t="s">
        <v>92</v>
      </c>
      <c r="O683" s="24" t="s">
        <v>92</v>
      </c>
      <c r="P683" s="24" t="s">
        <v>92</v>
      </c>
      <c r="Q683" s="24" t="s">
        <v>92</v>
      </c>
      <c r="R683" s="24" t="s">
        <v>92</v>
      </c>
      <c r="S683" s="24">
        <v>47.41911047925074</v>
      </c>
      <c r="T683" s="24">
        <v>67.112375433625871</v>
      </c>
      <c r="U683" s="24">
        <v>68.459326514493767</v>
      </c>
      <c r="V683" s="24">
        <v>64.923583498426183</v>
      </c>
      <c r="W683" s="24">
        <v>24.803647049432364</v>
      </c>
      <c r="X683" s="24">
        <v>13.509214778485136</v>
      </c>
      <c r="Y683" s="24" t="s">
        <v>92</v>
      </c>
      <c r="Z683" s="24" t="s">
        <v>92</v>
      </c>
      <c r="AA683" s="24" t="s">
        <v>92</v>
      </c>
      <c r="AB683" s="23" t="s">
        <v>1013</v>
      </c>
      <c r="AC683" s="21">
        <v>18.449940000000002</v>
      </c>
      <c r="AD683" s="21">
        <v>-66.04992</v>
      </c>
      <c r="AE683" s="21" t="str">
        <f>_xlfn.XLOOKUP(Consolidated[[#This Row],[CODE]],[1]updatedschoolpoints!$A:$A,[1]updatedschoolpoints!$O:$O)</f>
        <v>041-043-621-01</v>
      </c>
      <c r="AF683" s="21">
        <f>_xlfn.XLOOKUP(Consolidated[[#This Row],[CODE]],[1]updatedschoolpoints!$A:$A,[1]updatedschoolpoints!$Q:$Q)</f>
        <v>1</v>
      </c>
      <c r="AG683" s="21">
        <f>_xlfn.XLOOKUP(Consolidated[[#This Row],[CODE]],[1]updatedschoolpoints!$A:$A,[1]updatedschoolpoints!$P:$P)</f>
        <v>621</v>
      </c>
      <c r="AH683" s="21">
        <f>_xlfn.XLOOKUP(Consolidated[[#This Row],[CODE]],[1]updatedschoolpoints!$A:$A,[1]updatedschoolpoints!$I:$I)</f>
        <v>19.982546660000001</v>
      </c>
      <c r="AI683" s="21">
        <f>_xlfn.XLOOKUP(Consolidated[[#This Row],[CODE]],[1]updatedschoolpoints!$A:$A,[1]updatedschoolpoints!$H:$H)</f>
        <v>870439.73239999998</v>
      </c>
      <c r="AJ683" s="21">
        <v>39486</v>
      </c>
      <c r="AK683" s="21" t="s">
        <v>258</v>
      </c>
      <c r="AL683" s="26">
        <f>_xlfn.XLOOKUP(Consolidated[[#This Row],[CODE]],'[2]FCI updated 220517'!$B:$B,'[2]FCI updated 220517'!$GD:$GD)</f>
        <v>1.208</v>
      </c>
      <c r="AM683" s="27">
        <f>IF(AND(Consolidated[[#This Row],[DESIGNATION]]="Historic",Consolidated[[#This Row],[DESIGNATION 3/22/2022]]="Historic"),AL683,AL683/1.6)</f>
        <v>0.75499999999999989</v>
      </c>
      <c r="AN683" s="21" t="s">
        <v>97</v>
      </c>
      <c r="AO683" s="21" t="s">
        <v>97</v>
      </c>
      <c r="AP683" s="21" t="str">
        <f>_xlfn.XLOOKUP(Consolidated[[#This Row],[CODE]],'[3]PRUEBA PVI'!$D:$D,'[3]PRUEBA PVI'!$I:$I,"NO DATA")</f>
        <v>MONTESSORI</v>
      </c>
      <c r="AQ683" s="28" t="str">
        <f>IF(_xlfn.XLOOKUP(Consolidated[[#This Row],[CODE]],'[4]PRUEBA PVI'!$D:$D,'[4]PRUEBA PVI'!$I:$I,"NOT FOUND")=Consolidated[[#This Row],[SPECIAL SCHOOL]],"MATCHES","NO")</f>
        <v>MATCHES</v>
      </c>
      <c r="AR683" s="28"/>
      <c r="AS683" s="21">
        <f>_xlfn.XLOOKUP(Consolidated[[#This Row],[CODE]],'[5]WORKING FILE'!$D:$D,'[5]WORKING FILE'!$W:$W,"")</f>
        <v>1</v>
      </c>
      <c r="AT683" s="33" t="str">
        <f>_xlfn.XLOOKUP(Consolidated[[#This Row],[CODE]],'[5]WORKING FILE'!$D:$D,'[5]WORKING FILE'!$V:$V)</f>
        <v>montessori; could remain as a "3" but as a 6-8 middle but would only be 200 students</v>
      </c>
      <c r="AU683" s="21" t="str">
        <f>_xlfn.XLOOKUP(Consolidated[[#This Row],[CODE]],'[6]Karen sort'!$D:$D,'[6]Karen sort'!$O:$O,"NOT COMPLETE")</f>
        <v>6-8</v>
      </c>
      <c r="AV683" s="21">
        <v>43.6</v>
      </c>
      <c r="AW683" s="21">
        <v>2</v>
      </c>
      <c r="AX683" s="21" t="s">
        <v>92</v>
      </c>
      <c r="AY683" s="27" t="s">
        <v>92</v>
      </c>
      <c r="AZ683" s="21"/>
      <c r="BA683" s="21"/>
      <c r="BB683" s="21"/>
      <c r="BC683" s="21"/>
      <c r="BD683" s="21"/>
      <c r="BE683" s="21"/>
      <c r="BF683" s="24" t="s">
        <v>98</v>
      </c>
      <c r="BG683" s="24">
        <v>296.76341708547551</v>
      </c>
      <c r="BH683" s="29" t="str">
        <f>IF(_xlfn.XLOOKUP(Consolidated[[#This Row],[CODE]],'[4]PRUEBA PVI'!$D:$D,'[4]PRUEBA PVI'!$AF:$AF,"NOT FOUND")=BG683,"",_xlfn.XLOOKUP(Consolidated[[#This Row],[CODE]],'[4]PRUEBA PVI'!$D:$D,'[4]PRUEBA PVI'!$AF:$AF,"NOT FOUND"))</f>
        <v/>
      </c>
      <c r="BI683" s="30">
        <v>282.27803203051309</v>
      </c>
      <c r="BJ683" s="21">
        <v>18</v>
      </c>
      <c r="BK683" s="28" t="str">
        <f>IF(_xlfn.XLOOKUP(Consolidated[[#This Row],[CODE]],'[4]PRUEBA PVI'!$D:$D,'[4]PRUEBA PVI'!$AK:$AK,"NO DATA")=Consolidated[[#This Row],[NO OF CLASSROOMS]],"","DOES NOT MATCH")</f>
        <v/>
      </c>
      <c r="BL683" s="31">
        <f>Consolidated[[#This Row],[ENROLLMENT 2021-22]]/Consolidated[[#This Row],[NO OF CLASSROOMS]]</f>
        <v>15.68211289058406</v>
      </c>
      <c r="BM683" s="21">
        <f>Consolidated[[#This Row],[FLOOR AREA (SF)]]/Consolidated[[#This Row],[ENROLLMENT 2022-23]]</f>
        <v>133.0554836839172</v>
      </c>
      <c r="BN683" s="21" t="s">
        <v>99</v>
      </c>
      <c r="BO683" s="21" t="s">
        <v>100</v>
      </c>
      <c r="BP683" s="21" t="s">
        <v>97</v>
      </c>
      <c r="BQ683" s="21" t="s">
        <v>97</v>
      </c>
      <c r="BR683" s="21" t="s">
        <v>97</v>
      </c>
      <c r="BS683" s="21" t="str">
        <f>_xlfn.XLOOKUP(Consolidated[[#This Row],[CODE]],'[7]page 1'!$A:$A,'[7]page 1'!$C:$C,"")</f>
        <v/>
      </c>
      <c r="BT683" s="21" t="str">
        <f>_xlfn.XLOOKUP(Consolidated[[#This Row],[CODE]],[8]Sheet1!$A:$A,[8]Sheet1!$G:$G,"")</f>
        <v/>
      </c>
      <c r="BU683" s="21" t="s">
        <v>92</v>
      </c>
      <c r="BV683" s="21" t="s">
        <v>101</v>
      </c>
      <c r="BW683" s="25" t="s">
        <v>92</v>
      </c>
      <c r="BX683" s="32" t="s">
        <v>1878</v>
      </c>
      <c r="BY683" s="21" t="s">
        <v>1698</v>
      </c>
      <c r="BZ683" s="21" t="s">
        <v>103</v>
      </c>
      <c r="CA683" s="33" t="s">
        <v>1879</v>
      </c>
      <c r="CB683" s="21">
        <v>4</v>
      </c>
      <c r="CC683" s="25" t="s">
        <v>105</v>
      </c>
      <c r="CD683" s="21" t="s">
        <v>97</v>
      </c>
      <c r="CE683" s="21"/>
      <c r="CF683" s="21" t="s">
        <v>134</v>
      </c>
    </row>
    <row r="684" spans="1:84" ht="84.6" x14ac:dyDescent="0.3">
      <c r="A684" s="21">
        <v>63172</v>
      </c>
      <c r="B684" s="22" t="s">
        <v>1884</v>
      </c>
      <c r="C684" s="21" t="s">
        <v>1698</v>
      </c>
      <c r="D684" s="21" t="s">
        <v>1747</v>
      </c>
      <c r="E684" s="21" t="s">
        <v>1698</v>
      </c>
      <c r="F684" s="21"/>
      <c r="G684" s="21" t="s">
        <v>119</v>
      </c>
      <c r="H684" s="21" t="s">
        <v>120</v>
      </c>
      <c r="I684" s="21" t="s">
        <v>92</v>
      </c>
      <c r="J684" s="21" t="s">
        <v>93</v>
      </c>
      <c r="K684" s="21" t="s">
        <v>121</v>
      </c>
      <c r="L684" s="24" t="s">
        <v>92</v>
      </c>
      <c r="M684" s="24">
        <v>37.200806568629709</v>
      </c>
      <c r="N684" s="24">
        <v>20.540733496251292</v>
      </c>
      <c r="O684" s="24">
        <v>37.544779170523817</v>
      </c>
      <c r="P684" s="24">
        <v>39.555392617009112</v>
      </c>
      <c r="Q684" s="24">
        <v>39.652301673218275</v>
      </c>
      <c r="R684" s="24">
        <v>34.044361579241254</v>
      </c>
      <c r="S684" s="24" t="s">
        <v>92</v>
      </c>
      <c r="T684" s="24" t="s">
        <v>92</v>
      </c>
      <c r="U684" s="24" t="s">
        <v>92</v>
      </c>
      <c r="V684" s="24" t="s">
        <v>92</v>
      </c>
      <c r="W684" s="24" t="s">
        <v>92</v>
      </c>
      <c r="X684" s="24" t="s">
        <v>92</v>
      </c>
      <c r="Y684" s="24" t="s">
        <v>92</v>
      </c>
      <c r="Z684" s="24" t="s">
        <v>92</v>
      </c>
      <c r="AA684" s="24" t="s">
        <v>92</v>
      </c>
      <c r="AB684" s="23" t="s">
        <v>136</v>
      </c>
      <c r="AC684" s="21">
        <v>18.438612490000001</v>
      </c>
      <c r="AD684" s="21">
        <v>-66.045193729999994</v>
      </c>
      <c r="AE684" s="21" t="str">
        <f>_xlfn.XLOOKUP(Consolidated[[#This Row],[CODE]],[1]updatedschoolpoints!$A:$A,[1]updatedschoolpoints!$O:$O)</f>
        <v>041-093-409-06</v>
      </c>
      <c r="AF684" s="21">
        <f>_xlfn.XLOOKUP(Consolidated[[#This Row],[CODE]],[1]updatedschoolpoints!$A:$A,[1]updatedschoolpoints!$Q:$Q)</f>
        <v>6</v>
      </c>
      <c r="AG684" s="21">
        <f>_xlfn.XLOOKUP(Consolidated[[#This Row],[CODE]],[1]updatedschoolpoints!$A:$A,[1]updatedschoolpoints!$P:$P)</f>
        <v>409</v>
      </c>
      <c r="AH684" s="21">
        <f>_xlfn.XLOOKUP(Consolidated[[#This Row],[CODE]],[1]updatedschoolpoints!$A:$A,[1]updatedschoolpoints!$I:$I)</f>
        <v>0.89205238200000003</v>
      </c>
      <c r="AI684" s="21">
        <f>_xlfn.XLOOKUP(Consolidated[[#This Row],[CODE]],[1]updatedschoolpoints!$A:$A,[1]updatedschoolpoints!$H:$H)</f>
        <v>38857.801749999999</v>
      </c>
      <c r="AJ684" s="21">
        <v>23770</v>
      </c>
      <c r="AK684" s="21" t="s">
        <v>418</v>
      </c>
      <c r="AL684" s="26">
        <f>_xlfn.XLOOKUP(Consolidated[[#This Row],[CODE]],'[2]FCI updated 220517'!$B:$B,'[2]FCI updated 220517'!$GD:$GD)</f>
        <v>1.1872</v>
      </c>
      <c r="AM684" s="27">
        <f>IF(AND(Consolidated[[#This Row],[DESIGNATION]]="Historic",Consolidated[[#This Row],[DESIGNATION 3/22/2022]]="Historic"),AL684,AL684/1.6)</f>
        <v>0.74199999999999999</v>
      </c>
      <c r="AN684" s="21" t="s">
        <v>97</v>
      </c>
      <c r="AO684" s="21" t="s">
        <v>97</v>
      </c>
      <c r="AP684" s="21" t="str">
        <f>_xlfn.XLOOKUP(Consolidated[[#This Row],[CODE]],'[3]PRUEBA PVI'!$D:$D,'[3]PRUEBA PVI'!$I:$I,"NO DATA")</f>
        <v>REGULAR</v>
      </c>
      <c r="AQ684" s="28" t="str">
        <f>IF(_xlfn.XLOOKUP(Consolidated[[#This Row],[CODE]],'[4]PRUEBA PVI'!$D:$D,'[4]PRUEBA PVI'!$I:$I,"NOT FOUND")=Consolidated[[#This Row],[SPECIAL SCHOOL]],"MATCHES","NO")</f>
        <v>MATCHES</v>
      </c>
      <c r="AR684" s="28"/>
      <c r="AS684" s="21">
        <f>_xlfn.XLOOKUP(Consolidated[[#This Row],[CODE]],'[5]WORKING FILE'!$D:$D,'[5]WORKING FILE'!$W:$W,"")</f>
        <v>3</v>
      </c>
      <c r="AT684" s="33" t="str">
        <f>_xlfn.XLOOKUP(Consolidated[[#This Row],[CODE]],'[5]WORKING FILE'!$D:$D,'[5]WORKING FILE'!$V:$V)</f>
        <v>good condition &amp; part of community but no room for expansion; could remain as 1-sec (3)</v>
      </c>
      <c r="AU684" s="21" t="str">
        <f>_xlfn.XLOOKUP(Consolidated[[#This Row],[CODE]],'[6]Karen sort'!$D:$D,'[6]Karen sort'!$O:$O,"NOT COMPLETE")</f>
        <v>PK-5</v>
      </c>
      <c r="AV684" s="21">
        <v>43.6</v>
      </c>
      <c r="AW684" s="21">
        <v>3</v>
      </c>
      <c r="AX684" s="21" t="s">
        <v>92</v>
      </c>
      <c r="AY684" s="27" t="s">
        <v>92</v>
      </c>
      <c r="AZ684" s="21"/>
      <c r="BA684" s="21"/>
      <c r="BB684" s="21"/>
      <c r="BC684" s="21"/>
      <c r="BD684" s="21"/>
      <c r="BE684" s="21"/>
      <c r="BF684" s="24" t="s">
        <v>98</v>
      </c>
      <c r="BG684" s="24">
        <v>218.11670177011112</v>
      </c>
      <c r="BH684" s="29" t="str">
        <f>IF(_xlfn.XLOOKUP(Consolidated[[#This Row],[CODE]],'[4]PRUEBA PVI'!$D:$D,'[4]PRUEBA PVI'!$AF:$AF,"NOT FOUND")=BG684,"",_xlfn.XLOOKUP(Consolidated[[#This Row],[CODE]],'[4]PRUEBA PVI'!$D:$D,'[4]PRUEBA PVI'!$AF:$AF,"NOT FOUND"))</f>
        <v/>
      </c>
      <c r="BI684" s="30">
        <v>205.96143876484786</v>
      </c>
      <c r="BJ684" s="21">
        <v>20</v>
      </c>
      <c r="BK684" s="28" t="str">
        <f>IF(_xlfn.XLOOKUP(Consolidated[[#This Row],[CODE]],'[4]PRUEBA PVI'!$D:$D,'[4]PRUEBA PVI'!$AK:$AK,"NO DATA")=Consolidated[[#This Row],[NO OF CLASSROOMS]],"","DOES NOT MATCH")</f>
        <v/>
      </c>
      <c r="BL684" s="31">
        <f>Consolidated[[#This Row],[ENROLLMENT 2021-22]]/Consolidated[[#This Row],[NO OF CLASSROOMS]]</f>
        <v>10.298071938242392</v>
      </c>
      <c r="BM684" s="21">
        <f>Consolidated[[#This Row],[FLOOR AREA (SF)]]/Consolidated[[#This Row],[ENROLLMENT 2022-23]]</f>
        <v>108.97835794827354</v>
      </c>
      <c r="BN684" s="21" t="s">
        <v>99</v>
      </c>
      <c r="BO684" s="21" t="s">
        <v>100</v>
      </c>
      <c r="BP684" s="21" t="s">
        <v>97</v>
      </c>
      <c r="BQ684" s="21" t="s">
        <v>97</v>
      </c>
      <c r="BR684" s="21" t="s">
        <v>97</v>
      </c>
      <c r="BS684" s="21" t="str">
        <f>_xlfn.XLOOKUP(Consolidated[[#This Row],[CODE]],'[7]page 1'!$A:$A,'[7]page 1'!$C:$C,"")</f>
        <v/>
      </c>
      <c r="BT684" s="21" t="str">
        <f>_xlfn.XLOOKUP(Consolidated[[#This Row],[CODE]],[8]Sheet1!$A:$A,[8]Sheet1!$G:$G,"")</f>
        <v>ESSER ROOF SEALING PROGRAM</v>
      </c>
      <c r="BU684" s="21" t="s">
        <v>92</v>
      </c>
      <c r="BV684" s="21" t="s">
        <v>101</v>
      </c>
      <c r="BW684" s="25" t="s">
        <v>125</v>
      </c>
      <c r="BX684" s="32" t="s">
        <v>1885</v>
      </c>
      <c r="BY684" s="21" t="s">
        <v>1698</v>
      </c>
      <c r="BZ684" s="21" t="s">
        <v>103</v>
      </c>
      <c r="CA684" s="33" t="s">
        <v>1779</v>
      </c>
      <c r="CB684" s="21">
        <v>4</v>
      </c>
      <c r="CC684" s="25" t="s">
        <v>105</v>
      </c>
      <c r="CD684" s="21" t="s">
        <v>97</v>
      </c>
      <c r="CE684" s="21"/>
      <c r="CF684" s="21" t="s">
        <v>106</v>
      </c>
    </row>
    <row r="685" spans="1:84" ht="27.6" x14ac:dyDescent="0.3">
      <c r="A685" s="21">
        <v>64279</v>
      </c>
      <c r="B685" s="22" t="s">
        <v>1886</v>
      </c>
      <c r="C685" s="21" t="s">
        <v>1698</v>
      </c>
      <c r="D685" s="21" t="s">
        <v>1699</v>
      </c>
      <c r="E685" s="21" t="s">
        <v>1698</v>
      </c>
      <c r="F685" s="21"/>
      <c r="G685" s="21" t="s">
        <v>108</v>
      </c>
      <c r="H685" s="21" t="s">
        <v>109</v>
      </c>
      <c r="I685" s="21" t="s">
        <v>92</v>
      </c>
      <c r="J685" s="21" t="s">
        <v>93</v>
      </c>
      <c r="K685" s="21" t="s">
        <v>111</v>
      </c>
      <c r="L685" s="24" t="s">
        <v>92</v>
      </c>
      <c r="M685" s="24">
        <v>14.308002526396042</v>
      </c>
      <c r="N685" s="24">
        <v>14.005045565625881</v>
      </c>
      <c r="O685" s="24">
        <v>8.4475753133678584</v>
      </c>
      <c r="P685" s="24">
        <v>16.010516059265594</v>
      </c>
      <c r="Q685" s="24">
        <v>18.882048415818225</v>
      </c>
      <c r="R685" s="24">
        <v>19.859210921224065</v>
      </c>
      <c r="S685" s="24">
        <v>17.070879772530269</v>
      </c>
      <c r="T685" s="24">
        <v>25.521607559266172</v>
      </c>
      <c r="U685" s="24">
        <v>30.426367339775005</v>
      </c>
      <c r="V685" s="24" t="s">
        <v>92</v>
      </c>
      <c r="W685" s="24" t="s">
        <v>92</v>
      </c>
      <c r="X685" s="24" t="s">
        <v>92</v>
      </c>
      <c r="Y685" s="24" t="s">
        <v>92</v>
      </c>
      <c r="Z685" s="24">
        <v>3.4349384007287931</v>
      </c>
      <c r="AA685" s="24" t="s">
        <v>92</v>
      </c>
      <c r="AB685" s="23" t="s">
        <v>129</v>
      </c>
      <c r="AC685" s="21">
        <v>18.446670000000001</v>
      </c>
      <c r="AD685" s="21">
        <v>-66.073909999999998</v>
      </c>
      <c r="AE685" s="21" t="str">
        <f>_xlfn.XLOOKUP(Consolidated[[#This Row],[CODE]],[1]updatedschoolpoints!$A:$A,[1]updatedschoolpoints!$O:$O)</f>
        <v>040-069-103-03</v>
      </c>
      <c r="AF685" s="21">
        <f>_xlfn.XLOOKUP(Consolidated[[#This Row],[CODE]],[1]updatedschoolpoints!$A:$A,[1]updatedschoolpoints!$Q:$Q)</f>
        <v>3</v>
      </c>
      <c r="AG685" s="21">
        <f>_xlfn.XLOOKUP(Consolidated[[#This Row],[CODE]],[1]updatedschoolpoints!$A:$A,[1]updatedschoolpoints!$P:$P)</f>
        <v>103</v>
      </c>
      <c r="AH685" s="21">
        <f>_xlfn.XLOOKUP(Consolidated[[#This Row],[CODE]],[1]updatedschoolpoints!$A:$A,[1]updatedschoolpoints!$I:$I)</f>
        <v>7.0659206360000004</v>
      </c>
      <c r="AI685" s="21">
        <f>_xlfn.XLOOKUP(Consolidated[[#This Row],[CODE]],[1]updatedschoolpoints!$A:$A,[1]updatedschoolpoints!$H:$H)</f>
        <v>307791.50290000002</v>
      </c>
      <c r="AJ685" s="21">
        <v>52567</v>
      </c>
      <c r="AK685" s="21" t="s">
        <v>209</v>
      </c>
      <c r="AL685" s="26">
        <f>_xlfn.XLOOKUP(Consolidated[[#This Row],[CODE]],'[9]Added completed QCQA items 2206'!$J:$J,'[9]Added completed QCQA items 2206'!$GB:$GB,"MISSING")</f>
        <v>1.476</v>
      </c>
      <c r="AM685" s="27">
        <f>IF(AND(Consolidated[[#This Row],[DESIGNATION]]="Historic",Consolidated[[#This Row],[DESIGNATION 3/22/2022]]="Historic"),AL685,AL685/1.6)</f>
        <v>1.476</v>
      </c>
      <c r="AN685" s="21" t="s">
        <v>97</v>
      </c>
      <c r="AO685" s="21" t="s">
        <v>97</v>
      </c>
      <c r="AP685" s="21" t="str">
        <f>_xlfn.XLOOKUP(Consolidated[[#This Row],[CODE]],'[3]PRUEBA PVI'!$D:$D,'[3]PRUEBA PVI'!$I:$I,"NO DATA")</f>
        <v>REGULAR</v>
      </c>
      <c r="AQ685" s="28" t="str">
        <f>IF(_xlfn.XLOOKUP(Consolidated[[#This Row],[CODE]],'[4]PRUEBA PVI'!$D:$D,'[4]PRUEBA PVI'!$I:$I,"NOT FOUND")=Consolidated[[#This Row],[SPECIAL SCHOOL]],"MATCHES","NO")</f>
        <v>MATCHES</v>
      </c>
      <c r="AR685" s="28"/>
      <c r="AS685" s="21">
        <f>_xlfn.XLOOKUP(Consolidated[[#This Row],[CODE]],'[5]WORKING FILE'!$D:$D,'[5]WORKING FILE'!$W:$W,"")</f>
        <v>3</v>
      </c>
      <c r="AT685" s="33" t="str">
        <f>_xlfn.XLOOKUP(Consolidated[[#This Row],[CODE]],'[5]WORKING FILE'!$D:$D,'[5]WORKING FILE'!$V:$V)</f>
        <v>could remain as K-8 (unique program?)-part of 15 K-5; has room to grow</v>
      </c>
      <c r="AU685" s="21" t="str">
        <f>_xlfn.XLOOKUP(Consolidated[[#This Row],[CODE]],'[6]Karen sort'!$D:$D,'[6]Karen sort'!$O:$O,"NOT COMPLETE")</f>
        <v>PK-8</v>
      </c>
      <c r="AV685" s="21">
        <v>43.6</v>
      </c>
      <c r="AW685" s="21">
        <v>2</v>
      </c>
      <c r="AX685" s="21" t="s">
        <v>92</v>
      </c>
      <c r="AY685" s="27" t="s">
        <v>92</v>
      </c>
      <c r="AZ685" s="21"/>
      <c r="BA685" s="21"/>
      <c r="BB685" s="21"/>
      <c r="BC685" s="21"/>
      <c r="BD685" s="21"/>
      <c r="BE685" s="21"/>
      <c r="BF685" s="24" t="s">
        <v>98</v>
      </c>
      <c r="BG685" s="24">
        <v>225.16049706759551</v>
      </c>
      <c r="BH685" s="29" t="str">
        <f>IF(_xlfn.XLOOKUP(Consolidated[[#This Row],[CODE]],'[4]PRUEBA PVI'!$D:$D,'[4]PRUEBA PVI'!$AF:$AF,"NOT FOUND")=BG685,"",_xlfn.XLOOKUP(Consolidated[[#This Row],[CODE]],'[4]PRUEBA PVI'!$D:$D,'[4]PRUEBA PVI'!$AF:$AF,"NOT FOUND"))</f>
        <v/>
      </c>
      <c r="BI685" s="30">
        <v>214.03838172421004</v>
      </c>
      <c r="BJ685" s="21">
        <v>28</v>
      </c>
      <c r="BK685" s="28" t="str">
        <f>IF(_xlfn.XLOOKUP(Consolidated[[#This Row],[CODE]],'[4]PRUEBA PVI'!$D:$D,'[4]PRUEBA PVI'!$AK:$AK,"NO DATA")=Consolidated[[#This Row],[NO OF CLASSROOMS]],"","DOES NOT MATCH")</f>
        <v/>
      </c>
      <c r="BL685" s="31">
        <f>Consolidated[[#This Row],[ENROLLMENT 2021-22]]/Consolidated[[#This Row],[NO OF CLASSROOMS]]</f>
        <v>7.6442279187217874</v>
      </c>
      <c r="BM685" s="21">
        <f>Consolidated[[#This Row],[FLOOR AREA (SF)]]/Consolidated[[#This Row],[ENROLLMENT 2022-23]]</f>
        <v>233.46457608955643</v>
      </c>
      <c r="BN685" s="21" t="s">
        <v>99</v>
      </c>
      <c r="BO685" s="21" t="s">
        <v>132</v>
      </c>
      <c r="BP685" s="21" t="s">
        <v>97</v>
      </c>
      <c r="BQ685" s="21" t="s">
        <v>97</v>
      </c>
      <c r="BR685" s="21" t="s">
        <v>97</v>
      </c>
      <c r="BS685" s="21" t="str">
        <f>_xlfn.XLOOKUP(Consolidated[[#This Row],[CODE]],'[7]page 1'!$A:$A,'[7]page 1'!$C:$C,"")</f>
        <v/>
      </c>
      <c r="BT685" s="21" t="str">
        <f>_xlfn.XLOOKUP(Consolidated[[#This Row],[CODE]],[8]Sheet1!$A:$A,[8]Sheet1!$G:$G,"")</f>
        <v>ESSER ROOF SEALING PROGRAM</v>
      </c>
      <c r="BU685" s="21" t="s">
        <v>92</v>
      </c>
      <c r="BV685" s="21" t="s">
        <v>101</v>
      </c>
      <c r="BW685" s="25" t="s">
        <v>92</v>
      </c>
      <c r="BX685" s="32" t="s">
        <v>1887</v>
      </c>
      <c r="BY685" s="21" t="s">
        <v>1698</v>
      </c>
      <c r="BZ685" s="21" t="s">
        <v>103</v>
      </c>
      <c r="CA685" s="33" t="s">
        <v>1888</v>
      </c>
      <c r="CB685" s="21">
        <v>4</v>
      </c>
      <c r="CC685" s="25" t="s">
        <v>105</v>
      </c>
      <c r="CD685" s="21" t="s">
        <v>105</v>
      </c>
      <c r="CE685" s="21"/>
      <c r="CF685" s="21" t="s">
        <v>154</v>
      </c>
    </row>
    <row r="686" spans="1:84" ht="27.6" x14ac:dyDescent="0.3">
      <c r="A686" s="21">
        <v>64402</v>
      </c>
      <c r="B686" s="22" t="s">
        <v>1889</v>
      </c>
      <c r="C686" s="21" t="s">
        <v>1698</v>
      </c>
      <c r="D686" s="21" t="s">
        <v>1699</v>
      </c>
      <c r="E686" s="21" t="s">
        <v>1698</v>
      </c>
      <c r="F686" s="21"/>
      <c r="G686" s="21" t="s">
        <v>234</v>
      </c>
      <c r="H686" s="21" t="s">
        <v>235</v>
      </c>
      <c r="I686" s="21" t="s">
        <v>92</v>
      </c>
      <c r="J686" s="21" t="s">
        <v>92</v>
      </c>
      <c r="K686" s="21" t="s">
        <v>236</v>
      </c>
      <c r="L686" s="24" t="s">
        <v>92</v>
      </c>
      <c r="M686" s="24" t="s">
        <v>92</v>
      </c>
      <c r="N686" s="24" t="s">
        <v>92</v>
      </c>
      <c r="O686" s="24" t="s">
        <v>92</v>
      </c>
      <c r="P686" s="24" t="s">
        <v>92</v>
      </c>
      <c r="Q686" s="24" t="s">
        <v>92</v>
      </c>
      <c r="R686" s="24" t="s">
        <v>92</v>
      </c>
      <c r="S686" s="24">
        <v>41.728817221740655</v>
      </c>
      <c r="T686" s="24">
        <v>64.276641260374063</v>
      </c>
      <c r="U686" s="24">
        <v>47.541198968398447</v>
      </c>
      <c r="V686" s="24">
        <v>44.873653300382799</v>
      </c>
      <c r="W686" s="24">
        <v>68.687022598428086</v>
      </c>
      <c r="X686" s="24">
        <v>68.511017805174617</v>
      </c>
      <c r="Y686" s="24">
        <v>53.055857527132076</v>
      </c>
      <c r="Z686" s="24" t="s">
        <v>92</v>
      </c>
      <c r="AA686" s="24" t="s">
        <v>92</v>
      </c>
      <c r="AB686" s="23" t="s">
        <v>381</v>
      </c>
      <c r="AC686" s="21">
        <v>18.425946</v>
      </c>
      <c r="AD686" s="21">
        <v>-66.061457369999999</v>
      </c>
      <c r="AE686" s="21" t="str">
        <f>_xlfn.XLOOKUP(Consolidated[[#This Row],[CODE]],[1]updatedschoolpoints!$A:$A,[1]updatedschoolpoints!$O:$O)</f>
        <v>063-031-027-17</v>
      </c>
      <c r="AF686" s="21">
        <f>_xlfn.XLOOKUP(Consolidated[[#This Row],[CODE]],[1]updatedschoolpoints!$A:$A,[1]updatedschoolpoints!$Q:$Q)</f>
        <v>17</v>
      </c>
      <c r="AG686" s="21">
        <f>_xlfn.XLOOKUP(Consolidated[[#This Row],[CODE]],[1]updatedschoolpoints!$A:$A,[1]updatedschoolpoints!$P:$P)</f>
        <v>27</v>
      </c>
      <c r="AH686" s="21">
        <f>_xlfn.XLOOKUP(Consolidated[[#This Row],[CODE]],[1]updatedschoolpoints!$A:$A,[1]updatedschoolpoints!$I:$I)</f>
        <v>0.81040477600000005</v>
      </c>
      <c r="AI686" s="21">
        <f>_xlfn.XLOOKUP(Consolidated[[#This Row],[CODE]],[1]updatedschoolpoints!$A:$A,[1]updatedschoolpoints!$H:$H)</f>
        <v>35301.232029999999</v>
      </c>
      <c r="AJ686" s="21">
        <v>84100</v>
      </c>
      <c r="AK686" s="21" t="s">
        <v>402</v>
      </c>
      <c r="AL686" s="26">
        <f>_xlfn.XLOOKUP(Consolidated[[#This Row],[CODE]],'[2]FCI updated 220517'!$B:$B,'[2]FCI updated 220517'!$GD:$GD)</f>
        <v>0.85050000000000003</v>
      </c>
      <c r="AM686" s="27">
        <f>IF(AND(Consolidated[[#This Row],[DESIGNATION]]="Historic",Consolidated[[#This Row],[DESIGNATION 3/22/2022]]="Historic"),AL686,AL686/1.6)</f>
        <v>0.53156249999999994</v>
      </c>
      <c r="AN686" s="21" t="s">
        <v>97</v>
      </c>
      <c r="AO686" s="21" t="s">
        <v>97</v>
      </c>
      <c r="AP686" s="21" t="str">
        <f>_xlfn.XLOOKUP(Consolidated[[#This Row],[CODE]],'[3]PRUEBA PVI'!$D:$D,'[3]PRUEBA PVI'!$I:$I,"NO DATA")</f>
        <v>BELLAS ARTES</v>
      </c>
      <c r="AQ686" s="28" t="str">
        <f>IF(_xlfn.XLOOKUP(Consolidated[[#This Row],[CODE]],'[4]PRUEBA PVI'!$D:$D,'[4]PRUEBA PVI'!$I:$I,"NOT FOUND")=Consolidated[[#This Row],[SPECIAL SCHOOL]],"MATCHES","NO")</f>
        <v>MATCHES</v>
      </c>
      <c r="AR686" s="28"/>
      <c r="AS686" s="21">
        <f>_xlfn.XLOOKUP(Consolidated[[#This Row],[CODE]],'[5]WORKING FILE'!$D:$D,'[5]WORKING FILE'!$W:$W,"")</f>
        <v>3</v>
      </c>
      <c r="AT686" s="33" t="str">
        <f>_xlfn.XLOOKUP(Consolidated[[#This Row],[CODE]],'[5]WORKING FILE'!$D:$D,'[5]WORKING FILE'!$V:$V)</f>
        <v>Bella Artes but in flood plain</v>
      </c>
      <c r="AU686" s="21" t="str">
        <f>_xlfn.XLOOKUP(Consolidated[[#This Row],[CODE]],'[6]Karen sort'!$D:$D,'[6]Karen sort'!$O:$O,"NOT COMPLETE")</f>
        <v>6-12</v>
      </c>
      <c r="AV686" s="21">
        <v>43.6</v>
      </c>
      <c r="AW686" s="21">
        <v>4</v>
      </c>
      <c r="AX686" s="21" t="s">
        <v>92</v>
      </c>
      <c r="AY686" s="27" t="s">
        <v>92</v>
      </c>
      <c r="AZ686" s="21"/>
      <c r="BA686" s="21"/>
      <c r="BB686" s="21"/>
      <c r="BC686" s="21"/>
      <c r="BD686" s="21"/>
      <c r="BE686" s="21"/>
      <c r="BF686" s="24" t="s">
        <v>98</v>
      </c>
      <c r="BG686" s="24">
        <v>388.67420868163072</v>
      </c>
      <c r="BH686" s="29" t="str">
        <f>IF(_xlfn.XLOOKUP(Consolidated[[#This Row],[CODE]],'[4]PRUEBA PVI'!$D:$D,'[4]PRUEBA PVI'!$AF:$AF,"NOT FOUND")=BG686,"",_xlfn.XLOOKUP(Consolidated[[#This Row],[CODE]],'[4]PRUEBA PVI'!$D:$D,'[4]PRUEBA PVI'!$AF:$AF,"NOT FOUND"))</f>
        <v/>
      </c>
      <c r="BI686" s="30">
        <v>371.19505487306446</v>
      </c>
      <c r="BJ686" s="21">
        <v>61</v>
      </c>
      <c r="BK686" s="28" t="str">
        <f>IF(_xlfn.XLOOKUP(Consolidated[[#This Row],[CODE]],'[4]PRUEBA PVI'!$D:$D,'[4]PRUEBA PVI'!$AK:$AK,"NO DATA")=Consolidated[[#This Row],[NO OF CLASSROOMS]],"","DOES NOT MATCH")</f>
        <v/>
      </c>
      <c r="BL686" s="31">
        <f>Consolidated[[#This Row],[ENROLLMENT 2021-22]]/Consolidated[[#This Row],[NO OF CLASSROOMS]]</f>
        <v>6.0851648339846633</v>
      </c>
      <c r="BM686" s="21">
        <f>Consolidated[[#This Row],[FLOOR AREA (SF)]]/Consolidated[[#This Row],[ENROLLMENT 2022-23]]</f>
        <v>216.37659026891507</v>
      </c>
      <c r="BN686" s="21" t="s">
        <v>99</v>
      </c>
      <c r="BO686" s="21" t="s">
        <v>115</v>
      </c>
      <c r="BP686" s="21" t="s">
        <v>97</v>
      </c>
      <c r="BQ686" s="21" t="s">
        <v>97</v>
      </c>
      <c r="BR686" s="21" t="s">
        <v>97</v>
      </c>
      <c r="BS686" s="21" t="str">
        <f>_xlfn.XLOOKUP(Consolidated[[#This Row],[CODE]],'[7]page 1'!$A:$A,'[7]page 1'!$C:$C,"")</f>
        <v/>
      </c>
      <c r="BT686" s="21" t="str">
        <f>_xlfn.XLOOKUP(Consolidated[[#This Row],[CODE]],[8]Sheet1!$A:$A,[8]Sheet1!$G:$G,"")</f>
        <v/>
      </c>
      <c r="BU686" s="21" t="s">
        <v>92</v>
      </c>
      <c r="BV686" s="21" t="s">
        <v>101</v>
      </c>
      <c r="BW686" s="25" t="s">
        <v>92</v>
      </c>
      <c r="BX686" s="32" t="s">
        <v>1890</v>
      </c>
      <c r="BY686" s="21" t="s">
        <v>1698</v>
      </c>
      <c r="BZ686" s="21" t="s">
        <v>103</v>
      </c>
      <c r="CA686" s="33" t="s">
        <v>1836</v>
      </c>
      <c r="CB686" s="21">
        <v>4</v>
      </c>
      <c r="CC686" s="25" t="s">
        <v>172</v>
      </c>
      <c r="CD686" s="21" t="s">
        <v>97</v>
      </c>
      <c r="CE686" s="21"/>
      <c r="CF686" s="21" t="s">
        <v>139</v>
      </c>
    </row>
    <row r="687" spans="1:84" ht="70.2" x14ac:dyDescent="0.3">
      <c r="A687" s="21">
        <v>64410</v>
      </c>
      <c r="B687" s="22" t="s">
        <v>1891</v>
      </c>
      <c r="C687" s="21" t="s">
        <v>1698</v>
      </c>
      <c r="D687" s="21" t="s">
        <v>1747</v>
      </c>
      <c r="E687" s="21" t="s">
        <v>1698</v>
      </c>
      <c r="F687" s="21"/>
      <c r="G687" s="21" t="s">
        <v>119</v>
      </c>
      <c r="H687" s="21" t="s">
        <v>120</v>
      </c>
      <c r="I687" s="21" t="s">
        <v>92</v>
      </c>
      <c r="J687" s="21" t="s">
        <v>93</v>
      </c>
      <c r="K687" s="21" t="s">
        <v>121</v>
      </c>
      <c r="L687" s="24" t="s">
        <v>92</v>
      </c>
      <c r="M687" s="24">
        <v>33.385339228257429</v>
      </c>
      <c r="N687" s="24">
        <v>27.076421426876703</v>
      </c>
      <c r="O687" s="24">
        <v>30.035823336419053</v>
      </c>
      <c r="P687" s="24">
        <v>22.603081495433777</v>
      </c>
      <c r="Q687" s="24">
        <v>33.987687148472808</v>
      </c>
      <c r="R687" s="24">
        <v>22.696241052827503</v>
      </c>
      <c r="S687" s="24" t="s">
        <v>92</v>
      </c>
      <c r="T687" s="24" t="s">
        <v>92</v>
      </c>
      <c r="U687" s="24" t="s">
        <v>92</v>
      </c>
      <c r="V687" s="24" t="s">
        <v>92</v>
      </c>
      <c r="W687" s="24" t="s">
        <v>92</v>
      </c>
      <c r="X687" s="24" t="s">
        <v>92</v>
      </c>
      <c r="Y687" s="24" t="s">
        <v>92</v>
      </c>
      <c r="Z687" s="24" t="s">
        <v>92</v>
      </c>
      <c r="AA687" s="24" t="s">
        <v>92</v>
      </c>
      <c r="AB687" s="23" t="s">
        <v>136</v>
      </c>
      <c r="AC687" s="21">
        <v>18.39359</v>
      </c>
      <c r="AD687" s="21">
        <v>-66.004279999999994</v>
      </c>
      <c r="AE687" s="21" t="str">
        <f>_xlfn.XLOOKUP(Consolidated[[#This Row],[CODE]],[1]updatedschoolpoints!$A:$A,[1]updatedschoolpoints!$O:$O)</f>
        <v>087-040-005-01</v>
      </c>
      <c r="AF687" s="21">
        <f>_xlfn.XLOOKUP(Consolidated[[#This Row],[CODE]],[1]updatedschoolpoints!$A:$A,[1]updatedschoolpoints!$Q:$Q)</f>
        <v>1</v>
      </c>
      <c r="AG687" s="21">
        <f>_xlfn.XLOOKUP(Consolidated[[#This Row],[CODE]],[1]updatedschoolpoints!$A:$A,[1]updatedschoolpoints!$P:$P)</f>
        <v>5</v>
      </c>
      <c r="AH687" s="21">
        <f>_xlfn.XLOOKUP(Consolidated[[#This Row],[CODE]],[1]updatedschoolpoints!$A:$A,[1]updatedschoolpoints!$I:$I)</f>
        <v>1.4921124990000001</v>
      </c>
      <c r="AI687" s="21">
        <f>_xlfn.XLOOKUP(Consolidated[[#This Row],[CODE]],[1]updatedschoolpoints!$A:$A,[1]updatedschoolpoints!$H:$H)</f>
        <v>64996.420440000002</v>
      </c>
      <c r="AJ687" s="21">
        <v>19785</v>
      </c>
      <c r="AK687" s="21" t="s">
        <v>580</v>
      </c>
      <c r="AL687" s="26">
        <f>_xlfn.XLOOKUP(Consolidated[[#This Row],[CODE]],'[2]FCI updated 220517'!$B:$B,'[2]FCI updated 220517'!$GD:$GD)</f>
        <v>1.228</v>
      </c>
      <c r="AM687" s="27">
        <f>IF(AND(Consolidated[[#This Row],[DESIGNATION]]="Historic",Consolidated[[#This Row],[DESIGNATION 3/22/2022]]="Historic"),AL687,AL687/1.6)</f>
        <v>0.76749999999999996</v>
      </c>
      <c r="AN687" s="21" t="s">
        <v>97</v>
      </c>
      <c r="AO687" s="21" t="s">
        <v>97</v>
      </c>
      <c r="AP687" s="21" t="str">
        <f>_xlfn.XLOOKUP(Consolidated[[#This Row],[CODE]],'[3]PRUEBA PVI'!$D:$D,'[3]PRUEBA PVI'!$I:$I,"NO DATA")</f>
        <v>REGULAR</v>
      </c>
      <c r="AQ687" s="28" t="str">
        <f>IF(_xlfn.XLOOKUP(Consolidated[[#This Row],[CODE]],'[4]PRUEBA PVI'!$D:$D,'[4]PRUEBA PVI'!$I:$I,"NOT FOUND")=Consolidated[[#This Row],[SPECIAL SCHOOL]],"MATCHES","NO")</f>
        <v>MATCHES</v>
      </c>
      <c r="AR687" s="28"/>
      <c r="AS687" s="21">
        <f>_xlfn.XLOOKUP(Consolidated[[#This Row],[CODE]],'[5]WORKING FILE'!$D:$D,'[5]WORKING FILE'!$W:$W,"")</f>
        <v>4</v>
      </c>
      <c r="AT687" s="33" t="str">
        <f>_xlfn.XLOOKUP(Consolidated[[#This Row],[CODE]],'[5]WORKING FILE'!$D:$D,'[5]WORKING FILE'!$V:$V)</f>
        <v>smaller site than Carmen G. Tejera but occupies whole block (better access &amp; visibility)</v>
      </c>
      <c r="AU687" s="21" t="str">
        <f>_xlfn.XLOOKUP(Consolidated[[#This Row],[CODE]],'[6]Karen sort'!$D:$D,'[6]Karen sort'!$O:$O,"NOT COMPLETE")</f>
        <v>PK-5</v>
      </c>
      <c r="AV687" s="21">
        <v>43.6</v>
      </c>
      <c r="AW687" s="21">
        <v>4</v>
      </c>
      <c r="AX687" s="21" t="s">
        <v>92</v>
      </c>
      <c r="AY687" s="27" t="s">
        <v>92</v>
      </c>
      <c r="AZ687" s="21"/>
      <c r="BA687" s="21"/>
      <c r="BB687" s="21"/>
      <c r="BC687" s="21"/>
      <c r="BD687" s="21"/>
      <c r="BE687" s="21"/>
      <c r="BF687" s="24" t="s">
        <v>98</v>
      </c>
      <c r="BG687" s="24">
        <v>179.36292035352494</v>
      </c>
      <c r="BH687" s="29" t="str">
        <f>IF(_xlfn.XLOOKUP(Consolidated[[#This Row],[CODE]],'[4]PRUEBA PVI'!$D:$D,'[4]PRUEBA PVI'!$AF:$AF,"NOT FOUND")=BG687,"",_xlfn.XLOOKUP(Consolidated[[#This Row],[CODE]],'[4]PRUEBA PVI'!$D:$D,'[4]PRUEBA PVI'!$AF:$AF,"NOT FOUND"))</f>
        <v/>
      </c>
      <c r="BI687" s="30">
        <v>169.33088012687818</v>
      </c>
      <c r="BJ687" s="21">
        <v>17</v>
      </c>
      <c r="BK687" s="28" t="str">
        <f>IF(_xlfn.XLOOKUP(Consolidated[[#This Row],[CODE]],'[4]PRUEBA PVI'!$D:$D,'[4]PRUEBA PVI'!$AK:$AK,"NO DATA")=Consolidated[[#This Row],[NO OF CLASSROOMS]],"","DOES NOT MATCH")</f>
        <v/>
      </c>
      <c r="BL687" s="31">
        <f>Consolidated[[#This Row],[ENROLLMENT 2021-22]]/Consolidated[[#This Row],[NO OF CLASSROOMS]]</f>
        <v>9.9606400074634234</v>
      </c>
      <c r="BM687" s="21">
        <f>Consolidated[[#This Row],[FLOOR AREA (SF)]]/Consolidated[[#This Row],[ENROLLMENT 2022-23]]</f>
        <v>110.30707997507899</v>
      </c>
      <c r="BN687" s="21" t="s">
        <v>99</v>
      </c>
      <c r="BO687" s="21" t="s">
        <v>132</v>
      </c>
      <c r="BP687" s="21" t="s">
        <v>97</v>
      </c>
      <c r="BQ687" s="21" t="s">
        <v>97</v>
      </c>
      <c r="BR687" s="21" t="s">
        <v>97</v>
      </c>
      <c r="BS687" s="21" t="str">
        <f>_xlfn.XLOOKUP(Consolidated[[#This Row],[CODE]],'[7]page 1'!$A:$A,'[7]page 1'!$C:$C,"")</f>
        <v/>
      </c>
      <c r="BT687" s="21" t="str">
        <f>_xlfn.XLOOKUP(Consolidated[[#This Row],[CODE]],[8]Sheet1!$A:$A,[8]Sheet1!$G:$G,"")</f>
        <v/>
      </c>
      <c r="BU687" s="21" t="s">
        <v>92</v>
      </c>
      <c r="BV687" s="21" t="s">
        <v>124</v>
      </c>
      <c r="BW687" s="25" t="s">
        <v>92</v>
      </c>
      <c r="BX687" s="32" t="s">
        <v>1892</v>
      </c>
      <c r="BY687" s="21" t="s">
        <v>1698</v>
      </c>
      <c r="BZ687" s="21" t="s">
        <v>103</v>
      </c>
      <c r="CA687" s="33" t="s">
        <v>1805</v>
      </c>
      <c r="CB687" s="21">
        <v>4</v>
      </c>
      <c r="CC687" s="25" t="s">
        <v>105</v>
      </c>
      <c r="CD687" s="21" t="s">
        <v>97</v>
      </c>
      <c r="CE687" s="21"/>
      <c r="CF687" s="21" t="s">
        <v>143</v>
      </c>
    </row>
    <row r="688" spans="1:84" ht="55.2" x14ac:dyDescent="0.3">
      <c r="A688" s="21">
        <v>64527</v>
      </c>
      <c r="B688" s="22" t="s">
        <v>1893</v>
      </c>
      <c r="C688" s="21" t="s">
        <v>1698</v>
      </c>
      <c r="D688" s="21" t="s">
        <v>1747</v>
      </c>
      <c r="E688" s="21" t="s">
        <v>1698</v>
      </c>
      <c r="F688" s="21"/>
      <c r="G688" s="21" t="s">
        <v>119</v>
      </c>
      <c r="H688" s="21" t="s">
        <v>120</v>
      </c>
      <c r="I688" s="21" t="s">
        <v>92</v>
      </c>
      <c r="J688" s="21" t="s">
        <v>93</v>
      </c>
      <c r="K688" s="21" t="s">
        <v>121</v>
      </c>
      <c r="L688" s="24" t="s">
        <v>92</v>
      </c>
      <c r="M688" s="24">
        <v>10.492535186023764</v>
      </c>
      <c r="N688" s="24">
        <v>7.4693576350004696</v>
      </c>
      <c r="O688" s="24">
        <v>12.20205323042024</v>
      </c>
      <c r="P688" s="24">
        <v>21.661286433124037</v>
      </c>
      <c r="Q688" s="24">
        <v>19.826150836609138</v>
      </c>
      <c r="R688" s="24">
        <v>6.6197369737413547</v>
      </c>
      <c r="S688" s="24" t="s">
        <v>92</v>
      </c>
      <c r="T688" s="24" t="s">
        <v>92</v>
      </c>
      <c r="U688" s="24" t="s">
        <v>92</v>
      </c>
      <c r="V688" s="24" t="s">
        <v>92</v>
      </c>
      <c r="W688" s="24" t="s">
        <v>92</v>
      </c>
      <c r="X688" s="24" t="s">
        <v>92</v>
      </c>
      <c r="Y688" s="24" t="s">
        <v>92</v>
      </c>
      <c r="Z688" s="24" t="s">
        <v>92</v>
      </c>
      <c r="AA688" s="24" t="s">
        <v>92</v>
      </c>
      <c r="AB688" s="23" t="s">
        <v>136</v>
      </c>
      <c r="AC688" s="21">
        <v>18.413830000000001</v>
      </c>
      <c r="AD688" s="21">
        <v>-66.049139999999994</v>
      </c>
      <c r="AE688" s="21" t="str">
        <f>_xlfn.XLOOKUP(Consolidated[[#This Row],[CODE]],[1]updatedschoolpoints!$A:$A,[1]updatedschoolpoints!$O:$O)</f>
        <v>063-063-798-07</v>
      </c>
      <c r="AF688" s="21">
        <f>_xlfn.XLOOKUP(Consolidated[[#This Row],[CODE]],[1]updatedschoolpoints!$A:$A,[1]updatedschoolpoints!$Q:$Q)</f>
        <v>7</v>
      </c>
      <c r="AG688" s="21">
        <f>_xlfn.XLOOKUP(Consolidated[[#This Row],[CODE]],[1]updatedschoolpoints!$A:$A,[1]updatedschoolpoints!$P:$P)</f>
        <v>798</v>
      </c>
      <c r="AH688" s="21">
        <f>_xlfn.XLOOKUP(Consolidated[[#This Row],[CODE]],[1]updatedschoolpoints!$A:$A,[1]updatedschoolpoints!$I:$I)</f>
        <v>2.3478193749999998</v>
      </c>
      <c r="AI688" s="21">
        <f>_xlfn.XLOOKUP(Consolidated[[#This Row],[CODE]],[1]updatedschoolpoints!$A:$A,[1]updatedschoolpoints!$H:$H)</f>
        <v>102271.012</v>
      </c>
      <c r="AJ688" s="21">
        <v>36750</v>
      </c>
      <c r="AK688" s="21" t="s">
        <v>152</v>
      </c>
      <c r="AL688" s="26">
        <f>_xlfn.XLOOKUP(Consolidated[[#This Row],[CODE]],'[2]FCI updated 220517'!$B:$B,'[2]FCI updated 220517'!$GD:$GD)</f>
        <v>1.288</v>
      </c>
      <c r="AM688" s="27">
        <f>IF(AND(Consolidated[[#This Row],[DESIGNATION]]="Historic",Consolidated[[#This Row],[DESIGNATION 3/22/2022]]="Historic"),AL688,AL688/1.6)</f>
        <v>0.80499999999999994</v>
      </c>
      <c r="AN688" s="21" t="s">
        <v>97</v>
      </c>
      <c r="AO688" s="21" t="s">
        <v>97</v>
      </c>
      <c r="AP688" s="21" t="str">
        <f>_xlfn.XLOOKUP(Consolidated[[#This Row],[CODE]],'[3]PRUEBA PVI'!$D:$D,'[3]PRUEBA PVI'!$I:$I,"NO DATA")</f>
        <v>REGULAR</v>
      </c>
      <c r="AQ688" s="28" t="str">
        <f>IF(_xlfn.XLOOKUP(Consolidated[[#This Row],[CODE]],'[4]PRUEBA PVI'!$D:$D,'[4]PRUEBA PVI'!$I:$I,"NOT FOUND")=Consolidated[[#This Row],[SPECIAL SCHOOL]],"MATCHES","NO")</f>
        <v>MATCHES</v>
      </c>
      <c r="AR688" s="28"/>
      <c r="AS688" s="21">
        <f>_xlfn.XLOOKUP(Consolidated[[#This Row],[CODE]],'[5]WORKING FILE'!$D:$D,'[5]WORKING FILE'!$W:$W,"")</f>
        <v>4</v>
      </c>
      <c r="AT688" s="33" t="str">
        <f>_xlfn.XLOOKUP(Consolidated[[#This Row],[CODE]],'[5]WORKING FILE'!$D:$D,'[5]WORKING FILE'!$V:$V)</f>
        <v>small but good site; other schools in flood plain (except Eleanor R &amp; Luis Munoz R 62810)</v>
      </c>
      <c r="AU688" s="21" t="str">
        <f>_xlfn.XLOOKUP(Consolidated[[#This Row],[CODE]],'[6]Karen sort'!$D:$D,'[6]Karen sort'!$O:$O,"NOT COMPLETE")</f>
        <v>PK-5</v>
      </c>
      <c r="AV688" s="21">
        <v>43.6</v>
      </c>
      <c r="AW688" s="21">
        <v>2</v>
      </c>
      <c r="AX688" s="21" t="s">
        <v>92</v>
      </c>
      <c r="AY688" s="27" t="s">
        <v>92</v>
      </c>
      <c r="AZ688" s="21"/>
      <c r="BA688" s="21"/>
      <c r="BB688" s="21"/>
      <c r="BC688" s="21"/>
      <c r="BD688" s="21"/>
      <c r="BE688" s="21"/>
      <c r="BF688" s="24" t="s">
        <v>98</v>
      </c>
      <c r="BG688" s="24">
        <v>84.975948960585356</v>
      </c>
      <c r="BH688" s="29" t="str">
        <f>IF(_xlfn.XLOOKUP(Consolidated[[#This Row],[CODE]],'[4]PRUEBA PVI'!$D:$D,'[4]PRUEBA PVI'!$AF:$AF,"NOT FOUND")=BG688,"",_xlfn.XLOOKUP(Consolidated[[#This Row],[CODE]],'[4]PRUEBA PVI'!$D:$D,'[4]PRUEBA PVI'!$AF:$AF,"NOT FOUND"))</f>
        <v/>
      </c>
      <c r="BI688" s="30">
        <v>80.236123725168255</v>
      </c>
      <c r="BJ688" s="21">
        <v>29</v>
      </c>
      <c r="BK688" s="28" t="str">
        <f>IF(_xlfn.XLOOKUP(Consolidated[[#This Row],[CODE]],'[4]PRUEBA PVI'!$D:$D,'[4]PRUEBA PVI'!$AK:$AK,"NO DATA")=Consolidated[[#This Row],[NO OF CLASSROOMS]],"","DOES NOT MATCH")</f>
        <v/>
      </c>
      <c r="BL688" s="31">
        <f>Consolidated[[#This Row],[ENROLLMENT 2021-22]]/Consolidated[[#This Row],[NO OF CLASSROOMS]]</f>
        <v>2.7667628870747674</v>
      </c>
      <c r="BM688" s="21">
        <f>Consolidated[[#This Row],[FLOOR AREA (SF)]]/Consolidated[[#This Row],[ENROLLMENT 2022-23]]</f>
        <v>432.47531153839611</v>
      </c>
      <c r="BN688" s="21" t="s">
        <v>99</v>
      </c>
      <c r="BO688" s="21" t="s">
        <v>115</v>
      </c>
      <c r="BP688" s="21" t="s">
        <v>97</v>
      </c>
      <c r="BQ688" s="21" t="s">
        <v>97</v>
      </c>
      <c r="BR688" s="21" t="s">
        <v>97</v>
      </c>
      <c r="BS688" s="21" t="str">
        <f>_xlfn.XLOOKUP(Consolidated[[#This Row],[CODE]],'[7]page 1'!$A:$A,'[7]page 1'!$C:$C,"")</f>
        <v/>
      </c>
      <c r="BT688" s="21" t="str">
        <f>_xlfn.XLOOKUP(Consolidated[[#This Row],[CODE]],[8]Sheet1!$A:$A,[8]Sheet1!$G:$G,"")</f>
        <v/>
      </c>
      <c r="BU688" s="21" t="s">
        <v>92</v>
      </c>
      <c r="BV688" s="21" t="s">
        <v>101</v>
      </c>
      <c r="BW688" s="25" t="s">
        <v>125</v>
      </c>
      <c r="BX688" s="32" t="s">
        <v>1894</v>
      </c>
      <c r="BY688" s="21" t="s">
        <v>1698</v>
      </c>
      <c r="BZ688" s="21" t="s">
        <v>103</v>
      </c>
      <c r="CA688" s="33" t="s">
        <v>1895</v>
      </c>
      <c r="CB688" s="21">
        <v>4</v>
      </c>
      <c r="CC688" s="25" t="s">
        <v>105</v>
      </c>
      <c r="CD688" s="21" t="s">
        <v>97</v>
      </c>
      <c r="CE688" s="21"/>
      <c r="CF688" s="21" t="s">
        <v>143</v>
      </c>
    </row>
    <row r="689" spans="1:84" ht="70.2" x14ac:dyDescent="0.3">
      <c r="A689" s="21">
        <v>64949</v>
      </c>
      <c r="B689" s="22" t="s">
        <v>1896</v>
      </c>
      <c r="C689" s="21" t="s">
        <v>1698</v>
      </c>
      <c r="D689" s="21" t="s">
        <v>1711</v>
      </c>
      <c r="E689" s="21" t="s">
        <v>1711</v>
      </c>
      <c r="F689" s="21"/>
      <c r="G689" s="21" t="s">
        <v>119</v>
      </c>
      <c r="H689" s="21" t="s">
        <v>120</v>
      </c>
      <c r="I689" s="21" t="s">
        <v>92</v>
      </c>
      <c r="J689" s="21" t="s">
        <v>93</v>
      </c>
      <c r="K689" s="21" t="s">
        <v>121</v>
      </c>
      <c r="L689" s="24" t="s">
        <v>92</v>
      </c>
      <c r="M689" s="24">
        <v>37.200806568629709</v>
      </c>
      <c r="N689" s="24">
        <v>27.076421426876703</v>
      </c>
      <c r="O689" s="24">
        <v>22.526867502314289</v>
      </c>
      <c r="P689" s="24">
        <v>34.846417305460406</v>
      </c>
      <c r="Q689" s="24">
        <v>32.099482306890984</v>
      </c>
      <c r="R689" s="24">
        <v>31.207331447637813</v>
      </c>
      <c r="S689" s="24" t="s">
        <v>92</v>
      </c>
      <c r="T689" s="24" t="s">
        <v>92</v>
      </c>
      <c r="U689" s="24" t="s">
        <v>92</v>
      </c>
      <c r="V689" s="24" t="s">
        <v>92</v>
      </c>
      <c r="W689" s="24" t="s">
        <v>92</v>
      </c>
      <c r="X689" s="24" t="s">
        <v>92</v>
      </c>
      <c r="Y689" s="24" t="s">
        <v>92</v>
      </c>
      <c r="Z689" s="24" t="s">
        <v>92</v>
      </c>
      <c r="AA689" s="24" t="s">
        <v>92</v>
      </c>
      <c r="AB689" s="23" t="s">
        <v>136</v>
      </c>
      <c r="AC689" s="21">
        <v>18.381620000000002</v>
      </c>
      <c r="AD689" s="21">
        <v>-65.980199999999996</v>
      </c>
      <c r="AE689" s="21" t="str">
        <f>_xlfn.XLOOKUP(Consolidated[[#This Row],[CODE]],[1]updatedschoolpoints!$A:$A,[1]updatedschoolpoints!$O:$O)</f>
        <v>088-074-523-32</v>
      </c>
      <c r="AF689" s="21">
        <f>_xlfn.XLOOKUP(Consolidated[[#This Row],[CODE]],[1]updatedschoolpoints!$A:$A,[1]updatedschoolpoints!$Q:$Q)</f>
        <v>23</v>
      </c>
      <c r="AG689" s="21">
        <f>_xlfn.XLOOKUP(Consolidated[[#This Row],[CODE]],[1]updatedschoolpoints!$A:$A,[1]updatedschoolpoints!$P:$P)</f>
        <v>523</v>
      </c>
      <c r="AH689" s="21">
        <f>_xlfn.XLOOKUP(Consolidated[[#This Row],[CODE]],[1]updatedschoolpoints!$A:$A,[1]updatedschoolpoints!$I:$I)</f>
        <v>1.6951487460000001</v>
      </c>
      <c r="AI689" s="21">
        <f>_xlfn.XLOOKUP(Consolidated[[#This Row],[CODE]],[1]updatedschoolpoints!$A:$A,[1]updatedschoolpoints!$H:$H)</f>
        <v>73840.679380000001</v>
      </c>
      <c r="AJ689" s="21">
        <v>29070</v>
      </c>
      <c r="AK689" s="21" t="s">
        <v>466</v>
      </c>
      <c r="AL689" s="26">
        <f>_xlfn.XLOOKUP(Consolidated[[#This Row],[CODE]],'[2]FCI updated 220517'!$B:$B,'[2]FCI updated 220517'!$GD:$GD)</f>
        <v>0.87280000000000002</v>
      </c>
      <c r="AM689" s="27">
        <f>IF(AND(Consolidated[[#This Row],[DESIGNATION]]="Historic",Consolidated[[#This Row],[DESIGNATION 3/22/2022]]="Historic"),AL689,AL689/1.6)</f>
        <v>0.54549999999999998</v>
      </c>
      <c r="AN689" s="21" t="s">
        <v>45</v>
      </c>
      <c r="AO689" s="21" t="s">
        <v>97</v>
      </c>
      <c r="AP689" s="21" t="str">
        <f>_xlfn.XLOOKUP(Consolidated[[#This Row],[CODE]],'[3]PRUEBA PVI'!$D:$D,'[3]PRUEBA PVI'!$I:$I,"NO DATA")</f>
        <v>REGULAR</v>
      </c>
      <c r="AQ689" s="28" t="str">
        <f>IF(_xlfn.XLOOKUP(Consolidated[[#This Row],[CODE]],'[4]PRUEBA PVI'!$D:$D,'[4]PRUEBA PVI'!$I:$I,"NOT FOUND")=Consolidated[[#This Row],[SPECIAL SCHOOL]],"MATCHES","NO")</f>
        <v>MATCHES</v>
      </c>
      <c r="AR689" s="28"/>
      <c r="AS689" s="21">
        <f>_xlfn.XLOOKUP(Consolidated[[#This Row],[CODE]],'[5]WORKING FILE'!$D:$D,'[5]WORKING FILE'!$W:$W,"")</f>
        <v>5</v>
      </c>
      <c r="AT689" s="33">
        <f>_xlfn.XLOOKUP(Consolidated[[#This Row],[CODE]],'[5]WORKING FILE'!$D:$D,'[5]WORKING FILE'!$V:$V)</f>
        <v>0</v>
      </c>
      <c r="AU689" s="21" t="str">
        <f>_xlfn.XLOOKUP(Consolidated[[#This Row],[CODE]],'[6]Karen sort'!$D:$D,'[6]Karen sort'!$O:$O,"NOT COMPLETE")</f>
        <v>PK-5</v>
      </c>
      <c r="AV689" s="21">
        <v>18.100000000000001</v>
      </c>
      <c r="AW689" s="21">
        <v>3</v>
      </c>
      <c r="AX689" s="21" t="s">
        <v>92</v>
      </c>
      <c r="AY689" s="27" t="s">
        <v>92</v>
      </c>
      <c r="AZ689" s="21"/>
      <c r="BA689" s="21"/>
      <c r="BB689" s="21"/>
      <c r="BC689" s="21"/>
      <c r="BD689" s="21"/>
      <c r="BE689" s="21"/>
      <c r="BF689" s="24" t="s">
        <v>98</v>
      </c>
      <c r="BG689" s="24">
        <v>189.74648989042871</v>
      </c>
      <c r="BH689" s="29" t="str">
        <f>IF(_xlfn.XLOOKUP(Consolidated[[#This Row],[CODE]],'[4]PRUEBA PVI'!$D:$D,'[4]PRUEBA PVI'!$AF:$AF,"NOT FOUND")=BG689,"",_xlfn.XLOOKUP(Consolidated[[#This Row],[CODE]],'[4]PRUEBA PVI'!$D:$D,'[4]PRUEBA PVI'!$AF:$AF,"NOT FOUND"))</f>
        <v/>
      </c>
      <c r="BI689" s="30">
        <v>179.13185300094531</v>
      </c>
      <c r="BJ689" s="21">
        <v>22</v>
      </c>
      <c r="BK689" s="28" t="str">
        <f>IF(_xlfn.XLOOKUP(Consolidated[[#This Row],[CODE]],'[4]PRUEBA PVI'!$D:$D,'[4]PRUEBA PVI'!$AK:$AK,"NO DATA")=Consolidated[[#This Row],[NO OF CLASSROOMS]],"","DOES NOT MATCH")</f>
        <v/>
      </c>
      <c r="BL689" s="31">
        <f>Consolidated[[#This Row],[ENROLLMENT 2021-22]]/Consolidated[[#This Row],[NO OF CLASSROOMS]]</f>
        <v>8.1423569545884238</v>
      </c>
      <c r="BM689" s="21">
        <f>Consolidated[[#This Row],[FLOOR AREA (SF)]]/Consolidated[[#This Row],[ENROLLMENT 2022-23]]</f>
        <v>153.20441509503974</v>
      </c>
      <c r="BN689" s="21" t="s">
        <v>99</v>
      </c>
      <c r="BO689" s="21" t="s">
        <v>132</v>
      </c>
      <c r="BP689" s="21" t="s">
        <v>97</v>
      </c>
      <c r="BQ689" s="21" t="s">
        <v>97</v>
      </c>
      <c r="BR689" s="21" t="s">
        <v>97</v>
      </c>
      <c r="BS689" s="21" t="str">
        <f>_xlfn.XLOOKUP(Consolidated[[#This Row],[CODE]],'[7]page 1'!$A:$A,'[7]page 1'!$C:$C,"")</f>
        <v/>
      </c>
      <c r="BT689" s="21" t="str">
        <f>_xlfn.XLOOKUP(Consolidated[[#This Row],[CODE]],[8]Sheet1!$A:$A,[8]Sheet1!$G:$G,"")</f>
        <v/>
      </c>
      <c r="BU689" s="21" t="s">
        <v>92</v>
      </c>
      <c r="BV689" s="21" t="s">
        <v>124</v>
      </c>
      <c r="BW689" s="25" t="s">
        <v>92</v>
      </c>
      <c r="BX689" s="32" t="s">
        <v>1897</v>
      </c>
      <c r="BY689" s="21" t="s">
        <v>1711</v>
      </c>
      <c r="BZ689" s="21" t="s">
        <v>103</v>
      </c>
      <c r="CA689" s="33" t="s">
        <v>1898</v>
      </c>
      <c r="CB689" s="21">
        <v>1</v>
      </c>
      <c r="CC689" s="25" t="s">
        <v>105</v>
      </c>
      <c r="CD689" s="21" t="s">
        <v>97</v>
      </c>
      <c r="CE689" s="21"/>
      <c r="CF689" s="21" t="s">
        <v>134</v>
      </c>
    </row>
    <row r="690" spans="1:84" ht="56.4" x14ac:dyDescent="0.3">
      <c r="A690" s="21">
        <v>64956</v>
      </c>
      <c r="B690" s="22" t="s">
        <v>1899</v>
      </c>
      <c r="C690" s="21" t="s">
        <v>1698</v>
      </c>
      <c r="D690" s="21" t="s">
        <v>1711</v>
      </c>
      <c r="E690" s="21" t="s">
        <v>1711</v>
      </c>
      <c r="F690" s="21"/>
      <c r="G690" s="21" t="s">
        <v>119</v>
      </c>
      <c r="H690" s="21" t="s">
        <v>120</v>
      </c>
      <c r="I690" s="21" t="s">
        <v>92</v>
      </c>
      <c r="J690" s="21" t="s">
        <v>92</v>
      </c>
      <c r="K690" s="21" t="s">
        <v>121</v>
      </c>
      <c r="L690" s="24" t="s">
        <v>92</v>
      </c>
      <c r="M690" s="24">
        <v>47.693341754653474</v>
      </c>
      <c r="N690" s="24">
        <v>50.418164036253167</v>
      </c>
      <c r="O690" s="24">
        <v>44.115115525365482</v>
      </c>
      <c r="P690" s="24">
        <v>53.682318551655221</v>
      </c>
      <c r="Q690" s="24">
        <v>60.422554930618325</v>
      </c>
      <c r="R690" s="24">
        <v>71.871430000620421</v>
      </c>
      <c r="S690" s="24" t="s">
        <v>92</v>
      </c>
      <c r="T690" s="24" t="s">
        <v>92</v>
      </c>
      <c r="U690" s="24" t="s">
        <v>92</v>
      </c>
      <c r="V690" s="24" t="s">
        <v>92</v>
      </c>
      <c r="W690" s="24" t="s">
        <v>92</v>
      </c>
      <c r="X690" s="24" t="s">
        <v>92</v>
      </c>
      <c r="Y690" s="24" t="s">
        <v>92</v>
      </c>
      <c r="Z690" s="24" t="s">
        <v>92</v>
      </c>
      <c r="AA690" s="24" t="s">
        <v>92</v>
      </c>
      <c r="AB690" s="23" t="s">
        <v>198</v>
      </c>
      <c r="AC690" s="21">
        <v>18.403680000000001</v>
      </c>
      <c r="AD690" s="21">
        <v>-65.975399999999993</v>
      </c>
      <c r="AE690" s="21" t="str">
        <f>_xlfn.XLOOKUP(Consolidated[[#This Row],[CODE]],[1]updatedschoolpoints!$A:$A,[1]updatedschoolpoints!$O:$O)</f>
        <v>088-004-564-01</v>
      </c>
      <c r="AF690" s="21">
        <f>_xlfn.XLOOKUP(Consolidated[[#This Row],[CODE]],[1]updatedschoolpoints!$A:$A,[1]updatedschoolpoints!$Q:$Q)</f>
        <v>1</v>
      </c>
      <c r="AG690" s="21">
        <f>_xlfn.XLOOKUP(Consolidated[[#This Row],[CODE]],[1]updatedschoolpoints!$A:$A,[1]updatedschoolpoints!$P:$P)</f>
        <v>564</v>
      </c>
      <c r="AH690" s="21">
        <f>_xlfn.XLOOKUP(Consolidated[[#This Row],[CODE]],[1]updatedschoolpoints!$A:$A,[1]updatedschoolpoints!$I:$I)</f>
        <v>1.643172332</v>
      </c>
      <c r="AI690" s="21">
        <f>_xlfn.XLOOKUP(Consolidated[[#This Row],[CODE]],[1]updatedschoolpoints!$A:$A,[1]updatedschoolpoints!$H:$H)</f>
        <v>71576.586790000001</v>
      </c>
      <c r="AJ690" s="21">
        <v>36088</v>
      </c>
      <c r="AK690" s="21" t="s">
        <v>1000</v>
      </c>
      <c r="AL690" s="26">
        <f>_xlfn.XLOOKUP(Consolidated[[#This Row],[CODE]],'[9]Added completed QCQA items 2206'!$J:$J,'[9]Added completed QCQA items 2206'!$GB:$GB,"MISSING")</f>
        <v>0.84250000000000003</v>
      </c>
      <c r="AM690" s="27">
        <f>IF(AND(Consolidated[[#This Row],[DESIGNATION]]="Historic",Consolidated[[#This Row],[DESIGNATION 3/22/2022]]="Historic"),AL690,AL690/1.6)</f>
        <v>0.52656249999999993</v>
      </c>
      <c r="AN690" s="21" t="s">
        <v>45</v>
      </c>
      <c r="AO690" s="21" t="s">
        <v>97</v>
      </c>
      <c r="AP690" s="21" t="str">
        <f>_xlfn.XLOOKUP(Consolidated[[#This Row],[CODE]],'[3]PRUEBA PVI'!$D:$D,'[3]PRUEBA PVI'!$I:$I,"NO DATA")</f>
        <v>REGULAR</v>
      </c>
      <c r="AQ690" s="28" t="str">
        <f>IF(_xlfn.XLOOKUP(Consolidated[[#This Row],[CODE]],'[4]PRUEBA PVI'!$D:$D,'[4]PRUEBA PVI'!$I:$I,"NOT FOUND")=Consolidated[[#This Row],[SPECIAL SCHOOL]],"MATCHES","NO")</f>
        <v>MATCHES</v>
      </c>
      <c r="AR690" s="28"/>
      <c r="AS690" s="21">
        <f>_xlfn.XLOOKUP(Consolidated[[#This Row],[CODE]],'[5]WORKING FILE'!$D:$D,'[5]WORKING FILE'!$W:$W,"")</f>
        <v>1</v>
      </c>
      <c r="AT690" s="33" t="str">
        <f>_xlfn.XLOOKUP(Consolidated[[#This Row],[CODE]],'[5]WORKING FILE'!$D:$D,'[5]WORKING FILE'!$V:$V)</f>
        <v>flood plain</v>
      </c>
      <c r="AU690" s="21" t="str">
        <f>_xlfn.XLOOKUP(Consolidated[[#This Row],[CODE]],'[6]Karen sort'!$D:$D,'[6]Karen sort'!$O:$O,"NOT COMPLETE")</f>
        <v>K-5</v>
      </c>
      <c r="AV690" s="21">
        <v>18.100000000000001</v>
      </c>
      <c r="AW690" s="21">
        <v>5</v>
      </c>
      <c r="AX690" s="21" t="s">
        <v>92</v>
      </c>
      <c r="AY690" s="27" t="s">
        <v>92</v>
      </c>
      <c r="AZ690" s="21"/>
      <c r="BA690" s="21"/>
      <c r="BB690" s="21"/>
      <c r="BC690" s="21"/>
      <c r="BD690" s="21"/>
      <c r="BE690" s="21"/>
      <c r="BF690" s="24" t="s">
        <v>179</v>
      </c>
      <c r="BG690" s="24">
        <v>328.20292479916611</v>
      </c>
      <c r="BH690" s="29" t="str">
        <f>IF(_xlfn.XLOOKUP(Consolidated[[#This Row],[CODE]],'[4]PRUEBA PVI'!$D:$D,'[4]PRUEBA PVI'!$AF:$AF,"NOT FOUND")=BG690,"",_xlfn.XLOOKUP(Consolidated[[#This Row],[CODE]],'[4]PRUEBA PVI'!$D:$D,'[4]PRUEBA PVI'!$AF:$AF,"NOT FOUND"))</f>
        <v/>
      </c>
      <c r="BI690" s="30">
        <v>309.54427645748689</v>
      </c>
      <c r="BJ690" s="21">
        <v>22</v>
      </c>
      <c r="BK690" s="28" t="str">
        <f>IF(_xlfn.XLOOKUP(Consolidated[[#This Row],[CODE]],'[4]PRUEBA PVI'!$D:$D,'[4]PRUEBA PVI'!$AK:$AK,"NO DATA")=Consolidated[[#This Row],[NO OF CLASSROOMS]],"","DOES NOT MATCH")</f>
        <v/>
      </c>
      <c r="BL690" s="31">
        <f>Consolidated[[#This Row],[ENROLLMENT 2021-22]]/Consolidated[[#This Row],[NO OF CLASSROOMS]]</f>
        <v>14.070194384431222</v>
      </c>
      <c r="BM690" s="21">
        <f>Consolidated[[#This Row],[FLOOR AREA (SF)]]/Consolidated[[#This Row],[ENROLLMENT 2022-23]]</f>
        <v>109.95636319232366</v>
      </c>
      <c r="BN690" s="21" t="s">
        <v>99</v>
      </c>
      <c r="BO690" s="21" t="s">
        <v>132</v>
      </c>
      <c r="BP690" s="21" t="s">
        <v>97</v>
      </c>
      <c r="BQ690" s="21" t="s">
        <v>123</v>
      </c>
      <c r="BR690" s="21" t="s">
        <v>97</v>
      </c>
      <c r="BS690" s="21" t="str">
        <f>_xlfn.XLOOKUP(Consolidated[[#This Row],[CODE]],'[7]page 1'!$A:$A,'[7]page 1'!$C:$C,"")</f>
        <v/>
      </c>
      <c r="BT690" s="21" t="str">
        <f>_xlfn.XLOOKUP(Consolidated[[#This Row],[CODE]],[8]Sheet1!$A:$A,[8]Sheet1!$G:$G,"")</f>
        <v/>
      </c>
      <c r="BU690" s="21" t="s">
        <v>92</v>
      </c>
      <c r="BV690" s="21" t="s">
        <v>101</v>
      </c>
      <c r="BW690" s="25" t="s">
        <v>125</v>
      </c>
      <c r="BX690" s="32" t="s">
        <v>1900</v>
      </c>
      <c r="BY690" s="21" t="s">
        <v>1711</v>
      </c>
      <c r="BZ690" s="21" t="s">
        <v>103</v>
      </c>
      <c r="CA690" s="33" t="s">
        <v>1717</v>
      </c>
      <c r="CB690" s="21">
        <v>1</v>
      </c>
      <c r="CC690" s="25" t="s">
        <v>172</v>
      </c>
      <c r="CD690" s="21" t="s">
        <v>97</v>
      </c>
      <c r="CE690" s="21"/>
      <c r="CF690" s="21" t="s">
        <v>143</v>
      </c>
    </row>
    <row r="691" spans="1:84" ht="69" x14ac:dyDescent="0.3">
      <c r="A691" s="21">
        <v>64998</v>
      </c>
      <c r="B691" s="22" t="s">
        <v>1901</v>
      </c>
      <c r="C691" s="21" t="s">
        <v>1698</v>
      </c>
      <c r="D691" s="21" t="s">
        <v>1747</v>
      </c>
      <c r="E691" s="21" t="s">
        <v>1698</v>
      </c>
      <c r="F691" s="21"/>
      <c r="G691" s="21" t="s">
        <v>379</v>
      </c>
      <c r="H691" s="21" t="s">
        <v>380</v>
      </c>
      <c r="I691" s="21" t="s">
        <v>110</v>
      </c>
      <c r="J691" s="21" t="s">
        <v>93</v>
      </c>
      <c r="K691" s="21" t="s">
        <v>268</v>
      </c>
      <c r="L691" s="24">
        <v>5.1748502511318497</v>
      </c>
      <c r="M691" s="24">
        <v>5.7232010105584168</v>
      </c>
      <c r="N691" s="24">
        <v>8.4030273393755284</v>
      </c>
      <c r="O691" s="24">
        <v>5.6317168755785723</v>
      </c>
      <c r="P691" s="24">
        <v>8.4761555607876673</v>
      </c>
      <c r="Q691" s="24">
        <v>10.385126628700025</v>
      </c>
      <c r="R691" s="24">
        <v>10.402443815879272</v>
      </c>
      <c r="S691" s="24">
        <v>9.4838220958501491</v>
      </c>
      <c r="T691" s="24">
        <v>12.288181417424454</v>
      </c>
      <c r="U691" s="24">
        <v>8.5574158143117209</v>
      </c>
      <c r="V691" s="24">
        <v>9.5475858085920855</v>
      </c>
      <c r="W691" s="24">
        <v>10.493850674759845</v>
      </c>
      <c r="X691" s="24">
        <v>3.8597756509957533</v>
      </c>
      <c r="Y691" s="24">
        <v>3.85860782015506</v>
      </c>
      <c r="Z691" s="24" t="s">
        <v>92</v>
      </c>
      <c r="AA691" s="24" t="s">
        <v>92</v>
      </c>
      <c r="AB691" s="23" t="s">
        <v>1902</v>
      </c>
      <c r="AC691" s="21">
        <v>18.410450000000001</v>
      </c>
      <c r="AD691" s="21">
        <v>-66.054699999999997</v>
      </c>
      <c r="AE691" s="21" t="str">
        <f>_xlfn.XLOOKUP(Consolidated[[#This Row],[CODE]],[1]updatedschoolpoints!$A:$A,[1]updatedschoolpoints!$O:$O)</f>
        <v>063-082-379-01</v>
      </c>
      <c r="AF691" s="21">
        <f>_xlfn.XLOOKUP(Consolidated[[#This Row],[CODE]],[1]updatedschoolpoints!$A:$A,[1]updatedschoolpoints!$Q:$Q)</f>
        <v>1</v>
      </c>
      <c r="AG691" s="21">
        <f>_xlfn.XLOOKUP(Consolidated[[#This Row],[CODE]],[1]updatedschoolpoints!$A:$A,[1]updatedschoolpoints!$P:$P)</f>
        <v>379</v>
      </c>
      <c r="AH691" s="21">
        <f>_xlfn.XLOOKUP(Consolidated[[#This Row],[CODE]],[1]updatedschoolpoints!$A:$A,[1]updatedschoolpoints!$I:$I)</f>
        <v>0.70807220000000004</v>
      </c>
      <c r="AI691" s="21">
        <f>_xlfn.XLOOKUP(Consolidated[[#This Row],[CODE]],[1]updatedschoolpoints!$A:$A,[1]updatedschoolpoints!$H:$H)</f>
        <v>30843.625029999999</v>
      </c>
      <c r="AJ691" s="21">
        <v>26650</v>
      </c>
      <c r="AK691" s="21" t="s">
        <v>314</v>
      </c>
      <c r="AL691" s="26">
        <f>_xlfn.XLOOKUP(Consolidated[[#This Row],[CODE]],'[2]FCI updated 220517'!$B:$B,'[2]FCI updated 220517'!$GD:$GD)</f>
        <v>0.1</v>
      </c>
      <c r="AM691" s="27">
        <f>IF(AND(Consolidated[[#This Row],[DESIGNATION]]="Historic",Consolidated[[#This Row],[DESIGNATION 3/22/2022]]="Historic"),AL691,AL691/1.6)</f>
        <v>6.25E-2</v>
      </c>
      <c r="AN691" s="21" t="s">
        <v>45</v>
      </c>
      <c r="AO691" s="21" t="s">
        <v>97</v>
      </c>
      <c r="AP691" s="21" t="str">
        <f>_xlfn.XLOOKUP(Consolidated[[#This Row],[CODE]],'[3]PRUEBA PVI'!$D:$D,'[3]PRUEBA PVI'!$I:$I,"NO DATA")</f>
        <v>MONTESSORI</v>
      </c>
      <c r="AQ691" s="28" t="str">
        <f>IF(_xlfn.XLOOKUP(Consolidated[[#This Row],[CODE]],'[4]PRUEBA PVI'!$D:$D,'[4]PRUEBA PVI'!$I:$I,"NOT FOUND")=Consolidated[[#This Row],[SPECIAL SCHOOL]],"MATCHES","NO")</f>
        <v>MATCHES</v>
      </c>
      <c r="AR691" s="28"/>
      <c r="AS691" s="21">
        <f>_xlfn.XLOOKUP(Consolidated[[#This Row],[CODE]],'[5]WORKING FILE'!$D:$D,'[5]WORKING FILE'!$W:$W,"")</f>
        <v>1</v>
      </c>
      <c r="AT691" s="33" t="str">
        <f>_xlfn.XLOOKUP(Consolidated[[#This Row],[CODE]],'[5]WORKING FILE'!$D:$D,'[5]WORKING FILE'!$V:$V)</f>
        <v>montessori</v>
      </c>
      <c r="AU691" s="21" t="str">
        <f>_xlfn.XLOOKUP(Consolidated[[#This Row],[CODE]],'[6]Karen sort'!$D:$D,'[6]Karen sort'!$O:$O,"NOT COMPLETE")</f>
        <v>PK-12</v>
      </c>
      <c r="AV691" s="21">
        <v>43.6</v>
      </c>
      <c r="AW691" s="21">
        <v>4</v>
      </c>
      <c r="AX691" s="21" t="s">
        <v>92</v>
      </c>
      <c r="AY691" s="27" t="s">
        <v>92</v>
      </c>
      <c r="AZ691" s="21"/>
      <c r="BA691" s="21"/>
      <c r="BB691" s="21"/>
      <c r="BC691" s="21"/>
      <c r="BD691" s="21"/>
      <c r="BE691" s="21"/>
      <c r="BF691" s="24" t="s">
        <v>179</v>
      </c>
      <c r="BG691" s="24">
        <v>115.21316074323718</v>
      </c>
      <c r="BH691" s="29" t="str">
        <f>IF(_xlfn.XLOOKUP(Consolidated[[#This Row],[CODE]],'[4]PRUEBA PVI'!$D:$D,'[4]PRUEBA PVI'!$AF:$AF,"NOT FOUND")=BG691,"",_xlfn.XLOOKUP(Consolidated[[#This Row],[CODE]],'[4]PRUEBA PVI'!$D:$D,'[4]PRUEBA PVI'!$AF:$AF,"NOT FOUND"))</f>
        <v/>
      </c>
      <c r="BI691" s="30">
        <v>109.74802661542959</v>
      </c>
      <c r="BJ691" s="21">
        <v>13</v>
      </c>
      <c r="BK691" s="28" t="str">
        <f>IF(_xlfn.XLOOKUP(Consolidated[[#This Row],[CODE]],'[4]PRUEBA PVI'!$D:$D,'[4]PRUEBA PVI'!$AK:$AK,"NO DATA")=Consolidated[[#This Row],[NO OF CLASSROOMS]],"","DOES NOT MATCH")</f>
        <v/>
      </c>
      <c r="BL691" s="31">
        <f>Consolidated[[#This Row],[ENROLLMENT 2021-22]]/Consolidated[[#This Row],[NO OF CLASSROOMS]]</f>
        <v>8.4421558934945846</v>
      </c>
      <c r="BM691" s="21">
        <f>Consolidated[[#This Row],[FLOOR AREA (SF)]]/Consolidated[[#This Row],[ENROLLMENT 2022-23]]</f>
        <v>231.31038006492943</v>
      </c>
      <c r="BN691" s="21" t="s">
        <v>99</v>
      </c>
      <c r="BO691" s="21" t="s">
        <v>115</v>
      </c>
      <c r="BP691" s="21" t="s">
        <v>97</v>
      </c>
      <c r="BQ691" s="21" t="s">
        <v>97</v>
      </c>
      <c r="BR691" s="21" t="s">
        <v>97</v>
      </c>
      <c r="BS691" s="21" t="str">
        <f>_xlfn.XLOOKUP(Consolidated[[#This Row],[CODE]],'[7]page 1'!$A:$A,'[7]page 1'!$C:$C,"")</f>
        <v/>
      </c>
      <c r="BT691" s="21" t="str">
        <f>_xlfn.XLOOKUP(Consolidated[[#This Row],[CODE]],[8]Sheet1!$A:$A,[8]Sheet1!$G:$G,"")</f>
        <v/>
      </c>
      <c r="BU691" s="21" t="s">
        <v>92</v>
      </c>
      <c r="BV691" s="21" t="s">
        <v>101</v>
      </c>
      <c r="BW691" s="25" t="s">
        <v>92</v>
      </c>
      <c r="BX691" s="32" t="s">
        <v>1903</v>
      </c>
      <c r="BY691" s="21" t="s">
        <v>1698</v>
      </c>
      <c r="BZ691" s="21" t="s">
        <v>103</v>
      </c>
      <c r="CA691" s="33" t="s">
        <v>1817</v>
      </c>
      <c r="CB691" s="21">
        <v>4</v>
      </c>
      <c r="CC691" s="25" t="s">
        <v>172</v>
      </c>
      <c r="CD691" s="21" t="s">
        <v>97</v>
      </c>
      <c r="CE691" s="21"/>
      <c r="CF691" s="21" t="s">
        <v>143</v>
      </c>
    </row>
    <row r="692" spans="1:84" ht="84" x14ac:dyDescent="0.3">
      <c r="A692" s="21">
        <v>65003</v>
      </c>
      <c r="B692" s="22" t="s">
        <v>1904</v>
      </c>
      <c r="C692" s="21" t="s">
        <v>1698</v>
      </c>
      <c r="D692" s="21" t="s">
        <v>1711</v>
      </c>
      <c r="E692" s="21" t="s">
        <v>1711</v>
      </c>
      <c r="F692" s="21"/>
      <c r="G692" s="21" t="s">
        <v>160</v>
      </c>
      <c r="H692" s="21" t="s">
        <v>161</v>
      </c>
      <c r="I692" s="21" t="s">
        <v>92</v>
      </c>
      <c r="J692" s="21" t="s">
        <v>93</v>
      </c>
      <c r="K692" s="21" t="s">
        <v>162</v>
      </c>
      <c r="L692" s="24" t="s">
        <v>92</v>
      </c>
      <c r="M692" s="24" t="s">
        <v>92</v>
      </c>
      <c r="N692" s="24" t="s">
        <v>92</v>
      </c>
      <c r="O692" s="24" t="s">
        <v>92</v>
      </c>
      <c r="P692" s="24" t="s">
        <v>92</v>
      </c>
      <c r="Q692" s="24" t="s">
        <v>92</v>
      </c>
      <c r="R692" s="24" t="s">
        <v>92</v>
      </c>
      <c r="S692" s="24" t="s">
        <v>92</v>
      </c>
      <c r="T692" s="24" t="s">
        <v>92</v>
      </c>
      <c r="U692" s="24" t="s">
        <v>92</v>
      </c>
      <c r="V692" s="24">
        <v>62.05930775584855</v>
      </c>
      <c r="W692" s="24">
        <v>97.306615347773118</v>
      </c>
      <c r="X692" s="24">
        <v>92.634615623898071</v>
      </c>
      <c r="Y692" s="24">
        <v>77.172156403101198</v>
      </c>
      <c r="Z692" s="24" t="s">
        <v>92</v>
      </c>
      <c r="AA692" s="24" t="s">
        <v>92</v>
      </c>
      <c r="AB692" s="23" t="s">
        <v>178</v>
      </c>
      <c r="AC692" s="21">
        <v>18.416060000000002</v>
      </c>
      <c r="AD692" s="21">
        <v>-65.993819999999999</v>
      </c>
      <c r="AE692" s="21" t="str">
        <f>_xlfn.XLOOKUP(Consolidated[[#This Row],[CODE]],[1]updatedschoolpoints!$A:$A,[1]updatedschoolpoints!$O:$O)</f>
        <v>064-051-271-03</v>
      </c>
      <c r="AF692" s="21">
        <f>_xlfn.XLOOKUP(Consolidated[[#This Row],[CODE]],[1]updatedschoolpoints!$A:$A,[1]updatedschoolpoints!$Q:$Q)</f>
        <v>3</v>
      </c>
      <c r="AG692" s="21">
        <f>_xlfn.XLOOKUP(Consolidated[[#This Row],[CODE]],[1]updatedschoolpoints!$A:$A,[1]updatedschoolpoints!$P:$P)</f>
        <v>271</v>
      </c>
      <c r="AH692" s="21">
        <f>_xlfn.XLOOKUP(Consolidated[[#This Row],[CODE]],[1]updatedschoolpoints!$A:$A,[1]updatedschoolpoints!$I:$I)</f>
        <v>9.6600308350000006</v>
      </c>
      <c r="AI692" s="21">
        <f>_xlfn.XLOOKUP(Consolidated[[#This Row],[CODE]],[1]updatedschoolpoints!$A:$A,[1]updatedschoolpoints!$H:$H)</f>
        <v>420790.94319999998</v>
      </c>
      <c r="AJ692" s="21">
        <v>69750</v>
      </c>
      <c r="AK692" s="21" t="s">
        <v>1223</v>
      </c>
      <c r="AL692" s="26">
        <f>_xlfn.XLOOKUP(Consolidated[[#This Row],[CODE]],'[2]FCI updated 220517'!$B:$B,'[2]FCI updated 220517'!$GD:$GD)</f>
        <v>1.276</v>
      </c>
      <c r="AM692" s="27">
        <f>IF(AND(Consolidated[[#This Row],[DESIGNATION]]="Historic",Consolidated[[#This Row],[DESIGNATION 3/22/2022]]="Historic"),AL692,AL692/1.6)</f>
        <v>0.79749999999999999</v>
      </c>
      <c r="AN692" s="21" t="s">
        <v>97</v>
      </c>
      <c r="AO692" s="21" t="s">
        <v>97</v>
      </c>
      <c r="AP692" s="21" t="str">
        <f>_xlfn.XLOOKUP(Consolidated[[#This Row],[CODE]],'[3]PRUEBA PVI'!$D:$D,'[3]PRUEBA PVI'!$I:$I,"NO DATA")</f>
        <v>VOCACIONAL</v>
      </c>
      <c r="AQ692" s="28" t="str">
        <f>IF(_xlfn.XLOOKUP(Consolidated[[#This Row],[CODE]],'[4]PRUEBA PVI'!$D:$D,'[4]PRUEBA PVI'!$I:$I,"NOT FOUND")=Consolidated[[#This Row],[SPECIAL SCHOOL]],"MATCHES","NO")</f>
        <v>MATCHES</v>
      </c>
      <c r="AR692" s="28"/>
      <c r="AS692" s="21">
        <f>_xlfn.XLOOKUP(Consolidated[[#This Row],[CODE]],'[5]WORKING FILE'!$D:$D,'[5]WORKING FILE'!$W:$W,"")</f>
        <v>4</v>
      </c>
      <c r="AT692" s="33">
        <f>_xlfn.XLOOKUP(Consolidated[[#This Row],[CODE]],'[5]WORKING FILE'!$D:$D,'[5]WORKING FILE'!$V:$V)</f>
        <v>0</v>
      </c>
      <c r="AU692" s="21" t="str">
        <f>_xlfn.XLOOKUP(Consolidated[[#This Row],[CODE]],'[6]Karen sort'!$D:$D,'[6]Karen sort'!$O:$O,"NOT COMPLETE")</f>
        <v>9-12</v>
      </c>
      <c r="AV692" s="21">
        <v>18.100000000000001</v>
      </c>
      <c r="AW692" s="21">
        <v>2</v>
      </c>
      <c r="AX692" s="21" t="s">
        <v>92</v>
      </c>
      <c r="AY692" s="27" t="s">
        <v>92</v>
      </c>
      <c r="AZ692" s="21"/>
      <c r="BA692" s="21"/>
      <c r="BB692" s="21"/>
      <c r="BC692" s="21"/>
      <c r="BD692" s="21"/>
      <c r="BE692" s="21"/>
      <c r="BF692" s="24" t="s">
        <v>98</v>
      </c>
      <c r="BG692" s="24">
        <v>342.95966631891196</v>
      </c>
      <c r="BH692" s="29" t="str">
        <f>IF(_xlfn.XLOOKUP(Consolidated[[#This Row],[CODE]],'[4]PRUEBA PVI'!$D:$D,'[4]PRUEBA PVI'!$AF:$AF,"NOT FOUND")=BG692,"",_xlfn.XLOOKUP(Consolidated[[#This Row],[CODE]],'[4]PRUEBA PVI'!$D:$D,'[4]PRUEBA PVI'!$AF:$AF,"NOT FOUND"))</f>
        <v/>
      </c>
      <c r="BI692" s="30">
        <v>329.48951060555129</v>
      </c>
      <c r="BJ692" s="21">
        <v>40</v>
      </c>
      <c r="BK692" s="28" t="str">
        <f>IF(_xlfn.XLOOKUP(Consolidated[[#This Row],[CODE]],'[4]PRUEBA PVI'!$D:$D,'[4]PRUEBA PVI'!$AK:$AK,"NO DATA")=Consolidated[[#This Row],[NO OF CLASSROOMS]],"","DOES NOT MATCH")</f>
        <v/>
      </c>
      <c r="BL692" s="31">
        <f>Consolidated[[#This Row],[ENROLLMENT 2021-22]]/Consolidated[[#This Row],[NO OF CLASSROOMS]]</f>
        <v>8.2372377651387829</v>
      </c>
      <c r="BM692" s="21">
        <f>Consolidated[[#This Row],[FLOOR AREA (SF)]]/Consolidated[[#This Row],[ENROLLMENT 2022-23]]</f>
        <v>203.37668492813597</v>
      </c>
      <c r="BN692" s="21" t="s">
        <v>99</v>
      </c>
      <c r="BO692" s="21" t="s">
        <v>132</v>
      </c>
      <c r="BP692" s="21" t="s">
        <v>97</v>
      </c>
      <c r="BQ692" s="21" t="s">
        <v>97</v>
      </c>
      <c r="BR692" s="21" t="s">
        <v>97</v>
      </c>
      <c r="BS692" s="21" t="str">
        <f>_xlfn.XLOOKUP(Consolidated[[#This Row],[CODE]],'[7]page 1'!$A:$A,'[7]page 1'!$C:$C,"")</f>
        <v/>
      </c>
      <c r="BT692" s="21" t="str">
        <f>_xlfn.XLOOKUP(Consolidated[[#This Row],[CODE]],[8]Sheet1!$A:$A,[8]Sheet1!$G:$G,"")</f>
        <v>ESSER ROOF SEALING PROGRAM</v>
      </c>
      <c r="BU692" s="21" t="s">
        <v>285</v>
      </c>
      <c r="BV692" s="21" t="s">
        <v>101</v>
      </c>
      <c r="BW692" s="25" t="s">
        <v>125</v>
      </c>
      <c r="BX692" s="32" t="s">
        <v>1905</v>
      </c>
      <c r="BY692" s="21" t="s">
        <v>1711</v>
      </c>
      <c r="BZ692" s="21" t="s">
        <v>103</v>
      </c>
      <c r="CA692" s="33" t="s">
        <v>1725</v>
      </c>
      <c r="CB692" s="21">
        <v>1</v>
      </c>
      <c r="CC692" s="25" t="s">
        <v>105</v>
      </c>
      <c r="CD692" s="21" t="s">
        <v>97</v>
      </c>
      <c r="CE692" s="21"/>
      <c r="CF692" s="21" t="s">
        <v>176</v>
      </c>
    </row>
    <row r="693" spans="1:84" ht="41.4" x14ac:dyDescent="0.3">
      <c r="A693" s="54">
        <v>65078</v>
      </c>
      <c r="B693" s="22" t="s">
        <v>1906</v>
      </c>
      <c r="C693" s="21" t="s">
        <v>1698</v>
      </c>
      <c r="D693" s="21" t="s">
        <v>1711</v>
      </c>
      <c r="E693" s="21" t="s">
        <v>1711</v>
      </c>
      <c r="F693" s="21"/>
      <c r="G693" s="21" t="s">
        <v>119</v>
      </c>
      <c r="H693" s="21" t="s">
        <v>120</v>
      </c>
      <c r="I693" s="21" t="s">
        <v>92</v>
      </c>
      <c r="J693" s="21" t="s">
        <v>93</v>
      </c>
      <c r="K693" s="21" t="s">
        <v>121</v>
      </c>
      <c r="L693" s="24" t="s">
        <v>92</v>
      </c>
      <c r="M693" s="24">
        <v>36.246939733536642</v>
      </c>
      <c r="N693" s="24">
        <v>44.816145810002816</v>
      </c>
      <c r="O693" s="24">
        <v>34.72892073273453</v>
      </c>
      <c r="P693" s="24">
        <v>43.322572866248073</v>
      </c>
      <c r="Q693" s="24">
        <v>35.875891990054633</v>
      </c>
      <c r="R693" s="24">
        <v>46.338158816189484</v>
      </c>
      <c r="S693" s="24" t="s">
        <v>92</v>
      </c>
      <c r="T693" s="24" t="s">
        <v>92</v>
      </c>
      <c r="U693" s="24" t="s">
        <v>92</v>
      </c>
      <c r="V693" s="24" t="s">
        <v>92</v>
      </c>
      <c r="W693" s="24" t="s">
        <v>92</v>
      </c>
      <c r="X693" s="24" t="s">
        <v>92</v>
      </c>
      <c r="Y693" s="24" t="s">
        <v>92</v>
      </c>
      <c r="Z693" s="24" t="s">
        <v>92</v>
      </c>
      <c r="AA693" s="24" t="s">
        <v>92</v>
      </c>
      <c r="AB693" s="23" t="s">
        <v>136</v>
      </c>
      <c r="AC693" s="21">
        <v>18.39564</v>
      </c>
      <c r="AD693" s="21">
        <v>-65.953800000000001</v>
      </c>
      <c r="AE693" s="21" t="str">
        <f>_xlfn.XLOOKUP(Consolidated[[#This Row],[CODE]],[1]updatedschoolpoints!$A:$A,[1]updatedschoolpoints!$O:$O)</f>
        <v>088-028-642-19</v>
      </c>
      <c r="AF693" s="21">
        <f>_xlfn.XLOOKUP(Consolidated[[#This Row],[CODE]],[1]updatedschoolpoints!$A:$A,[1]updatedschoolpoints!$Q:$Q)</f>
        <v>19</v>
      </c>
      <c r="AG693" s="21">
        <f>_xlfn.XLOOKUP(Consolidated[[#This Row],[CODE]],[1]updatedschoolpoints!$A:$A,[1]updatedschoolpoints!$P:$P)</f>
        <v>642</v>
      </c>
      <c r="AH693" s="21">
        <f>_xlfn.XLOOKUP(Consolidated[[#This Row],[CODE]],[1]updatedschoolpoints!$A:$A,[1]updatedschoolpoints!$I:$I)</f>
        <v>1.8263254950000001</v>
      </c>
      <c r="AI693" s="21">
        <f>_xlfn.XLOOKUP(Consolidated[[#This Row],[CODE]],[1]updatedschoolpoints!$A:$A,[1]updatedschoolpoints!$H:$H)</f>
        <v>79554.738580000005</v>
      </c>
      <c r="AJ693" s="21">
        <v>41660</v>
      </c>
      <c r="AK693" s="21" t="s">
        <v>226</v>
      </c>
      <c r="AL693" s="26">
        <f>_xlfn.XLOOKUP(Consolidated[[#This Row],[CODE]],'[2]FCI updated 220517'!$B:$B,'[2]FCI updated 220517'!$GD:$GD)</f>
        <v>0.83</v>
      </c>
      <c r="AM693" s="27">
        <f>IF(AND(Consolidated[[#This Row],[DESIGNATION]]="Historic",Consolidated[[#This Row],[DESIGNATION 3/22/2022]]="Historic"),AL693,AL693/1.6)</f>
        <v>0.51874999999999993</v>
      </c>
      <c r="AN693" s="21" t="s">
        <v>97</v>
      </c>
      <c r="AO693" s="21" t="s">
        <v>97</v>
      </c>
      <c r="AP693" s="21" t="str">
        <f>_xlfn.XLOOKUP(Consolidated[[#This Row],[CODE]],'[3]PRUEBA PVI'!$D:$D,'[3]PRUEBA PVI'!$I:$I,"NO DATA")</f>
        <v>REGULAR</v>
      </c>
      <c r="AQ693" s="28" t="str">
        <f>IF(_xlfn.XLOOKUP(Consolidated[[#This Row],[CODE]],'[4]PRUEBA PVI'!$D:$D,'[4]PRUEBA PVI'!$I:$I,"NOT FOUND")=Consolidated[[#This Row],[SPECIAL SCHOOL]],"MATCHES","NO")</f>
        <v>MATCHES</v>
      </c>
      <c r="AR693" s="28"/>
      <c r="AS693" s="21">
        <f>_xlfn.XLOOKUP(Consolidated[[#This Row],[CODE]],'[5]WORKING FILE'!$D:$D,'[5]WORKING FILE'!$W:$W,"")</f>
        <v>1</v>
      </c>
      <c r="AT693" s="33" t="str">
        <f>_xlfn.XLOOKUP(Consolidated[[#This Row],[CODE]],'[5]WORKING FILE'!$D:$D,'[5]WORKING FILE'!$V:$V)</f>
        <v>flood plain</v>
      </c>
      <c r="AU693" s="21" t="str">
        <f>_xlfn.XLOOKUP(Consolidated[[#This Row],[CODE]],'[6]Karen sort'!$D:$D,'[6]Karen sort'!$O:$O,"NOT COMPLETE")</f>
        <v>K-5</v>
      </c>
      <c r="AV693" s="21">
        <v>18.100000000000001</v>
      </c>
      <c r="AW693" s="21">
        <v>2</v>
      </c>
      <c r="AX693" s="21" t="s">
        <v>92</v>
      </c>
      <c r="AY693" s="27" t="s">
        <v>92</v>
      </c>
      <c r="AZ693" s="21"/>
      <c r="BA693" s="21"/>
      <c r="BB693" s="21"/>
      <c r="BC693" s="21"/>
      <c r="BD693" s="21"/>
      <c r="BE693" s="21"/>
      <c r="BF693" s="24" t="s">
        <v>179</v>
      </c>
      <c r="BG693" s="24">
        <v>276.76843861014549</v>
      </c>
      <c r="BH693" s="29" t="str">
        <f>IF(_xlfn.XLOOKUP(Consolidated[[#This Row],[CODE]],'[4]PRUEBA PVI'!$D:$D,'[4]PRUEBA PVI'!$AF:$AF,"NOT FOUND")=BG693,"",_xlfn.XLOOKUP(Consolidated[[#This Row],[CODE]],'[4]PRUEBA PVI'!$D:$D,'[4]PRUEBA PVI'!$AF:$AF,"NOT FOUND"))</f>
        <v/>
      </c>
      <c r="BI693" s="30">
        <v>261.4532985091908</v>
      </c>
      <c r="BJ693" s="21">
        <v>32</v>
      </c>
      <c r="BK693" s="28" t="str">
        <f>IF(_xlfn.XLOOKUP(Consolidated[[#This Row],[CODE]],'[4]PRUEBA PVI'!$D:$D,'[4]PRUEBA PVI'!$AK:$AK,"NO DATA")=Consolidated[[#This Row],[NO OF CLASSROOMS]],"","DOES NOT MATCH")</f>
        <v/>
      </c>
      <c r="BL693" s="31">
        <f>Consolidated[[#This Row],[ENROLLMENT 2021-22]]/Consolidated[[#This Row],[NO OF CLASSROOMS]]</f>
        <v>8.1704155784122126</v>
      </c>
      <c r="BM693" s="21">
        <f>Consolidated[[#This Row],[FLOOR AREA (SF)]]/Consolidated[[#This Row],[ENROLLMENT 2022-23]]</f>
        <v>150.52294332838306</v>
      </c>
      <c r="BN693" s="21" t="s">
        <v>99</v>
      </c>
      <c r="BO693" s="21" t="s">
        <v>132</v>
      </c>
      <c r="BP693" s="21" t="s">
        <v>97</v>
      </c>
      <c r="BQ693" s="21" t="s">
        <v>97</v>
      </c>
      <c r="BR693" s="21" t="s">
        <v>97</v>
      </c>
      <c r="BS693" s="21" t="str">
        <f>_xlfn.XLOOKUP(Consolidated[[#This Row],[CODE]],'[7]page 1'!$A:$A,'[7]page 1'!$C:$C,"")</f>
        <v/>
      </c>
      <c r="BT693" s="21" t="str">
        <f>_xlfn.XLOOKUP(Consolidated[[#This Row],[CODE]],[8]Sheet1!$A:$A,[8]Sheet1!$G:$G,"")</f>
        <v/>
      </c>
      <c r="BU693" s="21" t="s">
        <v>92</v>
      </c>
      <c r="BV693" s="21" t="s">
        <v>101</v>
      </c>
      <c r="BW693" s="25" t="s">
        <v>92</v>
      </c>
      <c r="BX693" s="32" t="s">
        <v>1907</v>
      </c>
      <c r="BY693" s="21" t="s">
        <v>1711</v>
      </c>
      <c r="BZ693" s="21" t="s">
        <v>103</v>
      </c>
      <c r="CA693" s="33" t="s">
        <v>1717</v>
      </c>
      <c r="CB693" s="21">
        <v>1</v>
      </c>
      <c r="CC693" s="25" t="s">
        <v>172</v>
      </c>
      <c r="CD693" s="21" t="s">
        <v>97</v>
      </c>
      <c r="CE693" s="21"/>
      <c r="CF693" s="21" t="s">
        <v>143</v>
      </c>
    </row>
    <row r="694" spans="1:84" ht="70.2" x14ac:dyDescent="0.3">
      <c r="A694" s="21">
        <v>65094</v>
      </c>
      <c r="B694" s="22" t="s">
        <v>1908</v>
      </c>
      <c r="C694" s="21" t="s">
        <v>1698</v>
      </c>
      <c r="D694" s="21" t="s">
        <v>1747</v>
      </c>
      <c r="E694" s="21" t="s">
        <v>1698</v>
      </c>
      <c r="F694" s="21"/>
      <c r="G694" s="38" t="s">
        <v>464</v>
      </c>
      <c r="H694" s="38" t="s">
        <v>464</v>
      </c>
      <c r="I694" s="38" t="s">
        <v>92</v>
      </c>
      <c r="J694" s="38" t="s">
        <v>92</v>
      </c>
      <c r="K694" s="38" t="s">
        <v>465</v>
      </c>
      <c r="L694" s="39" t="e">
        <v>#N/A</v>
      </c>
      <c r="M694" s="39" t="e">
        <v>#N/A</v>
      </c>
      <c r="N694" s="39" t="e">
        <v>#N/A</v>
      </c>
      <c r="O694" s="39" t="e">
        <v>#N/A</v>
      </c>
      <c r="P694" s="39" t="e">
        <v>#N/A</v>
      </c>
      <c r="Q694" s="39" t="e">
        <v>#N/A</v>
      </c>
      <c r="R694" s="39" t="e">
        <v>#N/A</v>
      </c>
      <c r="S694" s="39" t="e">
        <v>#N/A</v>
      </c>
      <c r="T694" s="39" t="e">
        <v>#N/A</v>
      </c>
      <c r="U694" s="39" t="e">
        <v>#N/A</v>
      </c>
      <c r="V694" s="39" t="e">
        <v>#N/A</v>
      </c>
      <c r="W694" s="39" t="e">
        <v>#N/A</v>
      </c>
      <c r="X694" s="39" t="e">
        <v>#N/A</v>
      </c>
      <c r="Y694" s="39" t="e">
        <v>#N/A</v>
      </c>
      <c r="Z694" s="39" t="e">
        <v>#N/A</v>
      </c>
      <c r="AA694" s="39" t="e">
        <v>#N/A</v>
      </c>
      <c r="AB694" s="23" t="s">
        <v>464</v>
      </c>
      <c r="AC694" s="21">
        <v>18.411056670000001</v>
      </c>
      <c r="AD694" s="21">
        <v>-66.016171450000002</v>
      </c>
      <c r="AE694" s="21" t="str">
        <f>_xlfn.XLOOKUP(Consolidated[[#This Row],[CODE]],[1]updatedschoolpoints!$A:$A,[1]updatedschoolpoints!$O:$O)</f>
        <v>063-098-900-93</v>
      </c>
      <c r="AF694" s="21">
        <f>_xlfn.XLOOKUP(Consolidated[[#This Row],[CODE]],[1]updatedschoolpoints!$A:$A,[1]updatedschoolpoints!$Q:$Q)</f>
        <v>93</v>
      </c>
      <c r="AG694" s="21">
        <f>_xlfn.XLOOKUP(Consolidated[[#This Row],[CODE]],[1]updatedschoolpoints!$A:$A,[1]updatedschoolpoints!$P:$P)</f>
        <v>900</v>
      </c>
      <c r="AH694" s="21">
        <f>_xlfn.XLOOKUP(Consolidated[[#This Row],[CODE]],[1]updatedschoolpoints!$A:$A,[1]updatedschoolpoints!$I:$I)</f>
        <v>11.86571217</v>
      </c>
      <c r="AI694" s="21">
        <f>_xlfn.XLOOKUP(Consolidated[[#This Row],[CODE]],[1]updatedschoolpoints!$A:$A,[1]updatedschoolpoints!$H:$H)</f>
        <v>516870.42200000002</v>
      </c>
      <c r="AJ694" s="21">
        <v>94350</v>
      </c>
      <c r="AK694" s="21" t="s">
        <v>314</v>
      </c>
      <c r="AL694" s="26">
        <f>_xlfn.XLOOKUP(Consolidated[[#This Row],[CODE]],'[2]FCI updated 220517'!$B:$B,'[2]FCI updated 220517'!$GD:$GD)</f>
        <v>0.498</v>
      </c>
      <c r="AM694" s="27">
        <f>IF(AND(Consolidated[[#This Row],[DESIGNATION]]="Historic",Consolidated[[#This Row],[DESIGNATION 3/22/2022]]="Historic"),AL694,AL694/1.6)</f>
        <v>0.31124999999999997</v>
      </c>
      <c r="AN694" s="21" t="s">
        <v>97</v>
      </c>
      <c r="AO694" s="21" t="s">
        <v>97</v>
      </c>
      <c r="AP694" s="21" t="str">
        <f>_xlfn.XLOOKUP(Consolidated[[#This Row],[CODE]],'[3]PRUEBA PVI'!$D:$D,'[3]PRUEBA PVI'!$I:$I,"NO DATA")</f>
        <v>OTRO</v>
      </c>
      <c r="AQ694" s="28" t="str">
        <f>IF(_xlfn.XLOOKUP(Consolidated[[#This Row],[CODE]],'[4]PRUEBA PVI'!$D:$D,'[4]PRUEBA PVI'!$I:$I,"NOT FOUND")=Consolidated[[#This Row],[SPECIAL SCHOOL]],"MATCHES","NO")</f>
        <v>MATCHES</v>
      </c>
      <c r="AR694" s="28"/>
      <c r="AS694" s="21">
        <f>_xlfn.XLOOKUP(Consolidated[[#This Row],[CODE]],'[5]WORKING FILE'!$D:$D,'[5]WORKING FILE'!$W:$W,"")</f>
        <v>2</v>
      </c>
      <c r="AT694" s="33">
        <f>_xlfn.XLOOKUP(Consolidated[[#This Row],[CODE]],'[5]WORKING FILE'!$D:$D,'[5]WORKING FILE'!$V:$V)</f>
        <v>0</v>
      </c>
      <c r="AU694" s="21">
        <f>_xlfn.XLOOKUP(Consolidated[[#This Row],[CODE]],'[6]Karen sort'!$D:$D,'[6]Karen sort'!$O:$O,"NOT COMPLETE")</f>
        <v>0</v>
      </c>
      <c r="AV694" s="21">
        <v>43.6</v>
      </c>
      <c r="AW694" s="21"/>
      <c r="AX694" s="21" t="s">
        <v>92</v>
      </c>
      <c r="AY694" s="27" t="s">
        <v>92</v>
      </c>
      <c r="AZ694" s="21"/>
      <c r="BA694" s="21"/>
      <c r="BB694" s="21"/>
      <c r="BC694" s="21"/>
      <c r="BD694" s="21"/>
      <c r="BE694" s="21"/>
      <c r="BF694" s="24" t="s">
        <v>98</v>
      </c>
      <c r="BG694" s="24">
        <v>0</v>
      </c>
      <c r="BH694" s="29" t="str">
        <f>IF(_xlfn.XLOOKUP(Consolidated[[#This Row],[CODE]],'[4]PRUEBA PVI'!$D:$D,'[4]PRUEBA PVI'!$AF:$AF,"NOT FOUND")=BG694,"",_xlfn.XLOOKUP(Consolidated[[#This Row],[CODE]],'[4]PRUEBA PVI'!$D:$D,'[4]PRUEBA PVI'!$AF:$AF,"NOT FOUND"))</f>
        <v/>
      </c>
      <c r="BI694" s="30">
        <v>0</v>
      </c>
      <c r="BJ694" s="21">
        <v>37</v>
      </c>
      <c r="BK694" s="28" t="str">
        <f>IF(_xlfn.XLOOKUP(Consolidated[[#This Row],[CODE]],'[4]PRUEBA PVI'!$D:$D,'[4]PRUEBA PVI'!$AK:$AK,"NO DATA")=Consolidated[[#This Row],[NO OF CLASSROOMS]],"","DOES NOT MATCH")</f>
        <v/>
      </c>
      <c r="BL694" s="31">
        <f>Consolidated[[#This Row],[ENROLLMENT 2021-22]]/Consolidated[[#This Row],[NO OF CLASSROOMS]]</f>
        <v>0</v>
      </c>
      <c r="BM694" s="21" t="e">
        <f>Consolidated[[#This Row],[FLOOR AREA (SF)]]/Consolidated[[#This Row],[ENROLLMENT 2022-23]]</f>
        <v>#DIV/0!</v>
      </c>
      <c r="BN694" s="21" t="s">
        <v>99</v>
      </c>
      <c r="BO694" s="21" t="s">
        <v>132</v>
      </c>
      <c r="BP694" s="21" t="s">
        <v>97</v>
      </c>
      <c r="BQ694" s="21" t="s">
        <v>97</v>
      </c>
      <c r="BR694" s="21" t="s">
        <v>97</v>
      </c>
      <c r="BS694" s="21" t="str">
        <f>_xlfn.XLOOKUP(Consolidated[[#This Row],[CODE]],'[7]page 1'!$A:$A,'[7]page 1'!$C:$C,"")</f>
        <v/>
      </c>
      <c r="BT694" s="21" t="str">
        <f>_xlfn.XLOOKUP(Consolidated[[#This Row],[CODE]],[8]Sheet1!$A:$A,[8]Sheet1!$G:$G,"")</f>
        <v/>
      </c>
      <c r="BU694" s="21" t="s">
        <v>285</v>
      </c>
      <c r="BV694" s="21" t="s">
        <v>101</v>
      </c>
      <c r="BW694" s="25" t="s">
        <v>92</v>
      </c>
      <c r="BX694" s="32" t="s">
        <v>1909</v>
      </c>
      <c r="BY694" s="21" t="s">
        <v>1698</v>
      </c>
      <c r="BZ694" s="21" t="s">
        <v>103</v>
      </c>
      <c r="CA694" s="33" t="s">
        <v>1817</v>
      </c>
      <c r="CB694" s="21">
        <v>4</v>
      </c>
      <c r="CC694" s="25" t="s">
        <v>172</v>
      </c>
      <c r="CD694" s="21" t="s">
        <v>97</v>
      </c>
      <c r="CE694" s="21"/>
      <c r="CF694" s="21" t="s">
        <v>106</v>
      </c>
    </row>
    <row r="695" spans="1:84" ht="41.4" x14ac:dyDescent="0.3">
      <c r="A695" s="21">
        <v>65557</v>
      </c>
      <c r="B695" s="22" t="s">
        <v>1910</v>
      </c>
      <c r="C695" s="21" t="s">
        <v>1698</v>
      </c>
      <c r="D695" s="21" t="s">
        <v>1747</v>
      </c>
      <c r="E695" s="21" t="s">
        <v>1698</v>
      </c>
      <c r="F695" s="21"/>
      <c r="G695" s="21" t="s">
        <v>108</v>
      </c>
      <c r="H695" s="21" t="s">
        <v>109</v>
      </c>
      <c r="I695" s="21" t="s">
        <v>92</v>
      </c>
      <c r="J695" s="21" t="s">
        <v>92</v>
      </c>
      <c r="K695" s="21" t="s">
        <v>111</v>
      </c>
      <c r="L695" s="24" t="s">
        <v>92</v>
      </c>
      <c r="M695" s="24">
        <v>20.031203536954457</v>
      </c>
      <c r="N695" s="24">
        <v>19.607063791876232</v>
      </c>
      <c r="O695" s="24">
        <v>11.263433751157145</v>
      </c>
      <c r="P695" s="24">
        <v>13.185130872336371</v>
      </c>
      <c r="Q695" s="24">
        <v>22.658458098981871</v>
      </c>
      <c r="R695" s="24">
        <v>27.424624605499897</v>
      </c>
      <c r="S695" s="24">
        <v>65.438372461366029</v>
      </c>
      <c r="T695" s="24">
        <v>63.331396535956799</v>
      </c>
      <c r="U695" s="24">
        <v>76.06591834943751</v>
      </c>
      <c r="V695" s="24" t="s">
        <v>92</v>
      </c>
      <c r="W695" s="24" t="s">
        <v>92</v>
      </c>
      <c r="X695" s="24" t="s">
        <v>92</v>
      </c>
      <c r="Y695" s="24" t="s">
        <v>92</v>
      </c>
      <c r="Z695" s="24" t="s">
        <v>92</v>
      </c>
      <c r="AA695" s="24" t="s">
        <v>92</v>
      </c>
      <c r="AB695" s="23" t="s">
        <v>112</v>
      </c>
      <c r="AC695" s="21">
        <v>18.40118</v>
      </c>
      <c r="AD695" s="21">
        <v>-66.033150000000006</v>
      </c>
      <c r="AE695" s="21" t="str">
        <f>_xlfn.XLOOKUP(Consolidated[[#This Row],[CODE]],[1]updatedschoolpoints!$A:$A,[1]updatedschoolpoints!$O:$O)</f>
        <v>087-005-610-02</v>
      </c>
      <c r="AF695" s="21">
        <f>_xlfn.XLOOKUP(Consolidated[[#This Row],[CODE]],[1]updatedschoolpoints!$A:$A,[1]updatedschoolpoints!$Q:$Q)</f>
        <v>2</v>
      </c>
      <c r="AG695" s="21">
        <f>_xlfn.XLOOKUP(Consolidated[[#This Row],[CODE]],[1]updatedschoolpoints!$A:$A,[1]updatedschoolpoints!$P:$P)</f>
        <v>610</v>
      </c>
      <c r="AH695" s="21">
        <f>_xlfn.XLOOKUP(Consolidated[[#This Row],[CODE]],[1]updatedschoolpoints!$A:$A,[1]updatedschoolpoints!$I:$I)</f>
        <v>2.6825502590000001</v>
      </c>
      <c r="AI695" s="21">
        <f>_xlfn.XLOOKUP(Consolidated[[#This Row],[CODE]],[1]updatedschoolpoints!$A:$A,[1]updatedschoolpoints!$H:$H)</f>
        <v>116851.8893</v>
      </c>
      <c r="AJ695" s="21">
        <v>34770</v>
      </c>
      <c r="AK695" s="21" t="s">
        <v>622</v>
      </c>
      <c r="AL695" s="26">
        <f>_xlfn.XLOOKUP(Consolidated[[#This Row],[CODE]],'[2]FCI updated 220517'!$B:$B,'[2]FCI updated 220517'!$GD:$GD)</f>
        <v>1.208</v>
      </c>
      <c r="AM695" s="27">
        <f>IF(AND(Consolidated[[#This Row],[DESIGNATION]]="Historic",Consolidated[[#This Row],[DESIGNATION 3/22/2022]]="Historic"),AL695,AL695/1.6)</f>
        <v>0.75499999999999989</v>
      </c>
      <c r="AN695" s="21" t="s">
        <v>97</v>
      </c>
      <c r="AO695" s="21" t="s">
        <v>97</v>
      </c>
      <c r="AP695" s="21" t="str">
        <f>_xlfn.XLOOKUP(Consolidated[[#This Row],[CODE]],'[3]PRUEBA PVI'!$D:$D,'[3]PRUEBA PVI'!$I:$I,"NO DATA")</f>
        <v>REGULAR</v>
      </c>
      <c r="AQ695" s="28" t="str">
        <f>IF(_xlfn.XLOOKUP(Consolidated[[#This Row],[CODE]],'[4]PRUEBA PVI'!$D:$D,'[4]PRUEBA PVI'!$I:$I,"NOT FOUND")=Consolidated[[#This Row],[SPECIAL SCHOOL]],"MATCHES","NO")</f>
        <v>MATCHES</v>
      </c>
      <c r="AR695" s="28"/>
      <c r="AS695" s="21">
        <f>_xlfn.XLOOKUP(Consolidated[[#This Row],[CODE]],'[5]WORKING FILE'!$D:$D,'[5]WORKING FILE'!$W:$W,"")</f>
        <v>1</v>
      </c>
      <c r="AT695" s="33" t="str">
        <f>_xlfn.XLOOKUP(Consolidated[[#This Row],[CODE]],'[5]WORKING FILE'!$D:$D,'[5]WORKING FILE'!$V:$V)</f>
        <v>close to Elemental Nueva</v>
      </c>
      <c r="AU695" s="21" t="str">
        <f>_xlfn.XLOOKUP(Consolidated[[#This Row],[CODE]],'[6]Karen sort'!$D:$D,'[6]Karen sort'!$O:$O,"NOT COMPLETE")</f>
        <v>K-8</v>
      </c>
      <c r="AV695" s="21">
        <v>43.6</v>
      </c>
      <c r="AW695" s="21">
        <v>2</v>
      </c>
      <c r="AX695" s="21" t="s">
        <v>92</v>
      </c>
      <c r="AY695" s="27" t="s">
        <v>92</v>
      </c>
      <c r="AZ695" s="21"/>
      <c r="BA695" s="21"/>
      <c r="BB695" s="21"/>
      <c r="BC695" s="21"/>
      <c r="BD695" s="21"/>
      <c r="BE695" s="21"/>
      <c r="BF695" s="24" t="s">
        <v>98</v>
      </c>
      <c r="BG695" s="24">
        <v>319.00560200356631</v>
      </c>
      <c r="BH695" s="29" t="str">
        <f>IF(_xlfn.XLOOKUP(Consolidated[[#This Row],[CODE]],'[4]PRUEBA PVI'!$D:$D,'[4]PRUEBA PVI'!$AF:$AF,"NOT FOUND")=BG695,"",_xlfn.XLOOKUP(Consolidated[[#This Row],[CODE]],'[4]PRUEBA PVI'!$D:$D,'[4]PRUEBA PVI'!$AF:$AF,"NOT FOUND"))</f>
        <v/>
      </c>
      <c r="BI695" s="30">
        <v>301.9796814874735</v>
      </c>
      <c r="BJ695" s="21">
        <v>26</v>
      </c>
      <c r="BK695" s="28" t="str">
        <f>IF(_xlfn.XLOOKUP(Consolidated[[#This Row],[CODE]],'[4]PRUEBA PVI'!$D:$D,'[4]PRUEBA PVI'!$AK:$AK,"NO DATA")=Consolidated[[#This Row],[NO OF CLASSROOMS]],"","DOES NOT MATCH")</f>
        <v/>
      </c>
      <c r="BL695" s="31">
        <f>Consolidated[[#This Row],[ENROLLMENT 2021-22]]/Consolidated[[#This Row],[NO OF CLASSROOMS]]</f>
        <v>11.614603134133596</v>
      </c>
      <c r="BM695" s="21">
        <f>Consolidated[[#This Row],[FLOOR AREA (SF)]]/Consolidated[[#This Row],[ENROLLMENT 2022-23]]</f>
        <v>108.99495112819771</v>
      </c>
      <c r="BN695" s="21" t="s">
        <v>99</v>
      </c>
      <c r="BO695" s="21" t="s">
        <v>100</v>
      </c>
      <c r="BP695" s="21" t="s">
        <v>97</v>
      </c>
      <c r="BQ695" s="21" t="s">
        <v>97</v>
      </c>
      <c r="BR695" s="21" t="s">
        <v>97</v>
      </c>
      <c r="BS695" s="21" t="str">
        <f>_xlfn.XLOOKUP(Consolidated[[#This Row],[CODE]],'[7]page 1'!$A:$A,'[7]page 1'!$C:$C,"")</f>
        <v/>
      </c>
      <c r="BT695" s="21" t="str">
        <f>_xlfn.XLOOKUP(Consolidated[[#This Row],[CODE]],[8]Sheet1!$A:$A,[8]Sheet1!$G:$G,"")</f>
        <v/>
      </c>
      <c r="BU695" s="21" t="s">
        <v>92</v>
      </c>
      <c r="BV695" s="21" t="s">
        <v>101</v>
      </c>
      <c r="BW695" s="25" t="s">
        <v>92</v>
      </c>
      <c r="BX695" s="32" t="s">
        <v>1911</v>
      </c>
      <c r="BY695" s="21" t="s">
        <v>1698</v>
      </c>
      <c r="BZ695" s="21" t="s">
        <v>103</v>
      </c>
      <c r="CA695" s="33" t="s">
        <v>1736</v>
      </c>
      <c r="CB695" s="21">
        <v>4</v>
      </c>
      <c r="CC695" s="25" t="s">
        <v>105</v>
      </c>
      <c r="CD695" s="21" t="s">
        <v>97</v>
      </c>
      <c r="CE695" s="21"/>
      <c r="CF695" s="21" t="s">
        <v>117</v>
      </c>
    </row>
    <row r="696" spans="1:84" ht="27.6" x14ac:dyDescent="0.3">
      <c r="A696" s="21">
        <v>65946</v>
      </c>
      <c r="B696" s="22" t="s">
        <v>1912</v>
      </c>
      <c r="C696" s="21" t="s">
        <v>1698</v>
      </c>
      <c r="D696" s="21" t="s">
        <v>1699</v>
      </c>
      <c r="E696" s="21" t="s">
        <v>1698</v>
      </c>
      <c r="F696" s="21"/>
      <c r="G696" s="21" t="s">
        <v>119</v>
      </c>
      <c r="H696" s="21" t="s">
        <v>120</v>
      </c>
      <c r="I696" s="21" t="s">
        <v>92</v>
      </c>
      <c r="J696" s="21" t="s">
        <v>93</v>
      </c>
      <c r="K696" s="21" t="s">
        <v>121</v>
      </c>
      <c r="L696" s="24" t="s">
        <v>92</v>
      </c>
      <c r="M696" s="24">
        <v>20.031203536954457</v>
      </c>
      <c r="N696" s="24">
        <v>17.739724383126116</v>
      </c>
      <c r="O696" s="24">
        <v>14.079292188946431</v>
      </c>
      <c r="P696" s="24">
        <v>14.126925934646112</v>
      </c>
      <c r="Q696" s="24">
        <v>16.049741153445492</v>
      </c>
      <c r="R696" s="24">
        <v>26.478947894965419</v>
      </c>
      <c r="S696" s="24" t="s">
        <v>92</v>
      </c>
      <c r="T696" s="24" t="s">
        <v>92</v>
      </c>
      <c r="U696" s="24" t="s">
        <v>92</v>
      </c>
      <c r="V696" s="24" t="s">
        <v>92</v>
      </c>
      <c r="W696" s="24" t="s">
        <v>92</v>
      </c>
      <c r="X696" s="24" t="s">
        <v>92</v>
      </c>
      <c r="Y696" s="24" t="s">
        <v>92</v>
      </c>
      <c r="Z696" s="24" t="s">
        <v>92</v>
      </c>
      <c r="AA696" s="24" t="s">
        <v>92</v>
      </c>
      <c r="AB696" s="23" t="s">
        <v>129</v>
      </c>
      <c r="AC696" s="21">
        <v>18.422000000000001</v>
      </c>
      <c r="AD696" s="21">
        <v>-66.079120000000003</v>
      </c>
      <c r="AE696" s="21" t="str">
        <f>_xlfn.XLOOKUP(Consolidated[[#This Row],[CODE]],[1]updatedschoolpoints!$A:$A,[1]updatedschoolpoints!$O:$O)</f>
        <v>062-048-826-11</v>
      </c>
      <c r="AF696" s="21">
        <f>_xlfn.XLOOKUP(Consolidated[[#This Row],[CODE]],[1]updatedschoolpoints!$A:$A,[1]updatedschoolpoints!$Q:$Q)</f>
        <v>11</v>
      </c>
      <c r="AG696" s="21">
        <f>_xlfn.XLOOKUP(Consolidated[[#This Row],[CODE]],[1]updatedschoolpoints!$A:$A,[1]updatedschoolpoints!$P:$P)</f>
        <v>826</v>
      </c>
      <c r="AH696" s="21">
        <f>_xlfn.XLOOKUP(Consolidated[[#This Row],[CODE]],[1]updatedschoolpoints!$A:$A,[1]updatedschoolpoints!$I:$I)</f>
        <v>1.8652272590000001</v>
      </c>
      <c r="AI696" s="21">
        <f>_xlfn.XLOOKUP(Consolidated[[#This Row],[CODE]],[1]updatedschoolpoints!$A:$A,[1]updatedschoolpoints!$H:$H)</f>
        <v>81249.29939</v>
      </c>
      <c r="AJ696" s="21">
        <v>25342</v>
      </c>
      <c r="AK696" s="21" t="s">
        <v>677</v>
      </c>
      <c r="AL696" s="26">
        <f>_xlfn.XLOOKUP(Consolidated[[#This Row],[CODE]],'[2]FCI updated 220517'!$B:$B,'[2]FCI updated 220517'!$GD:$GD)</f>
        <v>0</v>
      </c>
      <c r="AM696" s="27">
        <f>IF(AND(Consolidated[[#This Row],[DESIGNATION]]="Historic",Consolidated[[#This Row],[DESIGNATION 3/22/2022]]="Historic"),AL696,AL696/1.6)</f>
        <v>0</v>
      </c>
      <c r="AN696" s="21" t="s">
        <v>97</v>
      </c>
      <c r="AO696" s="21" t="s">
        <v>97</v>
      </c>
      <c r="AP696" s="21" t="str">
        <f>_xlfn.XLOOKUP(Consolidated[[#This Row],[CODE]],'[3]PRUEBA PVI'!$D:$D,'[3]PRUEBA PVI'!$I:$I,"NO DATA")</f>
        <v>NO DATA</v>
      </c>
      <c r="AQ696" s="28" t="str">
        <f>IF(_xlfn.XLOOKUP(Consolidated[[#This Row],[CODE]],'[4]PRUEBA PVI'!$D:$D,'[4]PRUEBA PVI'!$I:$I,"NOT FOUND")=Consolidated[[#This Row],[SPECIAL SCHOOL]],"MATCHES","NO")</f>
        <v>NO</v>
      </c>
      <c r="AR696" s="28"/>
      <c r="AS696" s="21">
        <f>_xlfn.XLOOKUP(Consolidated[[#This Row],[CODE]],'[5]WORKING FILE'!$D:$D,'[5]WORKING FILE'!$W:$W,"")</f>
        <v>1</v>
      </c>
      <c r="AT696" s="33" t="str">
        <f>_xlfn.XLOOKUP(Consolidated[[#This Row],[CODE]],'[5]WORKING FILE'!$D:$D,'[5]WORKING FILE'!$V:$V)</f>
        <v>flood plain</v>
      </c>
      <c r="AU696" s="21" t="str">
        <f>_xlfn.XLOOKUP(Consolidated[[#This Row],[CODE]],'[6]Karen sort'!$D:$D,'[6]Karen sort'!$O:$O,"NOT COMPLETE")</f>
        <v>K-5</v>
      </c>
      <c r="AV696" s="21">
        <v>43.6</v>
      </c>
      <c r="AW696" s="21">
        <v>2</v>
      </c>
      <c r="AX696" s="21" t="s">
        <v>92</v>
      </c>
      <c r="AY696" s="27" t="s">
        <v>92</v>
      </c>
      <c r="AZ696" s="21"/>
      <c r="BA696" s="21"/>
      <c r="BB696" s="21"/>
      <c r="BC696" s="21"/>
      <c r="BD696" s="21"/>
      <c r="BE696" s="21"/>
      <c r="BF696" s="24" t="s">
        <v>98</v>
      </c>
      <c r="BG696" s="24">
        <v>115.21066375775038</v>
      </c>
      <c r="BH696" s="29" t="str">
        <f>IF(_xlfn.XLOOKUP(Consolidated[[#This Row],[CODE]],'[4]PRUEBA PVI'!$D:$D,'[4]PRUEBA PVI'!$AF:$AF,"NOT FOUND")=BG696,"",_xlfn.XLOOKUP(Consolidated[[#This Row],[CODE]],'[4]PRUEBA PVI'!$D:$D,'[4]PRUEBA PVI'!$AF:$AF,"NOT FOUND"))</f>
        <v>NOT FOUND</v>
      </c>
      <c r="BI696" s="30">
        <v>108.80513867421557</v>
      </c>
      <c r="BJ696" s="21">
        <v>60</v>
      </c>
      <c r="BK696" s="28" t="str">
        <f>IF(_xlfn.XLOOKUP(Consolidated[[#This Row],[CODE]],'[4]PRUEBA PVI'!$D:$D,'[4]PRUEBA PVI'!$AK:$AK,"NO DATA")=Consolidated[[#This Row],[NO OF CLASSROOMS]],"",_xlfn.XLOOKUP(Consolidated[[#This Row],[CODE]],'[4]PRUEBA PVI'!$D:$D,'[4]PRUEBA PVI'!$AK:$AK,"NO DATA"))</f>
        <v>NO DATA</v>
      </c>
      <c r="BL696" s="31">
        <f>Consolidated[[#This Row],[ENROLLMENT 2021-22]]/Consolidated[[#This Row],[NO OF CLASSROOMS]]</f>
        <v>1.8134189779035927</v>
      </c>
      <c r="BM696" s="21">
        <f>Consolidated[[#This Row],[FLOOR AREA (SF)]]/Consolidated[[#This Row],[ENROLLMENT 2022-23]]</f>
        <v>219.96227756560606</v>
      </c>
      <c r="BN696" s="21" t="s">
        <v>99</v>
      </c>
      <c r="BO696" s="21" t="s">
        <v>115</v>
      </c>
      <c r="BP696" s="21" t="s">
        <v>97</v>
      </c>
      <c r="BQ696" s="21" t="s">
        <v>97</v>
      </c>
      <c r="BR696" s="21" t="s">
        <v>97</v>
      </c>
      <c r="BS696" s="21" t="str">
        <f>_xlfn.XLOOKUP(Consolidated[[#This Row],[CODE]],'[7]page 1'!$A:$A,'[7]page 1'!$C:$C,"")</f>
        <v/>
      </c>
      <c r="BT696" s="21" t="str">
        <f>_xlfn.XLOOKUP(Consolidated[[#This Row],[CODE]],[8]Sheet1!$A:$A,[8]Sheet1!$G:$G,"")</f>
        <v/>
      </c>
      <c r="BU696" s="21" t="s">
        <v>92</v>
      </c>
      <c r="BV696" s="21" t="s">
        <v>124</v>
      </c>
      <c r="BW696" s="25" t="s">
        <v>227</v>
      </c>
      <c r="BX696" s="32" t="s">
        <v>1913</v>
      </c>
      <c r="BY696" s="21" t="s">
        <v>1698</v>
      </c>
      <c r="BZ696" s="21" t="s">
        <v>103</v>
      </c>
      <c r="CA696" s="33" t="s">
        <v>1736</v>
      </c>
      <c r="CB696" s="21">
        <v>4</v>
      </c>
      <c r="CC696" s="25" t="s">
        <v>105</v>
      </c>
      <c r="CD696" s="21" t="s">
        <v>97</v>
      </c>
      <c r="CE696" s="21"/>
      <c r="CF696" s="21" t="s">
        <v>176</v>
      </c>
    </row>
    <row r="697" spans="1:84" ht="69" x14ac:dyDescent="0.3">
      <c r="A697" s="21">
        <v>65953</v>
      </c>
      <c r="B697" s="22" t="s">
        <v>1914</v>
      </c>
      <c r="C697" s="21" t="s">
        <v>1698</v>
      </c>
      <c r="D697" s="21" t="s">
        <v>1699</v>
      </c>
      <c r="E697" s="21" t="s">
        <v>1698</v>
      </c>
      <c r="F697" s="21"/>
      <c r="G697" s="21" t="s">
        <v>1915</v>
      </c>
      <c r="H697" s="21" t="s">
        <v>18</v>
      </c>
      <c r="I697" s="21" t="s">
        <v>110</v>
      </c>
      <c r="J697" s="21" t="s">
        <v>93</v>
      </c>
      <c r="K697" s="21" t="s">
        <v>411</v>
      </c>
      <c r="L697" s="24">
        <v>19.962236011225695</v>
      </c>
      <c r="M697" s="24">
        <v>0.95386683509306947</v>
      </c>
      <c r="N697" s="24" t="s">
        <v>92</v>
      </c>
      <c r="O697" s="24" t="s">
        <v>92</v>
      </c>
      <c r="P697" s="24" t="s">
        <v>92</v>
      </c>
      <c r="Q697" s="24" t="s">
        <v>92</v>
      </c>
      <c r="R697" s="24" t="s">
        <v>92</v>
      </c>
      <c r="S697" s="24" t="s">
        <v>92</v>
      </c>
      <c r="T697" s="24" t="s">
        <v>92</v>
      </c>
      <c r="U697" s="24" t="s">
        <v>92</v>
      </c>
      <c r="V697" s="24" t="s">
        <v>92</v>
      </c>
      <c r="W697" s="24" t="s">
        <v>92</v>
      </c>
      <c r="X697" s="24" t="s">
        <v>92</v>
      </c>
      <c r="Y697" s="24" t="s">
        <v>92</v>
      </c>
      <c r="Z697" s="24" t="s">
        <v>92</v>
      </c>
      <c r="AA697" s="24" t="s">
        <v>92</v>
      </c>
      <c r="AB697" s="23" t="s">
        <v>1916</v>
      </c>
      <c r="AC697" s="21">
        <v>18.408851009999999</v>
      </c>
      <c r="AD697" s="21">
        <v>-66.060344409999999</v>
      </c>
      <c r="AE697" s="21" t="str">
        <f>_xlfn.XLOOKUP(Consolidated[[#This Row],[CODE]],[1]updatedschoolpoints!$A:$A,[1]updatedschoolpoints!$O:$O)</f>
        <v>063-081-386-22</v>
      </c>
      <c r="AF697" s="21">
        <f>_xlfn.XLOOKUP(Consolidated[[#This Row],[CODE]],[1]updatedschoolpoints!$A:$A,[1]updatedschoolpoints!$Q:$Q)</f>
        <v>22</v>
      </c>
      <c r="AG697" s="21">
        <f>_xlfn.XLOOKUP(Consolidated[[#This Row],[CODE]],[1]updatedschoolpoints!$A:$A,[1]updatedschoolpoints!$P:$P)</f>
        <v>386</v>
      </c>
      <c r="AH697" s="21">
        <f>_xlfn.XLOOKUP(Consolidated[[#This Row],[CODE]],[1]updatedschoolpoints!$A:$A,[1]updatedschoolpoints!$I:$I)</f>
        <v>3.4310981040000001</v>
      </c>
      <c r="AI697" s="21">
        <f>_xlfn.XLOOKUP(Consolidated[[#This Row],[CODE]],[1]updatedschoolpoints!$A:$A,[1]updatedschoolpoints!$H:$H)</f>
        <v>149458.63339999999</v>
      </c>
      <c r="AJ697" s="21">
        <v>24140</v>
      </c>
      <c r="AK697" s="21" t="s">
        <v>141</v>
      </c>
      <c r="AL697" s="26">
        <f>_xlfn.XLOOKUP(Consolidated[[#This Row],[CODE]],'[2]FCI updated 220517'!$B:$B,'[2]FCI updated 220517'!$GD:$GD)</f>
        <v>1.32</v>
      </c>
      <c r="AM697" s="27">
        <f>IF(AND(Consolidated[[#This Row],[DESIGNATION]]="Historic",Consolidated[[#This Row],[DESIGNATION 3/22/2022]]="Historic"),AL697,AL697/1.6)</f>
        <v>0.82499999999999996</v>
      </c>
      <c r="AN697" s="21" t="s">
        <v>97</v>
      </c>
      <c r="AO697" s="21" t="s">
        <v>97</v>
      </c>
      <c r="AP697" s="21" t="str">
        <f>_xlfn.XLOOKUP(Consolidated[[#This Row],[CODE]],'[3]PRUEBA PVI'!$D:$D,'[3]PRUEBA PVI'!$I:$I,"NO DATA")</f>
        <v>MONTESSORI</v>
      </c>
      <c r="AQ697" s="28" t="str">
        <f>IF(_xlfn.XLOOKUP(Consolidated[[#This Row],[CODE]],'[4]PRUEBA PVI'!$D:$D,'[4]PRUEBA PVI'!$I:$I,"NOT FOUND")=Consolidated[[#This Row],[SPECIAL SCHOOL]],"MATCHES","NO")</f>
        <v>MATCHES</v>
      </c>
      <c r="AR697" s="28"/>
      <c r="AS697" s="21">
        <f>_xlfn.XLOOKUP(Consolidated[[#This Row],[CODE]],'[5]WORKING FILE'!$D:$D,'[5]WORKING FILE'!$W:$W,"")</f>
        <v>1</v>
      </c>
      <c r="AT697" s="33" t="str">
        <f>_xlfn.XLOOKUP(Consolidated[[#This Row],[CODE]],'[5]WORKING FILE'!$D:$D,'[5]WORKING FILE'!$V:$V)</f>
        <v>montessori-in flood plain</v>
      </c>
      <c r="AU697" s="21" t="str">
        <f>_xlfn.XLOOKUP(Consolidated[[#This Row],[CODE]],'[6]Karen sort'!$D:$D,'[6]Karen sort'!$O:$O,"NOT COMPLETE")</f>
        <v>PK-K</v>
      </c>
      <c r="AV697" s="21">
        <v>43.6</v>
      </c>
      <c r="AW697" s="21">
        <v>3</v>
      </c>
      <c r="AX697" s="21" t="s">
        <v>92</v>
      </c>
      <c r="AY697" s="27" t="s">
        <v>92</v>
      </c>
      <c r="AZ697" s="21"/>
      <c r="BA697" s="21"/>
      <c r="BB697" s="21"/>
      <c r="BC697" s="21"/>
      <c r="BD697" s="21"/>
      <c r="BE697" s="21"/>
      <c r="BF697" s="24" t="s">
        <v>98</v>
      </c>
      <c r="BG697" s="24">
        <v>107.94670129563445</v>
      </c>
      <c r="BH697" s="29" t="str">
        <f>IF(_xlfn.XLOOKUP(Consolidated[[#This Row],[CODE]],'[4]PRUEBA PVI'!$D:$D,'[4]PRUEBA PVI'!$AF:$AF,"NOT FOUND")=BG697,"",_xlfn.XLOOKUP(Consolidated[[#This Row],[CODE]],'[4]PRUEBA PVI'!$D:$D,'[4]PRUEBA PVI'!$AF:$AF,"NOT FOUND"))</f>
        <v/>
      </c>
      <c r="BI697" s="30">
        <v>106.07785759529204</v>
      </c>
      <c r="BJ697" s="21">
        <v>23</v>
      </c>
      <c r="BK697" s="28" t="str">
        <f>IF(_xlfn.XLOOKUP(Consolidated[[#This Row],[CODE]],'[4]PRUEBA PVI'!$D:$D,'[4]PRUEBA PVI'!$AK:$AK,"NO DATA")=Consolidated[[#This Row],[NO OF CLASSROOMS]],"","DOES NOT MATCH")</f>
        <v/>
      </c>
      <c r="BL697" s="31">
        <f>Consolidated[[#This Row],[ENROLLMENT 2021-22]]/Consolidated[[#This Row],[NO OF CLASSROOMS]]</f>
        <v>4.6120807650126974</v>
      </c>
      <c r="BM697" s="21">
        <f>Consolidated[[#This Row],[FLOOR AREA (SF)]]/Consolidated[[#This Row],[ENROLLMENT 2022-23]]</f>
        <v>223.62888082969388</v>
      </c>
      <c r="BN697" s="21" t="s">
        <v>99</v>
      </c>
      <c r="BO697" s="21" t="s">
        <v>115</v>
      </c>
      <c r="BP697" s="21" t="s">
        <v>97</v>
      </c>
      <c r="BQ697" s="21" t="s">
        <v>97</v>
      </c>
      <c r="BR697" s="21" t="s">
        <v>97</v>
      </c>
      <c r="BS697" s="21" t="str">
        <f>_xlfn.XLOOKUP(Consolidated[[#This Row],[CODE]],'[7]page 1'!$A:$A,'[7]page 1'!$C:$C,"")</f>
        <v/>
      </c>
      <c r="BT697" s="21" t="str">
        <f>_xlfn.XLOOKUP(Consolidated[[#This Row],[CODE]],[8]Sheet1!$A:$A,[8]Sheet1!$G:$G,"")</f>
        <v/>
      </c>
      <c r="BU697" s="21" t="s">
        <v>92</v>
      </c>
      <c r="BV697" s="21" t="s">
        <v>101</v>
      </c>
      <c r="BW697" s="25" t="s">
        <v>92</v>
      </c>
      <c r="BX697" s="32" t="s">
        <v>1917</v>
      </c>
      <c r="BY697" s="21" t="s">
        <v>1698</v>
      </c>
      <c r="BZ697" s="21" t="s">
        <v>103</v>
      </c>
      <c r="CA697" s="33" t="s">
        <v>1736</v>
      </c>
      <c r="CB697" s="21">
        <v>4</v>
      </c>
      <c r="CC697" s="25" t="s">
        <v>105</v>
      </c>
      <c r="CD697" s="21" t="s">
        <v>97</v>
      </c>
      <c r="CE697" s="21"/>
      <c r="CF697" s="21" t="s">
        <v>143</v>
      </c>
    </row>
    <row r="698" spans="1:84" ht="69" x14ac:dyDescent="0.3">
      <c r="A698" s="21">
        <v>65987</v>
      </c>
      <c r="B698" s="22" t="s">
        <v>1918</v>
      </c>
      <c r="C698" s="21" t="s">
        <v>1698</v>
      </c>
      <c r="D698" s="21" t="s">
        <v>1711</v>
      </c>
      <c r="E698" s="21" t="s">
        <v>1711</v>
      </c>
      <c r="F698" s="21"/>
      <c r="G698" s="21" t="s">
        <v>255</v>
      </c>
      <c r="H698" s="21" t="s">
        <v>256</v>
      </c>
      <c r="I698" s="21" t="s">
        <v>110</v>
      </c>
      <c r="J698" s="21" t="s">
        <v>93</v>
      </c>
      <c r="K698" s="21" t="s">
        <v>111</v>
      </c>
      <c r="L698" s="24">
        <v>15.609637912516881</v>
      </c>
      <c r="M698" s="24">
        <v>62.001344281049512</v>
      </c>
      <c r="N698" s="24">
        <v>80.295594576255041</v>
      </c>
      <c r="O698" s="24">
        <v>79.782655737363115</v>
      </c>
      <c r="P698" s="24">
        <v>71.5764247355403</v>
      </c>
      <c r="Q698" s="24">
        <v>87.801525133554748</v>
      </c>
      <c r="R698" s="24">
        <v>71.871430000620421</v>
      </c>
      <c r="S698" s="24">
        <v>11.380586515020179</v>
      </c>
      <c r="T698" s="24" t="s">
        <v>92</v>
      </c>
      <c r="U698" s="24" t="s">
        <v>92</v>
      </c>
      <c r="V698" s="24" t="s">
        <v>92</v>
      </c>
      <c r="W698" s="24" t="s">
        <v>92</v>
      </c>
      <c r="X698" s="24" t="s">
        <v>92</v>
      </c>
      <c r="Y698" s="24" t="s">
        <v>92</v>
      </c>
      <c r="Z698" s="24">
        <v>1.1449794669095976</v>
      </c>
      <c r="AA698" s="24" t="s">
        <v>92</v>
      </c>
      <c r="AB698" s="23" t="s">
        <v>257</v>
      </c>
      <c r="AC698" s="21">
        <v>18.410208090000001</v>
      </c>
      <c r="AD698" s="21">
        <v>-65.97334515</v>
      </c>
      <c r="AE698" s="21" t="str">
        <f>_xlfn.XLOOKUP(Consolidated[[#This Row],[CODE]],[1]updatedschoolpoints!$A:$A,[1]updatedschoolpoints!$O:$O)</f>
        <v>064-085-446-47</v>
      </c>
      <c r="AF698" s="21">
        <f>_xlfn.XLOOKUP(Consolidated[[#This Row],[CODE]],[1]updatedschoolpoints!$A:$A,[1]updatedschoolpoints!$Q:$Q)</f>
        <v>47</v>
      </c>
      <c r="AG698" s="21">
        <f>_xlfn.XLOOKUP(Consolidated[[#This Row],[CODE]],[1]updatedschoolpoints!$A:$A,[1]updatedschoolpoints!$P:$P)</f>
        <v>446</v>
      </c>
      <c r="AH698" s="21">
        <f>_xlfn.XLOOKUP(Consolidated[[#This Row],[CODE]],[1]updatedschoolpoints!$A:$A,[1]updatedschoolpoints!$I:$I)</f>
        <v>2.8751427899999999</v>
      </c>
      <c r="AI698" s="21">
        <f>_xlfn.XLOOKUP(Consolidated[[#This Row],[CODE]],[1]updatedschoolpoints!$A:$A,[1]updatedschoolpoints!$H:$H)</f>
        <v>125241.2199</v>
      </c>
      <c r="AJ698" s="21">
        <v>46428</v>
      </c>
      <c r="AK698" s="21" t="s">
        <v>702</v>
      </c>
      <c r="AL698" s="26">
        <f>_xlfn.XLOOKUP(Consolidated[[#This Row],[CODE]],'[9]Added completed QCQA items 2206'!$J:$J,'[9]Added completed QCQA items 2206'!$GB:$GB,"MISSING")</f>
        <v>0.84250000000000003</v>
      </c>
      <c r="AM698" s="27">
        <f>IF(AND(Consolidated[[#This Row],[DESIGNATION]]="Historic",Consolidated[[#This Row],[DESIGNATION 3/22/2022]]="Historic"),AL698,AL698/1.6)</f>
        <v>0.52656249999999993</v>
      </c>
      <c r="AN698" s="21" t="s">
        <v>97</v>
      </c>
      <c r="AO698" s="21" t="s">
        <v>97</v>
      </c>
      <c r="AP698" s="21" t="str">
        <f>_xlfn.XLOOKUP(Consolidated[[#This Row],[CODE]],'[3]PRUEBA PVI'!$D:$D,'[3]PRUEBA PVI'!$I:$I,"NO DATA")</f>
        <v>MONTESSORI</v>
      </c>
      <c r="AQ698" s="28" t="str">
        <f>IF(_xlfn.XLOOKUP(Consolidated[[#This Row],[CODE]],'[4]PRUEBA PVI'!$D:$D,'[4]PRUEBA PVI'!$I:$I,"NOT FOUND")=Consolidated[[#This Row],[SPECIAL SCHOOL]],"MATCHES","NO")</f>
        <v>MATCHES</v>
      </c>
      <c r="AR698" s="28"/>
      <c r="AS698" s="21">
        <f>_xlfn.XLOOKUP(Consolidated[[#This Row],[CODE]],'[5]WORKING FILE'!$D:$D,'[5]WORKING FILE'!$W:$W,"")</f>
        <v>1</v>
      </c>
      <c r="AT698" s="33" t="str">
        <f>_xlfn.XLOOKUP(Consolidated[[#This Row],[CODE]],'[5]WORKING FILE'!$D:$D,'[5]WORKING FILE'!$V:$V)</f>
        <v>flood plain</v>
      </c>
      <c r="AU698" s="21" t="str">
        <f>_xlfn.XLOOKUP(Consolidated[[#This Row],[CODE]],'[6]Karen sort'!$D:$D,'[6]Karen sort'!$O:$O,"NOT COMPLETE")</f>
        <v>PK-5</v>
      </c>
      <c r="AV698" s="21">
        <v>18.100000000000001</v>
      </c>
      <c r="AW698" s="21">
        <v>3</v>
      </c>
      <c r="AX698" s="21" t="s">
        <v>92</v>
      </c>
      <c r="AY698" s="27" t="s">
        <v>92</v>
      </c>
      <c r="AZ698" s="21"/>
      <c r="BA698" s="21"/>
      <c r="BB698" s="21"/>
      <c r="BC698" s="21"/>
      <c r="BD698" s="21"/>
      <c r="BE698" s="21"/>
      <c r="BF698" s="24" t="s">
        <v>98</v>
      </c>
      <c r="BG698" s="24">
        <v>487.21117435797237</v>
      </c>
      <c r="BH698" s="29" t="str">
        <f>IF(_xlfn.XLOOKUP(Consolidated[[#This Row],[CODE]],'[4]PRUEBA PVI'!$D:$D,'[4]PRUEBA PVI'!$AF:$AF,"NOT FOUND")=BG698,"",_xlfn.XLOOKUP(Consolidated[[#This Row],[CODE]],'[4]PRUEBA PVI'!$D:$D,'[4]PRUEBA PVI'!$AF:$AF,"NOT FOUND"))</f>
        <v/>
      </c>
      <c r="BI698" s="30">
        <v>461.1232127752773</v>
      </c>
      <c r="BJ698" s="21">
        <v>52</v>
      </c>
      <c r="BK698" s="28" t="str">
        <f>IF(_xlfn.XLOOKUP(Consolidated[[#This Row],[CODE]],'[4]PRUEBA PVI'!$D:$D,'[4]PRUEBA PVI'!$AK:$AK,"NO DATA")=Consolidated[[#This Row],[NO OF CLASSROOMS]],"","DOES NOT MATCH")</f>
        <v/>
      </c>
      <c r="BL698" s="31">
        <f>Consolidated[[#This Row],[ENROLLMENT 2021-22]]/Consolidated[[#This Row],[NO OF CLASSROOMS]]</f>
        <v>8.8677540918322553</v>
      </c>
      <c r="BM698" s="21">
        <f>Consolidated[[#This Row],[FLOOR AREA (SF)]]/Consolidated[[#This Row],[ENROLLMENT 2022-23]]</f>
        <v>95.293380865455276</v>
      </c>
      <c r="BN698" s="21" t="s">
        <v>99</v>
      </c>
      <c r="BO698" s="21" t="s">
        <v>132</v>
      </c>
      <c r="BP698" s="21" t="s">
        <v>97</v>
      </c>
      <c r="BQ698" s="21" t="s">
        <v>97</v>
      </c>
      <c r="BR698" s="21" t="s">
        <v>97</v>
      </c>
      <c r="BS698" s="21" t="str">
        <f>_xlfn.XLOOKUP(Consolidated[[#This Row],[CODE]],'[7]page 1'!$A:$A,'[7]page 1'!$C:$C,"")</f>
        <v/>
      </c>
      <c r="BT698" s="21" t="str">
        <f>_xlfn.XLOOKUP(Consolidated[[#This Row],[CODE]],[8]Sheet1!$A:$A,[8]Sheet1!$G:$G,"")</f>
        <v/>
      </c>
      <c r="BU698" s="21" t="s">
        <v>285</v>
      </c>
      <c r="BV698" s="21" t="s">
        <v>101</v>
      </c>
      <c r="BW698" s="25" t="s">
        <v>92</v>
      </c>
      <c r="BX698" s="32" t="s">
        <v>1919</v>
      </c>
      <c r="BY698" s="21" t="s">
        <v>1711</v>
      </c>
      <c r="BZ698" s="21" t="s">
        <v>103</v>
      </c>
      <c r="CA698" s="33" t="s">
        <v>1725</v>
      </c>
      <c r="CB698" s="21">
        <v>1</v>
      </c>
      <c r="CC698" s="25" t="s">
        <v>105</v>
      </c>
      <c r="CD698" s="21" t="s">
        <v>97</v>
      </c>
      <c r="CE698" s="21"/>
      <c r="CF698" s="21" t="s">
        <v>143</v>
      </c>
    </row>
    <row r="699" spans="1:84" ht="70.2" x14ac:dyDescent="0.3">
      <c r="A699" s="21">
        <v>65995</v>
      </c>
      <c r="B699" s="22" t="s">
        <v>1920</v>
      </c>
      <c r="C699" s="21" t="s">
        <v>1698</v>
      </c>
      <c r="D699" s="21" t="s">
        <v>1711</v>
      </c>
      <c r="E699" s="21" t="s">
        <v>1711</v>
      </c>
      <c r="F699" s="21"/>
      <c r="G699" s="21" t="s">
        <v>189</v>
      </c>
      <c r="H699" s="21" t="s">
        <v>190</v>
      </c>
      <c r="I699" s="21" t="s">
        <v>92</v>
      </c>
      <c r="J699" s="21" t="s">
        <v>92</v>
      </c>
      <c r="K699" s="21" t="s">
        <v>191</v>
      </c>
      <c r="L699" s="24" t="s">
        <v>92</v>
      </c>
      <c r="M699" s="24" t="s">
        <v>92</v>
      </c>
      <c r="N699" s="24" t="s">
        <v>92</v>
      </c>
      <c r="O699" s="24" t="s">
        <v>92</v>
      </c>
      <c r="P699" s="24" t="s">
        <v>92</v>
      </c>
      <c r="Q699" s="24" t="s">
        <v>92</v>
      </c>
      <c r="R699" s="24" t="s">
        <v>92</v>
      </c>
      <c r="S699" s="24">
        <v>63.541608042195996</v>
      </c>
      <c r="T699" s="24">
        <v>77.510067402215782</v>
      </c>
      <c r="U699" s="24">
        <v>90.328278039957041</v>
      </c>
      <c r="V699" s="24" t="s">
        <v>92</v>
      </c>
      <c r="W699" s="24" t="s">
        <v>92</v>
      </c>
      <c r="X699" s="24" t="s">
        <v>92</v>
      </c>
      <c r="Y699" s="24" t="s">
        <v>92</v>
      </c>
      <c r="Z699" s="24" t="s">
        <v>92</v>
      </c>
      <c r="AA699" s="24" t="s">
        <v>92</v>
      </c>
      <c r="AB699" s="23" t="s">
        <v>230</v>
      </c>
      <c r="AC699" s="21">
        <v>18.422930000000001</v>
      </c>
      <c r="AD699" s="21">
        <v>-65.975110000000001</v>
      </c>
      <c r="AE699" s="21" t="str">
        <f>_xlfn.XLOOKUP(Consolidated[[#This Row],[CODE]],[1]updatedschoolpoints!$A:$A,[1]updatedschoolpoints!$O:$O)</f>
        <v>067-045-973-28</v>
      </c>
      <c r="AF699" s="21">
        <f>_xlfn.XLOOKUP(Consolidated[[#This Row],[CODE]],[1]updatedschoolpoints!$A:$A,[1]updatedschoolpoints!$Q:$Q)</f>
        <v>28</v>
      </c>
      <c r="AG699" s="21">
        <f>_xlfn.XLOOKUP(Consolidated[[#This Row],[CODE]],[1]updatedschoolpoints!$A:$A,[1]updatedschoolpoints!$P:$P)</f>
        <v>963</v>
      </c>
      <c r="AH699" s="21">
        <f>_xlfn.XLOOKUP(Consolidated[[#This Row],[CODE]],[1]updatedschoolpoints!$A:$A,[1]updatedschoolpoints!$I:$I)</f>
        <v>3.4160146230000001</v>
      </c>
      <c r="AI699" s="21">
        <f>_xlfn.XLOOKUP(Consolidated[[#This Row],[CODE]],[1]updatedschoolpoints!$A:$A,[1]updatedschoolpoints!$H:$H)</f>
        <v>148801.59700000001</v>
      </c>
      <c r="AJ699" s="21">
        <v>54036</v>
      </c>
      <c r="AK699" s="21" t="s">
        <v>238</v>
      </c>
      <c r="AL699" s="26">
        <f>_xlfn.XLOOKUP(Consolidated[[#This Row],[CODE]],'[2]FCI updated 220517'!$B:$B,'[2]FCI updated 220517'!$GD:$GD)</f>
        <v>0.755</v>
      </c>
      <c r="AM699" s="27">
        <f>IF(AND(Consolidated[[#This Row],[DESIGNATION]]="Historic",Consolidated[[#This Row],[DESIGNATION 3/22/2022]]="Historic"),AL699,AL699/1.6)</f>
        <v>0.47187499999999999</v>
      </c>
      <c r="AN699" s="21" t="s">
        <v>97</v>
      </c>
      <c r="AO699" s="21" t="s">
        <v>97</v>
      </c>
      <c r="AP699" s="21" t="str">
        <f>_xlfn.XLOOKUP(Consolidated[[#This Row],[CODE]],'[3]PRUEBA PVI'!$D:$D,'[3]PRUEBA PVI'!$I:$I,"NO DATA")</f>
        <v>REGULAR</v>
      </c>
      <c r="AQ699" s="28" t="str">
        <f>IF(_xlfn.XLOOKUP(Consolidated[[#This Row],[CODE]],'[4]PRUEBA PVI'!$D:$D,'[4]PRUEBA PVI'!$I:$I,"NOT FOUND")=Consolidated[[#This Row],[SPECIAL SCHOOL]],"MATCHES","NO")</f>
        <v>MATCHES</v>
      </c>
      <c r="AR699" s="28"/>
      <c r="AS699" s="21">
        <f>_xlfn.XLOOKUP(Consolidated[[#This Row],[CODE]],'[5]WORKING FILE'!$D:$D,'[5]WORKING FILE'!$W:$W,"")</f>
        <v>1</v>
      </c>
      <c r="AT699" s="33" t="str">
        <f>_xlfn.XLOOKUP(Consolidated[[#This Row],[CODE]],'[5]WORKING FILE'!$D:$D,'[5]WORKING FILE'!$V:$V)</f>
        <v>flood plain</v>
      </c>
      <c r="AU699" s="21" t="str">
        <f>_xlfn.XLOOKUP(Consolidated[[#This Row],[CODE]],'[6]Karen sort'!$D:$D,'[6]Karen sort'!$O:$O,"NOT COMPLETE")</f>
        <v>6-8</v>
      </c>
      <c r="AV699" s="21">
        <v>18.100000000000001</v>
      </c>
      <c r="AW699" s="21">
        <v>2</v>
      </c>
      <c r="AX699" s="21" t="s">
        <v>92</v>
      </c>
      <c r="AY699" s="27" t="s">
        <v>92</v>
      </c>
      <c r="AZ699" s="21"/>
      <c r="BA699" s="21"/>
      <c r="BB699" s="21"/>
      <c r="BC699" s="21"/>
      <c r="BD699" s="21"/>
      <c r="BE699" s="21"/>
      <c r="BF699" s="24" t="s">
        <v>179</v>
      </c>
      <c r="BG699" s="24">
        <v>231.37995348436883</v>
      </c>
      <c r="BH699" s="29" t="str">
        <f>IF(_xlfn.XLOOKUP(Consolidated[[#This Row],[CODE]],'[4]PRUEBA PVI'!$D:$D,'[4]PRUEBA PVI'!$AF:$AF,"NOT FOUND")=BG699,"",_xlfn.XLOOKUP(Consolidated[[#This Row],[CODE]],'[4]PRUEBA PVI'!$D:$D,'[4]PRUEBA PVI'!$AF:$AF,"NOT FOUND"))</f>
        <v/>
      </c>
      <c r="BI699" s="30">
        <v>219.41400571222221</v>
      </c>
      <c r="BJ699" s="21">
        <v>3</v>
      </c>
      <c r="BK699" s="28" t="str">
        <f>IF(_xlfn.XLOOKUP(Consolidated[[#This Row],[CODE]],'[4]PRUEBA PVI'!$D:$D,'[4]PRUEBA PVI'!$AK:$AK,"NO DATA")=Consolidated[[#This Row],[NO OF CLASSROOMS]],"","DOES NOT MATCH")</f>
        <v/>
      </c>
      <c r="BL699" s="31">
        <f>Consolidated[[#This Row],[ENROLLMENT 2021-22]]/Consolidated[[#This Row],[NO OF CLASSROOMS]]</f>
        <v>73.138001904074073</v>
      </c>
      <c r="BM699" s="21">
        <f>Consolidated[[#This Row],[FLOOR AREA (SF)]]/Consolidated[[#This Row],[ENROLLMENT 2022-23]]</f>
        <v>233.5379499661386</v>
      </c>
      <c r="BN699" s="21" t="s">
        <v>99</v>
      </c>
      <c r="BO699" s="21" t="s">
        <v>132</v>
      </c>
      <c r="BP699" s="21" t="s">
        <v>97</v>
      </c>
      <c r="BQ699" s="21" t="s">
        <v>97</v>
      </c>
      <c r="BR699" s="21" t="s">
        <v>97</v>
      </c>
      <c r="BS699" s="21" t="str">
        <f>_xlfn.XLOOKUP(Consolidated[[#This Row],[CODE]],'[7]page 1'!$A:$A,'[7]page 1'!$C:$C,"")</f>
        <v/>
      </c>
      <c r="BT699" s="21" t="str">
        <f>_xlfn.XLOOKUP(Consolidated[[#This Row],[CODE]],[8]Sheet1!$A:$A,[8]Sheet1!$G:$G,"")</f>
        <v/>
      </c>
      <c r="BU699" s="21" t="s">
        <v>92</v>
      </c>
      <c r="BV699" s="21" t="s">
        <v>124</v>
      </c>
      <c r="BW699" s="25" t="s">
        <v>92</v>
      </c>
      <c r="BX699" s="32" t="s">
        <v>1921</v>
      </c>
      <c r="BY699" s="21" t="s">
        <v>1711</v>
      </c>
      <c r="BZ699" s="21" t="s">
        <v>103</v>
      </c>
      <c r="CA699" s="33" t="s">
        <v>1717</v>
      </c>
      <c r="CB699" s="21">
        <v>1</v>
      </c>
      <c r="CC699" s="25" t="s">
        <v>172</v>
      </c>
      <c r="CD699" s="21" t="s">
        <v>97</v>
      </c>
      <c r="CE699" s="21"/>
      <c r="CF699" s="21" t="s">
        <v>143</v>
      </c>
    </row>
    <row r="700" spans="1:84" ht="70.2" x14ac:dyDescent="0.3">
      <c r="A700" s="54">
        <v>66001</v>
      </c>
      <c r="B700" s="22" t="s">
        <v>1922</v>
      </c>
      <c r="C700" s="21" t="s">
        <v>1698</v>
      </c>
      <c r="D700" s="21" t="s">
        <v>1711</v>
      </c>
      <c r="E700" s="21" t="s">
        <v>1711</v>
      </c>
      <c r="F700" s="21"/>
      <c r="G700" s="21" t="s">
        <v>119</v>
      </c>
      <c r="H700" s="21" t="s">
        <v>120</v>
      </c>
      <c r="I700" s="21" t="s">
        <v>92</v>
      </c>
      <c r="J700" s="21" t="s">
        <v>93</v>
      </c>
      <c r="K700" s="21" t="s">
        <v>121</v>
      </c>
      <c r="L700" s="24" t="s">
        <v>92</v>
      </c>
      <c r="M700" s="24">
        <v>39.108540238815849</v>
      </c>
      <c r="N700" s="24">
        <v>34.54577906187717</v>
      </c>
      <c r="O700" s="24">
        <v>44.115115525365482</v>
      </c>
      <c r="P700" s="24">
        <v>32.962827180840925</v>
      </c>
      <c r="Q700" s="24">
        <v>44.37281377717283</v>
      </c>
      <c r="R700" s="24">
        <v>52.957895789930838</v>
      </c>
      <c r="S700" s="24" t="s">
        <v>92</v>
      </c>
      <c r="T700" s="24" t="s">
        <v>92</v>
      </c>
      <c r="U700" s="24" t="s">
        <v>92</v>
      </c>
      <c r="V700" s="24" t="s">
        <v>92</v>
      </c>
      <c r="W700" s="24" t="s">
        <v>92</v>
      </c>
      <c r="X700" s="24" t="s">
        <v>92</v>
      </c>
      <c r="Y700" s="24" t="s">
        <v>92</v>
      </c>
      <c r="Z700" s="24" t="s">
        <v>92</v>
      </c>
      <c r="AA700" s="24" t="s">
        <v>92</v>
      </c>
      <c r="AB700" s="23" t="s">
        <v>136</v>
      </c>
      <c r="AC700" s="21">
        <v>18.398399999999999</v>
      </c>
      <c r="AD700" s="21">
        <v>-65.960310000000007</v>
      </c>
      <c r="AE700" s="21" t="str">
        <f>_xlfn.XLOOKUP(Consolidated[[#This Row],[CODE]],[1]updatedschoolpoints!$A:$A,[1]updatedschoolpoints!$O:$O)</f>
        <v>088-017-649-13</v>
      </c>
      <c r="AF700" s="21">
        <f>_xlfn.XLOOKUP(Consolidated[[#This Row],[CODE]],[1]updatedschoolpoints!$A:$A,[1]updatedschoolpoints!$Q:$Q)</f>
        <v>13</v>
      </c>
      <c r="AG700" s="21">
        <f>_xlfn.XLOOKUP(Consolidated[[#This Row],[CODE]],[1]updatedschoolpoints!$A:$A,[1]updatedschoolpoints!$P:$P)</f>
        <v>649</v>
      </c>
      <c r="AH700" s="21">
        <f>_xlfn.XLOOKUP(Consolidated[[#This Row],[CODE]],[1]updatedschoolpoints!$A:$A,[1]updatedschoolpoints!$I:$I)</f>
        <v>1.9461253359999999</v>
      </c>
      <c r="AI700" s="21">
        <f>_xlfn.XLOOKUP(Consolidated[[#This Row],[CODE]],[1]updatedschoolpoints!$A:$A,[1]updatedschoolpoints!$H:$H)</f>
        <v>84773.219639999996</v>
      </c>
      <c r="AJ700" s="21">
        <v>39360</v>
      </c>
      <c r="AK700" s="21" t="s">
        <v>402</v>
      </c>
      <c r="AL700" s="26">
        <f>_xlfn.XLOOKUP(Consolidated[[#This Row],[CODE]],'[2]FCI updated 220517'!$B:$B,'[2]FCI updated 220517'!$GD:$GD)</f>
        <v>0.72750000000000004</v>
      </c>
      <c r="AM700" s="27">
        <f>IF(AND(Consolidated[[#This Row],[DESIGNATION]]="Historic",Consolidated[[#This Row],[DESIGNATION 3/22/2022]]="Historic"),AL700,AL700/1.6)</f>
        <v>0.45468750000000002</v>
      </c>
      <c r="AN700" s="21" t="s">
        <v>97</v>
      </c>
      <c r="AO700" s="21" t="s">
        <v>97</v>
      </c>
      <c r="AP700" s="21" t="str">
        <f>_xlfn.XLOOKUP(Consolidated[[#This Row],[CODE]],'[3]PRUEBA PVI'!$D:$D,'[3]PRUEBA PVI'!$I:$I,"NO DATA")</f>
        <v>REGULAR</v>
      </c>
      <c r="AQ700" s="28" t="str">
        <f>IF(_xlfn.XLOOKUP(Consolidated[[#This Row],[CODE]],'[4]PRUEBA PVI'!$D:$D,'[4]PRUEBA PVI'!$I:$I,"NOT FOUND")=Consolidated[[#This Row],[SPECIAL SCHOOL]],"MATCHES","NO")</f>
        <v>MATCHES</v>
      </c>
      <c r="AR700" s="28"/>
      <c r="AS700" s="21">
        <f>_xlfn.XLOOKUP(Consolidated[[#This Row],[CODE]],'[5]WORKING FILE'!$D:$D,'[5]WORKING FILE'!$W:$W,"")</f>
        <v>1</v>
      </c>
      <c r="AT700" s="33" t="str">
        <f>_xlfn.XLOOKUP(Consolidated[[#This Row],[CODE]],'[5]WORKING FILE'!$D:$D,'[5]WORKING FILE'!$V:$V)</f>
        <v>flood plain</v>
      </c>
      <c r="AU700" s="21" t="str">
        <f>_xlfn.XLOOKUP(Consolidated[[#This Row],[CODE]],'[6]Karen sort'!$D:$D,'[6]Karen sort'!$O:$O,"NOT COMPLETE")</f>
        <v>K-5</v>
      </c>
      <c r="AV700" s="21">
        <v>18.100000000000001</v>
      </c>
      <c r="AW700" s="21">
        <v>3</v>
      </c>
      <c r="AX700" s="21" t="s">
        <v>92</v>
      </c>
      <c r="AY700" s="27" t="s">
        <v>92</v>
      </c>
      <c r="AZ700" s="21"/>
      <c r="BA700" s="21"/>
      <c r="BB700" s="21"/>
      <c r="BC700" s="21"/>
      <c r="BD700" s="21"/>
      <c r="BE700" s="21"/>
      <c r="BF700" s="24" t="s">
        <v>98</v>
      </c>
      <c r="BG700" s="24">
        <v>282.54494756885862</v>
      </c>
      <c r="BH700" s="29" t="str">
        <f>IF(_xlfn.XLOOKUP(Consolidated[[#This Row],[CODE]],'[4]PRUEBA PVI'!$D:$D,'[4]PRUEBA PVI'!$AF:$AF,"NOT FOUND")=BG700,"",_xlfn.XLOOKUP(Consolidated[[#This Row],[CODE]],'[4]PRUEBA PVI'!$D:$D,'[4]PRUEBA PVI'!$AF:$AF,"NOT FOUND"))</f>
        <v/>
      </c>
      <c r="BI700" s="30">
        <v>267.01171407349699</v>
      </c>
      <c r="BJ700" s="21">
        <v>51</v>
      </c>
      <c r="BK700" s="28" t="str">
        <f>IF(_xlfn.XLOOKUP(Consolidated[[#This Row],[CODE]],'[4]PRUEBA PVI'!$D:$D,'[4]PRUEBA PVI'!$AK:$AK,"NO DATA")=Consolidated[[#This Row],[NO OF CLASSROOMS]],"","DOES NOT MATCH")</f>
        <v/>
      </c>
      <c r="BL700" s="31">
        <f>Consolidated[[#This Row],[ENROLLMENT 2021-22]]/Consolidated[[#This Row],[NO OF CLASSROOMS]]</f>
        <v>5.2355238053626865</v>
      </c>
      <c r="BM700" s="21">
        <f>Consolidated[[#This Row],[FLOOR AREA (SF)]]/Consolidated[[#This Row],[ENROLLMENT 2022-23]]</f>
        <v>139.30526926307056</v>
      </c>
      <c r="BN700" s="21" t="s">
        <v>99</v>
      </c>
      <c r="BO700" s="21" t="s">
        <v>132</v>
      </c>
      <c r="BP700" s="21" t="s">
        <v>97</v>
      </c>
      <c r="BQ700" s="21" t="s">
        <v>97</v>
      </c>
      <c r="BR700" s="21" t="s">
        <v>97</v>
      </c>
      <c r="BS700" s="21" t="str">
        <f>_xlfn.XLOOKUP(Consolidated[[#This Row],[CODE]],'[7]page 1'!$A:$A,'[7]page 1'!$C:$C,"")</f>
        <v/>
      </c>
      <c r="BT700" s="21" t="str">
        <f>_xlfn.XLOOKUP(Consolidated[[#This Row],[CODE]],[8]Sheet1!$A:$A,[8]Sheet1!$G:$G,"")</f>
        <v>ESSER ROOF SEALING PROGRAM</v>
      </c>
      <c r="BU700" s="21" t="s">
        <v>92</v>
      </c>
      <c r="BV700" s="21" t="s">
        <v>101</v>
      </c>
      <c r="BW700" s="25" t="s">
        <v>92</v>
      </c>
      <c r="BX700" s="32" t="s">
        <v>1923</v>
      </c>
      <c r="BY700" s="21" t="s">
        <v>1711</v>
      </c>
      <c r="BZ700" s="21" t="s">
        <v>103</v>
      </c>
      <c r="CA700" s="33" t="s">
        <v>1713</v>
      </c>
      <c r="CB700" s="21">
        <v>1</v>
      </c>
      <c r="CC700" s="25" t="s">
        <v>172</v>
      </c>
      <c r="CD700" s="21" t="s">
        <v>97</v>
      </c>
      <c r="CE700" s="21"/>
      <c r="CF700" s="21" t="s">
        <v>143</v>
      </c>
    </row>
    <row r="701" spans="1:84" ht="42.6" x14ac:dyDescent="0.3">
      <c r="A701" s="54">
        <v>66019</v>
      </c>
      <c r="B701" s="22" t="s">
        <v>1924</v>
      </c>
      <c r="C701" s="21" t="s">
        <v>1698</v>
      </c>
      <c r="D701" s="21" t="s">
        <v>1711</v>
      </c>
      <c r="E701" s="21" t="s">
        <v>1711</v>
      </c>
      <c r="F701" s="21"/>
      <c r="G701" s="21" t="s">
        <v>189</v>
      </c>
      <c r="H701" s="21" t="s">
        <v>190</v>
      </c>
      <c r="I701" s="21" t="s">
        <v>92</v>
      </c>
      <c r="J701" s="21" t="s">
        <v>93</v>
      </c>
      <c r="K701" s="21" t="s">
        <v>191</v>
      </c>
      <c r="L701" s="24" t="s">
        <v>92</v>
      </c>
      <c r="M701" s="24" t="s">
        <v>92</v>
      </c>
      <c r="N701" s="24" t="s">
        <v>92</v>
      </c>
      <c r="O701" s="24" t="s">
        <v>92</v>
      </c>
      <c r="P701" s="24" t="s">
        <v>92</v>
      </c>
      <c r="Q701" s="24" t="s">
        <v>92</v>
      </c>
      <c r="R701" s="24" t="s">
        <v>92</v>
      </c>
      <c r="S701" s="24">
        <v>92.941456539331455</v>
      </c>
      <c r="T701" s="24">
        <v>100.19594078823016</v>
      </c>
      <c r="U701" s="24">
        <v>74.164270390701574</v>
      </c>
      <c r="V701" s="24" t="s">
        <v>92</v>
      </c>
      <c r="W701" s="24" t="s">
        <v>92</v>
      </c>
      <c r="X701" s="24" t="s">
        <v>92</v>
      </c>
      <c r="Y701" s="24" t="s">
        <v>92</v>
      </c>
      <c r="Z701" s="24" t="s">
        <v>92</v>
      </c>
      <c r="AA701" s="24" t="s">
        <v>92</v>
      </c>
      <c r="AB701" s="23" t="s">
        <v>192</v>
      </c>
      <c r="AC701" s="21">
        <v>18.395489999999999</v>
      </c>
      <c r="AD701" s="21">
        <v>-65.96069</v>
      </c>
      <c r="AE701" s="21" t="str">
        <f>_xlfn.XLOOKUP(Consolidated[[#This Row],[CODE]],[1]updatedschoolpoints!$A:$A,[1]updatedschoolpoints!$O:$O)</f>
        <v>088-000-003-05</v>
      </c>
      <c r="AF701" s="21">
        <f>_xlfn.XLOOKUP(Consolidated[[#This Row],[CODE]],[1]updatedschoolpoints!$A:$A,[1]updatedschoolpoints!$Q:$Q)</f>
        <v>5</v>
      </c>
      <c r="AG701" s="21">
        <f>_xlfn.XLOOKUP(Consolidated[[#This Row],[CODE]],[1]updatedschoolpoints!$A:$A,[1]updatedschoolpoints!$P:$P)</f>
        <v>3</v>
      </c>
      <c r="AH701" s="21">
        <f>_xlfn.XLOOKUP(Consolidated[[#This Row],[CODE]],[1]updatedschoolpoints!$A:$A,[1]updatedschoolpoints!$I:$I)</f>
        <v>4.9098898279999998</v>
      </c>
      <c r="AI701" s="21">
        <f>_xlfn.XLOOKUP(Consolidated[[#This Row],[CODE]],[1]updatedschoolpoints!$A:$A,[1]updatedschoolpoints!$H:$H)</f>
        <v>213874.8009</v>
      </c>
      <c r="AJ701" s="21">
        <v>77260</v>
      </c>
      <c r="AK701" s="21" t="s">
        <v>702</v>
      </c>
      <c r="AL701" s="26">
        <f>_xlfn.XLOOKUP(Consolidated[[#This Row],[CODE]],'[2]FCI updated 220517'!$B:$B,'[2]FCI updated 220517'!$GD:$GD)</f>
        <v>1.3280000000000001</v>
      </c>
      <c r="AM701" s="27">
        <f>IF(AND(Consolidated[[#This Row],[DESIGNATION]]="Historic",Consolidated[[#This Row],[DESIGNATION 3/22/2022]]="Historic"),AL701,AL701/1.6)</f>
        <v>0.83</v>
      </c>
      <c r="AN701" s="21" t="s">
        <v>45</v>
      </c>
      <c r="AO701" s="21" t="s">
        <v>97</v>
      </c>
      <c r="AP701" s="21" t="str">
        <f>_xlfn.XLOOKUP(Consolidated[[#This Row],[CODE]],'[3]PRUEBA PVI'!$D:$D,'[3]PRUEBA PVI'!$I:$I,"NO DATA")</f>
        <v>REGULAR</v>
      </c>
      <c r="AQ701" s="28" t="str">
        <f>IF(_xlfn.XLOOKUP(Consolidated[[#This Row],[CODE]],'[4]PRUEBA PVI'!$D:$D,'[4]PRUEBA PVI'!$I:$I,"NOT FOUND")=Consolidated[[#This Row],[SPECIAL SCHOOL]],"MATCHES","NO")</f>
        <v>MATCHES</v>
      </c>
      <c r="AR701" s="28"/>
      <c r="AS701" s="21">
        <f>_xlfn.XLOOKUP(Consolidated[[#This Row],[CODE]],'[5]WORKING FILE'!$D:$D,'[5]WORKING FILE'!$W:$W,"")</f>
        <v>1</v>
      </c>
      <c r="AT701" s="33" t="str">
        <f>_xlfn.XLOOKUP(Consolidated[[#This Row],[CODE]],'[5]WORKING FILE'!$D:$D,'[5]WORKING FILE'!$V:$V)</f>
        <v>flood plain</v>
      </c>
      <c r="AU701" s="21" t="str">
        <f>_xlfn.XLOOKUP(Consolidated[[#This Row],[CODE]],'[6]Karen sort'!$D:$D,'[6]Karen sort'!$O:$O,"NOT COMPLETE")</f>
        <v>6-8</v>
      </c>
      <c r="AV701" s="21">
        <v>18.100000000000001</v>
      </c>
      <c r="AW701" s="21">
        <v>2</v>
      </c>
      <c r="AX701" s="21" t="s">
        <v>92</v>
      </c>
      <c r="AY701" s="27" t="s">
        <v>92</v>
      </c>
      <c r="AZ701" s="21"/>
      <c r="BA701" s="21"/>
      <c r="BB701" s="21"/>
      <c r="BC701" s="21"/>
      <c r="BD701" s="21"/>
      <c r="BE701" s="21"/>
      <c r="BF701" s="24" t="s">
        <v>131</v>
      </c>
      <c r="BG701" s="24">
        <v>327.62285242795019</v>
      </c>
      <c r="BH701" s="29" t="str">
        <f>IF(_xlfn.XLOOKUP(Consolidated[[#This Row],[CODE]],'[4]PRUEBA PVI'!$D:$D,'[4]PRUEBA PVI'!$AF:$AF,"NOT FOUND")=BG701,"",_xlfn.XLOOKUP(Consolidated[[#This Row],[CODE]],'[4]PRUEBA PVI'!$D:$D,'[4]PRUEBA PVI'!$AF:$AF,"NOT FOUND"))</f>
        <v/>
      </c>
      <c r="BI701" s="30">
        <v>310.22470825241936</v>
      </c>
      <c r="BJ701" s="21">
        <v>44</v>
      </c>
      <c r="BK701" s="28" t="str">
        <f>IF(_xlfn.XLOOKUP(Consolidated[[#This Row],[CODE]],'[4]PRUEBA PVI'!$D:$D,'[4]PRUEBA PVI'!$AK:$AK,"NO DATA")=Consolidated[[#This Row],[NO OF CLASSROOMS]],"","DOES NOT MATCH")</f>
        <v/>
      </c>
      <c r="BL701" s="31">
        <f>Consolidated[[#This Row],[ENROLLMENT 2021-22]]/Consolidated[[#This Row],[NO OF CLASSROOMS]]</f>
        <v>7.0505615511913495</v>
      </c>
      <c r="BM701" s="21">
        <f>Consolidated[[#This Row],[FLOOR AREA (SF)]]/Consolidated[[#This Row],[ENROLLMENT 2022-23]]</f>
        <v>235.81993572011518</v>
      </c>
      <c r="BN701" s="21" t="s">
        <v>99</v>
      </c>
      <c r="BO701" s="21" t="s">
        <v>132</v>
      </c>
      <c r="BP701" s="21" t="s">
        <v>97</v>
      </c>
      <c r="BQ701" s="21" t="s">
        <v>97</v>
      </c>
      <c r="BR701" s="21" t="s">
        <v>97</v>
      </c>
      <c r="BS701" s="21" t="str">
        <f>_xlfn.XLOOKUP(Consolidated[[#This Row],[CODE]],'[7]page 1'!$A:$A,'[7]page 1'!$C:$C,"")</f>
        <v/>
      </c>
      <c r="BT701" s="21" t="str">
        <f>_xlfn.XLOOKUP(Consolidated[[#This Row],[CODE]],[8]Sheet1!$A:$A,[8]Sheet1!$G:$G,"")</f>
        <v/>
      </c>
      <c r="BU701" s="21" t="s">
        <v>92</v>
      </c>
      <c r="BV701" s="21" t="s">
        <v>101</v>
      </c>
      <c r="BW701" s="25" t="s">
        <v>92</v>
      </c>
      <c r="BX701" s="32" t="s">
        <v>1925</v>
      </c>
      <c r="BY701" s="21" t="s">
        <v>1711</v>
      </c>
      <c r="BZ701" s="21" t="s">
        <v>103</v>
      </c>
      <c r="CA701" s="33" t="s">
        <v>1926</v>
      </c>
      <c r="CB701" s="21">
        <v>1</v>
      </c>
      <c r="CC701" s="25" t="s">
        <v>105</v>
      </c>
      <c r="CD701" s="21" t="s">
        <v>97</v>
      </c>
      <c r="CE701" s="21"/>
      <c r="CF701" s="21" t="s">
        <v>143</v>
      </c>
    </row>
    <row r="702" spans="1:84" ht="55.2" x14ac:dyDescent="0.3">
      <c r="A702" s="21">
        <v>66076</v>
      </c>
      <c r="B702" s="22" t="s">
        <v>1927</v>
      </c>
      <c r="C702" s="21" t="s">
        <v>1698</v>
      </c>
      <c r="D702" s="21" t="s">
        <v>1747</v>
      </c>
      <c r="E702" s="21" t="s">
        <v>1698</v>
      </c>
      <c r="F702" s="21"/>
      <c r="G702" s="21" t="s">
        <v>119</v>
      </c>
      <c r="H702" s="21" t="s">
        <v>120</v>
      </c>
      <c r="I702" s="21" t="s">
        <v>92</v>
      </c>
      <c r="J702" s="21" t="s">
        <v>93</v>
      </c>
      <c r="K702" s="21" t="s">
        <v>121</v>
      </c>
      <c r="L702" s="24" t="s">
        <v>92</v>
      </c>
      <c r="M702" s="24">
        <v>42.924007579188128</v>
      </c>
      <c r="N702" s="24">
        <v>31.744769948751994</v>
      </c>
      <c r="O702" s="24">
        <v>39.422018129050009</v>
      </c>
      <c r="P702" s="24">
        <v>34.846417305460406</v>
      </c>
      <c r="Q702" s="24">
        <v>37.764096831636451</v>
      </c>
      <c r="R702" s="24">
        <v>28.370301316034375</v>
      </c>
      <c r="S702" s="24" t="s">
        <v>92</v>
      </c>
      <c r="T702" s="24" t="s">
        <v>92</v>
      </c>
      <c r="U702" s="24" t="s">
        <v>92</v>
      </c>
      <c r="V702" s="24" t="s">
        <v>92</v>
      </c>
      <c r="W702" s="24" t="s">
        <v>92</v>
      </c>
      <c r="X702" s="24" t="s">
        <v>92</v>
      </c>
      <c r="Y702" s="24" t="s">
        <v>92</v>
      </c>
      <c r="Z702" s="24" t="s">
        <v>92</v>
      </c>
      <c r="AA702" s="24" t="s">
        <v>92</v>
      </c>
      <c r="AB702" s="23" t="s">
        <v>136</v>
      </c>
      <c r="AC702" s="21">
        <v>18.36046</v>
      </c>
      <c r="AD702" s="21">
        <v>-66.060659999999999</v>
      </c>
      <c r="AE702" s="21" t="str">
        <f>_xlfn.XLOOKUP(Consolidated[[#This Row],[CODE]],[1]updatedschoolpoints!$A:$A,[1]updatedschoolpoints!$O:$O)</f>
        <v>115-031-662-24</v>
      </c>
      <c r="AF702" s="21">
        <f>_xlfn.XLOOKUP(Consolidated[[#This Row],[CODE]],[1]updatedschoolpoints!$A:$A,[1]updatedschoolpoints!$Q:$Q)</f>
        <v>24</v>
      </c>
      <c r="AG702" s="21">
        <f>_xlfn.XLOOKUP(Consolidated[[#This Row],[CODE]],[1]updatedschoolpoints!$A:$A,[1]updatedschoolpoints!$P:$P)</f>
        <v>662</v>
      </c>
      <c r="AH702" s="21">
        <f>_xlfn.XLOOKUP(Consolidated[[#This Row],[CODE]],[1]updatedschoolpoints!$A:$A,[1]updatedschoolpoints!$I:$I)</f>
        <v>10.047637460000001</v>
      </c>
      <c r="AI702" s="21">
        <f>_xlfn.XLOOKUP(Consolidated[[#This Row],[CODE]],[1]updatedschoolpoints!$A:$A,[1]updatedschoolpoints!$H:$H)</f>
        <v>437675.08779999998</v>
      </c>
      <c r="AJ702" s="21">
        <v>36537</v>
      </c>
      <c r="AK702" s="21" t="s">
        <v>1150</v>
      </c>
      <c r="AL702" s="26">
        <f>_xlfn.XLOOKUP(Consolidated[[#This Row],[CODE]],'[2]FCI updated 220517'!$B:$B,'[2]FCI updated 220517'!$GD:$GD)</f>
        <v>1.1888000000000001</v>
      </c>
      <c r="AM702" s="27">
        <f>IF(AND(Consolidated[[#This Row],[DESIGNATION]]="Historic",Consolidated[[#This Row],[DESIGNATION 3/22/2022]]="Historic"),AL702,AL702/1.6)</f>
        <v>0.74299999999999999</v>
      </c>
      <c r="AN702" s="21" t="s">
        <v>97</v>
      </c>
      <c r="AO702" s="21" t="s">
        <v>97</v>
      </c>
      <c r="AP702" s="21" t="str">
        <f>_xlfn.XLOOKUP(Consolidated[[#This Row],[CODE]],'[3]PRUEBA PVI'!$D:$D,'[3]PRUEBA PVI'!$I:$I,"NO DATA")</f>
        <v>REGULAR</v>
      </c>
      <c r="AQ702" s="28" t="str">
        <f>IF(_xlfn.XLOOKUP(Consolidated[[#This Row],[CODE]],'[4]PRUEBA PVI'!$D:$D,'[4]PRUEBA PVI'!$I:$I,"NOT FOUND")=Consolidated[[#This Row],[SPECIAL SCHOOL]],"MATCHES","NO")</f>
        <v>MATCHES</v>
      </c>
      <c r="AR702" s="28"/>
      <c r="AS702" s="21">
        <f>_xlfn.XLOOKUP(Consolidated[[#This Row],[CODE]],'[5]WORKING FILE'!$D:$D,'[5]WORKING FILE'!$W:$W,"")</f>
        <v>5</v>
      </c>
      <c r="AT702" s="33" t="str">
        <f>_xlfn.XLOOKUP(Consolidated[[#This Row],[CODE]],'[5]WORKING FILE'!$D:$D,'[5]WORKING FILE'!$V:$V)</f>
        <v>either invest in El Senorial(better site but slightly less location/affluent) or Luz (similar)</v>
      </c>
      <c r="AU702" s="21" t="str">
        <f>_xlfn.XLOOKUP(Consolidated[[#This Row],[CODE]],'[6]Karen sort'!$D:$D,'[6]Karen sort'!$O:$O,"NOT COMPLETE")</f>
        <v>PK-8</v>
      </c>
      <c r="AV702" s="21">
        <v>43.6</v>
      </c>
      <c r="AW702" s="21">
        <v>2</v>
      </c>
      <c r="AX702" s="21" t="s">
        <v>92</v>
      </c>
      <c r="AY702" s="27" t="s">
        <v>92</v>
      </c>
      <c r="AZ702" s="21"/>
      <c r="BA702" s="21"/>
      <c r="BB702" s="21"/>
      <c r="BC702" s="21"/>
      <c r="BD702" s="21"/>
      <c r="BE702" s="21"/>
      <c r="BF702" s="24" t="s">
        <v>98</v>
      </c>
      <c r="BG702" s="24">
        <v>235.18609710712042</v>
      </c>
      <c r="BH702" s="29" t="str">
        <f>IF(_xlfn.XLOOKUP(Consolidated[[#This Row],[CODE]],'[4]PRUEBA PVI'!$D:$D,'[4]PRUEBA PVI'!$AF:$AF,"NOT FOUND")=BG702,"",_xlfn.XLOOKUP(Consolidated[[#This Row],[CODE]],'[4]PRUEBA PVI'!$D:$D,'[4]PRUEBA PVI'!$AF:$AF,"NOT FOUND"))</f>
        <v/>
      </c>
      <c r="BI702" s="30">
        <v>222.15199533924343</v>
      </c>
      <c r="BJ702" s="21">
        <v>20</v>
      </c>
      <c r="BK702" s="28" t="str">
        <f>IF(_xlfn.XLOOKUP(Consolidated[[#This Row],[CODE]],'[4]PRUEBA PVI'!$D:$D,'[4]PRUEBA PVI'!$AK:$AK,"NO DATA")=Consolidated[[#This Row],[NO OF CLASSROOMS]],"","DOES NOT MATCH")</f>
        <v/>
      </c>
      <c r="BL702" s="31">
        <f>Consolidated[[#This Row],[ENROLLMENT 2021-22]]/Consolidated[[#This Row],[NO OF CLASSROOMS]]</f>
        <v>11.107599766962171</v>
      </c>
      <c r="BM702" s="21">
        <f>Consolidated[[#This Row],[FLOOR AREA (SF)]]/Consolidated[[#This Row],[ENROLLMENT 2022-23]]</f>
        <v>155.35357085056972</v>
      </c>
      <c r="BN702" s="21" t="s">
        <v>99</v>
      </c>
      <c r="BO702" s="21" t="s">
        <v>132</v>
      </c>
      <c r="BP702" s="21" t="s">
        <v>97</v>
      </c>
      <c r="BQ702" s="21" t="s">
        <v>97</v>
      </c>
      <c r="BR702" s="21" t="s">
        <v>97</v>
      </c>
      <c r="BS702" s="21" t="str">
        <f>_xlfn.XLOOKUP(Consolidated[[#This Row],[CODE]],'[7]page 1'!$A:$A,'[7]page 1'!$C:$C,"")</f>
        <v/>
      </c>
      <c r="BT702" s="21" t="str">
        <f>_xlfn.XLOOKUP(Consolidated[[#This Row],[CODE]],[8]Sheet1!$A:$A,[8]Sheet1!$G:$G,"")</f>
        <v/>
      </c>
      <c r="BU702" s="21" t="s">
        <v>92</v>
      </c>
      <c r="BV702" s="21" t="s">
        <v>124</v>
      </c>
      <c r="BW702" s="25" t="s">
        <v>92</v>
      </c>
      <c r="BX702" s="32" t="s">
        <v>1928</v>
      </c>
      <c r="BY702" s="21" t="s">
        <v>1698</v>
      </c>
      <c r="BZ702" s="21" t="s">
        <v>103</v>
      </c>
      <c r="CA702" s="33" t="s">
        <v>1817</v>
      </c>
      <c r="CB702" s="21">
        <v>4</v>
      </c>
      <c r="CC702" s="25" t="s">
        <v>105</v>
      </c>
      <c r="CD702" s="21" t="s">
        <v>97</v>
      </c>
      <c r="CE702" s="21"/>
      <c r="CF702" s="21" t="s">
        <v>143</v>
      </c>
    </row>
    <row r="703" spans="1:84" ht="70.8" x14ac:dyDescent="0.3">
      <c r="A703" s="21">
        <v>66167</v>
      </c>
      <c r="B703" s="22" t="s">
        <v>1929</v>
      </c>
      <c r="C703" s="21" t="s">
        <v>1698</v>
      </c>
      <c r="D703" s="21" t="s">
        <v>1747</v>
      </c>
      <c r="E703" s="21" t="s">
        <v>1698</v>
      </c>
      <c r="F703" s="21"/>
      <c r="G703" s="21" t="s">
        <v>119</v>
      </c>
      <c r="H703" s="21" t="s">
        <v>120</v>
      </c>
      <c r="I703" s="21" t="s">
        <v>92</v>
      </c>
      <c r="J703" s="21" t="s">
        <v>92</v>
      </c>
      <c r="K703" s="21" t="s">
        <v>121</v>
      </c>
      <c r="L703" s="24" t="s">
        <v>92</v>
      </c>
      <c r="M703" s="24">
        <v>23.846670877326737</v>
      </c>
      <c r="N703" s="24">
        <v>34.54577906187717</v>
      </c>
      <c r="O703" s="24">
        <v>25.342725940103577</v>
      </c>
      <c r="P703" s="24">
        <v>37.671802492389631</v>
      </c>
      <c r="Q703" s="24">
        <v>39.652301673218275</v>
      </c>
      <c r="R703" s="24">
        <v>40.664098552982608</v>
      </c>
      <c r="S703" s="24" t="s">
        <v>92</v>
      </c>
      <c r="T703" s="24" t="s">
        <v>92</v>
      </c>
      <c r="U703" s="24" t="s">
        <v>92</v>
      </c>
      <c r="V703" s="24" t="s">
        <v>92</v>
      </c>
      <c r="W703" s="24" t="s">
        <v>92</v>
      </c>
      <c r="X703" s="24" t="s">
        <v>92</v>
      </c>
      <c r="Y703" s="24" t="s">
        <v>92</v>
      </c>
      <c r="Z703" s="24" t="s">
        <v>92</v>
      </c>
      <c r="AA703" s="24" t="s">
        <v>92</v>
      </c>
      <c r="AB703" s="23" t="s">
        <v>129</v>
      </c>
      <c r="AC703" s="21">
        <v>18.434640000000002</v>
      </c>
      <c r="AD703" s="21">
        <v>-66.035780000000003</v>
      </c>
      <c r="AE703" s="21" t="str">
        <f>_xlfn.XLOOKUP(Consolidated[[#This Row],[CODE]],[1]updatedschoolpoints!$A:$A,[1]updatedschoolpoints!$O:$O)</f>
        <v>063-000-003-04</v>
      </c>
      <c r="AF703" s="21">
        <f>_xlfn.XLOOKUP(Consolidated[[#This Row],[CODE]],[1]updatedschoolpoints!$A:$A,[1]updatedschoolpoints!$Q:$Q)</f>
        <v>4</v>
      </c>
      <c r="AG703" s="21">
        <f>_xlfn.XLOOKUP(Consolidated[[#This Row],[CODE]],[1]updatedschoolpoints!$A:$A,[1]updatedschoolpoints!$P:$P)</f>
        <v>3</v>
      </c>
      <c r="AH703" s="21">
        <f>_xlfn.XLOOKUP(Consolidated[[#This Row],[CODE]],[1]updatedschoolpoints!$A:$A,[1]updatedschoolpoints!$I:$I)</f>
        <v>2.3947639500000002</v>
      </c>
      <c r="AI703" s="21">
        <f>_xlfn.XLOOKUP(Consolidated[[#This Row],[CODE]],[1]updatedschoolpoints!$A:$A,[1]updatedschoolpoints!$H:$H)</f>
        <v>104315.91770000001</v>
      </c>
      <c r="AJ703" s="21">
        <v>54305</v>
      </c>
      <c r="AK703" s="21" t="s">
        <v>466</v>
      </c>
      <c r="AL703" s="26">
        <f>_xlfn.XLOOKUP(Consolidated[[#This Row],[CODE]],'[2]FCI updated 220517'!$B:$B,'[2]FCI updated 220517'!$GD:$GD)</f>
        <v>1.46</v>
      </c>
      <c r="AM703" s="27">
        <f>IF(AND(Consolidated[[#This Row],[DESIGNATION]]="Historic",Consolidated[[#This Row],[DESIGNATION 3/22/2022]]="Historic"),AL703,AL703/1.6)</f>
        <v>0.91249999999999998</v>
      </c>
      <c r="AN703" s="21" t="s">
        <v>97</v>
      </c>
      <c r="AO703" s="21" t="s">
        <v>97</v>
      </c>
      <c r="AP703" s="21" t="str">
        <f>_xlfn.XLOOKUP(Consolidated[[#This Row],[CODE]],'[3]PRUEBA PVI'!$D:$D,'[3]PRUEBA PVI'!$I:$I,"NO DATA")</f>
        <v>REGULAR</v>
      </c>
      <c r="AQ703" s="28" t="str">
        <f>IF(_xlfn.XLOOKUP(Consolidated[[#This Row],[CODE]],'[4]PRUEBA PVI'!$D:$D,'[4]PRUEBA PVI'!$I:$I,"NOT FOUND")=Consolidated[[#This Row],[SPECIAL SCHOOL]],"MATCHES","NO")</f>
        <v>MATCHES</v>
      </c>
      <c r="AR703" s="28"/>
      <c r="AS703" s="21">
        <f>_xlfn.XLOOKUP(Consolidated[[#This Row],[CODE]],'[5]WORKING FILE'!$D:$D,'[5]WORKING FILE'!$W:$W,"")</f>
        <v>3</v>
      </c>
      <c r="AT703" s="33">
        <f>_xlfn.XLOOKUP(Consolidated[[#This Row],[CODE]],'[5]WORKING FILE'!$D:$D,'[5]WORKING FILE'!$V:$V)</f>
        <v>0</v>
      </c>
      <c r="AU703" s="21" t="str">
        <f>_xlfn.XLOOKUP(Consolidated[[#This Row],[CODE]],'[6]Karen sort'!$D:$D,'[6]Karen sort'!$O:$O,"NOT COMPLETE")</f>
        <v>PK-5</v>
      </c>
      <c r="AV703" s="21">
        <v>43.6</v>
      </c>
      <c r="AW703" s="21">
        <v>4</v>
      </c>
      <c r="AX703" s="21" t="s">
        <v>92</v>
      </c>
      <c r="AY703" s="27" t="s">
        <v>92</v>
      </c>
      <c r="AZ703" s="21"/>
      <c r="BA703" s="21"/>
      <c r="BB703" s="21"/>
      <c r="BC703" s="21"/>
      <c r="BD703" s="21"/>
      <c r="BE703" s="21"/>
      <c r="BF703" s="24" t="s">
        <v>98</v>
      </c>
      <c r="BG703" s="24">
        <v>201.72337859789801</v>
      </c>
      <c r="BH703" s="29" t="str">
        <f>IF(_xlfn.XLOOKUP(Consolidated[[#This Row],[CODE]],'[4]PRUEBA PVI'!$D:$D,'[4]PRUEBA PVI'!$AF:$AF,"NOT FOUND")=BG703,"",_xlfn.XLOOKUP(Consolidated[[#This Row],[CODE]],'[4]PRUEBA PVI'!$D:$D,'[4]PRUEBA PVI'!$AF:$AF,"NOT FOUND"))</f>
        <v/>
      </c>
      <c r="BI703" s="30">
        <v>190.15811455806971</v>
      </c>
      <c r="BJ703" s="21">
        <v>26</v>
      </c>
      <c r="BK703" s="28" t="str">
        <f>IF(_xlfn.XLOOKUP(Consolidated[[#This Row],[CODE]],'[4]PRUEBA PVI'!$D:$D,'[4]PRUEBA PVI'!$AK:$AK,"NO DATA")=Consolidated[[#This Row],[NO OF CLASSROOMS]],"","DOES NOT MATCH")</f>
        <v/>
      </c>
      <c r="BL703" s="31">
        <f>Consolidated[[#This Row],[ENROLLMENT 2021-22]]/Consolidated[[#This Row],[NO OF CLASSROOMS]]</f>
        <v>7.3137736368488353</v>
      </c>
      <c r="BM703" s="21">
        <f>Consolidated[[#This Row],[FLOOR AREA (SF)]]/Consolidated[[#This Row],[ENROLLMENT 2022-23]]</f>
        <v>269.20528685099998</v>
      </c>
      <c r="BN703" s="21" t="s">
        <v>99</v>
      </c>
      <c r="BO703" s="21" t="s">
        <v>132</v>
      </c>
      <c r="BP703" s="21" t="s">
        <v>97</v>
      </c>
      <c r="BQ703" s="21" t="s">
        <v>123</v>
      </c>
      <c r="BR703" s="21" t="s">
        <v>97</v>
      </c>
      <c r="BS703" s="21" t="str">
        <f>_xlfn.XLOOKUP(Consolidated[[#This Row],[CODE]],'[7]page 1'!$A:$A,'[7]page 1'!$C:$C,"")</f>
        <v/>
      </c>
      <c r="BT703" s="21" t="str">
        <f>_xlfn.XLOOKUP(Consolidated[[#This Row],[CODE]],[8]Sheet1!$A:$A,[8]Sheet1!$G:$G,"")</f>
        <v>ESSER ROOF SEALING PROGRAM</v>
      </c>
      <c r="BU703" s="21" t="s">
        <v>92</v>
      </c>
      <c r="BV703" s="21" t="s">
        <v>101</v>
      </c>
      <c r="BW703" s="25" t="s">
        <v>125</v>
      </c>
      <c r="BX703" s="32" t="s">
        <v>1930</v>
      </c>
      <c r="BY703" s="21" t="s">
        <v>1698</v>
      </c>
      <c r="BZ703" s="21" t="s">
        <v>103</v>
      </c>
      <c r="CA703" s="33" t="s">
        <v>1779</v>
      </c>
      <c r="CB703" s="21">
        <v>4</v>
      </c>
      <c r="CC703" s="25" t="s">
        <v>105</v>
      </c>
      <c r="CD703" s="21" t="s">
        <v>97</v>
      </c>
      <c r="CE703" s="21"/>
      <c r="CF703" s="21" t="s">
        <v>143</v>
      </c>
    </row>
    <row r="704" spans="1:84" ht="56.4" x14ac:dyDescent="0.3">
      <c r="A704" s="54">
        <v>66209</v>
      </c>
      <c r="B704" s="22" t="s">
        <v>1931</v>
      </c>
      <c r="C704" s="21" t="s">
        <v>1698</v>
      </c>
      <c r="D704" s="21" t="s">
        <v>1711</v>
      </c>
      <c r="E704" s="21" t="s">
        <v>1711</v>
      </c>
      <c r="F704" s="21"/>
      <c r="G704" s="21" t="s">
        <v>160</v>
      </c>
      <c r="H704" s="21" t="s">
        <v>161</v>
      </c>
      <c r="I704" s="21" t="s">
        <v>92</v>
      </c>
      <c r="J704" s="21" t="s">
        <v>93</v>
      </c>
      <c r="K704" s="21" t="s">
        <v>162</v>
      </c>
      <c r="L704" s="24" t="s">
        <v>92</v>
      </c>
      <c r="M704" s="24" t="s">
        <v>92</v>
      </c>
      <c r="N704" s="24" t="s">
        <v>92</v>
      </c>
      <c r="O704" s="24" t="s">
        <v>92</v>
      </c>
      <c r="P704" s="24" t="s">
        <v>92</v>
      </c>
      <c r="Q704" s="24" t="s">
        <v>92</v>
      </c>
      <c r="R704" s="24" t="s">
        <v>92</v>
      </c>
      <c r="S704" s="24" t="s">
        <v>92</v>
      </c>
      <c r="T704" s="24" t="s">
        <v>92</v>
      </c>
      <c r="U704" s="24" t="s">
        <v>92</v>
      </c>
      <c r="V704" s="24">
        <v>102.1591681519353</v>
      </c>
      <c r="W704" s="24">
        <v>83.950805398078757</v>
      </c>
      <c r="X704" s="24">
        <v>109.03866214063002</v>
      </c>
      <c r="Y704" s="24">
        <v>78.136808358139959</v>
      </c>
      <c r="Z704" s="24" t="s">
        <v>92</v>
      </c>
      <c r="AA704" s="24" t="s">
        <v>92</v>
      </c>
      <c r="AB704" s="23" t="s">
        <v>178</v>
      </c>
      <c r="AC704" s="21">
        <v>18.397490000000001</v>
      </c>
      <c r="AD704" s="21">
        <v>-65.961290000000005</v>
      </c>
      <c r="AE704" s="21" t="str">
        <f>_xlfn.XLOOKUP(Consolidated[[#This Row],[CODE]],[1]updatedschoolpoints!$A:$A,[1]updatedschoolpoints!$O:$O)</f>
        <v>088-027-649-03</v>
      </c>
      <c r="AF704" s="21">
        <f>_xlfn.XLOOKUP(Consolidated[[#This Row],[CODE]],[1]updatedschoolpoints!$A:$A,[1]updatedschoolpoints!$Q:$Q)</f>
        <v>3</v>
      </c>
      <c r="AG704" s="21">
        <f>_xlfn.XLOOKUP(Consolidated[[#This Row],[CODE]],[1]updatedschoolpoints!$A:$A,[1]updatedschoolpoints!$P:$P)</f>
        <v>649</v>
      </c>
      <c r="AH704" s="21">
        <f>_xlfn.XLOOKUP(Consolidated[[#This Row],[CODE]],[1]updatedschoolpoints!$A:$A,[1]updatedschoolpoints!$I:$I)</f>
        <v>4.9814090789999996</v>
      </c>
      <c r="AI704" s="21">
        <f>_xlfn.XLOOKUP(Consolidated[[#This Row],[CODE]],[1]updatedschoolpoints!$A:$A,[1]updatedschoolpoints!$H:$H)</f>
        <v>216990.1795</v>
      </c>
      <c r="AJ704" s="21">
        <v>72169</v>
      </c>
      <c r="AK704" s="21" t="s">
        <v>730</v>
      </c>
      <c r="AL704" s="26">
        <f>_xlfn.XLOOKUP(Consolidated[[#This Row],[CODE]],'[2]FCI updated 220517'!$B:$B,'[2]FCI updated 220517'!$GD:$GD)</f>
        <v>0.77549999999999997</v>
      </c>
      <c r="AM704" s="27">
        <f>IF(AND(Consolidated[[#This Row],[DESIGNATION]]="Historic",Consolidated[[#This Row],[DESIGNATION 3/22/2022]]="Historic"),AL704,AL704/1.6)</f>
        <v>0.48468749999999994</v>
      </c>
      <c r="AN704" s="21" t="s">
        <v>97</v>
      </c>
      <c r="AO704" s="21" t="s">
        <v>97</v>
      </c>
      <c r="AP704" s="21" t="str">
        <f>_xlfn.XLOOKUP(Consolidated[[#This Row],[CODE]],'[3]PRUEBA PVI'!$D:$D,'[3]PRUEBA PVI'!$I:$I,"NO DATA")</f>
        <v>REGULAR</v>
      </c>
      <c r="AQ704" s="28" t="str">
        <f>IF(_xlfn.XLOOKUP(Consolidated[[#This Row],[CODE]],'[4]PRUEBA PVI'!$D:$D,'[4]PRUEBA PVI'!$I:$I,"NOT FOUND")=Consolidated[[#This Row],[SPECIAL SCHOOL]],"MATCHES","NO")</f>
        <v>MATCHES</v>
      </c>
      <c r="AR704" s="28"/>
      <c r="AS704" s="21">
        <f>_xlfn.XLOOKUP(Consolidated[[#This Row],[CODE]],'[5]WORKING FILE'!$D:$D,'[5]WORKING FILE'!$W:$W,"")</f>
        <v>1</v>
      </c>
      <c r="AT704" s="33" t="str">
        <f>_xlfn.XLOOKUP(Consolidated[[#This Row],[CODE]],'[5]WORKING FILE'!$D:$D,'[5]WORKING FILE'!$V:$V)</f>
        <v>flood plain</v>
      </c>
      <c r="AU704" s="21" t="str">
        <f>_xlfn.XLOOKUP(Consolidated[[#This Row],[CODE]],'[6]Karen sort'!$D:$D,'[6]Karen sort'!$O:$O,"NOT COMPLETE")</f>
        <v>9-12</v>
      </c>
      <c r="AV704" s="21">
        <v>18.100000000000001</v>
      </c>
      <c r="AW704" s="21">
        <v>3</v>
      </c>
      <c r="AX704" s="21" t="s">
        <v>92</v>
      </c>
      <c r="AY704" s="27" t="s">
        <v>92</v>
      </c>
      <c r="AZ704" s="21"/>
      <c r="BA704" s="21"/>
      <c r="BB704" s="21"/>
      <c r="BC704" s="21"/>
      <c r="BD704" s="21"/>
      <c r="BE704" s="21"/>
      <c r="BF704" s="24" t="s">
        <v>179</v>
      </c>
      <c r="BG704" s="24">
        <v>381.16371329923606</v>
      </c>
      <c r="BH704" s="29" t="str">
        <f>IF(_xlfn.XLOOKUP(Consolidated[[#This Row],[CODE]],'[4]PRUEBA PVI'!$D:$D,'[4]PRUEBA PVI'!$AF:$AF,"NOT FOUND")=BG704,"",_xlfn.XLOOKUP(Consolidated[[#This Row],[CODE]],'[4]PRUEBA PVI'!$D:$D,'[4]PRUEBA PVI'!$AF:$AF,"NOT FOUND"))</f>
        <v/>
      </c>
      <c r="BI704" s="30">
        <v>365.97468015013527</v>
      </c>
      <c r="BJ704" s="21">
        <v>31</v>
      </c>
      <c r="BK704" s="28" t="str">
        <f>IF(_xlfn.XLOOKUP(Consolidated[[#This Row],[CODE]],'[4]PRUEBA PVI'!$D:$D,'[4]PRUEBA PVI'!$AK:$AK,"NO DATA")=Consolidated[[#This Row],[NO OF CLASSROOMS]],"","DOES NOT MATCH")</f>
        <v/>
      </c>
      <c r="BL704" s="31">
        <f>Consolidated[[#This Row],[ENROLLMENT 2021-22]]/Consolidated[[#This Row],[NO OF CLASSROOMS]]</f>
        <v>11.805634843552751</v>
      </c>
      <c r="BM704" s="21">
        <f>Consolidated[[#This Row],[FLOOR AREA (SF)]]/Consolidated[[#This Row],[ENROLLMENT 2022-23]]</f>
        <v>189.33858990754209</v>
      </c>
      <c r="BN704" s="21" t="s">
        <v>99</v>
      </c>
      <c r="BO704" s="21" t="s">
        <v>132</v>
      </c>
      <c r="BP704" s="21" t="s">
        <v>97</v>
      </c>
      <c r="BQ704" s="21" t="s">
        <v>97</v>
      </c>
      <c r="BR704" s="21" t="s">
        <v>97</v>
      </c>
      <c r="BS704" s="21" t="str">
        <f>_xlfn.XLOOKUP(Consolidated[[#This Row],[CODE]],'[7]page 1'!$A:$A,'[7]page 1'!$C:$C,"")</f>
        <v/>
      </c>
      <c r="BT704" s="21" t="str">
        <f>_xlfn.XLOOKUP(Consolidated[[#This Row],[CODE]],[8]Sheet1!$A:$A,[8]Sheet1!$G:$G,"")</f>
        <v/>
      </c>
      <c r="BU704" s="21" t="s">
        <v>285</v>
      </c>
      <c r="BV704" s="21" t="s">
        <v>101</v>
      </c>
      <c r="BW704" s="25" t="s">
        <v>92</v>
      </c>
      <c r="BX704" s="32" t="s">
        <v>1932</v>
      </c>
      <c r="BY704" s="21" t="s">
        <v>1711</v>
      </c>
      <c r="BZ704" s="21" t="s">
        <v>103</v>
      </c>
      <c r="CA704" s="33" t="s">
        <v>1713</v>
      </c>
      <c r="CB704" s="21">
        <v>1</v>
      </c>
      <c r="CC704" s="25" t="s">
        <v>172</v>
      </c>
      <c r="CD704" s="21" t="s">
        <v>97</v>
      </c>
      <c r="CE704" s="21"/>
      <c r="CF704" s="21" t="s">
        <v>387</v>
      </c>
    </row>
    <row r="705" spans="1:84" ht="70.2" x14ac:dyDescent="0.3">
      <c r="A705" s="21">
        <v>66225</v>
      </c>
      <c r="B705" s="22" t="s">
        <v>1933</v>
      </c>
      <c r="C705" s="21" t="s">
        <v>1698</v>
      </c>
      <c r="D705" s="21" t="s">
        <v>1747</v>
      </c>
      <c r="E705" s="21" t="s">
        <v>1698</v>
      </c>
      <c r="F705" s="21"/>
      <c r="G705" s="21" t="s">
        <v>119</v>
      </c>
      <c r="H705" s="21" t="s">
        <v>120</v>
      </c>
      <c r="I705" s="21" t="s">
        <v>92</v>
      </c>
      <c r="J705" s="21" t="s">
        <v>93</v>
      </c>
      <c r="K705" s="21" t="s">
        <v>121</v>
      </c>
      <c r="L705" s="24" t="s">
        <v>92</v>
      </c>
      <c r="M705" s="24">
        <v>9.5386683509306955</v>
      </c>
      <c r="N705" s="24">
        <v>15.872384974375997</v>
      </c>
      <c r="O705" s="24">
        <v>10.32481427189405</v>
      </c>
      <c r="P705" s="24">
        <v>20.719491370814296</v>
      </c>
      <c r="Q705" s="24">
        <v>11.329229049490936</v>
      </c>
      <c r="R705" s="24">
        <v>8.5110903948103136</v>
      </c>
      <c r="S705" s="24" t="s">
        <v>92</v>
      </c>
      <c r="T705" s="24" t="s">
        <v>92</v>
      </c>
      <c r="U705" s="24" t="s">
        <v>92</v>
      </c>
      <c r="V705" s="24" t="s">
        <v>92</v>
      </c>
      <c r="W705" s="24" t="s">
        <v>92</v>
      </c>
      <c r="X705" s="24" t="s">
        <v>92</v>
      </c>
      <c r="Y705" s="24" t="s">
        <v>92</v>
      </c>
      <c r="Z705" s="24">
        <v>5.7248973345479879</v>
      </c>
      <c r="AA705" s="24" t="s">
        <v>92</v>
      </c>
      <c r="AB705" s="23" t="s">
        <v>136</v>
      </c>
      <c r="AC705" s="21">
        <v>18.390499999999999</v>
      </c>
      <c r="AD705" s="21">
        <v>-66.011349999999993</v>
      </c>
      <c r="AE705" s="21" t="str">
        <f>_xlfn.XLOOKUP(Consolidated[[#This Row],[CODE]],[1]updatedschoolpoints!$A:$A,[1]updatedschoolpoints!$O:$O)</f>
        <v>087-049-380-26</v>
      </c>
      <c r="AF705" s="21">
        <f>_xlfn.XLOOKUP(Consolidated[[#This Row],[CODE]],[1]updatedschoolpoints!$A:$A,[1]updatedschoolpoints!$Q:$Q)</f>
        <v>26</v>
      </c>
      <c r="AG705" s="21">
        <f>_xlfn.XLOOKUP(Consolidated[[#This Row],[CODE]],[1]updatedschoolpoints!$A:$A,[1]updatedschoolpoints!$P:$P)</f>
        <v>380</v>
      </c>
      <c r="AH705" s="21">
        <f>_xlfn.XLOOKUP(Consolidated[[#This Row],[CODE]],[1]updatedschoolpoints!$A:$A,[1]updatedschoolpoints!$I:$I)</f>
        <v>0.98686805099999997</v>
      </c>
      <c r="AI705" s="21">
        <f>_xlfn.XLOOKUP(Consolidated[[#This Row],[CODE]],[1]updatedschoolpoints!$A:$A,[1]updatedschoolpoints!$H:$H)</f>
        <v>42987.972309999997</v>
      </c>
      <c r="AJ705" s="21">
        <v>14060</v>
      </c>
      <c r="AK705" s="21" t="s">
        <v>402</v>
      </c>
      <c r="AL705" s="26">
        <f>_xlfn.XLOOKUP(Consolidated[[#This Row],[CODE]],'[2]FCI updated 220517'!$B:$B,'[2]FCI updated 220517'!$GD:$GD)</f>
        <v>0.69499999999999995</v>
      </c>
      <c r="AM705" s="27">
        <f>IF(AND(Consolidated[[#This Row],[DESIGNATION]]="Historic",Consolidated[[#This Row],[DESIGNATION 3/22/2022]]="Historic"),AL705,AL705/1.6)</f>
        <v>0.43437499999999996</v>
      </c>
      <c r="AN705" s="21" t="s">
        <v>97</v>
      </c>
      <c r="AO705" s="21" t="s">
        <v>97</v>
      </c>
      <c r="AP705" s="21" t="str">
        <f>_xlfn.XLOOKUP(Consolidated[[#This Row],[CODE]],'[3]PRUEBA PVI'!$D:$D,'[3]PRUEBA PVI'!$I:$I,"NO DATA")</f>
        <v>REGULAR</v>
      </c>
      <c r="AQ705" s="28" t="str">
        <f>IF(_xlfn.XLOOKUP(Consolidated[[#This Row],[CODE]],'[4]PRUEBA PVI'!$D:$D,'[4]PRUEBA PVI'!$I:$I,"NOT FOUND")=Consolidated[[#This Row],[SPECIAL SCHOOL]],"MATCHES","NO")</f>
        <v>MATCHES</v>
      </c>
      <c r="AR705" s="28"/>
      <c r="AS705" s="21">
        <f>_xlfn.XLOOKUP(Consolidated[[#This Row],[CODE]],'[5]WORKING FILE'!$D:$D,'[5]WORKING FILE'!$W:$W,"")</f>
        <v>5</v>
      </c>
      <c r="AT705" s="33" t="str">
        <f>_xlfn.XLOOKUP(Consolidated[[#This Row],[CODE]],'[5]WORKING FILE'!$D:$D,'[5]WORKING FILE'!$V:$V)</f>
        <v>bigger site than Angeles Pastor but hidden/awkward; SF looks incorrect (actual could be bigger); keep both-not easy to get from one to the other</v>
      </c>
      <c r="AU705" s="21" t="str">
        <f>_xlfn.XLOOKUP(Consolidated[[#This Row],[CODE]],'[6]Karen sort'!$D:$D,'[6]Karen sort'!$O:$O,"NOT COMPLETE")</f>
        <v>PK-5</v>
      </c>
      <c r="AV705" s="21">
        <v>43.6</v>
      </c>
      <c r="AW705" s="21">
        <v>2</v>
      </c>
      <c r="AX705" s="21" t="s">
        <v>92</v>
      </c>
      <c r="AY705" s="27" t="s">
        <v>92</v>
      </c>
      <c r="AZ705" s="21"/>
      <c r="BA705" s="21"/>
      <c r="BB705" s="21"/>
      <c r="BC705" s="21"/>
      <c r="BD705" s="21"/>
      <c r="BE705" s="21"/>
      <c r="BF705" s="24" t="s">
        <v>98</v>
      </c>
      <c r="BG705" s="24">
        <v>105.96639240995842</v>
      </c>
      <c r="BH705" s="29" t="str">
        <f>IF(_xlfn.XLOOKUP(Consolidated[[#This Row],[CODE]],'[4]PRUEBA PVI'!$D:$D,'[4]PRUEBA PVI'!$AF:$AF,"NOT FOUND")=BG705,"",_xlfn.XLOOKUP(Consolidated[[#This Row],[CODE]],'[4]PRUEBA PVI'!$D:$D,'[4]PRUEBA PVI'!$AF:$AF,"NOT FOUND"))</f>
        <v/>
      </c>
      <c r="BI705" s="30">
        <v>101.35843870330152</v>
      </c>
      <c r="BJ705" s="21">
        <v>32</v>
      </c>
      <c r="BK705" s="28" t="str">
        <f>IF(_xlfn.XLOOKUP(Consolidated[[#This Row],[CODE]],'[4]PRUEBA PVI'!$D:$D,'[4]PRUEBA PVI'!$AK:$AK,"NO DATA")=Consolidated[[#This Row],[NO OF CLASSROOMS]],"","DOES NOT MATCH")</f>
        <v/>
      </c>
      <c r="BL705" s="31">
        <f>Consolidated[[#This Row],[ENROLLMENT 2021-22]]/Consolidated[[#This Row],[NO OF CLASSROOMS]]</f>
        <v>3.1674512094781724</v>
      </c>
      <c r="BM705" s="21">
        <f>Consolidated[[#This Row],[FLOOR AREA (SF)]]/Consolidated[[#This Row],[ENROLLMENT 2022-23]]</f>
        <v>132.68357712514407</v>
      </c>
      <c r="BN705" s="21" t="s">
        <v>99</v>
      </c>
      <c r="BO705" s="21" t="s">
        <v>100</v>
      </c>
      <c r="BP705" s="21" t="s">
        <v>97</v>
      </c>
      <c r="BQ705" s="21" t="s">
        <v>97</v>
      </c>
      <c r="BR705" s="21" t="s">
        <v>97</v>
      </c>
      <c r="BS705" s="21" t="str">
        <f>_xlfn.XLOOKUP(Consolidated[[#This Row],[CODE]],'[7]page 1'!$A:$A,'[7]page 1'!$C:$C,"")</f>
        <v/>
      </c>
      <c r="BT705" s="21" t="str">
        <f>_xlfn.XLOOKUP(Consolidated[[#This Row],[CODE]],[8]Sheet1!$A:$A,[8]Sheet1!$G:$G,"")</f>
        <v/>
      </c>
      <c r="BU705" s="21" t="s">
        <v>92</v>
      </c>
      <c r="BV705" s="21" t="s">
        <v>124</v>
      </c>
      <c r="BW705" s="25" t="s">
        <v>92</v>
      </c>
      <c r="BX705" s="32" t="s">
        <v>1934</v>
      </c>
      <c r="BY705" s="21" t="s">
        <v>1698</v>
      </c>
      <c r="BZ705" s="21" t="s">
        <v>103</v>
      </c>
      <c r="CA705" s="33" t="s">
        <v>1817</v>
      </c>
      <c r="CB705" s="21">
        <v>4</v>
      </c>
      <c r="CC705" s="25" t="s">
        <v>172</v>
      </c>
      <c r="CD705" s="21" t="s">
        <v>97</v>
      </c>
      <c r="CE705" s="21"/>
      <c r="CF705" s="21" t="s">
        <v>176</v>
      </c>
    </row>
    <row r="706" spans="1:84" ht="84.6" x14ac:dyDescent="0.3">
      <c r="A706" s="21">
        <v>66233</v>
      </c>
      <c r="B706" s="22" t="s">
        <v>1935</v>
      </c>
      <c r="C706" s="21" t="s">
        <v>1698</v>
      </c>
      <c r="D706" s="21" t="s">
        <v>1747</v>
      </c>
      <c r="E706" s="21" t="s">
        <v>1698</v>
      </c>
      <c r="F706" s="21"/>
      <c r="G706" s="21" t="s">
        <v>119</v>
      </c>
      <c r="H706" s="21" t="s">
        <v>120</v>
      </c>
      <c r="I706" s="21" t="s">
        <v>92</v>
      </c>
      <c r="J706" s="21" t="s">
        <v>93</v>
      </c>
      <c r="K706" s="21" t="s">
        <v>121</v>
      </c>
      <c r="L706" s="24" t="s">
        <v>92</v>
      </c>
      <c r="M706" s="24">
        <v>46.739474919560401</v>
      </c>
      <c r="N706" s="24">
        <v>54.152842853753405</v>
      </c>
      <c r="O706" s="24">
        <v>63.82612458989049</v>
      </c>
      <c r="P706" s="24">
        <v>47.089753115487035</v>
      </c>
      <c r="Q706" s="24">
        <v>49.093325881127392</v>
      </c>
      <c r="R706" s="24">
        <v>39.71842184244813</v>
      </c>
      <c r="S706" s="24" t="s">
        <v>92</v>
      </c>
      <c r="T706" s="24" t="s">
        <v>92</v>
      </c>
      <c r="U706" s="24" t="s">
        <v>92</v>
      </c>
      <c r="V706" s="24" t="s">
        <v>92</v>
      </c>
      <c r="W706" s="24" t="s">
        <v>92</v>
      </c>
      <c r="X706" s="24" t="s">
        <v>92</v>
      </c>
      <c r="Y706" s="24" t="s">
        <v>92</v>
      </c>
      <c r="Z706" s="24" t="s">
        <v>92</v>
      </c>
      <c r="AA706" s="24" t="s">
        <v>92</v>
      </c>
      <c r="AB706" s="23" t="s">
        <v>136</v>
      </c>
      <c r="AC706" s="21">
        <v>18.362279999999998</v>
      </c>
      <c r="AD706" s="21">
        <v>-66.076179999999994</v>
      </c>
      <c r="AE706" s="21" t="str">
        <f>_xlfn.XLOOKUP(Consolidated[[#This Row],[CODE]],[1]updatedschoolpoints!$A:$A,[1]updatedschoolpoints!$O:$O)</f>
        <v>114-038-564-18</v>
      </c>
      <c r="AF706" s="21">
        <f>_xlfn.XLOOKUP(Consolidated[[#This Row],[CODE]],[1]updatedschoolpoints!$A:$A,[1]updatedschoolpoints!$Q:$Q)</f>
        <v>18</v>
      </c>
      <c r="AG706" s="21">
        <f>_xlfn.XLOOKUP(Consolidated[[#This Row],[CODE]],[1]updatedschoolpoints!$A:$A,[1]updatedschoolpoints!$P:$P)</f>
        <v>564</v>
      </c>
      <c r="AH706" s="21">
        <f>_xlfn.XLOOKUP(Consolidated[[#This Row],[CODE]],[1]updatedschoolpoints!$A:$A,[1]updatedschoolpoints!$I:$I)</f>
        <v>5.1934970729999996</v>
      </c>
      <c r="AI706" s="21">
        <f>_xlfn.XLOOKUP(Consolidated[[#This Row],[CODE]],[1]updatedschoolpoints!$A:$A,[1]updatedschoolpoints!$H:$H)</f>
        <v>226228.73250000001</v>
      </c>
      <c r="AJ706" s="21">
        <v>28721</v>
      </c>
      <c r="AK706" s="21" t="s">
        <v>1936</v>
      </c>
      <c r="AL706" s="26">
        <f>_xlfn.XLOOKUP(Consolidated[[#This Row],[CODE]],'[9]Added completed QCQA items 2206'!$J:$J,'[9]Added completed QCQA items 2206'!$GB:$GB,"MISSING")</f>
        <v>0.72299999999999898</v>
      </c>
      <c r="AM706" s="27">
        <f>IF(AND(Consolidated[[#This Row],[DESIGNATION]]="Historic",Consolidated[[#This Row],[DESIGNATION 3/22/2022]]="Historic"),AL706,AL706/1.6)</f>
        <v>0.45187499999999936</v>
      </c>
      <c r="AN706" s="21" t="s">
        <v>97</v>
      </c>
      <c r="AO706" s="21" t="s">
        <v>97</v>
      </c>
      <c r="AP706" s="21" t="str">
        <f>_xlfn.XLOOKUP(Consolidated[[#This Row],[CODE]],'[3]PRUEBA PVI'!$D:$D,'[3]PRUEBA PVI'!$I:$I,"NO DATA")</f>
        <v>REGULAR</v>
      </c>
      <c r="AQ706" s="28" t="str">
        <f>IF(_xlfn.XLOOKUP(Consolidated[[#This Row],[CODE]],'[4]PRUEBA PVI'!$D:$D,'[4]PRUEBA PVI'!$I:$I,"NOT FOUND")=Consolidated[[#This Row],[SPECIAL SCHOOL]],"MATCHES","NO")</f>
        <v>MATCHES</v>
      </c>
      <c r="AR706" s="28"/>
      <c r="AS706" s="21">
        <f>_xlfn.XLOOKUP(Consolidated[[#This Row],[CODE]],'[5]WORKING FILE'!$D:$D,'[5]WORKING FILE'!$W:$W,"")</f>
        <v>1</v>
      </c>
      <c r="AT706" s="33" t="str">
        <f>_xlfn.XLOOKUP(Consolidated[[#This Row],[CODE]],'[5]WORKING FILE'!$D:$D,'[5]WORKING FILE'!$V:$V)</f>
        <v>either invest in El Senorial(better site but slightly less location/affluent) or Luz (similar)</v>
      </c>
      <c r="AU706" s="21" t="str">
        <f>_xlfn.XLOOKUP(Consolidated[[#This Row],[CODE]],'[6]Karen sort'!$D:$D,'[6]Karen sort'!$O:$O,"NOT COMPLETE")</f>
        <v>K-5</v>
      </c>
      <c r="AV706" s="21">
        <v>43.6</v>
      </c>
      <c r="AW706" s="21">
        <v>4</v>
      </c>
      <c r="AX706" s="21" t="s">
        <v>92</v>
      </c>
      <c r="AY706" s="27" t="s">
        <v>92</v>
      </c>
      <c r="AZ706" s="21"/>
      <c r="BA706" s="21"/>
      <c r="BB706" s="21"/>
      <c r="BC706" s="21"/>
      <c r="BD706" s="21"/>
      <c r="BE706" s="21"/>
      <c r="BF706" s="24" t="s">
        <v>98</v>
      </c>
      <c r="BG706" s="24">
        <v>307.32477186793324</v>
      </c>
      <c r="BH706" s="29" t="str">
        <f>IF(_xlfn.XLOOKUP(Consolidated[[#This Row],[CODE]],'[4]PRUEBA PVI'!$D:$D,'[4]PRUEBA PVI'!$AF:$AF,"NOT FOUND")=BG706,"",_xlfn.XLOOKUP(Consolidated[[#This Row],[CODE]],'[4]PRUEBA PVI'!$D:$D,'[4]PRUEBA PVI'!$AF:$AF,"NOT FOUND"))</f>
        <v/>
      </c>
      <c r="BI706" s="30">
        <v>289.73346283331762</v>
      </c>
      <c r="BJ706" s="21">
        <v>21</v>
      </c>
      <c r="BK706" s="28" t="str">
        <f>IF(_xlfn.XLOOKUP(Consolidated[[#This Row],[CODE]],'[4]PRUEBA PVI'!$D:$D,'[4]PRUEBA PVI'!$AK:$AK,"NO DATA")=Consolidated[[#This Row],[NO OF CLASSROOMS]],"","DOES NOT MATCH")</f>
        <v/>
      </c>
      <c r="BL706" s="31">
        <f>Consolidated[[#This Row],[ENROLLMENT 2021-22]]/Consolidated[[#This Row],[NO OF CLASSROOMS]]</f>
        <v>13.796831563491315</v>
      </c>
      <c r="BM706" s="21">
        <f>Consolidated[[#This Row],[FLOOR AREA (SF)]]/Consolidated[[#This Row],[ENROLLMENT 2022-23]]</f>
        <v>93.454881054438019</v>
      </c>
      <c r="BN706" s="21" t="s">
        <v>99</v>
      </c>
      <c r="BO706" s="21" t="s">
        <v>132</v>
      </c>
      <c r="BP706" s="21" t="s">
        <v>97</v>
      </c>
      <c r="BQ706" s="21" t="s">
        <v>97</v>
      </c>
      <c r="BR706" s="21" t="s">
        <v>97</v>
      </c>
      <c r="BS706" s="21" t="str">
        <f>_xlfn.XLOOKUP(Consolidated[[#This Row],[CODE]],'[7]page 1'!$A:$A,'[7]page 1'!$C:$C,"")</f>
        <v>95KVA</v>
      </c>
      <c r="BT706" s="21" t="str">
        <f>_xlfn.XLOOKUP(Consolidated[[#This Row],[CODE]],[8]Sheet1!$A:$A,[8]Sheet1!$G:$G,"")</f>
        <v>ESSER ROOF SEALING PROGRAM</v>
      </c>
      <c r="BU706" s="21" t="s">
        <v>92</v>
      </c>
      <c r="BV706" s="21" t="s">
        <v>124</v>
      </c>
      <c r="BW706" s="25" t="s">
        <v>92</v>
      </c>
      <c r="BX706" s="32" t="s">
        <v>1937</v>
      </c>
      <c r="BY706" s="21" t="s">
        <v>1698</v>
      </c>
      <c r="BZ706" s="21" t="s">
        <v>103</v>
      </c>
      <c r="CA706" s="33" t="s">
        <v>1805</v>
      </c>
      <c r="CB706" s="21">
        <v>4</v>
      </c>
      <c r="CC706" s="25" t="s">
        <v>172</v>
      </c>
      <c r="CD706" s="21" t="s">
        <v>97</v>
      </c>
      <c r="CE706" s="21"/>
      <c r="CF706" s="21" t="s">
        <v>134</v>
      </c>
    </row>
    <row r="707" spans="1:84" ht="27.6" x14ac:dyDescent="0.3">
      <c r="A707" s="21">
        <v>66316</v>
      </c>
      <c r="B707" s="22" t="s">
        <v>1938</v>
      </c>
      <c r="C707" s="21" t="s">
        <v>1698</v>
      </c>
      <c r="D707" s="21" t="s">
        <v>1699</v>
      </c>
      <c r="E707" s="21" t="s">
        <v>1698</v>
      </c>
      <c r="F707" s="21"/>
      <c r="G707" s="21" t="s">
        <v>189</v>
      </c>
      <c r="H707" s="21" t="s">
        <v>190</v>
      </c>
      <c r="I707" s="21" t="s">
        <v>92</v>
      </c>
      <c r="J707" s="21" t="s">
        <v>92</v>
      </c>
      <c r="K707" s="21" t="s">
        <v>191</v>
      </c>
      <c r="L707" s="24" t="s">
        <v>92</v>
      </c>
      <c r="M707" s="24" t="s">
        <v>92</v>
      </c>
      <c r="N707" s="24" t="s">
        <v>92</v>
      </c>
      <c r="O707" s="24" t="s">
        <v>92</v>
      </c>
      <c r="P707" s="24" t="s">
        <v>92</v>
      </c>
      <c r="Q707" s="24" t="s">
        <v>92</v>
      </c>
      <c r="R707" s="24" t="s">
        <v>92</v>
      </c>
      <c r="S707" s="24">
        <v>110.96071852144674</v>
      </c>
      <c r="T707" s="24">
        <v>97.360206614978367</v>
      </c>
      <c r="U707" s="24">
        <v>118.85299742099612</v>
      </c>
      <c r="V707" s="24" t="s">
        <v>92</v>
      </c>
      <c r="W707" s="24" t="s">
        <v>92</v>
      </c>
      <c r="X707" s="24" t="s">
        <v>92</v>
      </c>
      <c r="Y707" s="24" t="s">
        <v>92</v>
      </c>
      <c r="Z707" s="24" t="s">
        <v>92</v>
      </c>
      <c r="AA707" s="24" t="s">
        <v>92</v>
      </c>
      <c r="AB707" s="23" t="s">
        <v>230</v>
      </c>
      <c r="AC707" s="21">
        <v>18.40382</v>
      </c>
      <c r="AD707" s="21">
        <v>-66.060680000000005</v>
      </c>
      <c r="AE707" s="21" t="str">
        <f>_xlfn.XLOOKUP(Consolidated[[#This Row],[CODE]],[1]updatedschoolpoints!$A:$A,[1]updatedschoolpoints!$O:$O)</f>
        <v>087-001-564-01</v>
      </c>
      <c r="AF707" s="21">
        <f>_xlfn.XLOOKUP(Consolidated[[#This Row],[CODE]],[1]updatedschoolpoints!$A:$A,[1]updatedschoolpoints!$Q:$Q)</f>
        <v>1</v>
      </c>
      <c r="AG707" s="21">
        <f>_xlfn.XLOOKUP(Consolidated[[#This Row],[CODE]],[1]updatedschoolpoints!$A:$A,[1]updatedschoolpoints!$P:$P)</f>
        <v>564</v>
      </c>
      <c r="AH707" s="21">
        <f>_xlfn.XLOOKUP(Consolidated[[#This Row],[CODE]],[1]updatedschoolpoints!$A:$A,[1]updatedschoolpoints!$I:$I)</f>
        <v>5.9830666280000004</v>
      </c>
      <c r="AI707" s="21">
        <f>_xlfn.XLOOKUP(Consolidated[[#This Row],[CODE]],[1]updatedschoolpoints!$A:$A,[1]updatedschoolpoints!$H:$H)</f>
        <v>260622.3823</v>
      </c>
      <c r="AJ707" s="21">
        <v>42856</v>
      </c>
      <c r="AK707" s="21" t="s">
        <v>702</v>
      </c>
      <c r="AL707" s="26" t="e">
        <f>_xlfn.XLOOKUP(Consolidated[[#This Row],[CODE]],'[2]FCI updated 220517'!$B:$B,'[2]FCI updated 220517'!$GD:$GD)</f>
        <v>#N/A</v>
      </c>
      <c r="AM707" s="27" t="e">
        <f>IF(AND(Consolidated[[#This Row],[DESIGNATION]]="Historic",Consolidated[[#This Row],[DESIGNATION 3/22/2022]]="Historic"),AL707,AL707/1.6)</f>
        <v>#N/A</v>
      </c>
      <c r="AN707" s="21" t="s">
        <v>97</v>
      </c>
      <c r="AO707" s="21" t="s">
        <v>97</v>
      </c>
      <c r="AP707" s="21" t="str">
        <f>_xlfn.XLOOKUP(Consolidated[[#This Row],[CODE]],'[3]PRUEBA PVI'!$D:$D,'[3]PRUEBA PVI'!$I:$I,"NO DATA")</f>
        <v>STEM (CS/MT)</v>
      </c>
      <c r="AQ707" s="28" t="str">
        <f>IF(_xlfn.XLOOKUP(Consolidated[[#This Row],[CODE]],'[4]PRUEBA PVI'!$D:$D,'[4]PRUEBA PVI'!$I:$I,"NOT FOUND")=Consolidated[[#This Row],[SPECIAL SCHOOL]],"MATCHES","NO")</f>
        <v>MATCHES</v>
      </c>
      <c r="AR707" s="28"/>
      <c r="AS707" s="21">
        <f>_xlfn.XLOOKUP(Consolidated[[#This Row],[CODE]],'[5]WORKING FILE'!$D:$D,'[5]WORKING FILE'!$W:$W,"")</f>
        <v>1</v>
      </c>
      <c r="AT707" s="33" t="str">
        <f>_xlfn.XLOOKUP(Consolidated[[#This Row],[CODE]],'[5]WORKING FILE'!$D:$D,'[5]WORKING FILE'!$V:$V)</f>
        <v>STEM (CS/MT)-need addition but in flood plain</v>
      </c>
      <c r="AU707" s="21" t="str">
        <f>_xlfn.XLOOKUP(Consolidated[[#This Row],[CODE]],'[6]Karen sort'!$D:$D,'[6]Karen sort'!$O:$O,"NOT COMPLETE")</f>
        <v>6-8</v>
      </c>
      <c r="AV707" s="21">
        <v>43.6</v>
      </c>
      <c r="AW707" s="21">
        <v>4</v>
      </c>
      <c r="AX707" s="21" t="s">
        <v>92</v>
      </c>
      <c r="AY707" s="27" t="s">
        <v>92</v>
      </c>
      <c r="AZ707" s="21"/>
      <c r="BA707" s="21"/>
      <c r="BB707" s="21"/>
      <c r="BC707" s="21"/>
      <c r="BD707" s="21"/>
      <c r="BE707" s="21"/>
      <c r="BF707" s="24" t="s">
        <v>98</v>
      </c>
      <c r="BG707" s="24">
        <v>327.17392255742124</v>
      </c>
      <c r="BH707" s="29" t="str">
        <f>IF(_xlfn.XLOOKUP(Consolidated[[#This Row],[CODE]],'[4]PRUEBA PVI'!$D:$D,'[4]PRUEBA PVI'!$AF:$AF,"NOT FOUND")=BG707,"",_xlfn.XLOOKUP(Consolidated[[#This Row],[CODE]],'[4]PRUEBA PVI'!$D:$D,'[4]PRUEBA PVI'!$AF:$AF,"NOT FOUND"))</f>
        <v/>
      </c>
      <c r="BI707" s="30">
        <v>310.27067304713631</v>
      </c>
      <c r="BJ707" s="21">
        <v>28</v>
      </c>
      <c r="BK707" s="28" t="str">
        <f>IF(_xlfn.XLOOKUP(Consolidated[[#This Row],[CODE]],'[4]PRUEBA PVI'!$D:$D,'[4]PRUEBA PVI'!$AK:$AK,"NO DATA")=Consolidated[[#This Row],[NO OF CLASSROOMS]],"","DOES NOT MATCH")</f>
        <v/>
      </c>
      <c r="BL707" s="31">
        <f>Consolidated[[#This Row],[ENROLLMENT 2021-22]]/Consolidated[[#This Row],[NO OF CLASSROOMS]]</f>
        <v>11.081095465969154</v>
      </c>
      <c r="BM707" s="21">
        <f>Consolidated[[#This Row],[FLOOR AREA (SF)]]/Consolidated[[#This Row],[ENROLLMENT 2022-23]]</f>
        <v>130.98843472917216</v>
      </c>
      <c r="BN707" s="21" t="s">
        <v>99</v>
      </c>
      <c r="BO707" s="21" t="s">
        <v>115</v>
      </c>
      <c r="BP707" s="21" t="s">
        <v>97</v>
      </c>
      <c r="BQ707" s="21" t="s">
        <v>97</v>
      </c>
      <c r="BR707" s="21" t="s">
        <v>97</v>
      </c>
      <c r="BS707" s="21" t="str">
        <f>_xlfn.XLOOKUP(Consolidated[[#This Row],[CODE]],'[7]page 1'!$A:$A,'[7]page 1'!$C:$C,"")</f>
        <v/>
      </c>
      <c r="BT707" s="21" t="str">
        <f>_xlfn.XLOOKUP(Consolidated[[#This Row],[CODE]],[8]Sheet1!$A:$A,[8]Sheet1!$G:$G,"")</f>
        <v/>
      </c>
      <c r="BU707" s="21" t="s">
        <v>285</v>
      </c>
      <c r="BV707" s="21" t="s">
        <v>101</v>
      </c>
      <c r="BW707" s="25" t="s">
        <v>92</v>
      </c>
      <c r="BX707" s="32" t="s">
        <v>1768</v>
      </c>
      <c r="BY707" s="21" t="s">
        <v>1698</v>
      </c>
      <c r="BZ707" s="21" t="s">
        <v>103</v>
      </c>
      <c r="CA707" s="33" t="s">
        <v>1736</v>
      </c>
      <c r="CB707" s="21">
        <v>4</v>
      </c>
      <c r="CC707" s="25" t="s">
        <v>105</v>
      </c>
      <c r="CD707" s="21" t="s">
        <v>97</v>
      </c>
      <c r="CE707" s="21"/>
      <c r="CF707" s="21" t="s">
        <v>134</v>
      </c>
    </row>
    <row r="708" spans="1:84" ht="41.4" x14ac:dyDescent="0.3">
      <c r="A708" s="21">
        <v>66357</v>
      </c>
      <c r="B708" s="32" t="s">
        <v>1939</v>
      </c>
      <c r="C708" s="21" t="s">
        <v>1698</v>
      </c>
      <c r="D708" s="21" t="s">
        <v>1699</v>
      </c>
      <c r="E708" s="21" t="s">
        <v>1698</v>
      </c>
      <c r="F708" s="21"/>
      <c r="G708" s="21" t="s">
        <v>92</v>
      </c>
      <c r="H708" s="21"/>
      <c r="I708" s="21" t="s">
        <v>92</v>
      </c>
      <c r="J708" s="21" t="s">
        <v>93</v>
      </c>
      <c r="K708" s="21" t="s">
        <v>94</v>
      </c>
      <c r="L708" s="24" t="s">
        <v>92</v>
      </c>
      <c r="M708" s="24" t="s">
        <v>92</v>
      </c>
      <c r="N708" s="24" t="s">
        <v>92</v>
      </c>
      <c r="O708" s="24" t="s">
        <v>92</v>
      </c>
      <c r="P708" s="24" t="s">
        <v>92</v>
      </c>
      <c r="Q708" s="24" t="s">
        <v>92</v>
      </c>
      <c r="R708" s="24" t="s">
        <v>92</v>
      </c>
      <c r="S708" s="24" t="s">
        <v>92</v>
      </c>
      <c r="T708" s="24" t="s">
        <v>92</v>
      </c>
      <c r="U708" s="24" t="s">
        <v>92</v>
      </c>
      <c r="V708" s="24" t="s">
        <v>92</v>
      </c>
      <c r="W708" s="24" t="s">
        <v>92</v>
      </c>
      <c r="X708" s="24" t="s">
        <v>92</v>
      </c>
      <c r="Y708" s="24" t="s">
        <v>92</v>
      </c>
      <c r="Z708" s="24" t="s">
        <v>92</v>
      </c>
      <c r="AA708" s="24" t="s">
        <v>92</v>
      </c>
      <c r="AB708" s="23" t="s">
        <v>1740</v>
      </c>
      <c r="AC708" s="21">
        <v>18.41545112</v>
      </c>
      <c r="AD708" s="21">
        <v>-66.093688760000006</v>
      </c>
      <c r="AE708" s="21" t="str">
        <f>_xlfn.XLOOKUP(Consolidated[[#This Row],[CODE]],[1]updatedschoolpoints!$A:$A,[1]updatedschoolpoints!$O:$O)</f>
        <v>062-065-036-01</v>
      </c>
      <c r="AF708" s="21">
        <f>_xlfn.XLOOKUP(Consolidated[[#This Row],[CODE]],[1]updatedschoolpoints!$A:$A,[1]updatedschoolpoints!$Q:$Q)</f>
        <v>1</v>
      </c>
      <c r="AG708" s="21">
        <f>_xlfn.XLOOKUP(Consolidated[[#This Row],[CODE]],[1]updatedschoolpoints!$A:$A,[1]updatedschoolpoints!$P:$P)</f>
        <v>36</v>
      </c>
      <c r="AH708" s="21">
        <f>_xlfn.XLOOKUP(Consolidated[[#This Row],[CODE]],[1]updatedschoolpoints!$A:$A,[1]updatedschoolpoints!$I:$I)</f>
        <v>1.551199159</v>
      </c>
      <c r="AI708" s="21">
        <f>_xlfn.XLOOKUP(Consolidated[[#This Row],[CODE]],[1]updatedschoolpoints!$A:$A,[1]updatedschoolpoints!$H:$H)</f>
        <v>67570.235350000003</v>
      </c>
      <c r="AJ708" s="21">
        <v>17464</v>
      </c>
      <c r="AK708" s="21" t="s">
        <v>934</v>
      </c>
      <c r="AL708" s="26">
        <f>_xlfn.XLOOKUP(Consolidated[[#This Row],[CODE]],'[2]FCI updated 220517'!$B:$B,'[2]FCI updated 220517'!$GD:$GD)</f>
        <v>0</v>
      </c>
      <c r="AM708" s="27">
        <f>IF(AND(Consolidated[[#This Row],[DESIGNATION]]="Historic",Consolidated[[#This Row],[DESIGNATION 3/22/2022]]="Historic"),AL708,AL708/1.6)</f>
        <v>0</v>
      </c>
      <c r="AN708" s="21" t="s">
        <v>97</v>
      </c>
      <c r="AO708" s="21" t="s">
        <v>97</v>
      </c>
      <c r="AP708" s="21" t="str">
        <f>_xlfn.XLOOKUP(Consolidated[[#This Row],[CODE]],'[3]PRUEBA PVI'!$D:$D,'[3]PRUEBA PVI'!$I:$I,"NO DATA")</f>
        <v>REGULAR</v>
      </c>
      <c r="AQ708" s="28" t="str">
        <f>IF(_xlfn.XLOOKUP(Consolidated[[#This Row],[CODE]],'[4]PRUEBA PVI'!$D:$D,'[4]PRUEBA PVI'!$I:$I,"NOT FOUND")=Consolidated[[#This Row],[SPECIAL SCHOOL]],"MATCHES","NO")</f>
        <v>MATCHES</v>
      </c>
      <c r="AR708" s="28"/>
      <c r="AS708" s="21">
        <f>_xlfn.XLOOKUP(Consolidated[[#This Row],[CODE]],'[5]WORKING FILE'!$D:$D,'[5]WORKING FILE'!$W:$W,"")</f>
        <v>3</v>
      </c>
      <c r="AT708" s="33">
        <f>_xlfn.XLOOKUP(Consolidated[[#This Row],[CODE]],'[5]WORKING FILE'!$D:$D,'[5]WORKING FILE'!$V:$V)</f>
        <v>0</v>
      </c>
      <c r="AU708" s="21" t="str">
        <f>_xlfn.XLOOKUP(Consolidated[[#This Row],[CODE]],'[6]Karen sort'!$D:$D,'[6]Karen sort'!$O:$O,"NOT COMPLETE")</f>
        <v>SPED</v>
      </c>
      <c r="AV708" s="21">
        <v>43.6</v>
      </c>
      <c r="AW708" s="21">
        <v>5</v>
      </c>
      <c r="AX708" s="21" t="s">
        <v>92</v>
      </c>
      <c r="AY708" s="27" t="s">
        <v>92</v>
      </c>
      <c r="AZ708" s="21"/>
      <c r="BA708" s="21"/>
      <c r="BB708" s="21"/>
      <c r="BC708" s="21"/>
      <c r="BD708" s="21"/>
      <c r="BE708" s="21"/>
      <c r="BF708" s="24" t="s">
        <v>98</v>
      </c>
      <c r="BG708" s="24">
        <v>85.338056936924488</v>
      </c>
      <c r="BH708" s="29" t="str">
        <f>IF(_xlfn.XLOOKUP(Consolidated[[#This Row],[CODE]],'[4]PRUEBA PVI'!$D:$D,'[4]PRUEBA PVI'!$AF:$AF,"NOT FOUND")=BG708,"",_xlfn.XLOOKUP(Consolidated[[#This Row],[CODE]],'[4]PRUEBA PVI'!$D:$D,'[4]PRUEBA PVI'!$AF:$AF,"NOT FOUND"))</f>
        <v/>
      </c>
      <c r="BI708" s="30">
        <v>83.720838278504999</v>
      </c>
      <c r="BJ708" s="21">
        <v>13</v>
      </c>
      <c r="BK708" s="28" t="str">
        <f>IF(_xlfn.XLOOKUP(Consolidated[[#This Row],[CODE]],'[4]PRUEBA PVI'!$D:$D,'[4]PRUEBA PVI'!$AK:$AK,"NO DATA")=Consolidated[[#This Row],[NO OF CLASSROOMS]],"","DOES NOT MATCH")</f>
        <v/>
      </c>
      <c r="BL708" s="31">
        <f>Consolidated[[#This Row],[ENROLLMENT 2021-22]]/Consolidated[[#This Row],[NO OF CLASSROOMS]]</f>
        <v>6.4400644829619234</v>
      </c>
      <c r="BM708" s="21">
        <f>Consolidated[[#This Row],[FLOOR AREA (SF)]]/Consolidated[[#This Row],[ENROLLMENT 2022-23]]</f>
        <v>204.64492193568555</v>
      </c>
      <c r="BN708" s="21" t="s">
        <v>99</v>
      </c>
      <c r="BO708" s="21" t="s">
        <v>115</v>
      </c>
      <c r="BP708" s="21" t="s">
        <v>97</v>
      </c>
      <c r="BQ708" s="21" t="s">
        <v>97</v>
      </c>
      <c r="BR708" s="21" t="s">
        <v>97</v>
      </c>
      <c r="BS708" s="21" t="str">
        <f>_xlfn.XLOOKUP(Consolidated[[#This Row],[CODE]],'[7]page 1'!$A:$A,'[7]page 1'!$C:$C,"")</f>
        <v/>
      </c>
      <c r="BT708" s="21" t="str">
        <f>_xlfn.XLOOKUP(Consolidated[[#This Row],[CODE]],[8]Sheet1!$A:$A,[8]Sheet1!$G:$G,"")</f>
        <v/>
      </c>
      <c r="BU708" s="21" t="s">
        <v>92</v>
      </c>
      <c r="BV708" s="21" t="s">
        <v>101</v>
      </c>
      <c r="BW708" s="25" t="s">
        <v>92</v>
      </c>
      <c r="BX708" s="32" t="s">
        <v>1940</v>
      </c>
      <c r="BY708" s="21" t="s">
        <v>1698</v>
      </c>
      <c r="BZ708" s="21" t="s">
        <v>103</v>
      </c>
      <c r="CA708" s="33" t="s">
        <v>1758</v>
      </c>
      <c r="CB708" s="21">
        <v>4</v>
      </c>
      <c r="CC708" s="25" t="s">
        <v>105</v>
      </c>
      <c r="CD708" s="21" t="s">
        <v>97</v>
      </c>
      <c r="CE708" s="21"/>
      <c r="CF708" s="21" t="s">
        <v>143</v>
      </c>
    </row>
    <row r="709" spans="1:84" ht="56.4" x14ac:dyDescent="0.3">
      <c r="A709" s="21">
        <v>66480</v>
      </c>
      <c r="B709" s="22" t="s">
        <v>1941</v>
      </c>
      <c r="C709" s="21" t="s">
        <v>1698</v>
      </c>
      <c r="D709" s="21" t="s">
        <v>1711</v>
      </c>
      <c r="E709" s="21" t="s">
        <v>1711</v>
      </c>
      <c r="F709" s="21"/>
      <c r="G709" s="21" t="s">
        <v>1942</v>
      </c>
      <c r="H709" s="21" t="s">
        <v>1943</v>
      </c>
      <c r="I709" s="21" t="s">
        <v>92</v>
      </c>
      <c r="J709" s="21" t="s">
        <v>93</v>
      </c>
      <c r="K709" s="21" t="s">
        <v>191</v>
      </c>
      <c r="L709" s="24" t="s">
        <v>92</v>
      </c>
      <c r="M709" s="24" t="s">
        <v>92</v>
      </c>
      <c r="N709" s="24" t="s">
        <v>92</v>
      </c>
      <c r="O709" s="24" t="s">
        <v>92</v>
      </c>
      <c r="P709" s="24" t="s">
        <v>92</v>
      </c>
      <c r="Q709" s="24" t="s">
        <v>92</v>
      </c>
      <c r="R709" s="24" t="s">
        <v>92</v>
      </c>
      <c r="S709" s="24">
        <v>54.057785946345845</v>
      </c>
      <c r="T709" s="24">
        <v>41.590767874359692</v>
      </c>
      <c r="U709" s="24">
        <v>61.803558658917979</v>
      </c>
      <c r="V709" s="24">
        <v>49.647446204678843</v>
      </c>
      <c r="W709" s="24" t="s">
        <v>92</v>
      </c>
      <c r="X709" s="24" t="s">
        <v>92</v>
      </c>
      <c r="Y709" s="24" t="s">
        <v>92</v>
      </c>
      <c r="Z709" s="24" t="s">
        <v>92</v>
      </c>
      <c r="AA709" s="24" t="s">
        <v>92</v>
      </c>
      <c r="AB709" s="23" t="s">
        <v>192</v>
      </c>
      <c r="AC709" s="37">
        <v>18.396031000000001</v>
      </c>
      <c r="AD709" s="37">
        <v>-65.987769999999998</v>
      </c>
      <c r="AE709" s="37" t="str">
        <f>_xlfn.XLOOKUP(Consolidated[[#This Row],[CODE]],[1]updatedschoolpoints!$A:$A,[1]updatedschoolpoints!$O:$O)</f>
        <v>088-022-605-50</v>
      </c>
      <c r="AF709" s="37">
        <f>_xlfn.XLOOKUP(Consolidated[[#This Row],[CODE]],[1]updatedschoolpoints!$A:$A,[1]updatedschoolpoints!$Q:$Q)</f>
        <v>50</v>
      </c>
      <c r="AG709" s="37">
        <f>_xlfn.XLOOKUP(Consolidated[[#This Row],[CODE]],[1]updatedschoolpoints!$A:$A,[1]updatedschoolpoints!$P:$P)</f>
        <v>605</v>
      </c>
      <c r="AH709" s="37">
        <f>_xlfn.XLOOKUP(Consolidated[[#This Row],[CODE]],[1]updatedschoolpoints!$A:$A,[1]updatedschoolpoints!$I:$I)</f>
        <v>5.4198607589999996</v>
      </c>
      <c r="AI709" s="37">
        <f>_xlfn.XLOOKUP(Consolidated[[#This Row],[CODE]],[1]updatedschoolpoints!$A:$A,[1]updatedschoolpoints!$H:$H)</f>
        <v>236089.1347</v>
      </c>
      <c r="AJ709" s="21">
        <v>59541</v>
      </c>
      <c r="AK709" s="21" t="s">
        <v>137</v>
      </c>
      <c r="AL709" s="26">
        <f>_xlfn.XLOOKUP(Consolidated[[#This Row],[CODE]],'[9]Added completed QCQA items 2206'!$J:$J,'[9]Added completed QCQA items 2206'!$GB:$GB,"MISSING")</f>
        <v>0.74299999999999999</v>
      </c>
      <c r="AM709" s="27">
        <f>IF(AND(Consolidated[[#This Row],[DESIGNATION]]="Historic",Consolidated[[#This Row],[DESIGNATION 3/22/2022]]="Historic"),AL709,AL709/1.6)</f>
        <v>0.46437499999999998</v>
      </c>
      <c r="AN709" s="21" t="s">
        <v>97</v>
      </c>
      <c r="AO709" s="21" t="s">
        <v>97</v>
      </c>
      <c r="AP709" s="21" t="str">
        <f>_xlfn.XLOOKUP(Consolidated[[#This Row],[CODE]],'[3]PRUEBA PVI'!$D:$D,'[3]PRUEBA PVI'!$I:$I,"NO DATA")</f>
        <v>REGULAR</v>
      </c>
      <c r="AQ709" s="28" t="str">
        <f>IF(_xlfn.XLOOKUP(Consolidated[[#This Row],[CODE]],'[4]PRUEBA PVI'!$D:$D,'[4]PRUEBA PVI'!$I:$I,"NOT FOUND")=Consolidated[[#This Row],[SPECIAL SCHOOL]],"MATCHES","NO")</f>
        <v>MATCHES</v>
      </c>
      <c r="AR709" s="28"/>
      <c r="AS709" s="21">
        <f>_xlfn.XLOOKUP(Consolidated[[#This Row],[CODE]],'[5]WORKING FILE'!$D:$D,'[5]WORKING FILE'!$W:$W,"")</f>
        <v>4</v>
      </c>
      <c r="AT709" s="33">
        <f>_xlfn.XLOOKUP(Consolidated[[#This Row],[CODE]],'[5]WORKING FILE'!$D:$D,'[5]WORKING FILE'!$V:$V)</f>
        <v>0</v>
      </c>
      <c r="AU709" s="21" t="str">
        <f>_xlfn.XLOOKUP(Consolidated[[#This Row],[CODE]],'[6]Karen sort'!$D:$D,'[6]Karen sort'!$O:$O,"NOT COMPLETE")</f>
        <v>6-8</v>
      </c>
      <c r="AV709" s="21">
        <v>18.100000000000001</v>
      </c>
      <c r="AW709" s="21">
        <v>2</v>
      </c>
      <c r="AX709" s="21" t="s">
        <v>92</v>
      </c>
      <c r="AY709" s="27" t="s">
        <v>92</v>
      </c>
      <c r="AZ709" s="21"/>
      <c r="BA709" s="21"/>
      <c r="BB709" s="21"/>
      <c r="BC709" s="21"/>
      <c r="BD709" s="21"/>
      <c r="BE709" s="21"/>
      <c r="BF709" s="24" t="s">
        <v>98</v>
      </c>
      <c r="BG709" s="24">
        <v>330.569483636943</v>
      </c>
      <c r="BH709" s="29" t="str">
        <f>IF(_xlfn.XLOOKUP(Consolidated[[#This Row],[CODE]],'[4]PRUEBA PVI'!$D:$D,'[4]PRUEBA PVI'!$AF:$AF,"NOT FOUND")=BG709,"",_xlfn.XLOOKUP(Consolidated[[#This Row],[CODE]],'[4]PRUEBA PVI'!$D:$D,'[4]PRUEBA PVI'!$AF:$AF,"NOT FOUND"))</f>
        <v/>
      </c>
      <c r="BI709" s="30">
        <v>313.11921709422421</v>
      </c>
      <c r="BJ709" s="21">
        <v>26</v>
      </c>
      <c r="BK709" s="28" t="str">
        <f>IF(_xlfn.XLOOKUP(Consolidated[[#This Row],[CODE]],'[4]PRUEBA PVI'!$D:$D,'[4]PRUEBA PVI'!$AK:$AK,"NO DATA")=Consolidated[[#This Row],[NO OF CLASSROOMS]],"","DOES NOT MATCH")</f>
        <v/>
      </c>
      <c r="BL709" s="31">
        <f>Consolidated[[#This Row],[ENROLLMENT 2021-22]]/Consolidated[[#This Row],[NO OF CLASSROOMS]]</f>
        <v>12.043046811316316</v>
      </c>
      <c r="BM709" s="21">
        <f>Consolidated[[#This Row],[FLOOR AREA (SF)]]/Consolidated[[#This Row],[ENROLLMENT 2022-23]]</f>
        <v>180.11644434001215</v>
      </c>
      <c r="BN709" s="21" t="s">
        <v>99</v>
      </c>
      <c r="BO709" s="21" t="s">
        <v>132</v>
      </c>
      <c r="BP709" s="21" t="s">
        <v>97</v>
      </c>
      <c r="BQ709" s="21" t="s">
        <v>97</v>
      </c>
      <c r="BR709" s="21" t="s">
        <v>97</v>
      </c>
      <c r="BS709" s="21" t="str">
        <f>_xlfn.XLOOKUP(Consolidated[[#This Row],[CODE]],'[7]page 1'!$A:$A,'[7]page 1'!$C:$C,"")</f>
        <v/>
      </c>
      <c r="BT709" s="21" t="str">
        <f>_xlfn.XLOOKUP(Consolidated[[#This Row],[CODE]],[8]Sheet1!$A:$A,[8]Sheet1!$G:$G,"")</f>
        <v/>
      </c>
      <c r="BU709" s="21" t="s">
        <v>285</v>
      </c>
      <c r="BV709" s="21" t="s">
        <v>101</v>
      </c>
      <c r="BW709" s="25" t="s">
        <v>92</v>
      </c>
      <c r="BX709" s="32" t="s">
        <v>1944</v>
      </c>
      <c r="BY709" s="21" t="s">
        <v>1711</v>
      </c>
      <c r="BZ709" s="21" t="s">
        <v>103</v>
      </c>
      <c r="CA709" s="33" t="s">
        <v>1811</v>
      </c>
      <c r="CB709" s="21">
        <v>1</v>
      </c>
      <c r="CC709" s="25" t="s">
        <v>105</v>
      </c>
      <c r="CD709" s="21" t="s">
        <v>97</v>
      </c>
      <c r="CE709" s="21"/>
      <c r="CF709" s="21" t="s">
        <v>127</v>
      </c>
    </row>
    <row r="710" spans="1:84" ht="56.4" x14ac:dyDescent="0.3">
      <c r="A710" s="21">
        <v>66498</v>
      </c>
      <c r="B710" s="22" t="s">
        <v>1945</v>
      </c>
      <c r="C710" s="21" t="s">
        <v>1698</v>
      </c>
      <c r="D710" s="21" t="s">
        <v>1711</v>
      </c>
      <c r="E710" s="21" t="s">
        <v>1711</v>
      </c>
      <c r="F710" s="21"/>
      <c r="G710" s="21" t="s">
        <v>189</v>
      </c>
      <c r="H710" s="21" t="s">
        <v>190</v>
      </c>
      <c r="I710" s="21" t="s">
        <v>92</v>
      </c>
      <c r="J710" s="21" t="s">
        <v>92</v>
      </c>
      <c r="K710" s="21" t="s">
        <v>191</v>
      </c>
      <c r="L710" s="24" t="s">
        <v>92</v>
      </c>
      <c r="M710" s="24" t="s">
        <v>92</v>
      </c>
      <c r="N710" s="24" t="s">
        <v>92</v>
      </c>
      <c r="O710" s="24" t="s">
        <v>92</v>
      </c>
      <c r="P710" s="24" t="s">
        <v>92</v>
      </c>
      <c r="Q710" s="24" t="s">
        <v>92</v>
      </c>
      <c r="R710" s="24" t="s">
        <v>92</v>
      </c>
      <c r="S710" s="24">
        <v>91.993074329746435</v>
      </c>
      <c r="T710" s="24">
        <v>77.510067402215782</v>
      </c>
      <c r="U710" s="24">
        <v>79.869214266909395</v>
      </c>
      <c r="V710" s="24" t="s">
        <v>92</v>
      </c>
      <c r="W710" s="24" t="s">
        <v>92</v>
      </c>
      <c r="X710" s="24" t="s">
        <v>92</v>
      </c>
      <c r="Y710" s="24" t="s">
        <v>92</v>
      </c>
      <c r="Z710" s="24" t="s">
        <v>92</v>
      </c>
      <c r="AA710" s="24" t="s">
        <v>92</v>
      </c>
      <c r="AB710" s="23" t="s">
        <v>230</v>
      </c>
      <c r="AC710" s="21">
        <v>18.40091</v>
      </c>
      <c r="AD710" s="21">
        <v>-65.976079999999996</v>
      </c>
      <c r="AE710" s="21" t="str">
        <f>_xlfn.XLOOKUP(Consolidated[[#This Row],[CODE]],[1]updatedschoolpoints!$A:$A,[1]updatedschoolpoints!$O:$O)</f>
        <v>088-014-807-01</v>
      </c>
      <c r="AF710" s="21">
        <f>_xlfn.XLOOKUP(Consolidated[[#This Row],[CODE]],[1]updatedschoolpoints!$A:$A,[1]updatedschoolpoints!$Q:$Q)</f>
        <v>1</v>
      </c>
      <c r="AG710" s="21">
        <f>_xlfn.XLOOKUP(Consolidated[[#This Row],[CODE]],[1]updatedschoolpoints!$A:$A,[1]updatedschoolpoints!$P:$P)</f>
        <v>807</v>
      </c>
      <c r="AH710" s="21">
        <f>_xlfn.XLOOKUP(Consolidated[[#This Row],[CODE]],[1]updatedschoolpoints!$A:$A,[1]updatedschoolpoints!$I:$I)</f>
        <v>9.3359440080000002</v>
      </c>
      <c r="AI710" s="21">
        <f>_xlfn.XLOOKUP(Consolidated[[#This Row],[CODE]],[1]updatedschoolpoints!$A:$A,[1]updatedschoolpoints!$H:$H)</f>
        <v>406673.72100000002</v>
      </c>
      <c r="AJ710" s="21">
        <v>66580</v>
      </c>
      <c r="AK710" s="21" t="s">
        <v>346</v>
      </c>
      <c r="AL710" s="26">
        <f>_xlfn.XLOOKUP(Consolidated[[#This Row],[CODE]],'[9]Added completed QCQA items 2206'!$J:$J,'[9]Added completed QCQA items 2206'!$GB:$GB,"MISSING")</f>
        <v>0.89249999999999996</v>
      </c>
      <c r="AM710" s="27">
        <f>IF(AND(Consolidated[[#This Row],[DESIGNATION]]="Historic",Consolidated[[#This Row],[DESIGNATION 3/22/2022]]="Historic"),AL710,AL710/1.6)</f>
        <v>0.55781249999999993</v>
      </c>
      <c r="AN710" s="21" t="s">
        <v>97</v>
      </c>
      <c r="AO710" s="21" t="s">
        <v>97</v>
      </c>
      <c r="AP710" s="21" t="str">
        <f>_xlfn.XLOOKUP(Consolidated[[#This Row],[CODE]],'[3]PRUEBA PVI'!$D:$D,'[3]PRUEBA PVI'!$I:$I,"NO DATA")</f>
        <v>REGULAR</v>
      </c>
      <c r="AQ710" s="28" t="str">
        <f>IF(_xlfn.XLOOKUP(Consolidated[[#This Row],[CODE]],'[4]PRUEBA PVI'!$D:$D,'[4]PRUEBA PVI'!$I:$I,"NOT FOUND")=Consolidated[[#This Row],[SPECIAL SCHOOL]],"MATCHES","NO")</f>
        <v>MATCHES</v>
      </c>
      <c r="AR710" s="28"/>
      <c r="AS710" s="21">
        <f>_xlfn.XLOOKUP(Consolidated[[#This Row],[CODE]],'[5]WORKING FILE'!$D:$D,'[5]WORKING FILE'!$W:$W,"")</f>
        <v>4</v>
      </c>
      <c r="AT710" s="33" t="str">
        <f>_xlfn.XLOOKUP(Consolidated[[#This Row],[CODE]],'[5]WORKING FILE'!$D:$D,'[5]WORKING FILE'!$V:$V)</f>
        <v>shares site with Gilberto HS</v>
      </c>
      <c r="AU710" s="21" t="str">
        <f>_xlfn.XLOOKUP(Consolidated[[#This Row],[CODE]],'[6]Karen sort'!$D:$D,'[6]Karen sort'!$O:$O,"NOT COMPLETE")</f>
        <v>6-8</v>
      </c>
      <c r="AV710" s="21">
        <v>18.100000000000001</v>
      </c>
      <c r="AW710" s="21">
        <v>2</v>
      </c>
      <c r="AX710" s="21" t="s">
        <v>92</v>
      </c>
      <c r="AY710" s="27" t="s">
        <v>92</v>
      </c>
      <c r="AZ710" s="21"/>
      <c r="BA710" s="21"/>
      <c r="BB710" s="21"/>
      <c r="BC710" s="21"/>
      <c r="BD710" s="21"/>
      <c r="BE710" s="21"/>
      <c r="BF710" s="24" t="s">
        <v>179</v>
      </c>
      <c r="BG710" s="24">
        <v>249.37235599887163</v>
      </c>
      <c r="BH710" s="29" t="str">
        <f>IF(_xlfn.XLOOKUP(Consolidated[[#This Row],[CODE]],'[4]PRUEBA PVI'!$D:$D,'[4]PRUEBA PVI'!$AF:$AF,"NOT FOUND")=BG710,"",_xlfn.XLOOKUP(Consolidated[[#This Row],[CODE]],'[4]PRUEBA PVI'!$D:$D,'[4]PRUEBA PVI'!$AF:$AF,"NOT FOUND"))</f>
        <v/>
      </c>
      <c r="BI710" s="30">
        <v>236.45214153879033</v>
      </c>
      <c r="BJ710" s="21">
        <v>44</v>
      </c>
      <c r="BK710" s="28" t="str">
        <f>IF(_xlfn.XLOOKUP(Consolidated[[#This Row],[CODE]],'[4]PRUEBA PVI'!$D:$D,'[4]PRUEBA PVI'!$AK:$AK,"NO DATA")=Consolidated[[#This Row],[NO OF CLASSROOMS]],"","DOES NOT MATCH")</f>
        <v/>
      </c>
      <c r="BL710" s="31">
        <f>Consolidated[[#This Row],[ENROLLMENT 2021-22]]/Consolidated[[#This Row],[NO OF CLASSROOMS]]</f>
        <v>5.3739123076997801</v>
      </c>
      <c r="BM710" s="21">
        <f>Consolidated[[#This Row],[FLOOR AREA (SF)]]/Consolidated[[#This Row],[ENROLLMENT 2022-23]]</f>
        <v>266.99029943920993</v>
      </c>
      <c r="BN710" s="21" t="s">
        <v>99</v>
      </c>
      <c r="BO710" s="21" t="s">
        <v>132</v>
      </c>
      <c r="BP710" s="21" t="s">
        <v>97</v>
      </c>
      <c r="BQ710" s="21" t="s">
        <v>97</v>
      </c>
      <c r="BR710" s="21" t="s">
        <v>97</v>
      </c>
      <c r="BS710" s="21" t="str">
        <f>_xlfn.XLOOKUP(Consolidated[[#This Row],[CODE]],'[7]page 1'!$A:$A,'[7]page 1'!$C:$C,"")</f>
        <v/>
      </c>
      <c r="BT710" s="21" t="str">
        <f>_xlfn.XLOOKUP(Consolidated[[#This Row],[CODE]],[8]Sheet1!$A:$A,[8]Sheet1!$G:$G,"")</f>
        <v>ESSER ROOF SEALING PROGRAM</v>
      </c>
      <c r="BU710" s="21" t="s">
        <v>92</v>
      </c>
      <c r="BV710" s="21" t="s">
        <v>101</v>
      </c>
      <c r="BW710" s="25" t="s">
        <v>92</v>
      </c>
      <c r="BX710" s="32" t="s">
        <v>1946</v>
      </c>
      <c r="BY710" s="21" t="s">
        <v>1711</v>
      </c>
      <c r="BZ710" s="21" t="s">
        <v>103</v>
      </c>
      <c r="CA710" s="33" t="s">
        <v>1725</v>
      </c>
      <c r="CB710" s="21">
        <v>1</v>
      </c>
      <c r="CC710" s="25" t="s">
        <v>172</v>
      </c>
      <c r="CD710" s="21" t="s">
        <v>97</v>
      </c>
      <c r="CE710" s="21"/>
      <c r="CF710" s="21" t="s">
        <v>143</v>
      </c>
    </row>
    <row r="711" spans="1:84" ht="70.2" x14ac:dyDescent="0.3">
      <c r="A711" s="54">
        <v>66506</v>
      </c>
      <c r="B711" s="22" t="s">
        <v>1947</v>
      </c>
      <c r="C711" s="21" t="s">
        <v>1698</v>
      </c>
      <c r="D711" s="21" t="s">
        <v>1711</v>
      </c>
      <c r="E711" s="21" t="s">
        <v>1711</v>
      </c>
      <c r="F711" s="21"/>
      <c r="G711" s="21" t="s">
        <v>160</v>
      </c>
      <c r="H711" s="21" t="s">
        <v>161</v>
      </c>
      <c r="I711" s="21" t="s">
        <v>110</v>
      </c>
      <c r="J711" s="21" t="s">
        <v>93</v>
      </c>
      <c r="K711" s="21" t="s">
        <v>162</v>
      </c>
      <c r="L711" s="24">
        <v>3.2325408893611103</v>
      </c>
      <c r="M711" s="24" t="s">
        <v>92</v>
      </c>
      <c r="N711" s="24" t="s">
        <v>92</v>
      </c>
      <c r="O711" s="24" t="s">
        <v>92</v>
      </c>
      <c r="P711" s="24" t="s">
        <v>92</v>
      </c>
      <c r="Q711" s="24" t="s">
        <v>92</v>
      </c>
      <c r="R711" s="24" t="s">
        <v>92</v>
      </c>
      <c r="S711" s="24" t="s">
        <v>92</v>
      </c>
      <c r="T711" s="24" t="s">
        <v>92</v>
      </c>
      <c r="U711" s="24" t="s">
        <v>92</v>
      </c>
      <c r="V711" s="24">
        <v>60.149790594130138</v>
      </c>
      <c r="W711" s="24">
        <v>39.113443424104879</v>
      </c>
      <c r="X711" s="24">
        <v>62.721354328680988</v>
      </c>
      <c r="Y711" s="24">
        <v>97.429847458915262</v>
      </c>
      <c r="Z711" s="24" t="s">
        <v>92</v>
      </c>
      <c r="AA711" s="24" t="s">
        <v>92</v>
      </c>
      <c r="AB711" s="23" t="s">
        <v>178</v>
      </c>
      <c r="AC711" s="21">
        <v>18.38561</v>
      </c>
      <c r="AD711" s="21">
        <v>-65.956590000000006</v>
      </c>
      <c r="AE711" s="21" t="str">
        <f>_xlfn.XLOOKUP(Consolidated[[#This Row],[CODE]],[1]updatedschoolpoints!$A:$A,[1]updatedschoolpoints!$O:$O)</f>
        <v>088-067-111-31</v>
      </c>
      <c r="AF711" s="21">
        <f>_xlfn.XLOOKUP(Consolidated[[#This Row],[CODE]],[1]updatedschoolpoints!$A:$A,[1]updatedschoolpoints!$Q:$Q)</f>
        <v>31</v>
      </c>
      <c r="AG711" s="21">
        <f>_xlfn.XLOOKUP(Consolidated[[#This Row],[CODE]],[1]updatedschoolpoints!$A:$A,[1]updatedschoolpoints!$P:$P)</f>
        <v>111</v>
      </c>
      <c r="AH711" s="21">
        <f>_xlfn.XLOOKUP(Consolidated[[#This Row],[CODE]],[1]updatedschoolpoints!$A:$A,[1]updatedschoolpoints!$I:$I)</f>
        <v>7.5193393899999998</v>
      </c>
      <c r="AI711" s="21">
        <f>_xlfn.XLOOKUP(Consolidated[[#This Row],[CODE]],[1]updatedschoolpoints!$A:$A,[1]updatedschoolpoints!$H:$H)</f>
        <v>327542.42379999999</v>
      </c>
      <c r="AJ711" s="21">
        <v>97050</v>
      </c>
      <c r="AK711" s="21" t="s">
        <v>580</v>
      </c>
      <c r="AL711" s="26">
        <f>_xlfn.XLOOKUP(Consolidated[[#This Row],[CODE]],'[2]FCI updated 220517'!$B:$B,'[2]FCI updated 220517'!$GD:$GD)</f>
        <v>1.256</v>
      </c>
      <c r="AM711" s="27">
        <f>IF(AND(Consolidated[[#This Row],[DESIGNATION]]="Historic",Consolidated[[#This Row],[DESIGNATION 3/22/2022]]="Historic"),AL711,AL711/1.6)</f>
        <v>0.78499999999999992</v>
      </c>
      <c r="AN711" s="21" t="s">
        <v>97</v>
      </c>
      <c r="AO711" s="21" t="s">
        <v>97</v>
      </c>
      <c r="AP711" s="21" t="str">
        <f>_xlfn.XLOOKUP(Consolidated[[#This Row],[CODE]],'[3]PRUEBA PVI'!$D:$D,'[3]PRUEBA PVI'!$I:$I,"NO DATA")</f>
        <v>VOCACIONAL</v>
      </c>
      <c r="AQ711" s="28" t="str">
        <f>IF(_xlfn.XLOOKUP(Consolidated[[#This Row],[CODE]],'[4]PRUEBA PVI'!$D:$D,'[4]PRUEBA PVI'!$I:$I,"NOT FOUND")=Consolidated[[#This Row],[SPECIAL SCHOOL]],"MATCHES","NO")</f>
        <v>MATCHES</v>
      </c>
      <c r="AR711" s="28">
        <v>1</v>
      </c>
      <c r="AS711" s="21">
        <f>_xlfn.XLOOKUP(Consolidated[[#This Row],[CODE]],'[5]WORKING FILE'!$D:$D,'[5]WORKING FILE'!$W:$W,"")</f>
        <v>1</v>
      </c>
      <c r="AT711" s="33" t="str">
        <f>_xlfn.XLOOKUP(Consolidated[[#This Row],[CODE]],'[5]WORKING FILE'!$D:$D,'[5]WORKING FILE'!$V:$V)</f>
        <v>flood plain; partial vocational</v>
      </c>
      <c r="AU711" s="21" t="str">
        <f>_xlfn.XLOOKUP(Consolidated[[#This Row],[CODE]],'[6]Karen sort'!$D:$D,'[6]Karen sort'!$O:$O,"NOT COMPLETE")</f>
        <v>PK, 9-12</v>
      </c>
      <c r="AV711" s="21">
        <v>18.100000000000001</v>
      </c>
      <c r="AW711" s="21"/>
      <c r="AX711" s="21" t="s">
        <v>92</v>
      </c>
      <c r="AY711" s="27" t="s">
        <v>92</v>
      </c>
      <c r="AZ711" s="21"/>
      <c r="BA711" s="21"/>
      <c r="BB711" s="21"/>
      <c r="BC711" s="21"/>
      <c r="BD711" s="21"/>
      <c r="BE711" s="21"/>
      <c r="BF711" s="24" t="s">
        <v>98</v>
      </c>
      <c r="BG711" s="24">
        <v>377.86666448305306</v>
      </c>
      <c r="BH711" s="29" t="str">
        <f>IF(_xlfn.XLOOKUP(Consolidated[[#This Row],[CODE]],'[4]PRUEBA PVI'!$D:$D,'[4]PRUEBA PVI'!$AF:$AF,"NOT FOUND")=BG711,"",_xlfn.XLOOKUP(Consolidated[[#This Row],[CODE]],'[4]PRUEBA PVI'!$D:$D,'[4]PRUEBA PVI'!$AF:$AF,"NOT FOUND"))</f>
        <v/>
      </c>
      <c r="BI711" s="30">
        <v>366.2002769419326</v>
      </c>
      <c r="BJ711" s="21">
        <v>61</v>
      </c>
      <c r="BK711" s="28" t="str">
        <f>IF(_xlfn.XLOOKUP(Consolidated[[#This Row],[CODE]],'[4]PRUEBA PVI'!$D:$D,'[4]PRUEBA PVI'!$AK:$AK,"NO DATA")=Consolidated[[#This Row],[NO OF CLASSROOMS]],"","DOES NOT MATCH")</f>
        <v/>
      </c>
      <c r="BL711" s="31">
        <f>Consolidated[[#This Row],[ENROLLMENT 2021-22]]/Consolidated[[#This Row],[NO OF CLASSROOMS]]</f>
        <v>6.0032832285562723</v>
      </c>
      <c r="BM711" s="21">
        <f>Consolidated[[#This Row],[FLOOR AREA (SF)]]/Consolidated[[#This Row],[ENROLLMENT 2022-23]]</f>
        <v>256.83662816028215</v>
      </c>
      <c r="BN711" s="21" t="s">
        <v>99</v>
      </c>
      <c r="BO711" s="21" t="s">
        <v>132</v>
      </c>
      <c r="BP711" s="21" t="s">
        <v>97</v>
      </c>
      <c r="BQ711" s="21" t="s">
        <v>97</v>
      </c>
      <c r="BR711" s="21" t="s">
        <v>97</v>
      </c>
      <c r="BS711" s="21" t="str">
        <f>_xlfn.XLOOKUP(Consolidated[[#This Row],[CODE]],'[7]page 1'!$A:$A,'[7]page 1'!$C:$C,"")</f>
        <v>85KVA</v>
      </c>
      <c r="BT711" s="21" t="str">
        <f>_xlfn.XLOOKUP(Consolidated[[#This Row],[CODE]],[8]Sheet1!$A:$A,[8]Sheet1!$G:$G,"")</f>
        <v/>
      </c>
      <c r="BU711" s="21" t="s">
        <v>92</v>
      </c>
      <c r="BV711" s="21" t="s">
        <v>101</v>
      </c>
      <c r="BW711" s="25" t="s">
        <v>92</v>
      </c>
      <c r="BX711" s="32" t="s">
        <v>1948</v>
      </c>
      <c r="BY711" s="21" t="s">
        <v>1711</v>
      </c>
      <c r="BZ711" s="21" t="s">
        <v>103</v>
      </c>
      <c r="CA711" s="33" t="s">
        <v>1801</v>
      </c>
      <c r="CB711" s="21">
        <v>1</v>
      </c>
      <c r="CC711" s="25" t="s">
        <v>105</v>
      </c>
      <c r="CD711" s="21" t="s">
        <v>97</v>
      </c>
      <c r="CE711" s="21"/>
      <c r="CF711" s="21" t="s">
        <v>117</v>
      </c>
    </row>
    <row r="712" spans="1:84" ht="70.8" x14ac:dyDescent="0.3">
      <c r="A712" s="21">
        <v>67785</v>
      </c>
      <c r="B712" s="22" t="s">
        <v>1949</v>
      </c>
      <c r="C712" s="21" t="s">
        <v>1698</v>
      </c>
      <c r="D712" s="21" t="s">
        <v>1747</v>
      </c>
      <c r="E712" s="21" t="s">
        <v>1698</v>
      </c>
      <c r="F712" s="21"/>
      <c r="G712" s="21" t="s">
        <v>119</v>
      </c>
      <c r="H712" s="21" t="s">
        <v>120</v>
      </c>
      <c r="I712" s="21" t="s">
        <v>92</v>
      </c>
      <c r="J712" s="21" t="s">
        <v>93</v>
      </c>
      <c r="K712" s="21" t="s">
        <v>121</v>
      </c>
      <c r="L712" s="24" t="s">
        <v>92</v>
      </c>
      <c r="M712" s="24">
        <v>18.123469866768321</v>
      </c>
      <c r="N712" s="24">
        <v>19.607063791876232</v>
      </c>
      <c r="O712" s="24">
        <v>19.711009064525005</v>
      </c>
      <c r="P712" s="24">
        <v>20.719491370814296</v>
      </c>
      <c r="Q712" s="24">
        <v>36.819994410845545</v>
      </c>
      <c r="R712" s="24">
        <v>23.641917763361981</v>
      </c>
      <c r="S712" s="24" t="s">
        <v>92</v>
      </c>
      <c r="T712" s="24" t="s">
        <v>92</v>
      </c>
      <c r="U712" s="24" t="s">
        <v>92</v>
      </c>
      <c r="V712" s="24" t="s">
        <v>92</v>
      </c>
      <c r="W712" s="24" t="s">
        <v>92</v>
      </c>
      <c r="X712" s="24" t="s">
        <v>92</v>
      </c>
      <c r="Y712" s="24" t="s">
        <v>92</v>
      </c>
      <c r="Z712" s="24" t="s">
        <v>92</v>
      </c>
      <c r="AA712" s="24" t="s">
        <v>92</v>
      </c>
      <c r="AB712" s="23" t="s">
        <v>136</v>
      </c>
      <c r="AC712" s="21">
        <v>18.40081</v>
      </c>
      <c r="AD712" s="21">
        <v>-66.01285</v>
      </c>
      <c r="AE712" s="21" t="str">
        <f>_xlfn.XLOOKUP(Consolidated[[#This Row],[CODE]],[1]updatedschoolpoints!$A:$A,[1]updatedschoolpoints!$O:$O)</f>
        <v>063-098-900-93</v>
      </c>
      <c r="AF712" s="21">
        <f>_xlfn.XLOOKUP(Consolidated[[#This Row],[CODE]],[1]updatedschoolpoints!$A:$A,[1]updatedschoolpoints!$Q:$Q)</f>
        <v>93</v>
      </c>
      <c r="AG712" s="21">
        <f>_xlfn.XLOOKUP(Consolidated[[#This Row],[CODE]],[1]updatedschoolpoints!$A:$A,[1]updatedschoolpoints!$P:$P)</f>
        <v>900</v>
      </c>
      <c r="AH712" s="21">
        <f>_xlfn.XLOOKUP(Consolidated[[#This Row],[CODE]],[1]updatedschoolpoints!$A:$A,[1]updatedschoolpoints!$I:$I)</f>
        <v>2.8029703979999998</v>
      </c>
      <c r="AI712" s="21">
        <f>_xlfn.XLOOKUP(Consolidated[[#This Row],[CODE]],[1]updatedschoolpoints!$A:$A,[1]updatedschoolpoints!$H:$H)</f>
        <v>122097.39049999999</v>
      </c>
      <c r="AJ712" s="21">
        <v>64400</v>
      </c>
      <c r="AK712" s="21" t="s">
        <v>730</v>
      </c>
      <c r="AL712" s="26">
        <f>_xlfn.XLOOKUP(Consolidated[[#This Row],[CODE]],'[2]FCI updated 220517'!$B:$B,'[2]FCI updated 220517'!$GD:$GD)</f>
        <v>0.9</v>
      </c>
      <c r="AM712" s="27">
        <f>IF(AND(Consolidated[[#This Row],[DESIGNATION]]="Historic",Consolidated[[#This Row],[DESIGNATION 3/22/2022]]="Historic"),AL712,AL712/1.6)</f>
        <v>0.5625</v>
      </c>
      <c r="AN712" s="21" t="s">
        <v>97</v>
      </c>
      <c r="AO712" s="21" t="s">
        <v>97</v>
      </c>
      <c r="AP712" s="21" t="str">
        <f>_xlfn.XLOOKUP(Consolidated[[#This Row],[CODE]],'[3]PRUEBA PVI'!$D:$D,'[3]PRUEBA PVI'!$I:$I,"NO DATA")</f>
        <v>REGULAR</v>
      </c>
      <c r="AQ712" s="28" t="str">
        <f>IF(_xlfn.XLOOKUP(Consolidated[[#This Row],[CODE]],'[4]PRUEBA PVI'!$D:$D,'[4]PRUEBA PVI'!$I:$I,"NOT FOUND")=Consolidated[[#This Row],[SPECIAL SCHOOL]],"MATCHES","NO")</f>
        <v>MATCHES</v>
      </c>
      <c r="AR712" s="28"/>
      <c r="AS712" s="21">
        <f>_xlfn.XLOOKUP(Consolidated[[#This Row],[CODE]],'[5]WORKING FILE'!$D:$D,'[5]WORKING FILE'!$W:$W,"")</f>
        <v>4</v>
      </c>
      <c r="AT712" s="33">
        <f>_xlfn.XLOOKUP(Consolidated[[#This Row],[CODE]],'[5]WORKING FILE'!$D:$D,'[5]WORKING FILE'!$V:$V)</f>
        <v>0</v>
      </c>
      <c r="AU712" s="21" t="str">
        <f>_xlfn.XLOOKUP(Consolidated[[#This Row],[CODE]],'[6]Karen sort'!$D:$D,'[6]Karen sort'!$O:$O,"NOT COMPLETE")</f>
        <v>PK-5</v>
      </c>
      <c r="AV712" s="21">
        <v>43.6</v>
      </c>
      <c r="AW712" s="21">
        <v>3</v>
      </c>
      <c r="AX712" s="21" t="s">
        <v>92</v>
      </c>
      <c r="AY712" s="27" t="s">
        <v>92</v>
      </c>
      <c r="AZ712" s="21"/>
      <c r="BA712" s="21"/>
      <c r="BB712" s="21"/>
      <c r="BC712" s="21"/>
      <c r="BD712" s="21"/>
      <c r="BE712" s="21"/>
      <c r="BF712" s="24" t="s">
        <v>179</v>
      </c>
      <c r="BG712" s="24">
        <v>140.53861160123893</v>
      </c>
      <c r="BH712" s="29" t="str">
        <f>IF(_xlfn.XLOOKUP(Consolidated[[#This Row],[CODE]],'[4]PRUEBA PVI'!$D:$D,'[4]PRUEBA PVI'!$AF:$AF,"NOT FOUND")=BG712,"",_xlfn.XLOOKUP(Consolidated[[#This Row],[CODE]],'[4]PRUEBA PVI'!$D:$D,'[4]PRUEBA PVI'!$AF:$AF,"NOT FOUND"))</f>
        <v/>
      </c>
      <c r="BI712" s="30">
        <v>132.5628937395297</v>
      </c>
      <c r="BJ712" s="21">
        <v>22</v>
      </c>
      <c r="BK712" s="28" t="str">
        <f>IF(_xlfn.XLOOKUP(Consolidated[[#This Row],[CODE]],'[4]PRUEBA PVI'!$D:$D,'[4]PRUEBA PVI'!$AK:$AK,"NO DATA")=Consolidated[[#This Row],[NO OF CLASSROOMS]],"","DOES NOT MATCH")</f>
        <v/>
      </c>
      <c r="BL712" s="31">
        <f>Consolidated[[#This Row],[ENROLLMENT 2021-22]]/Consolidated[[#This Row],[NO OF CLASSROOMS]]</f>
        <v>6.0255860790695319</v>
      </c>
      <c r="BM712" s="21">
        <f>Consolidated[[#This Row],[FLOOR AREA (SF)]]/Consolidated[[#This Row],[ENROLLMENT 2022-23]]</f>
        <v>458.23705860085698</v>
      </c>
      <c r="BN712" s="21" t="s">
        <v>99</v>
      </c>
      <c r="BO712" s="21" t="s">
        <v>132</v>
      </c>
      <c r="BP712" s="21" t="s">
        <v>97</v>
      </c>
      <c r="BQ712" s="21" t="s">
        <v>97</v>
      </c>
      <c r="BR712" s="21" t="s">
        <v>97</v>
      </c>
      <c r="BS712" s="21" t="str">
        <f>_xlfn.XLOOKUP(Consolidated[[#This Row],[CODE]],'[7]page 1'!$A:$A,'[7]page 1'!$C:$C,"")</f>
        <v/>
      </c>
      <c r="BT712" s="21" t="str">
        <f>_xlfn.XLOOKUP(Consolidated[[#This Row],[CODE]],[8]Sheet1!$A:$A,[8]Sheet1!$G:$G,"")</f>
        <v>ESSER ROOF SEALING PROGRAM</v>
      </c>
      <c r="BU712" s="21" t="s">
        <v>92</v>
      </c>
      <c r="BV712" s="21" t="s">
        <v>101</v>
      </c>
      <c r="BW712" s="25" t="s">
        <v>92</v>
      </c>
      <c r="BX712" s="32" t="s">
        <v>1950</v>
      </c>
      <c r="BY712" s="21" t="s">
        <v>1698</v>
      </c>
      <c r="BZ712" s="21" t="s">
        <v>103</v>
      </c>
      <c r="CA712" s="33" t="s">
        <v>1817</v>
      </c>
      <c r="CB712" s="21">
        <v>4</v>
      </c>
      <c r="CC712" s="25" t="s">
        <v>172</v>
      </c>
      <c r="CD712" s="21" t="s">
        <v>97</v>
      </c>
      <c r="CE712" s="21"/>
      <c r="CF712" s="21" t="s">
        <v>154</v>
      </c>
    </row>
    <row r="713" spans="1:84" ht="84.6" x14ac:dyDescent="0.3">
      <c r="A713" s="21">
        <v>67934</v>
      </c>
      <c r="B713" s="22" t="s">
        <v>1951</v>
      </c>
      <c r="C713" s="21" t="s">
        <v>1698</v>
      </c>
      <c r="D713" s="21" t="s">
        <v>1747</v>
      </c>
      <c r="E713" s="21" t="s">
        <v>1698</v>
      </c>
      <c r="F713" s="21"/>
      <c r="G713" s="21" t="s">
        <v>189</v>
      </c>
      <c r="H713" s="21" t="s">
        <v>190</v>
      </c>
      <c r="I713" s="21" t="s">
        <v>92</v>
      </c>
      <c r="J713" s="21" t="s">
        <v>93</v>
      </c>
      <c r="K713" s="21" t="s">
        <v>191</v>
      </c>
      <c r="L713" s="24" t="s">
        <v>92</v>
      </c>
      <c r="M713" s="24" t="s">
        <v>92</v>
      </c>
      <c r="N713" s="24" t="s">
        <v>92</v>
      </c>
      <c r="O713" s="24" t="s">
        <v>92</v>
      </c>
      <c r="P713" s="24" t="s">
        <v>92</v>
      </c>
      <c r="Q713" s="24" t="s">
        <v>92</v>
      </c>
      <c r="R713" s="24" t="s">
        <v>92</v>
      </c>
      <c r="S713" s="24">
        <v>82.509252233896291</v>
      </c>
      <c r="T713" s="24">
        <v>58.605172913870476</v>
      </c>
      <c r="U713" s="24">
        <v>77.967566308173446</v>
      </c>
      <c r="V713" s="24" t="s">
        <v>92</v>
      </c>
      <c r="W713" s="24" t="s">
        <v>92</v>
      </c>
      <c r="X713" s="24" t="s">
        <v>92</v>
      </c>
      <c r="Y713" s="24" t="s">
        <v>92</v>
      </c>
      <c r="Z713" s="24" t="s">
        <v>92</v>
      </c>
      <c r="AA713" s="24" t="s">
        <v>92</v>
      </c>
      <c r="AB713" s="23" t="s">
        <v>192</v>
      </c>
      <c r="AC713" s="21">
        <v>18.402290000000001</v>
      </c>
      <c r="AD713" s="21">
        <v>-66.012699999999995</v>
      </c>
      <c r="AE713" s="21" t="str">
        <f>_xlfn.XLOOKUP(Consolidated[[#This Row],[CODE]],[1]updatedschoolpoints!$A:$A,[1]updatedschoolpoints!$O:$O)</f>
        <v>063-098-900-93</v>
      </c>
      <c r="AF713" s="21">
        <f>_xlfn.XLOOKUP(Consolidated[[#This Row],[CODE]],[1]updatedschoolpoints!$A:$A,[1]updatedschoolpoints!$Q:$Q)</f>
        <v>93</v>
      </c>
      <c r="AG713" s="21">
        <f>_xlfn.XLOOKUP(Consolidated[[#This Row],[CODE]],[1]updatedschoolpoints!$A:$A,[1]updatedschoolpoints!$P:$P)</f>
        <v>900</v>
      </c>
      <c r="AH713" s="21">
        <f>_xlfn.XLOOKUP(Consolidated[[#This Row],[CODE]],[1]updatedschoolpoints!$A:$A,[1]updatedschoolpoints!$I:$I)</f>
        <v>5.0942677160000001</v>
      </c>
      <c r="AI713" s="21">
        <f>_xlfn.XLOOKUP(Consolidated[[#This Row],[CODE]],[1]updatedschoolpoints!$A:$A,[1]updatedschoolpoints!$H:$H)</f>
        <v>221906.30170000001</v>
      </c>
      <c r="AJ713" s="21">
        <v>12784</v>
      </c>
      <c r="AK713" s="21" t="s">
        <v>730</v>
      </c>
      <c r="AL713" s="26">
        <f>_xlfn.XLOOKUP(Consolidated[[#This Row],[CODE]],'[2]FCI updated 220517'!$B:$B,'[2]FCI updated 220517'!$GD:$GD)</f>
        <v>1</v>
      </c>
      <c r="AM713" s="27">
        <f>IF(AND(Consolidated[[#This Row],[DESIGNATION]]="Historic",Consolidated[[#This Row],[DESIGNATION 3/22/2022]]="Historic"),AL713,AL713/1.6)</f>
        <v>0.625</v>
      </c>
      <c r="AN713" s="21" t="s">
        <v>97</v>
      </c>
      <c r="AO713" s="21" t="s">
        <v>97</v>
      </c>
      <c r="AP713" s="21" t="str">
        <f>_xlfn.XLOOKUP(Consolidated[[#This Row],[CODE]],'[3]PRUEBA PVI'!$D:$D,'[3]PRUEBA PVI'!$I:$I,"NO DATA")</f>
        <v>REGULAR</v>
      </c>
      <c r="AQ713" s="28" t="str">
        <f>IF(_xlfn.XLOOKUP(Consolidated[[#This Row],[CODE]],'[4]PRUEBA PVI'!$D:$D,'[4]PRUEBA PVI'!$I:$I,"NOT FOUND")=Consolidated[[#This Row],[SPECIAL SCHOOL]],"MATCHES","NO")</f>
        <v>MATCHES</v>
      </c>
      <c r="AR713" s="28"/>
      <c r="AS713" s="21">
        <f>_xlfn.XLOOKUP(Consolidated[[#This Row],[CODE]],'[5]WORKING FILE'!$D:$D,'[5]WORKING FILE'!$W:$W,"")</f>
        <v>5</v>
      </c>
      <c r="AT713" s="33" t="str">
        <f>_xlfn.XLOOKUP(Consolidated[[#This Row],[CODE]],'[5]WORKING FILE'!$D:$D,'[5]WORKING FILE'!$V:$V)</f>
        <v>create 4 550 student middles (Rafael Maria de Labra, Wiliam Boyce, Berwind Int., Pachin)</v>
      </c>
      <c r="AU713" s="21" t="str">
        <f>_xlfn.XLOOKUP(Consolidated[[#This Row],[CODE]],'[6]Karen sort'!$D:$D,'[6]Karen sort'!$O:$O,"NOT COMPLETE")</f>
        <v>6-8</v>
      </c>
      <c r="AV713" s="21">
        <v>43.6</v>
      </c>
      <c r="AW713" s="21">
        <v>2</v>
      </c>
      <c r="AX713" s="21" t="s">
        <v>92</v>
      </c>
      <c r="AY713" s="27" t="s">
        <v>92</v>
      </c>
      <c r="AZ713" s="21"/>
      <c r="BA713" s="21"/>
      <c r="BB713" s="21"/>
      <c r="BC713" s="21"/>
      <c r="BD713" s="21"/>
      <c r="BE713" s="21"/>
      <c r="BF713" s="24" t="s">
        <v>179</v>
      </c>
      <c r="BG713" s="24">
        <v>240.75991721098401</v>
      </c>
      <c r="BH713" s="29" t="str">
        <f>IF(_xlfn.XLOOKUP(Consolidated[[#This Row],[CODE]],'[4]PRUEBA PVI'!$D:$D,'[4]PRUEBA PVI'!$AF:$AF,"NOT FOUND")=BG713,"",_xlfn.XLOOKUP(Consolidated[[#This Row],[CODE]],'[4]PRUEBA PVI'!$D:$D,'[4]PRUEBA PVI'!$AF:$AF,"NOT FOUND"))</f>
        <v/>
      </c>
      <c r="BI713" s="30">
        <v>228.21181543009976</v>
      </c>
      <c r="BJ713" s="21">
        <v>35</v>
      </c>
      <c r="BK713" s="28" t="str">
        <f>IF(_xlfn.XLOOKUP(Consolidated[[#This Row],[CODE]],'[4]PRUEBA PVI'!$D:$D,'[4]PRUEBA PVI'!$AK:$AK,"NO DATA")=Consolidated[[#This Row],[NO OF CLASSROOMS]],"","DOES NOT MATCH")</f>
        <v/>
      </c>
      <c r="BL713" s="31">
        <f>Consolidated[[#This Row],[ENROLLMENT 2021-22]]/Consolidated[[#This Row],[NO OF CLASSROOMS]]</f>
        <v>6.5203375837171365</v>
      </c>
      <c r="BM713" s="21">
        <f>Consolidated[[#This Row],[FLOOR AREA (SF)]]/Consolidated[[#This Row],[ENROLLMENT 2022-23]]</f>
        <v>53.098539607807957</v>
      </c>
      <c r="BN713" s="21" t="s">
        <v>99</v>
      </c>
      <c r="BO713" s="21" t="s">
        <v>132</v>
      </c>
      <c r="BP713" s="21" t="s">
        <v>97</v>
      </c>
      <c r="BQ713" s="21" t="s">
        <v>97</v>
      </c>
      <c r="BR713" s="21" t="s">
        <v>97</v>
      </c>
      <c r="BS713" s="21" t="str">
        <f>_xlfn.XLOOKUP(Consolidated[[#This Row],[CODE]],'[7]page 1'!$A:$A,'[7]page 1'!$C:$C,"")</f>
        <v/>
      </c>
      <c r="BT713" s="21" t="str">
        <f>_xlfn.XLOOKUP(Consolidated[[#This Row],[CODE]],[8]Sheet1!$A:$A,[8]Sheet1!$G:$G,"")</f>
        <v/>
      </c>
      <c r="BU713" s="21" t="s">
        <v>92</v>
      </c>
      <c r="BV713" s="21" t="s">
        <v>101</v>
      </c>
      <c r="BW713" s="25" t="s">
        <v>92</v>
      </c>
      <c r="BX713" s="32" t="s">
        <v>1952</v>
      </c>
      <c r="BY713" s="21" t="s">
        <v>1698</v>
      </c>
      <c r="BZ713" s="21" t="s">
        <v>103</v>
      </c>
      <c r="CA713" s="33" t="s">
        <v>1817</v>
      </c>
      <c r="CB713" s="21">
        <v>4</v>
      </c>
      <c r="CC713" s="25" t="s">
        <v>172</v>
      </c>
      <c r="CD713" s="21" t="s">
        <v>97</v>
      </c>
      <c r="CE713" s="21" t="s">
        <v>1023</v>
      </c>
      <c r="CF713" s="21" t="s">
        <v>154</v>
      </c>
    </row>
    <row r="714" spans="1:84" ht="41.4" x14ac:dyDescent="0.3">
      <c r="A714" s="21">
        <v>67942</v>
      </c>
      <c r="B714" s="22" t="s">
        <v>1953</v>
      </c>
      <c r="C714" s="21" t="s">
        <v>1698</v>
      </c>
      <c r="D714" s="21" t="s">
        <v>1747</v>
      </c>
      <c r="E714" s="21" t="s">
        <v>1698</v>
      </c>
      <c r="F714" s="21"/>
      <c r="G714" s="21" t="s">
        <v>160</v>
      </c>
      <c r="H714" s="21" t="s">
        <v>161</v>
      </c>
      <c r="I714" s="21" t="s">
        <v>92</v>
      </c>
      <c r="J714" s="21" t="s">
        <v>92</v>
      </c>
      <c r="K714" s="21" t="s">
        <v>162</v>
      </c>
      <c r="L714" s="24" t="s">
        <v>92</v>
      </c>
      <c r="M714" s="24" t="s">
        <v>92</v>
      </c>
      <c r="N714" s="24" t="s">
        <v>92</v>
      </c>
      <c r="O714" s="24" t="s">
        <v>92</v>
      </c>
      <c r="P714" s="24" t="s">
        <v>92</v>
      </c>
      <c r="Q714" s="24" t="s">
        <v>92</v>
      </c>
      <c r="R714" s="24" t="s">
        <v>92</v>
      </c>
      <c r="S714" s="24" t="s">
        <v>92</v>
      </c>
      <c r="T714" s="24" t="s">
        <v>92</v>
      </c>
      <c r="U714" s="24" t="s">
        <v>92</v>
      </c>
      <c r="V714" s="24">
        <v>44.873653300382799</v>
      </c>
      <c r="W714" s="24">
        <v>57.239185498690063</v>
      </c>
      <c r="X714" s="24">
        <v>67.546073892425682</v>
      </c>
      <c r="Y714" s="24">
        <v>49.197249706977011</v>
      </c>
      <c r="Z714" s="24" t="s">
        <v>92</v>
      </c>
      <c r="AA714" s="24" t="s">
        <v>92</v>
      </c>
      <c r="AB714" s="23" t="s">
        <v>313</v>
      </c>
      <c r="AC714" s="21">
        <v>18.407299999999999</v>
      </c>
      <c r="AD714" s="21">
        <v>-66.012249999999995</v>
      </c>
      <c r="AE714" s="21" t="str">
        <f>_xlfn.XLOOKUP(Consolidated[[#This Row],[CODE]],[1]updatedschoolpoints!$A:$A,[1]updatedschoolpoints!$O:$O)</f>
        <v>063-098-900-93</v>
      </c>
      <c r="AF714" s="21">
        <f>_xlfn.XLOOKUP(Consolidated[[#This Row],[CODE]],[1]updatedschoolpoints!$A:$A,[1]updatedschoolpoints!$Q:$Q)</f>
        <v>93</v>
      </c>
      <c r="AG714" s="21">
        <f>_xlfn.XLOOKUP(Consolidated[[#This Row],[CODE]],[1]updatedschoolpoints!$A:$A,[1]updatedschoolpoints!$P:$P)</f>
        <v>900</v>
      </c>
      <c r="AH714" s="21">
        <f>_xlfn.XLOOKUP(Consolidated[[#This Row],[CODE]],[1]updatedschoolpoints!$A:$A,[1]updatedschoolpoints!$I:$I)</f>
        <v>3.5498369140000001</v>
      </c>
      <c r="AI714" s="21">
        <f>_xlfn.XLOOKUP(Consolidated[[#This Row],[CODE]],[1]updatedschoolpoints!$A:$A,[1]updatedschoolpoints!$H:$H)</f>
        <v>154630.89600000001</v>
      </c>
      <c r="AJ714" s="21">
        <v>22348</v>
      </c>
      <c r="AK714" s="21" t="s">
        <v>730</v>
      </c>
      <c r="AL714" s="26">
        <f>_xlfn.XLOOKUP(Consolidated[[#This Row],[CODE]],'[2]FCI updated 220517'!$B:$B,'[2]FCI updated 220517'!$GD:$GD)</f>
        <v>0.8175</v>
      </c>
      <c r="AM714" s="27">
        <f>IF(AND(Consolidated[[#This Row],[DESIGNATION]]="Historic",Consolidated[[#This Row],[DESIGNATION 3/22/2022]]="Historic"),AL714,AL714/1.6)</f>
        <v>0.51093749999999993</v>
      </c>
      <c r="AN714" s="21" t="s">
        <v>97</v>
      </c>
      <c r="AO714" s="21" t="s">
        <v>97</v>
      </c>
      <c r="AP714" s="21" t="str">
        <f>_xlfn.XLOOKUP(Consolidated[[#This Row],[CODE]],'[3]PRUEBA PVI'!$D:$D,'[3]PRUEBA PVI'!$I:$I,"NO DATA")</f>
        <v>VOCACIONAL</v>
      </c>
      <c r="AQ714" s="28" t="str">
        <f>IF(_xlfn.XLOOKUP(Consolidated[[#This Row],[CODE]],'[4]PRUEBA PVI'!$D:$D,'[4]PRUEBA PVI'!$I:$I,"NOT FOUND")=Consolidated[[#This Row],[SPECIAL SCHOOL]],"MATCHES","NO")</f>
        <v>MATCHES</v>
      </c>
      <c r="AR714" s="28"/>
      <c r="AS714" s="21">
        <f>_xlfn.XLOOKUP(Consolidated[[#This Row],[CODE]],'[5]WORKING FILE'!$D:$D,'[5]WORKING FILE'!$W:$W,"")</f>
        <v>5</v>
      </c>
      <c r="AT714" s="33">
        <f>_xlfn.XLOOKUP(Consolidated[[#This Row],[CODE]],'[5]WORKING FILE'!$D:$D,'[5]WORKING FILE'!$V:$V)</f>
        <v>0</v>
      </c>
      <c r="AU714" s="21" t="str">
        <f>_xlfn.XLOOKUP(Consolidated[[#This Row],[CODE]],'[6]Karen sort'!$D:$D,'[6]Karen sort'!$O:$O,"NOT COMPLETE")</f>
        <v>9-12</v>
      </c>
      <c r="AV714" s="21">
        <v>43.6</v>
      </c>
      <c r="AW714" s="21">
        <v>2</v>
      </c>
      <c r="AX714" s="21" t="s">
        <v>92</v>
      </c>
      <c r="AY714" s="27" t="s">
        <v>92</v>
      </c>
      <c r="AZ714" s="21"/>
      <c r="BA714" s="21"/>
      <c r="BB714" s="21"/>
      <c r="BC714" s="21"/>
      <c r="BD714" s="21"/>
      <c r="BE714" s="21"/>
      <c r="BF714" s="24" t="s">
        <v>179</v>
      </c>
      <c r="BG714" s="24">
        <v>218.85616239847553</v>
      </c>
      <c r="BH714" s="29" t="str">
        <f>IF(_xlfn.XLOOKUP(Consolidated[[#This Row],[CODE]],'[4]PRUEBA PVI'!$D:$D,'[4]PRUEBA PVI'!$AF:$AF,"NOT FOUND")=BG714,"",_xlfn.XLOOKUP(Consolidated[[#This Row],[CODE]],'[4]PRUEBA PVI'!$D:$D,'[4]PRUEBA PVI'!$AF:$AF,"NOT FOUND"))</f>
        <v/>
      </c>
      <c r="BI714" s="30">
        <v>210.08530743055096</v>
      </c>
      <c r="BJ714" s="21">
        <v>28</v>
      </c>
      <c r="BK714" s="28" t="str">
        <f>IF(_xlfn.XLOOKUP(Consolidated[[#This Row],[CODE]],'[4]PRUEBA PVI'!$D:$D,'[4]PRUEBA PVI'!$AK:$AK,"NO DATA")=Consolidated[[#This Row],[NO OF CLASSROOMS]],"","DOES NOT MATCH")</f>
        <v/>
      </c>
      <c r="BL714" s="31">
        <f>Consolidated[[#This Row],[ENROLLMENT 2021-22]]/Consolidated[[#This Row],[NO OF CLASSROOMS]]</f>
        <v>7.5030466939482485</v>
      </c>
      <c r="BM714" s="21">
        <f>Consolidated[[#This Row],[FLOOR AREA (SF)]]/Consolidated[[#This Row],[ENROLLMENT 2022-23]]</f>
        <v>102.11272899554264</v>
      </c>
      <c r="BN714" s="21" t="s">
        <v>99</v>
      </c>
      <c r="BO714" s="21" t="s">
        <v>132</v>
      </c>
      <c r="BP714" s="21" t="s">
        <v>97</v>
      </c>
      <c r="BQ714" s="21" t="s">
        <v>97</v>
      </c>
      <c r="BR714" s="21" t="s">
        <v>97</v>
      </c>
      <c r="BS714" s="21" t="str">
        <f>_xlfn.XLOOKUP(Consolidated[[#This Row],[CODE]],'[7]page 1'!$A:$A,'[7]page 1'!$C:$C,"")</f>
        <v/>
      </c>
      <c r="BT714" s="21" t="str">
        <f>_xlfn.XLOOKUP(Consolidated[[#This Row],[CODE]],[8]Sheet1!$A:$A,[8]Sheet1!$G:$G,"")</f>
        <v/>
      </c>
      <c r="BU714" s="21" t="s">
        <v>92</v>
      </c>
      <c r="BV714" s="21" t="s">
        <v>101</v>
      </c>
      <c r="BW714" s="25" t="s">
        <v>92</v>
      </c>
      <c r="BX714" s="32" t="s">
        <v>1954</v>
      </c>
      <c r="BY714" s="21" t="s">
        <v>1698</v>
      </c>
      <c r="BZ714" s="21" t="s">
        <v>103</v>
      </c>
      <c r="CA714" s="33" t="s">
        <v>1817</v>
      </c>
      <c r="CB714" s="21">
        <v>4</v>
      </c>
      <c r="CC714" s="25" t="s">
        <v>172</v>
      </c>
      <c r="CD714" s="21" t="s">
        <v>97</v>
      </c>
      <c r="CE714" s="21"/>
      <c r="CF714" s="21" t="s">
        <v>154</v>
      </c>
    </row>
    <row r="715" spans="1:84" ht="27.6" x14ac:dyDescent="0.3">
      <c r="A715" s="21">
        <v>68510</v>
      </c>
      <c r="B715" s="22" t="s">
        <v>1955</v>
      </c>
      <c r="C715" s="21" t="s">
        <v>1698</v>
      </c>
      <c r="D715" s="21" t="s">
        <v>1711</v>
      </c>
      <c r="E715" s="21" t="s">
        <v>1711</v>
      </c>
      <c r="F715" s="21"/>
      <c r="G715" s="21" t="s">
        <v>119</v>
      </c>
      <c r="H715" s="21" t="s">
        <v>120</v>
      </c>
      <c r="I715" s="21" t="s">
        <v>92</v>
      </c>
      <c r="J715" s="21" t="s">
        <v>93</v>
      </c>
      <c r="K715" s="21" t="s">
        <v>121</v>
      </c>
      <c r="L715" s="24" t="s">
        <v>92</v>
      </c>
      <c r="M715" s="24">
        <v>36.246939733536642</v>
      </c>
      <c r="N715" s="24">
        <v>42.01513669687764</v>
      </c>
      <c r="O715" s="24">
        <v>39.422018129050009</v>
      </c>
      <c r="P715" s="24">
        <v>36.730007430079887</v>
      </c>
      <c r="Q715" s="24">
        <v>48.149223460336479</v>
      </c>
      <c r="R715" s="24">
        <v>47.283835526723962</v>
      </c>
      <c r="S715" s="24" t="s">
        <v>92</v>
      </c>
      <c r="T715" s="24" t="s">
        <v>92</v>
      </c>
      <c r="U715" s="24" t="s">
        <v>92</v>
      </c>
      <c r="V715" s="24" t="s">
        <v>92</v>
      </c>
      <c r="W715" s="24" t="s">
        <v>92</v>
      </c>
      <c r="X715" s="24" t="s">
        <v>92</v>
      </c>
      <c r="Y715" s="24" t="s">
        <v>92</v>
      </c>
      <c r="Z715" s="24">
        <v>11.449794669095976</v>
      </c>
      <c r="AA715" s="24" t="s">
        <v>92</v>
      </c>
      <c r="AB715" s="23" t="s">
        <v>136</v>
      </c>
      <c r="AC715" s="21">
        <v>18.36965</v>
      </c>
      <c r="AD715" s="21">
        <v>-65.985749999999996</v>
      </c>
      <c r="AE715" s="21" t="str">
        <f>_xlfn.XLOOKUP(Consolidated[[#This Row],[CODE]],[1]updatedschoolpoints!$A:$A,[1]updatedschoolpoints!$O:$O)</f>
        <v>116-013-032-63</v>
      </c>
      <c r="AF715" s="21">
        <f>_xlfn.XLOOKUP(Consolidated[[#This Row],[CODE]],[1]updatedschoolpoints!$A:$A,[1]updatedschoolpoints!$Q:$Q)</f>
        <v>63</v>
      </c>
      <c r="AG715" s="21">
        <f>_xlfn.XLOOKUP(Consolidated[[#This Row],[CODE]],[1]updatedschoolpoints!$A:$A,[1]updatedschoolpoints!$P:$P)</f>
        <v>32</v>
      </c>
      <c r="AH715" s="21">
        <f>_xlfn.XLOOKUP(Consolidated[[#This Row],[CODE]],[1]updatedschoolpoints!$A:$A,[1]updatedschoolpoints!$I:$I)</f>
        <v>1.9064322279999999</v>
      </c>
      <c r="AI715" s="21">
        <f>_xlfn.XLOOKUP(Consolidated[[#This Row],[CODE]],[1]updatedschoolpoints!$A:$A,[1]updatedschoolpoints!$H:$H)</f>
        <v>83044.187860000005</v>
      </c>
      <c r="AJ715" s="21">
        <v>53840</v>
      </c>
      <c r="AK715" s="21" t="s">
        <v>1319</v>
      </c>
      <c r="AL715" s="26">
        <f>_xlfn.XLOOKUP(Consolidated[[#This Row],[CODE]],'[2]FCI updated 220517'!$B:$B,'[2]FCI updated 220517'!$GD:$GD)</f>
        <v>0.84250000000000003</v>
      </c>
      <c r="AM715" s="27">
        <f>IF(AND(Consolidated[[#This Row],[DESIGNATION]]="Historic",Consolidated[[#This Row],[DESIGNATION 3/22/2022]]="Historic"),AL715,AL715/1.6)</f>
        <v>0.52656249999999993</v>
      </c>
      <c r="AN715" s="21" t="s">
        <v>45</v>
      </c>
      <c r="AO715" s="21" t="s">
        <v>97</v>
      </c>
      <c r="AP715" s="21" t="str">
        <f>_xlfn.XLOOKUP(Consolidated[[#This Row],[CODE]],'[3]PRUEBA PVI'!$D:$D,'[3]PRUEBA PVI'!$I:$I,"NO DATA")</f>
        <v>REGULAR</v>
      </c>
      <c r="AQ715" s="28" t="str">
        <f>IF(_xlfn.XLOOKUP(Consolidated[[#This Row],[CODE]],'[4]PRUEBA PVI'!$D:$D,'[4]PRUEBA PVI'!$I:$I,"NOT FOUND")=Consolidated[[#This Row],[SPECIAL SCHOOL]],"MATCHES","NO")</f>
        <v>MATCHES</v>
      </c>
      <c r="AR715" s="28"/>
      <c r="AS715" s="21">
        <f>_xlfn.XLOOKUP(Consolidated[[#This Row],[CODE]],'[5]WORKING FILE'!$D:$D,'[5]WORKING FILE'!$W:$W,"")</f>
        <v>4</v>
      </c>
      <c r="AT715" s="33">
        <f>_xlfn.XLOOKUP(Consolidated[[#This Row],[CODE]],'[5]WORKING FILE'!$D:$D,'[5]WORKING FILE'!$V:$V)</f>
        <v>0</v>
      </c>
      <c r="AU715" s="21" t="str">
        <f>_xlfn.XLOOKUP(Consolidated[[#This Row],[CODE]],'[6]Karen sort'!$D:$D,'[6]Karen sort'!$O:$O,"NOT COMPLETE")</f>
        <v>PK-5</v>
      </c>
      <c r="AV715" s="21">
        <v>18.100000000000001</v>
      </c>
      <c r="AW715" s="21">
        <v>4</v>
      </c>
      <c r="AX715" s="21" t="s">
        <v>92</v>
      </c>
      <c r="AY715" s="27" t="s">
        <v>92</v>
      </c>
      <c r="AZ715" s="21"/>
      <c r="BA715" s="21"/>
      <c r="BB715" s="21"/>
      <c r="BC715" s="21"/>
      <c r="BD715" s="21"/>
      <c r="BE715" s="21"/>
      <c r="BF715" s="24" t="s">
        <v>179</v>
      </c>
      <c r="BG715" s="24">
        <v>300.56809497317499</v>
      </c>
      <c r="BH715" s="29" t="str">
        <f>IF(_xlfn.XLOOKUP(Consolidated[[#This Row],[CODE]],'[4]PRUEBA PVI'!$D:$D,'[4]PRUEBA PVI'!$AF:$AF,"NOT FOUND")=BG715,"",_xlfn.XLOOKUP(Consolidated[[#This Row],[CODE]],'[4]PRUEBA PVI'!$D:$D,'[4]PRUEBA PVI'!$AF:$AF,"NOT FOUND"))</f>
        <v/>
      </c>
      <c r="BI715" s="30">
        <v>286.29540807490662</v>
      </c>
      <c r="BJ715" s="21">
        <v>32</v>
      </c>
      <c r="BK715" s="28" t="str">
        <f>IF(_xlfn.XLOOKUP(Consolidated[[#This Row],[CODE]],'[4]PRUEBA PVI'!$D:$D,'[4]PRUEBA PVI'!$AK:$AK,"NO DATA")=Consolidated[[#This Row],[NO OF CLASSROOMS]],"","DOES NOT MATCH")</f>
        <v/>
      </c>
      <c r="BL715" s="31">
        <f>Consolidated[[#This Row],[ENROLLMENT 2021-22]]/Consolidated[[#This Row],[NO OF CLASSROOMS]]</f>
        <v>8.9467315023408318</v>
      </c>
      <c r="BM715" s="21">
        <f>Consolidated[[#This Row],[FLOOR AREA (SF)]]/Consolidated[[#This Row],[ENROLLMENT 2022-23]]</f>
        <v>179.12746196433488</v>
      </c>
      <c r="BN715" s="21" t="s">
        <v>99</v>
      </c>
      <c r="BO715" s="21" t="s">
        <v>132</v>
      </c>
      <c r="BP715" s="21" t="s">
        <v>97</v>
      </c>
      <c r="BQ715" s="21" t="s">
        <v>123</v>
      </c>
      <c r="BR715" s="21" t="s">
        <v>97</v>
      </c>
      <c r="BS715" s="21" t="str">
        <f>_xlfn.XLOOKUP(Consolidated[[#This Row],[CODE]],'[7]page 1'!$A:$A,'[7]page 1'!$C:$C,"")</f>
        <v/>
      </c>
      <c r="BT715" s="21" t="str">
        <f>_xlfn.XLOOKUP(Consolidated[[#This Row],[CODE]],[8]Sheet1!$A:$A,[8]Sheet1!$G:$G,"")</f>
        <v>ESSER ROOF SEALING PROGRAM</v>
      </c>
      <c r="BU715" s="21" t="s">
        <v>285</v>
      </c>
      <c r="BV715" s="21" t="s">
        <v>124</v>
      </c>
      <c r="BW715" s="25" t="s">
        <v>125</v>
      </c>
      <c r="BX715" s="32" t="s">
        <v>1956</v>
      </c>
      <c r="BY715" s="21" t="s">
        <v>1711</v>
      </c>
      <c r="BZ715" s="21" t="s">
        <v>103</v>
      </c>
      <c r="CA715" s="33" t="s">
        <v>1957</v>
      </c>
      <c r="CB715" s="21">
        <v>1</v>
      </c>
      <c r="CC715" s="25" t="s">
        <v>172</v>
      </c>
      <c r="CD715" s="21" t="s">
        <v>97</v>
      </c>
      <c r="CE715" s="21"/>
      <c r="CF715" s="21" t="s">
        <v>143</v>
      </c>
    </row>
    <row r="716" spans="1:84" ht="27.6" x14ac:dyDescent="0.3">
      <c r="A716" s="21">
        <v>69013</v>
      </c>
      <c r="B716" s="22" t="s">
        <v>1958</v>
      </c>
      <c r="C716" s="21" t="s">
        <v>1698</v>
      </c>
      <c r="D716" s="21" t="s">
        <v>1706</v>
      </c>
      <c r="E716" s="21" t="s">
        <v>1707</v>
      </c>
      <c r="F716" s="21"/>
      <c r="G716" s="21" t="s">
        <v>119</v>
      </c>
      <c r="H716" s="21" t="s">
        <v>120</v>
      </c>
      <c r="I716" s="21" t="s">
        <v>92</v>
      </c>
      <c r="J716" s="21" t="s">
        <v>92</v>
      </c>
      <c r="K716" s="21" t="s">
        <v>121</v>
      </c>
      <c r="L716" s="24" t="s">
        <v>92</v>
      </c>
      <c r="M716" s="24">
        <v>24.800537712419807</v>
      </c>
      <c r="N716" s="24">
        <v>21.474403200626352</v>
      </c>
      <c r="O716" s="24">
        <v>32.851681774208338</v>
      </c>
      <c r="P716" s="24">
        <v>26.370261744672742</v>
      </c>
      <c r="Q716" s="24">
        <v>39.652301673218275</v>
      </c>
      <c r="R716" s="24">
        <v>26.478947894965419</v>
      </c>
      <c r="S716" s="24" t="s">
        <v>92</v>
      </c>
      <c r="T716" s="24" t="s">
        <v>92</v>
      </c>
      <c r="U716" s="24" t="s">
        <v>92</v>
      </c>
      <c r="V716" s="24" t="s">
        <v>92</v>
      </c>
      <c r="W716" s="24" t="s">
        <v>92</v>
      </c>
      <c r="X716" s="24" t="s">
        <v>92</v>
      </c>
      <c r="Y716" s="24" t="s">
        <v>92</v>
      </c>
      <c r="Z716" s="24" t="s">
        <v>92</v>
      </c>
      <c r="AA716" s="24" t="s">
        <v>92</v>
      </c>
      <c r="AB716" s="23" t="s">
        <v>198</v>
      </c>
      <c r="AC716" s="21">
        <v>18.35322</v>
      </c>
      <c r="AD716" s="21">
        <v>-66.008039999999994</v>
      </c>
      <c r="AE716" s="21" t="str">
        <f>_xlfn.XLOOKUP(Consolidated[[#This Row],[CODE]],[1]updatedschoolpoints!$A:$A,[1]updatedschoolpoints!$O:$O)</f>
        <v>115-069-016-02</v>
      </c>
      <c r="AF716" s="21">
        <f>_xlfn.XLOOKUP(Consolidated[[#This Row],[CODE]],[1]updatedschoolpoints!$A:$A,[1]updatedschoolpoints!$Q:$Q)</f>
        <v>2</v>
      </c>
      <c r="AG716" s="21">
        <f>_xlfn.XLOOKUP(Consolidated[[#This Row],[CODE]],[1]updatedschoolpoints!$A:$A,[1]updatedschoolpoints!$P:$P)</f>
        <v>16</v>
      </c>
      <c r="AH716" s="21">
        <f>_xlfn.XLOOKUP(Consolidated[[#This Row],[CODE]],[1]updatedschoolpoints!$A:$A,[1]updatedschoolpoints!$I:$I)</f>
        <v>1.850313885</v>
      </c>
      <c r="AI716" s="21">
        <f>_xlfn.XLOOKUP(Consolidated[[#This Row],[CODE]],[1]updatedschoolpoints!$A:$A,[1]updatedschoolpoints!$H:$H)</f>
        <v>80599.672829999996</v>
      </c>
      <c r="AJ716" s="21">
        <v>29162</v>
      </c>
      <c r="AK716" s="21" t="s">
        <v>580</v>
      </c>
      <c r="AL716" s="26">
        <f>_xlfn.XLOOKUP(Consolidated[[#This Row],[CODE]],'[2]FCI updated 220517'!$B:$B,'[2]FCI updated 220517'!$GD:$GD)</f>
        <v>0</v>
      </c>
      <c r="AM716" s="27">
        <f>IF(AND(Consolidated[[#This Row],[DESIGNATION]]="Historic",Consolidated[[#This Row],[DESIGNATION 3/22/2022]]="Historic"),AL716,AL716/1.6)</f>
        <v>0</v>
      </c>
      <c r="AN716" s="21" t="s">
        <v>97</v>
      </c>
      <c r="AO716" s="21" t="s">
        <v>97</v>
      </c>
      <c r="AP716" s="21" t="str">
        <f>_xlfn.XLOOKUP(Consolidated[[#This Row],[CODE]],'[3]PRUEBA PVI'!$D:$D,'[3]PRUEBA PVI'!$I:$I,"NO DATA")</f>
        <v>REGULAR</v>
      </c>
      <c r="AQ716" s="28" t="str">
        <f>IF(_xlfn.XLOOKUP(Consolidated[[#This Row],[CODE]],'[4]PRUEBA PVI'!$D:$D,'[4]PRUEBA PVI'!$I:$I,"NOT FOUND")=Consolidated[[#This Row],[SPECIAL SCHOOL]],"MATCHES","NO")</f>
        <v>MATCHES</v>
      </c>
      <c r="AR716" s="28"/>
      <c r="AS716" s="21">
        <f>_xlfn.XLOOKUP(Consolidated[[#This Row],[CODE]],'[5]WORKING FILE'!$D:$D,'[5]WORKING FILE'!$W:$W,"")</f>
        <v>1</v>
      </c>
      <c r="AT716" s="33" t="str">
        <f>_xlfn.XLOOKUP(Consolidated[[#This Row],[CODE]],'[5]WORKING FILE'!$D:$D,'[5]WORKING FILE'!$V:$V)</f>
        <v>1.1m to EL CONQUISTADOR K-5 changed to PK-8, moved these students there since that school is not in a flood zone</v>
      </c>
      <c r="AU716" s="21" t="str">
        <f>_xlfn.XLOOKUP(Consolidated[[#This Row],[CODE]],'[6]Karen sort'!$D:$D,'[6]Karen sort'!$O:$O,"NOT COMPLETE")</f>
        <v>K-5</v>
      </c>
      <c r="AV716" s="21">
        <v>5.7</v>
      </c>
      <c r="AW716" s="21">
        <v>5</v>
      </c>
      <c r="AX716" s="21" t="s">
        <v>92</v>
      </c>
      <c r="AY716" s="27" t="s">
        <v>92</v>
      </c>
      <c r="AZ716" s="21"/>
      <c r="BA716" s="21"/>
      <c r="BB716" s="21"/>
      <c r="BC716" s="21"/>
      <c r="BD716" s="21"/>
      <c r="BE716" s="21"/>
      <c r="BF716" s="24" t="s">
        <v>98</v>
      </c>
      <c r="BG716" s="24">
        <v>171.62813400011095</v>
      </c>
      <c r="BH716" s="29" t="str">
        <f>IF(_xlfn.XLOOKUP(Consolidated[[#This Row],[CODE]],'[4]PRUEBA PVI'!$D:$D,'[4]PRUEBA PVI'!$AF:$AF,"NOT FOUND")=BG716,"",_xlfn.XLOOKUP(Consolidated[[#This Row],[CODE]],'[4]PRUEBA PVI'!$D:$D,'[4]PRUEBA PVI'!$AF:$AF,"NOT FOUND"))</f>
        <v/>
      </c>
      <c r="BI716" s="30">
        <v>161.85337919042604</v>
      </c>
      <c r="BJ716" s="21">
        <v>24</v>
      </c>
      <c r="BK716" s="28" t="str">
        <f>IF(_xlfn.XLOOKUP(Consolidated[[#This Row],[CODE]],'[4]PRUEBA PVI'!$D:$D,'[4]PRUEBA PVI'!$AK:$AK,"NO DATA")=Consolidated[[#This Row],[NO OF CLASSROOMS]],"","DOES NOT MATCH")</f>
        <v/>
      </c>
      <c r="BL716" s="31">
        <f>Consolidated[[#This Row],[ENROLLMENT 2021-22]]/Consolidated[[#This Row],[NO OF CLASSROOMS]]</f>
        <v>6.7438907996010853</v>
      </c>
      <c r="BM716" s="21">
        <f>Consolidated[[#This Row],[FLOOR AREA (SF)]]/Consolidated[[#This Row],[ENROLLMENT 2022-23]]</f>
        <v>169.91386738482601</v>
      </c>
      <c r="BN716" s="21" t="s">
        <v>99</v>
      </c>
      <c r="BO716" s="21" t="s">
        <v>132</v>
      </c>
      <c r="BP716" s="21" t="s">
        <v>97</v>
      </c>
      <c r="BQ716" s="21" t="s">
        <v>97</v>
      </c>
      <c r="BR716" s="21" t="s">
        <v>97</v>
      </c>
      <c r="BS716" s="21" t="str">
        <f>_xlfn.XLOOKUP(Consolidated[[#This Row],[CODE]],'[7]page 1'!$A:$A,'[7]page 1'!$C:$C,"")</f>
        <v/>
      </c>
      <c r="BT716" s="21" t="str">
        <f>_xlfn.XLOOKUP(Consolidated[[#This Row],[CODE]],[8]Sheet1!$A:$A,[8]Sheet1!$G:$G,"")</f>
        <v/>
      </c>
      <c r="BU716" s="21" t="s">
        <v>92</v>
      </c>
      <c r="BV716" s="21" t="s">
        <v>101</v>
      </c>
      <c r="BW716" s="25" t="s">
        <v>92</v>
      </c>
      <c r="BX716" s="32" t="s">
        <v>1959</v>
      </c>
      <c r="BY716" s="21" t="s">
        <v>1707</v>
      </c>
      <c r="BZ716" s="21" t="s">
        <v>103</v>
      </c>
      <c r="CA716" s="33" t="s">
        <v>1960</v>
      </c>
      <c r="CB716" s="21">
        <v>1</v>
      </c>
      <c r="CC716" s="25" t="s">
        <v>105</v>
      </c>
      <c r="CD716" s="21" t="s">
        <v>97</v>
      </c>
      <c r="CE716" s="21" t="s">
        <v>1023</v>
      </c>
      <c r="CF716" s="21" t="s">
        <v>127</v>
      </c>
    </row>
    <row r="717" spans="1:84" ht="27.6" x14ac:dyDescent="0.3">
      <c r="A717" s="21">
        <v>69021</v>
      </c>
      <c r="B717" s="22" t="s">
        <v>1961</v>
      </c>
      <c r="C717" s="21" t="s">
        <v>1698</v>
      </c>
      <c r="D717" s="21" t="s">
        <v>1706</v>
      </c>
      <c r="E717" s="21" t="s">
        <v>1707</v>
      </c>
      <c r="F717" s="21"/>
      <c r="G717" s="21" t="s">
        <v>255</v>
      </c>
      <c r="H717" s="21" t="s">
        <v>256</v>
      </c>
      <c r="I717" s="21" t="s">
        <v>110</v>
      </c>
      <c r="J717" s="21" t="s">
        <v>93</v>
      </c>
      <c r="K717" s="21" t="s">
        <v>111</v>
      </c>
      <c r="L717" s="24">
        <v>16.81478228098592</v>
      </c>
      <c r="M717" s="24">
        <v>30.523738722978223</v>
      </c>
      <c r="N717" s="24">
        <v>32.678439653127057</v>
      </c>
      <c r="O717" s="24">
        <v>37.544779170523817</v>
      </c>
      <c r="P717" s="24">
        <v>39.555392617009112</v>
      </c>
      <c r="Q717" s="24">
        <v>33.043584727681896</v>
      </c>
      <c r="R717" s="24">
        <v>25.533271184430937</v>
      </c>
      <c r="S717" s="24">
        <v>27.503084077965429</v>
      </c>
      <c r="T717" s="24" t="s">
        <v>92</v>
      </c>
      <c r="U717" s="24" t="s">
        <v>92</v>
      </c>
      <c r="V717" s="24" t="s">
        <v>92</v>
      </c>
      <c r="W717" s="24" t="s">
        <v>92</v>
      </c>
      <c r="X717" s="24" t="s">
        <v>92</v>
      </c>
      <c r="Y717" s="24" t="s">
        <v>92</v>
      </c>
      <c r="Z717" s="24" t="s">
        <v>92</v>
      </c>
      <c r="AA717" s="24" t="s">
        <v>92</v>
      </c>
      <c r="AB717" s="23" t="s">
        <v>290</v>
      </c>
      <c r="AC717" s="21">
        <v>18.362760000000002</v>
      </c>
      <c r="AD717" s="21">
        <v>-66.033829999999995</v>
      </c>
      <c r="AE717" s="21" t="str">
        <f>_xlfn.XLOOKUP(Consolidated[[#This Row],[CODE]],[1]updatedschoolpoints!$A:$A,[1]updatedschoolpoints!$O:$O)</f>
        <v>115-035-717-01</v>
      </c>
      <c r="AF717" s="21">
        <f>_xlfn.XLOOKUP(Consolidated[[#This Row],[CODE]],[1]updatedschoolpoints!$A:$A,[1]updatedschoolpoints!$Q:$Q)</f>
        <v>1</v>
      </c>
      <c r="AG717" s="21">
        <f>_xlfn.XLOOKUP(Consolidated[[#This Row],[CODE]],[1]updatedschoolpoints!$A:$A,[1]updatedschoolpoints!$P:$P)</f>
        <v>717</v>
      </c>
      <c r="AH717" s="21">
        <f>_xlfn.XLOOKUP(Consolidated[[#This Row],[CODE]],[1]updatedschoolpoints!$A:$A,[1]updatedschoolpoints!$I:$I)</f>
        <v>8.6161671500000008</v>
      </c>
      <c r="AI717" s="21">
        <f>_xlfn.XLOOKUP(Consolidated[[#This Row],[CODE]],[1]updatedschoolpoints!$A:$A,[1]updatedschoolpoints!$H:$H)</f>
        <v>375320.24109999998</v>
      </c>
      <c r="AJ717" s="21">
        <v>24274</v>
      </c>
      <c r="AK717" s="21" t="s">
        <v>248</v>
      </c>
      <c r="AL717" s="26">
        <f>_xlfn.XLOOKUP(Consolidated[[#This Row],[CODE]],'[2]FCI updated 220517'!$B:$B,'[2]FCI updated 220517'!$GD:$GD)</f>
        <v>1.1808000000000001</v>
      </c>
      <c r="AM717" s="27">
        <f>IF(AND(Consolidated[[#This Row],[DESIGNATION]]="Historic",Consolidated[[#This Row],[DESIGNATION 3/22/2022]]="Historic"),AL717,AL717/1.6)</f>
        <v>0.73799999999999999</v>
      </c>
      <c r="AN717" s="21" t="s">
        <v>97</v>
      </c>
      <c r="AO717" s="21" t="s">
        <v>97</v>
      </c>
      <c r="AP717" s="21" t="str">
        <f>_xlfn.XLOOKUP(Consolidated[[#This Row],[CODE]],'[3]PRUEBA PVI'!$D:$D,'[3]PRUEBA PVI'!$I:$I,"NO DATA")</f>
        <v>MONTESSORI</v>
      </c>
      <c r="AQ717" s="28" t="str">
        <f>IF(_xlfn.XLOOKUP(Consolidated[[#This Row],[CODE]],'[4]PRUEBA PVI'!$D:$D,'[4]PRUEBA PVI'!$I:$I,"NOT FOUND")=Consolidated[[#This Row],[SPECIAL SCHOOL]],"MATCHES","NO")</f>
        <v>MATCHES</v>
      </c>
      <c r="AR717" s="28"/>
      <c r="AS717" s="21">
        <f>_xlfn.XLOOKUP(Consolidated[[#This Row],[CODE]],'[5]WORKING FILE'!$D:$D,'[5]WORKING FILE'!$W:$W,"")</f>
        <v>5</v>
      </c>
      <c r="AT717" s="33" t="str">
        <f>_xlfn.XLOOKUP(Consolidated[[#This Row],[CODE]],'[5]WORKING FILE'!$D:$D,'[5]WORKING FILE'!$V:$V)</f>
        <v>1.3m to  JESUS SILVA K-8  changed to 6-8, moved grade 6 students there</v>
      </c>
      <c r="AU717" s="21" t="str">
        <f>_xlfn.XLOOKUP(Consolidated[[#This Row],[CODE]],'[6]Karen sort'!$D:$D,'[6]Karen sort'!$O:$O,"NOT COMPLETE")</f>
        <v>PK-5</v>
      </c>
      <c r="AV717" s="21">
        <v>5.7</v>
      </c>
      <c r="AW717" s="21">
        <v>2</v>
      </c>
      <c r="AX717" s="21" t="s">
        <v>92</v>
      </c>
      <c r="AY717" s="27" t="s">
        <v>92</v>
      </c>
      <c r="AZ717" s="21"/>
      <c r="BA717" s="21"/>
      <c r="BB717" s="21"/>
      <c r="BC717" s="21"/>
      <c r="BD717" s="21"/>
      <c r="BE717" s="21"/>
      <c r="BF717" s="24" t="s">
        <v>98</v>
      </c>
      <c r="BG717" s="24">
        <v>256.60672976603513</v>
      </c>
      <c r="BH717" s="29" t="str">
        <f>IF(_xlfn.XLOOKUP(Consolidated[[#This Row],[CODE]],'[4]PRUEBA PVI'!$D:$D,'[4]PRUEBA PVI'!$AF:$AF,"NOT FOUND")=BG717,"",_xlfn.XLOOKUP(Consolidated[[#This Row],[CODE]],'[4]PRUEBA PVI'!$D:$D,'[4]PRUEBA PVI'!$AF:$AF,"NOT FOUND"))</f>
        <v/>
      </c>
      <c r="BI717" s="30">
        <v>244.06802117568762</v>
      </c>
      <c r="BJ717" s="21">
        <v>13</v>
      </c>
      <c r="BK717" s="28" t="str">
        <f>IF(_xlfn.XLOOKUP(Consolidated[[#This Row],[CODE]],'[4]PRUEBA PVI'!$D:$D,'[4]PRUEBA PVI'!$AK:$AK,"NO DATA")=Consolidated[[#This Row],[NO OF CLASSROOMS]],"","DOES NOT MATCH")</f>
        <v/>
      </c>
      <c r="BL717" s="31">
        <f>Consolidated[[#This Row],[ENROLLMENT 2021-22]]/Consolidated[[#This Row],[NO OF CLASSROOMS]]</f>
        <v>18.774463167360587</v>
      </c>
      <c r="BM717" s="21">
        <f>Consolidated[[#This Row],[FLOOR AREA (SF)]]/Consolidated[[#This Row],[ENROLLMENT 2022-23]]</f>
        <v>94.596116096145138</v>
      </c>
      <c r="BN717" s="21" t="s">
        <v>99</v>
      </c>
      <c r="BO717" s="21" t="s">
        <v>100</v>
      </c>
      <c r="BP717" s="21" t="s">
        <v>97</v>
      </c>
      <c r="BQ717" s="21" t="s">
        <v>97</v>
      </c>
      <c r="BR717" s="21" t="s">
        <v>97</v>
      </c>
      <c r="BS717" s="21" t="str">
        <f>_xlfn.XLOOKUP(Consolidated[[#This Row],[CODE]],'[7]page 1'!$A:$A,'[7]page 1'!$C:$C,"")</f>
        <v/>
      </c>
      <c r="BT717" s="21" t="str">
        <f>_xlfn.XLOOKUP(Consolidated[[#This Row],[CODE]],[8]Sheet1!$A:$A,[8]Sheet1!$G:$G,"")</f>
        <v/>
      </c>
      <c r="BU717" s="21" t="s">
        <v>92</v>
      </c>
      <c r="BV717" s="21" t="s">
        <v>124</v>
      </c>
      <c r="BW717" s="25" t="s">
        <v>92</v>
      </c>
      <c r="BX717" s="32" t="s">
        <v>1962</v>
      </c>
      <c r="BY717" s="21" t="s">
        <v>1707</v>
      </c>
      <c r="BZ717" s="21" t="s">
        <v>103</v>
      </c>
      <c r="CA717" s="33" t="s">
        <v>1709</v>
      </c>
      <c r="CB717" s="21">
        <v>1</v>
      </c>
      <c r="CC717" s="25" t="s">
        <v>105</v>
      </c>
      <c r="CD717" s="21" t="s">
        <v>97</v>
      </c>
      <c r="CE717" s="21"/>
      <c r="CF717" s="21" t="s">
        <v>106</v>
      </c>
    </row>
    <row r="718" spans="1:84" ht="27.6" x14ac:dyDescent="0.3">
      <c r="A718" s="21">
        <v>69039</v>
      </c>
      <c r="B718" s="22" t="s">
        <v>1963</v>
      </c>
      <c r="C718" s="21" t="s">
        <v>1698</v>
      </c>
      <c r="D718" s="21" t="s">
        <v>1706</v>
      </c>
      <c r="E718" s="21" t="s">
        <v>1707</v>
      </c>
      <c r="F718" s="21"/>
      <c r="G718" s="21" t="s">
        <v>189</v>
      </c>
      <c r="H718" s="21" t="s">
        <v>190</v>
      </c>
      <c r="I718" s="21" t="s">
        <v>92</v>
      </c>
      <c r="J718" s="21" t="s">
        <v>93</v>
      </c>
      <c r="K718" s="21" t="s">
        <v>191</v>
      </c>
      <c r="L718" s="24" t="s">
        <v>92</v>
      </c>
      <c r="M718" s="24" t="s">
        <v>92</v>
      </c>
      <c r="N718" s="24" t="s">
        <v>92</v>
      </c>
      <c r="O718" s="24" t="s">
        <v>92</v>
      </c>
      <c r="P718" s="24" t="s">
        <v>92</v>
      </c>
      <c r="Q718" s="24" t="s">
        <v>92</v>
      </c>
      <c r="R718" s="24" t="s">
        <v>92</v>
      </c>
      <c r="S718" s="24">
        <v>44.573963850495694</v>
      </c>
      <c r="T718" s="24">
        <v>71.838599055712194</v>
      </c>
      <c r="U718" s="24">
        <v>88.426630081221106</v>
      </c>
      <c r="V718" s="24" t="s">
        <v>92</v>
      </c>
      <c r="W718" s="24" t="s">
        <v>92</v>
      </c>
      <c r="X718" s="24" t="s">
        <v>92</v>
      </c>
      <c r="Y718" s="24" t="s">
        <v>92</v>
      </c>
      <c r="Z718" s="24" t="s">
        <v>92</v>
      </c>
      <c r="AA718" s="24" t="s">
        <v>92</v>
      </c>
      <c r="AB718" s="23" t="s">
        <v>230</v>
      </c>
      <c r="AC718" s="21">
        <v>18.352889999999999</v>
      </c>
      <c r="AD718" s="21">
        <v>-66.006399999999999</v>
      </c>
      <c r="AE718" s="21" t="str">
        <f>_xlfn.XLOOKUP(Consolidated[[#This Row],[CODE]],[1]updatedschoolpoints!$A:$A,[1]updatedschoolpoints!$O:$O)</f>
        <v>115-069-017-03</v>
      </c>
      <c r="AF718" s="21">
        <f>_xlfn.XLOOKUP(Consolidated[[#This Row],[CODE]],[1]updatedschoolpoints!$A:$A,[1]updatedschoolpoints!$Q:$Q)</f>
        <v>3</v>
      </c>
      <c r="AG718" s="21">
        <f>_xlfn.XLOOKUP(Consolidated[[#This Row],[CODE]],[1]updatedschoolpoints!$A:$A,[1]updatedschoolpoints!$P:$P)</f>
        <v>17</v>
      </c>
      <c r="AH718" s="21">
        <f>_xlfn.XLOOKUP(Consolidated[[#This Row],[CODE]],[1]updatedschoolpoints!$A:$A,[1]updatedschoolpoints!$I:$I)</f>
        <v>1.3229035709999999</v>
      </c>
      <c r="AI718" s="21">
        <f>_xlfn.XLOOKUP(Consolidated[[#This Row],[CODE]],[1]updatedschoolpoints!$A:$A,[1]updatedschoolpoints!$H:$H)</f>
        <v>57625.679539999997</v>
      </c>
      <c r="AJ718" s="21">
        <v>26662</v>
      </c>
      <c r="AK718" s="21" t="s">
        <v>730</v>
      </c>
      <c r="AL718" s="26" t="e">
        <f>_xlfn.XLOOKUP(Consolidated[[#This Row],[CODE]],'[2]FCI updated 220517'!$B:$B,'[2]FCI updated 220517'!$GD:$GD)</f>
        <v>#N/A</v>
      </c>
      <c r="AM718" s="27" t="e">
        <f>IF(AND(Consolidated[[#This Row],[DESIGNATION]]="Historic",Consolidated[[#This Row],[DESIGNATION 3/22/2022]]="Historic"),AL718,AL718/1.6)</f>
        <v>#N/A</v>
      </c>
      <c r="AN718" s="21" t="s">
        <v>97</v>
      </c>
      <c r="AO718" s="21" t="s">
        <v>97</v>
      </c>
      <c r="AP718" s="21" t="str">
        <f>_xlfn.XLOOKUP(Consolidated[[#This Row],[CODE]],'[3]PRUEBA PVI'!$D:$D,'[3]PRUEBA PVI'!$I:$I,"NO DATA")</f>
        <v>REGULAR</v>
      </c>
      <c r="AQ718" s="28" t="str">
        <f>IF(_xlfn.XLOOKUP(Consolidated[[#This Row],[CODE]],'[4]PRUEBA PVI'!$D:$D,'[4]PRUEBA PVI'!$I:$I,"NOT FOUND")=Consolidated[[#This Row],[SPECIAL SCHOOL]],"MATCHES","NO")</f>
        <v>MATCHES</v>
      </c>
      <c r="AR718" s="28"/>
      <c r="AS718" s="21">
        <f>_xlfn.XLOOKUP(Consolidated[[#This Row],[CODE]],'[5]WORKING FILE'!$D:$D,'[5]WORKING FILE'!$W:$W,"")</f>
        <v>1</v>
      </c>
      <c r="AT718" s="33" t="str">
        <f>_xlfn.XLOOKUP(Consolidated[[#This Row],[CODE]],'[5]WORKING FILE'!$D:$D,'[5]WORKING FILE'!$V:$V)</f>
        <v>on the flood plain line, 1.2m to EL CONQUISTADOR K-5 changed to PK-8, moved these students there since that school is not in a flood zone</v>
      </c>
      <c r="AU718" s="21" t="str">
        <f>_xlfn.XLOOKUP(Consolidated[[#This Row],[CODE]],'[6]Karen sort'!$D:$D,'[6]Karen sort'!$O:$O,"NOT COMPLETE")</f>
        <v>K-5</v>
      </c>
      <c r="AV718" s="21">
        <v>5.7</v>
      </c>
      <c r="AW718" s="21">
        <v>2</v>
      </c>
      <c r="AX718" s="21" t="s">
        <v>92</v>
      </c>
      <c r="AY718" s="27" t="s">
        <v>92</v>
      </c>
      <c r="AZ718" s="21"/>
      <c r="BA718" s="21"/>
      <c r="BB718" s="21"/>
      <c r="BC718" s="21"/>
      <c r="BD718" s="21"/>
      <c r="BE718" s="21"/>
      <c r="BF718" s="24" t="s">
        <v>179</v>
      </c>
      <c r="BG718" s="24">
        <v>210.49430405396214</v>
      </c>
      <c r="BH718" s="29" t="str">
        <f>IF(_xlfn.XLOOKUP(Consolidated[[#This Row],[CODE]],'[4]PRUEBA PVI'!$D:$D,'[4]PRUEBA PVI'!$AF:$AF,"NOT FOUND")=BG718,"",_xlfn.XLOOKUP(Consolidated[[#This Row],[CODE]],'[4]PRUEBA PVI'!$D:$D,'[4]PRUEBA PVI'!$AF:$AF,"NOT FOUND"))</f>
        <v/>
      </c>
      <c r="BI718" s="30">
        <v>199.58641825183176</v>
      </c>
      <c r="BJ718" s="21">
        <v>23</v>
      </c>
      <c r="BK718" s="28" t="str">
        <f>IF(_xlfn.XLOOKUP(Consolidated[[#This Row],[CODE]],'[4]PRUEBA PVI'!$D:$D,'[4]PRUEBA PVI'!$AK:$AK,"NO DATA")=Consolidated[[#This Row],[NO OF CLASSROOMS]],"","DOES NOT MATCH")</f>
        <v/>
      </c>
      <c r="BL718" s="31">
        <f>Consolidated[[#This Row],[ENROLLMENT 2021-22]]/Consolidated[[#This Row],[NO OF CLASSROOMS]]</f>
        <v>8.677670358775293</v>
      </c>
      <c r="BM718" s="21">
        <f>Consolidated[[#This Row],[FLOOR AREA (SF)]]/Consolidated[[#This Row],[ENROLLMENT 2022-23]]</f>
        <v>126.66375995221682</v>
      </c>
      <c r="BN718" s="21" t="s">
        <v>99</v>
      </c>
      <c r="BO718" s="21" t="s">
        <v>115</v>
      </c>
      <c r="BP718" s="21" t="s">
        <v>97</v>
      </c>
      <c r="BQ718" s="21" t="s">
        <v>97</v>
      </c>
      <c r="BR718" s="21" t="s">
        <v>97</v>
      </c>
      <c r="BS718" s="21" t="str">
        <f>_xlfn.XLOOKUP(Consolidated[[#This Row],[CODE]],'[7]page 1'!$A:$A,'[7]page 1'!$C:$C,"")</f>
        <v/>
      </c>
      <c r="BT718" s="21" t="str">
        <f>_xlfn.XLOOKUP(Consolidated[[#This Row],[CODE]],[8]Sheet1!$A:$A,[8]Sheet1!$G:$G,"")</f>
        <v/>
      </c>
      <c r="BU718" s="21" t="s">
        <v>92</v>
      </c>
      <c r="BV718" s="21" t="s">
        <v>101</v>
      </c>
      <c r="BW718" s="25" t="s">
        <v>92</v>
      </c>
      <c r="BX718" s="32" t="s">
        <v>1964</v>
      </c>
      <c r="BY718" s="21" t="s">
        <v>1707</v>
      </c>
      <c r="BZ718" s="21" t="s">
        <v>103</v>
      </c>
      <c r="CA718" s="33" t="s">
        <v>1709</v>
      </c>
      <c r="CB718" s="21">
        <v>1</v>
      </c>
      <c r="CC718" s="25" t="s">
        <v>172</v>
      </c>
      <c r="CD718" s="21" t="s">
        <v>97</v>
      </c>
      <c r="CE718" s="21"/>
      <c r="CF718" s="21" t="s">
        <v>106</v>
      </c>
    </row>
    <row r="719" spans="1:84" ht="27.6" x14ac:dyDescent="0.3">
      <c r="A719" s="21">
        <v>69047</v>
      </c>
      <c r="B719" s="22" t="s">
        <v>1965</v>
      </c>
      <c r="C719" s="21" t="s">
        <v>1698</v>
      </c>
      <c r="D719" s="21" t="s">
        <v>1706</v>
      </c>
      <c r="E719" s="21" t="s">
        <v>1707</v>
      </c>
      <c r="F719" s="21"/>
      <c r="G719" s="21" t="s">
        <v>160</v>
      </c>
      <c r="H719" s="21" t="s">
        <v>161</v>
      </c>
      <c r="I719" s="21" t="s">
        <v>92</v>
      </c>
      <c r="J719" s="21" t="s">
        <v>93</v>
      </c>
      <c r="K719" s="21" t="s">
        <v>162</v>
      </c>
      <c r="L719" s="24" t="s">
        <v>92</v>
      </c>
      <c r="M719" s="24" t="s">
        <v>92</v>
      </c>
      <c r="N719" s="24" t="s">
        <v>92</v>
      </c>
      <c r="O719" s="24" t="s">
        <v>92</v>
      </c>
      <c r="P719" s="24" t="s">
        <v>92</v>
      </c>
      <c r="Q719" s="24" t="s">
        <v>92</v>
      </c>
      <c r="R719" s="24" t="s">
        <v>92</v>
      </c>
      <c r="S719" s="24" t="s">
        <v>92</v>
      </c>
      <c r="T719" s="24" t="s">
        <v>92</v>
      </c>
      <c r="U719" s="24" t="s">
        <v>92</v>
      </c>
      <c r="V719" s="24">
        <v>92.61158234334323</v>
      </c>
      <c r="W719" s="24">
        <v>100.16857462270761</v>
      </c>
      <c r="X719" s="24">
        <v>99.389223013140651</v>
      </c>
      <c r="Y719" s="24">
        <v>70.419592717829843</v>
      </c>
      <c r="Z719" s="24" t="s">
        <v>92</v>
      </c>
      <c r="AA719" s="24" t="s">
        <v>92</v>
      </c>
      <c r="AB719" s="23" t="s">
        <v>313</v>
      </c>
      <c r="AC719" s="21">
        <v>18.353909999999999</v>
      </c>
      <c r="AD719" s="21">
        <v>-66.005690000000001</v>
      </c>
      <c r="AE719" s="21" t="str">
        <f>_xlfn.XLOOKUP(Consolidated[[#This Row],[CODE]],[1]updatedschoolpoints!$A:$A,[1]updatedschoolpoints!$O:$O)</f>
        <v>115-070-019-03</v>
      </c>
      <c r="AF719" s="21">
        <f>_xlfn.XLOOKUP(Consolidated[[#This Row],[CODE]],[1]updatedschoolpoints!$A:$A,[1]updatedschoolpoints!$Q:$Q)</f>
        <v>3</v>
      </c>
      <c r="AG719" s="21">
        <f>_xlfn.XLOOKUP(Consolidated[[#This Row],[CODE]],[1]updatedschoolpoints!$A:$A,[1]updatedschoolpoints!$P:$P)</f>
        <v>19</v>
      </c>
      <c r="AH719" s="21">
        <f>_xlfn.XLOOKUP(Consolidated[[#This Row],[CODE]],[1]updatedschoolpoints!$A:$A,[1]updatedschoolpoints!$I:$I)</f>
        <v>5.4949537550000001</v>
      </c>
      <c r="AI719" s="21">
        <f>_xlfn.XLOOKUP(Consolidated[[#This Row],[CODE]],[1]updatedschoolpoints!$A:$A,[1]updatedschoolpoints!$H:$H)</f>
        <v>239360.1856</v>
      </c>
      <c r="AJ719" s="21">
        <v>45856</v>
      </c>
      <c r="AK719" s="21" t="s">
        <v>882</v>
      </c>
      <c r="AL719" s="26">
        <f>_xlfn.XLOOKUP(Consolidated[[#This Row],[CODE]],'[2]FCI updated 220517'!$B:$B,'[2]FCI updated 220517'!$GD:$GD)</f>
        <v>0.68799999999999994</v>
      </c>
      <c r="AM719" s="27">
        <f>IF(AND(Consolidated[[#This Row],[DESIGNATION]]="Historic",Consolidated[[#This Row],[DESIGNATION 3/22/2022]]="Historic"),AL719,AL719/1.6)</f>
        <v>0.42999999999999994</v>
      </c>
      <c r="AN719" s="21" t="s">
        <v>45</v>
      </c>
      <c r="AO719" s="21" t="s">
        <v>46</v>
      </c>
      <c r="AP719" s="21" t="str">
        <f>_xlfn.XLOOKUP(Consolidated[[#This Row],[CODE]],'[3]PRUEBA PVI'!$D:$D,'[3]PRUEBA PVI'!$I:$I,"NO DATA")</f>
        <v>REGULAR</v>
      </c>
      <c r="AQ719" s="28" t="str">
        <f>IF(_xlfn.XLOOKUP(Consolidated[[#This Row],[CODE]],'[4]PRUEBA PVI'!$D:$D,'[4]PRUEBA PVI'!$I:$I,"NOT FOUND")=Consolidated[[#This Row],[SPECIAL SCHOOL]],"MATCHES","NO")</f>
        <v>MATCHES</v>
      </c>
      <c r="AR719" s="28"/>
      <c r="AS719" s="21">
        <f>_xlfn.XLOOKUP(Consolidated[[#This Row],[CODE]],'[5]WORKING FILE'!$D:$D,'[5]WORKING FILE'!$W:$W,"")</f>
        <v>1</v>
      </c>
      <c r="AT719" s="33" t="str">
        <f>_xlfn.XLOOKUP(Consolidated[[#This Row],[CODE]],'[5]WORKING FILE'!$D:$D,'[5]WORKING FILE'!$V:$V)</f>
        <v>1.7m to PETRA ZENON DE FABERY 9-12 not in a flood zone, moved these students there since that school needs a lot more SF/ student and am proposing new campus</v>
      </c>
      <c r="AU719" s="21">
        <f>_xlfn.XLOOKUP(Consolidated[[#This Row],[CODE]],'[6]Karen sort'!$D:$D,'[6]Karen sort'!$O:$O,"NOT COMPLETE")</f>
        <v>0</v>
      </c>
      <c r="AV719" s="21">
        <v>5.7</v>
      </c>
      <c r="AW719" s="21">
        <v>2</v>
      </c>
      <c r="AX719" s="21" t="s">
        <v>92</v>
      </c>
      <c r="AY719" s="27" t="s">
        <v>92</v>
      </c>
      <c r="AZ719" s="21"/>
      <c r="BA719" s="21"/>
      <c r="BB719" s="21"/>
      <c r="BC719" s="21"/>
      <c r="BD719" s="21"/>
      <c r="BE719" s="21"/>
      <c r="BF719" s="24" t="s">
        <v>98</v>
      </c>
      <c r="BG719" s="24">
        <v>375.39116022900589</v>
      </c>
      <c r="BH719" s="29" t="str">
        <f>IF(_xlfn.XLOOKUP(Consolidated[[#This Row],[CODE]],'[4]PRUEBA PVI'!$D:$D,'[4]PRUEBA PVI'!$AF:$AF,"NOT FOUND")=BG719,"",_xlfn.XLOOKUP(Consolidated[[#This Row],[CODE]],'[4]PRUEBA PVI'!$D:$D,'[4]PRUEBA PVI'!$AF:$AF,"NOT FOUND"))</f>
        <v/>
      </c>
      <c r="BI719" s="30">
        <v>360.4239719028659</v>
      </c>
      <c r="BJ719" s="21">
        <v>32</v>
      </c>
      <c r="BK719" s="28" t="str">
        <f>IF(_xlfn.XLOOKUP(Consolidated[[#This Row],[CODE]],'[4]PRUEBA PVI'!$D:$D,'[4]PRUEBA PVI'!$AK:$AK,"NO DATA")=Consolidated[[#This Row],[NO OF CLASSROOMS]],"","DOES NOT MATCH")</f>
        <v/>
      </c>
      <c r="BL719" s="31">
        <f>Consolidated[[#This Row],[ENROLLMENT 2021-22]]/Consolidated[[#This Row],[NO OF CLASSROOMS]]</f>
        <v>11.263249121964559</v>
      </c>
      <c r="BM719" s="21">
        <f>Consolidated[[#This Row],[FLOOR AREA (SF)]]/Consolidated[[#This Row],[ENROLLMENT 2022-23]]</f>
        <v>122.15524726801166</v>
      </c>
      <c r="BN719" s="21" t="s">
        <v>99</v>
      </c>
      <c r="BO719" s="21" t="s">
        <v>132</v>
      </c>
      <c r="BP719" s="21" t="s">
        <v>97</v>
      </c>
      <c r="BQ719" s="21" t="s">
        <v>123</v>
      </c>
      <c r="BR719" s="21" t="s">
        <v>97</v>
      </c>
      <c r="BS719" s="21" t="str">
        <f>_xlfn.XLOOKUP(Consolidated[[#This Row],[CODE]],'[7]page 1'!$A:$A,'[7]page 1'!$C:$C,"")</f>
        <v/>
      </c>
      <c r="BT719" s="21" t="str">
        <f>_xlfn.XLOOKUP(Consolidated[[#This Row],[CODE]],[8]Sheet1!$A:$A,[8]Sheet1!$G:$G,"")</f>
        <v/>
      </c>
      <c r="BU719" s="21" t="s">
        <v>92</v>
      </c>
      <c r="BV719" s="21" t="s">
        <v>101</v>
      </c>
      <c r="BW719" s="25" t="s">
        <v>125</v>
      </c>
      <c r="BX719" s="32" t="s">
        <v>1966</v>
      </c>
      <c r="BY719" s="21" t="s">
        <v>1707</v>
      </c>
      <c r="BZ719" s="21" t="s">
        <v>103</v>
      </c>
      <c r="CA719" s="33" t="s">
        <v>1960</v>
      </c>
      <c r="CB719" s="21">
        <v>1</v>
      </c>
      <c r="CC719" s="25" t="s">
        <v>105</v>
      </c>
      <c r="CD719" s="21" t="s">
        <v>97</v>
      </c>
      <c r="CE719" s="21"/>
      <c r="CF719" s="21" t="s">
        <v>106</v>
      </c>
    </row>
    <row r="720" spans="1:84" ht="41.4" x14ac:dyDescent="0.3">
      <c r="A720" s="54">
        <v>69054</v>
      </c>
      <c r="B720" s="22" t="s">
        <v>1967</v>
      </c>
      <c r="C720" s="21" t="s">
        <v>1698</v>
      </c>
      <c r="D720" s="21" t="s">
        <v>1706</v>
      </c>
      <c r="E720" s="37" t="s">
        <v>1707</v>
      </c>
      <c r="F720" s="37"/>
      <c r="G720" s="21" t="s">
        <v>108</v>
      </c>
      <c r="H720" s="21" t="s">
        <v>109</v>
      </c>
      <c r="I720" s="21" t="s">
        <v>92</v>
      </c>
      <c r="J720" s="21" t="s">
        <v>93</v>
      </c>
      <c r="K720" s="21" t="s">
        <v>111</v>
      </c>
      <c r="L720" s="24" t="s">
        <v>92</v>
      </c>
      <c r="M720" s="24">
        <v>40.062407073908915</v>
      </c>
      <c r="N720" s="24">
        <v>34.54577906187717</v>
      </c>
      <c r="O720" s="24">
        <v>31.913062294945245</v>
      </c>
      <c r="P720" s="24">
        <v>37.671802492389631</v>
      </c>
      <c r="Q720" s="24">
        <v>31.155379886100075</v>
      </c>
      <c r="R720" s="24">
        <v>49.175188947792918</v>
      </c>
      <c r="S720" s="24">
        <v>77.767341185971219</v>
      </c>
      <c r="T720" s="24">
        <v>69.948109606877665</v>
      </c>
      <c r="U720" s="24">
        <v>70.360974473229703</v>
      </c>
      <c r="V720" s="24" t="s">
        <v>92</v>
      </c>
      <c r="W720" s="24" t="s">
        <v>92</v>
      </c>
      <c r="X720" s="24" t="s">
        <v>92</v>
      </c>
      <c r="Y720" s="24" t="s">
        <v>92</v>
      </c>
      <c r="Z720" s="24" t="s">
        <v>92</v>
      </c>
      <c r="AA720" s="24" t="s">
        <v>92</v>
      </c>
      <c r="AB720" s="23" t="s">
        <v>136</v>
      </c>
      <c r="AC720" s="21">
        <v>18.332139999999999</v>
      </c>
      <c r="AD720" s="21">
        <v>-66.02834</v>
      </c>
      <c r="AE720" s="21" t="str">
        <f>_xlfn.XLOOKUP(Consolidated[[#This Row],[CODE]],[1]updatedschoolpoints!$A:$A,[1]updatedschoolpoints!$O:$O)</f>
        <v>144-036-179-02</v>
      </c>
      <c r="AF720" s="21">
        <f>_xlfn.XLOOKUP(Consolidated[[#This Row],[CODE]],[1]updatedschoolpoints!$A:$A,[1]updatedschoolpoints!$Q:$Q)</f>
        <v>2</v>
      </c>
      <c r="AG720" s="21">
        <f>_xlfn.XLOOKUP(Consolidated[[#This Row],[CODE]],[1]updatedschoolpoints!$A:$A,[1]updatedschoolpoints!$P:$P)</f>
        <v>179</v>
      </c>
      <c r="AH720" s="21">
        <f>_xlfn.XLOOKUP(Consolidated[[#This Row],[CODE]],[1]updatedschoolpoints!$A:$A,[1]updatedschoolpoints!$I:$I)</f>
        <v>2.178219957</v>
      </c>
      <c r="AI720" s="21">
        <f>_xlfn.XLOOKUP(Consolidated[[#This Row],[CODE]],[1]updatedschoolpoints!$A:$A,[1]updatedschoolpoints!$H:$H)</f>
        <v>94883.261329999994</v>
      </c>
      <c r="AJ720" s="21">
        <v>58900</v>
      </c>
      <c r="AK720" s="21" t="s">
        <v>797</v>
      </c>
      <c r="AL720" s="26">
        <f>_xlfn.XLOOKUP(Consolidated[[#This Row],[CODE]],'[2]FCI updated 220517'!$B:$B,'[2]FCI updated 220517'!$GD:$GD)</f>
        <v>0.72499999999999998</v>
      </c>
      <c r="AM720" s="27">
        <f>IF(AND(Consolidated[[#This Row],[DESIGNATION]]="Historic",Consolidated[[#This Row],[DESIGNATION 3/22/2022]]="Historic"),AL720,AL720/1.6)</f>
        <v>0.45312499999999994</v>
      </c>
      <c r="AN720" s="21" t="s">
        <v>45</v>
      </c>
      <c r="AO720" s="21" t="s">
        <v>97</v>
      </c>
      <c r="AP720" s="21" t="str">
        <f>_xlfn.XLOOKUP(Consolidated[[#This Row],[CODE]],'[3]PRUEBA PVI'!$D:$D,'[3]PRUEBA PVI'!$I:$I,"NO DATA")</f>
        <v>REGULAR</v>
      </c>
      <c r="AQ720" s="28" t="str">
        <f>IF(_xlfn.XLOOKUP(Consolidated[[#This Row],[CODE]],'[4]PRUEBA PVI'!$D:$D,'[4]PRUEBA PVI'!$I:$I,"NOT FOUND")=Consolidated[[#This Row],[SPECIAL SCHOOL]],"MATCHES","NO")</f>
        <v>MATCHES</v>
      </c>
      <c r="AR720" s="28"/>
      <c r="AS720" s="21">
        <f>_xlfn.XLOOKUP(Consolidated[[#This Row],[CODE]],'[5]WORKING FILE'!$D:$D,'[5]WORKING FILE'!$W:$W,"")</f>
        <v>4</v>
      </c>
      <c r="AT720" s="33" t="str">
        <f>_xlfn.XLOOKUP(Consolidated[[#This Row],[CODE]],'[5]WORKING FILE'!$D:$D,'[5]WORKING FILE'!$V:$V)</f>
        <v>added (2) PK</v>
      </c>
      <c r="AU720" s="21" t="str">
        <f>_xlfn.XLOOKUP(Consolidated[[#This Row],[CODE]],'[6]Karen sort'!$D:$D,'[6]Karen sort'!$O:$O,"NOT COMPLETE")</f>
        <v>PK-8</v>
      </c>
      <c r="AV720" s="21">
        <v>5.7</v>
      </c>
      <c r="AW720" s="21">
        <v>2</v>
      </c>
      <c r="AX720" s="21" t="s">
        <v>92</v>
      </c>
      <c r="AY720" s="27" t="s">
        <v>92</v>
      </c>
      <c r="AZ720" s="21"/>
      <c r="BA720" s="21"/>
      <c r="BB720" s="21"/>
      <c r="BC720" s="21"/>
      <c r="BD720" s="21"/>
      <c r="BE720" s="21"/>
      <c r="BF720" s="24" t="s">
        <v>179</v>
      </c>
      <c r="BG720" s="24">
        <v>488.96722193166556</v>
      </c>
      <c r="BH720" s="29" t="str">
        <f>IF(_xlfn.XLOOKUP(Consolidated[[#This Row],[CODE]],'[4]PRUEBA PVI'!$D:$D,'[4]PRUEBA PVI'!$AF:$AF,"NOT FOUND")=BG720,"",_xlfn.XLOOKUP(Consolidated[[#This Row],[CODE]],'[4]PRUEBA PVI'!$D:$D,'[4]PRUEBA PVI'!$AF:$AF,"NOT FOUND"))</f>
        <v/>
      </c>
      <c r="BI720" s="30">
        <v>462.46967827020956</v>
      </c>
      <c r="BJ720" s="21">
        <v>35</v>
      </c>
      <c r="BK720" s="28" t="str">
        <f>IF(_xlfn.XLOOKUP(Consolidated[[#This Row],[CODE]],'[4]PRUEBA PVI'!$D:$D,'[4]PRUEBA PVI'!$AK:$AK,"NO DATA")=Consolidated[[#This Row],[NO OF CLASSROOMS]],"","DOES NOT MATCH")</f>
        <v/>
      </c>
      <c r="BL720" s="31">
        <f>Consolidated[[#This Row],[ENROLLMENT 2021-22]]/Consolidated[[#This Row],[NO OF CLASSROOMS]]</f>
        <v>13.213419379148844</v>
      </c>
      <c r="BM720" s="21">
        <f>Consolidated[[#This Row],[FLOOR AREA (SF)]]/Consolidated[[#This Row],[ENROLLMENT 2022-23]]</f>
        <v>120.45797214650807</v>
      </c>
      <c r="BN720" s="21" t="s">
        <v>114</v>
      </c>
      <c r="BO720" s="21" t="s">
        <v>132</v>
      </c>
      <c r="BP720" s="21" t="s">
        <v>97</v>
      </c>
      <c r="BQ720" s="21" t="s">
        <v>123</v>
      </c>
      <c r="BR720" s="21" t="s">
        <v>97</v>
      </c>
      <c r="BS720" s="21" t="str">
        <f>_xlfn.XLOOKUP(Consolidated[[#This Row],[CODE]],'[7]page 1'!$A:$A,'[7]page 1'!$C:$C,"")</f>
        <v/>
      </c>
      <c r="BT720" s="21" t="str">
        <f>_xlfn.XLOOKUP(Consolidated[[#This Row],[CODE]],[8]Sheet1!$A:$A,[8]Sheet1!$G:$G,"")</f>
        <v/>
      </c>
      <c r="BU720" s="21" t="s">
        <v>92</v>
      </c>
      <c r="BV720" s="21" t="s">
        <v>124</v>
      </c>
      <c r="BW720" s="25" t="s">
        <v>125</v>
      </c>
      <c r="BX720" s="32" t="s">
        <v>1968</v>
      </c>
      <c r="BY720" s="21" t="s">
        <v>1698</v>
      </c>
      <c r="BZ720" s="21" t="s">
        <v>103</v>
      </c>
      <c r="CA720" s="33" t="s">
        <v>1805</v>
      </c>
      <c r="CB720" s="21">
        <v>4</v>
      </c>
      <c r="CC720" s="25" t="s">
        <v>172</v>
      </c>
      <c r="CD720" s="21" t="s">
        <v>97</v>
      </c>
      <c r="CE720" s="21"/>
      <c r="CF720" s="21" t="s">
        <v>143</v>
      </c>
    </row>
    <row r="721" spans="1:84" ht="55.2" x14ac:dyDescent="0.3">
      <c r="A721" s="21">
        <v>69112</v>
      </c>
      <c r="B721" s="22" t="s">
        <v>1969</v>
      </c>
      <c r="C721" s="21" t="s">
        <v>1698</v>
      </c>
      <c r="D721" s="21" t="s">
        <v>1706</v>
      </c>
      <c r="E721" s="21" t="s">
        <v>1707</v>
      </c>
      <c r="F721" s="21"/>
      <c r="G721" s="21" t="s">
        <v>108</v>
      </c>
      <c r="H721" s="21" t="s">
        <v>109</v>
      </c>
      <c r="I721" s="21" t="s">
        <v>92</v>
      </c>
      <c r="J721" s="21" t="s">
        <v>93</v>
      </c>
      <c r="K721" s="21" t="s">
        <v>111</v>
      </c>
      <c r="L721" s="24" t="s">
        <v>92</v>
      </c>
      <c r="M721" s="24">
        <v>52.46267593011882</v>
      </c>
      <c r="N721" s="24">
        <v>50.418164036253167</v>
      </c>
      <c r="O721" s="24">
        <v>49.746832400944058</v>
      </c>
      <c r="P721" s="24">
        <v>46.147958053177298</v>
      </c>
      <c r="Q721" s="24">
        <v>53.813837985081946</v>
      </c>
      <c r="R721" s="24">
        <v>49.175188947792918</v>
      </c>
      <c r="S721" s="24">
        <v>104.32204305435164</v>
      </c>
      <c r="T721" s="24">
        <v>84.126780473136648</v>
      </c>
      <c r="U721" s="24">
        <v>82.721686205013299</v>
      </c>
      <c r="V721" s="24" t="s">
        <v>92</v>
      </c>
      <c r="W721" s="24" t="s">
        <v>92</v>
      </c>
      <c r="X721" s="24" t="s">
        <v>92</v>
      </c>
      <c r="Y721" s="24" t="s">
        <v>92</v>
      </c>
      <c r="Z721" s="24" t="s">
        <v>92</v>
      </c>
      <c r="AA721" s="24" t="s">
        <v>92</v>
      </c>
      <c r="AB721" s="23" t="s">
        <v>136</v>
      </c>
      <c r="AC721" s="21">
        <v>18.368040000000001</v>
      </c>
      <c r="AD721" s="21">
        <v>-66.023049999999998</v>
      </c>
      <c r="AE721" s="21" t="str">
        <f>_xlfn.XLOOKUP(Consolidated[[#This Row],[CODE]],[1]updatedschoolpoints!$A:$A,[1]updatedschoolpoints!$O:$O)</f>
        <v>115-017-844-39</v>
      </c>
      <c r="AF721" s="21">
        <f>_xlfn.XLOOKUP(Consolidated[[#This Row],[CODE]],[1]updatedschoolpoints!$A:$A,[1]updatedschoolpoints!$Q:$Q)</f>
        <v>39</v>
      </c>
      <c r="AG721" s="21">
        <f>_xlfn.XLOOKUP(Consolidated[[#This Row],[CODE]],[1]updatedschoolpoints!$A:$A,[1]updatedschoolpoints!$P:$P)</f>
        <v>844</v>
      </c>
      <c r="AH721" s="21">
        <f>_xlfn.XLOOKUP(Consolidated[[#This Row],[CODE]],[1]updatedschoolpoints!$A:$A,[1]updatedschoolpoints!$I:$I)</f>
        <v>1.5077306370000001</v>
      </c>
      <c r="AI721" s="21">
        <f>_xlfn.XLOOKUP(Consolidated[[#This Row],[CODE]],[1]updatedschoolpoints!$A:$A,[1]updatedschoolpoints!$H:$H)</f>
        <v>65676.746549999996</v>
      </c>
      <c r="AJ721" s="21">
        <v>13454</v>
      </c>
      <c r="AK721" s="21" t="s">
        <v>248</v>
      </c>
      <c r="AL721" s="26">
        <f>_xlfn.XLOOKUP(Consolidated[[#This Row],[CODE]],'[9]Added completed QCQA items 2206'!$J:$J,'[9]Added completed QCQA items 2206'!$GB:$GB,"MISSING")</f>
        <v>0.91749999999999898</v>
      </c>
      <c r="AM721" s="27">
        <f>IF(AND(Consolidated[[#This Row],[DESIGNATION]]="Historic",Consolidated[[#This Row],[DESIGNATION 3/22/2022]]="Historic"),AL721,AL721/1.6)</f>
        <v>0.57343749999999938</v>
      </c>
      <c r="AN721" s="21" t="s">
        <v>97</v>
      </c>
      <c r="AO721" s="21" t="s">
        <v>97</v>
      </c>
      <c r="AP721" s="21" t="str">
        <f>_xlfn.XLOOKUP(Consolidated[[#This Row],[CODE]],'[3]PRUEBA PVI'!$D:$D,'[3]PRUEBA PVI'!$I:$I,"NO DATA")</f>
        <v>REGULAR</v>
      </c>
      <c r="AQ721" s="28" t="str">
        <f>IF(_xlfn.XLOOKUP(Consolidated[[#This Row],[CODE]],'[4]PRUEBA PVI'!$D:$D,'[4]PRUEBA PVI'!$I:$I,"NOT FOUND")=Consolidated[[#This Row],[SPECIAL SCHOOL]],"MATCHES","NO")</f>
        <v>MATCHES</v>
      </c>
      <c r="AR721" s="28"/>
      <c r="AS721" s="21">
        <f>_xlfn.XLOOKUP(Consolidated[[#This Row],[CODE]],'[5]WORKING FILE'!$D:$D,'[5]WORKING FILE'!$W:$W,"")</f>
        <v>5</v>
      </c>
      <c r="AT721" s="33" t="str">
        <f>_xlfn.XLOOKUP(Consolidated[[#This Row],[CODE]],'[5]WORKING FILE'!$D:$D,'[5]WORKING FILE'!$V:$V)</f>
        <v>1.3m to  FAIR VIEW PK-6 changed to PK-5, moved K-5 students there, moved grade 6 from FAIR VIEW here</v>
      </c>
      <c r="AU721" s="21" t="str">
        <f>_xlfn.XLOOKUP(Consolidated[[#This Row],[CODE]],'[6]Karen sort'!$D:$D,'[6]Karen sort'!$O:$O,"NOT COMPLETE")</f>
        <v>6-8</v>
      </c>
      <c r="AV721" s="21">
        <v>5.7</v>
      </c>
      <c r="AW721" s="21">
        <v>4</v>
      </c>
      <c r="AX721" s="21" t="s">
        <v>92</v>
      </c>
      <c r="AY721" s="27" t="s">
        <v>92</v>
      </c>
      <c r="AZ721" s="21"/>
      <c r="BA721" s="21"/>
      <c r="BB721" s="21"/>
      <c r="BC721" s="21"/>
      <c r="BD721" s="21"/>
      <c r="BE721" s="21"/>
      <c r="BF721" s="24" t="s">
        <v>98</v>
      </c>
      <c r="BG721" s="24">
        <v>597.83881641548771</v>
      </c>
      <c r="BH721" s="29" t="str">
        <f>IF(_xlfn.XLOOKUP(Consolidated[[#This Row],[CODE]],'[4]PRUEBA PVI'!$D:$D,'[4]PRUEBA PVI'!$AF:$AF,"NOT FOUND")=BG721,"",_xlfn.XLOOKUP(Consolidated[[#This Row],[CODE]],'[4]PRUEBA PVI'!$D:$D,'[4]PRUEBA PVI'!$AF:$AF,"NOT FOUND"))</f>
        <v/>
      </c>
      <c r="BI721" s="30">
        <v>565.54604637777629</v>
      </c>
      <c r="BJ721" s="21">
        <v>28</v>
      </c>
      <c r="BK721" s="28" t="str">
        <f>IF(_xlfn.XLOOKUP(Consolidated[[#This Row],[CODE]],'[4]PRUEBA PVI'!$D:$D,'[4]PRUEBA PVI'!$AK:$AK,"NO DATA")=Consolidated[[#This Row],[NO OF CLASSROOMS]],"","DOES NOT MATCH")</f>
        <v/>
      </c>
      <c r="BL721" s="31">
        <f>Consolidated[[#This Row],[ENROLLMENT 2021-22]]/Consolidated[[#This Row],[NO OF CLASSROOMS]]</f>
        <v>20.198073084920583</v>
      </c>
      <c r="BM721" s="21">
        <f>Consolidated[[#This Row],[FLOOR AREA (SF)]]/Consolidated[[#This Row],[ENROLLMENT 2022-23]]</f>
        <v>22.504393543174857</v>
      </c>
      <c r="BN721" s="21" t="s">
        <v>114</v>
      </c>
      <c r="BO721" s="21" t="s">
        <v>100</v>
      </c>
      <c r="BP721" s="21" t="s">
        <v>97</v>
      </c>
      <c r="BQ721" s="21" t="s">
        <v>97</v>
      </c>
      <c r="BR721" s="21" t="s">
        <v>97</v>
      </c>
      <c r="BS721" s="21" t="str">
        <f>_xlfn.XLOOKUP(Consolidated[[#This Row],[CODE]],'[7]page 1'!$A:$A,'[7]page 1'!$C:$C,"")</f>
        <v/>
      </c>
      <c r="BT721" s="21" t="str">
        <f>_xlfn.XLOOKUP(Consolidated[[#This Row],[CODE]],[8]Sheet1!$A:$A,[8]Sheet1!$G:$G,"")</f>
        <v/>
      </c>
      <c r="BU721" s="21" t="s">
        <v>92</v>
      </c>
      <c r="BV721" s="21" t="s">
        <v>124</v>
      </c>
      <c r="BW721" s="25" t="s">
        <v>92</v>
      </c>
      <c r="BX721" s="32" t="s">
        <v>1970</v>
      </c>
      <c r="BY721" s="21" t="s">
        <v>1707</v>
      </c>
      <c r="BZ721" s="21" t="s">
        <v>103</v>
      </c>
      <c r="CA721" s="33" t="s">
        <v>1709</v>
      </c>
      <c r="CB721" s="21">
        <v>1</v>
      </c>
      <c r="CC721" s="25" t="s">
        <v>105</v>
      </c>
      <c r="CD721" s="21" t="s">
        <v>97</v>
      </c>
      <c r="CE721" s="21"/>
      <c r="CF721" s="21" t="s">
        <v>127</v>
      </c>
    </row>
    <row r="722" spans="1:84" ht="41.4" x14ac:dyDescent="0.3">
      <c r="A722" s="21">
        <v>69138</v>
      </c>
      <c r="B722" s="22" t="s">
        <v>1971</v>
      </c>
      <c r="C722" s="21" t="s">
        <v>1698</v>
      </c>
      <c r="D722" s="21" t="s">
        <v>1706</v>
      </c>
      <c r="E722" s="21" t="s">
        <v>1707</v>
      </c>
      <c r="F722" s="21"/>
      <c r="G722" s="21" t="s">
        <v>255</v>
      </c>
      <c r="H722" s="21" t="s">
        <v>256</v>
      </c>
      <c r="I722" s="21" t="s">
        <v>110</v>
      </c>
      <c r="J722" s="21" t="s">
        <v>92</v>
      </c>
      <c r="K722" s="21" t="s">
        <v>111</v>
      </c>
      <c r="L722" s="24">
        <v>9.3147304520373293</v>
      </c>
      <c r="M722" s="24">
        <v>29.569871887885153</v>
      </c>
      <c r="N722" s="24">
        <v>30.811100244376938</v>
      </c>
      <c r="O722" s="24">
        <v>24.404106460840481</v>
      </c>
      <c r="P722" s="24">
        <v>24.486671620053258</v>
      </c>
      <c r="Q722" s="24">
        <v>23.602560519772783</v>
      </c>
      <c r="R722" s="24">
        <v>29.315978026568857</v>
      </c>
      <c r="S722" s="24">
        <v>36.986906173815576</v>
      </c>
      <c r="T722" s="24" t="s">
        <v>92</v>
      </c>
      <c r="U722" s="24" t="s">
        <v>92</v>
      </c>
      <c r="V722" s="24" t="s">
        <v>92</v>
      </c>
      <c r="W722" s="24" t="s">
        <v>92</v>
      </c>
      <c r="X722" s="24" t="s">
        <v>92</v>
      </c>
      <c r="Y722" s="24" t="s">
        <v>92</v>
      </c>
      <c r="Z722" s="24" t="s">
        <v>92</v>
      </c>
      <c r="AA722" s="24" t="s">
        <v>92</v>
      </c>
      <c r="AB722" s="23" t="s">
        <v>223</v>
      </c>
      <c r="AC722" s="21">
        <v>18.366959999999999</v>
      </c>
      <c r="AD722" s="21">
        <v>-66.00461</v>
      </c>
      <c r="AE722" s="21" t="str">
        <f>_xlfn.XLOOKUP(Consolidated[[#This Row],[CODE]],[1]updatedschoolpoints!$A:$A,[1]updatedschoolpoints!$O:$O)</f>
        <v>115-020-148-12</v>
      </c>
      <c r="AF722" s="21">
        <f>_xlfn.XLOOKUP(Consolidated[[#This Row],[CODE]],[1]updatedschoolpoints!$A:$A,[1]updatedschoolpoints!$Q:$Q)</f>
        <v>12</v>
      </c>
      <c r="AG722" s="21">
        <f>_xlfn.XLOOKUP(Consolidated[[#This Row],[CODE]],[1]updatedschoolpoints!$A:$A,[1]updatedschoolpoints!$P:$P)</f>
        <v>148</v>
      </c>
      <c r="AH722" s="21">
        <f>_xlfn.XLOOKUP(Consolidated[[#This Row],[CODE]],[1]updatedschoolpoints!$A:$A,[1]updatedschoolpoints!$I:$I)</f>
        <v>0.91362177899999997</v>
      </c>
      <c r="AI722" s="21">
        <f>_xlfn.XLOOKUP(Consolidated[[#This Row],[CODE]],[1]updatedschoolpoints!$A:$A,[1]updatedschoolpoints!$H:$H)</f>
        <v>39797.364679999999</v>
      </c>
      <c r="AJ722" s="38"/>
      <c r="AK722" s="21" t="s">
        <v>730</v>
      </c>
      <c r="AL722" s="26" t="e">
        <f>_xlfn.XLOOKUP(Consolidated[[#This Row],[CODE]],'[2]FCI updated 220517'!$B:$B,'[2]FCI updated 220517'!$GD:$GD)</f>
        <v>#N/A</v>
      </c>
      <c r="AM722" s="27" t="e">
        <f>IF(AND(Consolidated[[#This Row],[DESIGNATION]]="Historic",Consolidated[[#This Row],[DESIGNATION 3/22/2022]]="Historic"),AL722,AL722/1.6)</f>
        <v>#N/A</v>
      </c>
      <c r="AN722" s="21" t="s">
        <v>97</v>
      </c>
      <c r="AO722" s="21" t="s">
        <v>97</v>
      </c>
      <c r="AP722" s="21" t="str">
        <f>_xlfn.XLOOKUP(Consolidated[[#This Row],[CODE]],'[3]PRUEBA PVI'!$D:$D,'[3]PRUEBA PVI'!$I:$I,"NO DATA")</f>
        <v>MONTESSORI</v>
      </c>
      <c r="AQ722" s="28" t="str">
        <f>IF(_xlfn.XLOOKUP(Consolidated[[#This Row],[CODE]],'[4]PRUEBA PVI'!$D:$D,'[4]PRUEBA PVI'!$I:$I,"NOT FOUND")=Consolidated[[#This Row],[SPECIAL SCHOOL]],"MATCHES","NO")</f>
        <v>MATCHES</v>
      </c>
      <c r="AR722" s="28"/>
      <c r="AS722" s="21">
        <f>_xlfn.XLOOKUP(Consolidated[[#This Row],[CODE]],'[5]WORKING FILE'!$D:$D,'[5]WORKING FILE'!$W:$W,"")</f>
        <v>5</v>
      </c>
      <c r="AT722" s="33" t="str">
        <f>_xlfn.XLOOKUP(Consolidated[[#This Row],[CODE]],'[5]WORKING FILE'!$D:$D,'[5]WORKING FILE'!$V:$V)</f>
        <v>Added (2) PK- no existing SF indicated</v>
      </c>
      <c r="AU722" s="21" t="str">
        <f>_xlfn.XLOOKUP(Consolidated[[#This Row],[CODE]],'[6]Karen sort'!$D:$D,'[6]Karen sort'!$O:$O,"NOT COMPLETE")</f>
        <v>PK-8</v>
      </c>
      <c r="AV722" s="21">
        <v>5.7</v>
      </c>
      <c r="AW722" s="21">
        <v>3</v>
      </c>
      <c r="AX722" s="21" t="s">
        <v>92</v>
      </c>
      <c r="AY722" s="27" t="s">
        <v>92</v>
      </c>
      <c r="AZ722" s="21"/>
      <c r="BA722" s="21"/>
      <c r="BB722" s="21"/>
      <c r="BC722" s="21"/>
      <c r="BD722" s="21"/>
      <c r="BE722" s="21"/>
      <c r="BF722" s="24" t="s">
        <v>98</v>
      </c>
      <c r="BG722" s="24">
        <v>208.49192538535041</v>
      </c>
      <c r="BH722" s="29" t="str">
        <f>IF(_xlfn.XLOOKUP(Consolidated[[#This Row],[CODE]],'[4]PRUEBA PVI'!$D:$D,'[4]PRUEBA PVI'!$AF:$AF,"NOT FOUND")=BG722,"",_xlfn.XLOOKUP(Consolidated[[#This Row],[CODE]],'[4]PRUEBA PVI'!$D:$D,'[4]PRUEBA PVI'!$AF:$AF,"NOT FOUND"))</f>
        <v/>
      </c>
      <c r="BI722" s="30">
        <v>197.66557012723888</v>
      </c>
      <c r="BJ722" s="21">
        <v>11</v>
      </c>
      <c r="BK722" s="28" t="str">
        <f>IF(_xlfn.XLOOKUP(Consolidated[[#This Row],[CODE]],'[4]PRUEBA PVI'!$D:$D,'[4]PRUEBA PVI'!$AK:$AK,"NO DATA")=Consolidated[[#This Row],[NO OF CLASSROOMS]],"","DOES NOT MATCH")</f>
        <v/>
      </c>
      <c r="BL722" s="31">
        <f>Consolidated[[#This Row],[ENROLLMENT 2021-22]]/Consolidated[[#This Row],[NO OF CLASSROOMS]]</f>
        <v>17.969597284294444</v>
      </c>
      <c r="BM722" s="21">
        <f>Consolidated[[#This Row],[FLOOR AREA (SF)]]/Consolidated[[#This Row],[ENROLLMENT 2022-23]]</f>
        <v>0</v>
      </c>
      <c r="BN722" s="21" t="s">
        <v>99</v>
      </c>
      <c r="BO722" s="21" t="s">
        <v>115</v>
      </c>
      <c r="BP722" s="21" t="s">
        <v>97</v>
      </c>
      <c r="BQ722" s="21" t="s">
        <v>97</v>
      </c>
      <c r="BR722" s="21" t="s">
        <v>97</v>
      </c>
      <c r="BS722" s="21" t="str">
        <f>_xlfn.XLOOKUP(Consolidated[[#This Row],[CODE]],'[7]page 1'!$A:$A,'[7]page 1'!$C:$C,"")</f>
        <v>85KVA</v>
      </c>
      <c r="BT722" s="21" t="str">
        <f>_xlfn.XLOOKUP(Consolidated[[#This Row],[CODE]],[8]Sheet1!$A:$A,[8]Sheet1!$G:$G,"")</f>
        <v/>
      </c>
      <c r="BU722" s="21" t="s">
        <v>92</v>
      </c>
      <c r="BV722" s="21" t="s">
        <v>124</v>
      </c>
      <c r="BW722" s="25" t="s">
        <v>92</v>
      </c>
      <c r="BX722" s="32" t="s">
        <v>1972</v>
      </c>
      <c r="BY722" s="21" t="s">
        <v>1707</v>
      </c>
      <c r="BZ722" s="21" t="s">
        <v>103</v>
      </c>
      <c r="CA722" s="33" t="s">
        <v>1709</v>
      </c>
      <c r="CB722" s="21"/>
      <c r="CC722" s="25" t="s">
        <v>92</v>
      </c>
      <c r="CD722" s="21" t="s">
        <v>97</v>
      </c>
      <c r="CE722" s="21"/>
      <c r="CF722" s="21" t="s">
        <v>106</v>
      </c>
    </row>
    <row r="723" spans="1:84" ht="56.4" x14ac:dyDescent="0.3">
      <c r="A723" s="21">
        <v>69930</v>
      </c>
      <c r="B723" s="22" t="s">
        <v>1973</v>
      </c>
      <c r="C723" s="21" t="s">
        <v>1698</v>
      </c>
      <c r="D723" s="21" t="s">
        <v>1711</v>
      </c>
      <c r="E723" s="21" t="s">
        <v>1711</v>
      </c>
      <c r="F723" s="21"/>
      <c r="G723" s="21" t="s">
        <v>160</v>
      </c>
      <c r="H723" s="21" t="s">
        <v>161</v>
      </c>
      <c r="I723" s="21" t="s">
        <v>92</v>
      </c>
      <c r="J723" s="21" t="s">
        <v>93</v>
      </c>
      <c r="K723" s="21" t="s">
        <v>162</v>
      </c>
      <c r="L723" s="24" t="s">
        <v>92</v>
      </c>
      <c r="M723" s="24" t="s">
        <v>92</v>
      </c>
      <c r="N723" s="24" t="s">
        <v>92</v>
      </c>
      <c r="O723" s="24" t="s">
        <v>92</v>
      </c>
      <c r="P723" s="24" t="s">
        <v>92</v>
      </c>
      <c r="Q723" s="24" t="s">
        <v>92</v>
      </c>
      <c r="R723" s="24" t="s">
        <v>92</v>
      </c>
      <c r="S723" s="24" t="s">
        <v>92</v>
      </c>
      <c r="T723" s="24" t="s">
        <v>92</v>
      </c>
      <c r="U723" s="24" t="s">
        <v>92</v>
      </c>
      <c r="V723" s="24">
        <v>186.17792326754565</v>
      </c>
      <c r="W723" s="24">
        <v>203.19910852034974</v>
      </c>
      <c r="X723" s="24">
        <v>208.42788515377069</v>
      </c>
      <c r="Y723" s="24">
        <v>163.02618040155127</v>
      </c>
      <c r="Z723" s="24" t="s">
        <v>92</v>
      </c>
      <c r="AA723" s="24" t="s">
        <v>92</v>
      </c>
      <c r="AB723" s="23" t="s">
        <v>178</v>
      </c>
      <c r="AC723" s="21">
        <v>18.400459999999999</v>
      </c>
      <c r="AD723" s="21">
        <v>-65.977189999999993</v>
      </c>
      <c r="AE723" s="21" t="str">
        <f>_xlfn.XLOOKUP(Consolidated[[#This Row],[CODE]],[1]updatedschoolpoints!$A:$A,[1]updatedschoolpoints!$O:$O)</f>
        <v>088-014-807-01</v>
      </c>
      <c r="AF723" s="21">
        <f>_xlfn.XLOOKUP(Consolidated[[#This Row],[CODE]],[1]updatedschoolpoints!$A:$A,[1]updatedschoolpoints!$Q:$Q)</f>
        <v>1</v>
      </c>
      <c r="AG723" s="21">
        <f>_xlfn.XLOOKUP(Consolidated[[#This Row],[CODE]],[1]updatedschoolpoints!$A:$A,[1]updatedschoolpoints!$P:$P)</f>
        <v>807</v>
      </c>
      <c r="AH723" s="21">
        <f>_xlfn.XLOOKUP(Consolidated[[#This Row],[CODE]],[1]updatedschoolpoints!$A:$A,[1]updatedschoolpoints!$I:$I)</f>
        <v>4.4240744049999998</v>
      </c>
      <c r="AI723" s="21">
        <f>_xlfn.XLOOKUP(Consolidated[[#This Row],[CODE]],[1]updatedschoolpoints!$A:$A,[1]updatedschoolpoints!$H:$H)</f>
        <v>192712.68109999999</v>
      </c>
      <c r="AJ723" s="21">
        <v>61848</v>
      </c>
      <c r="AK723" s="21" t="s">
        <v>346</v>
      </c>
      <c r="AL723" s="26">
        <f>_xlfn.XLOOKUP(Consolidated[[#This Row],[CODE]],'[2]FCI updated 220517'!$B:$B,'[2]FCI updated 220517'!$GD:$GD)</f>
        <v>0.84250000000000003</v>
      </c>
      <c r="AM723" s="27">
        <f>IF(AND(Consolidated[[#This Row],[DESIGNATION]]="Historic",Consolidated[[#This Row],[DESIGNATION 3/22/2022]]="Historic"),AL723,AL723/1.6)</f>
        <v>0.52656249999999993</v>
      </c>
      <c r="AN723" s="21" t="s">
        <v>45</v>
      </c>
      <c r="AO723" s="21" t="s">
        <v>46</v>
      </c>
      <c r="AP723" s="21" t="str">
        <f>_xlfn.XLOOKUP(Consolidated[[#This Row],[CODE]],'[3]PRUEBA PVI'!$D:$D,'[3]PRUEBA PVI'!$I:$I,"NO DATA")</f>
        <v>VOCACIONAL</v>
      </c>
      <c r="AQ723" s="28" t="str">
        <f>IF(_xlfn.XLOOKUP(Consolidated[[#This Row],[CODE]],'[4]PRUEBA PVI'!$D:$D,'[4]PRUEBA PVI'!$I:$I,"NOT FOUND")=Consolidated[[#This Row],[SPECIAL SCHOOL]],"MATCHES","NO")</f>
        <v>MATCHES</v>
      </c>
      <c r="AR723" s="28"/>
      <c r="AS723" s="21">
        <f>_xlfn.XLOOKUP(Consolidated[[#This Row],[CODE]],'[5]WORKING FILE'!$D:$D,'[5]WORKING FILE'!$W:$W,"")</f>
        <v>5</v>
      </c>
      <c r="AT723" s="33" t="str">
        <f>_xlfn.XLOOKUP(Consolidated[[#This Row],[CODE]],'[5]WORKING FILE'!$D:$D,'[5]WORKING FILE'!$V:$V)</f>
        <v>partial vocational</v>
      </c>
      <c r="AU723" s="21" t="str">
        <f>_xlfn.XLOOKUP(Consolidated[[#This Row],[CODE]],'[6]Karen sort'!$D:$D,'[6]Karen sort'!$O:$O,"NOT COMPLETE")</f>
        <v>9-12</v>
      </c>
      <c r="AV723" s="21">
        <v>18.100000000000001</v>
      </c>
      <c r="AW723" s="21">
        <v>2</v>
      </c>
      <c r="AX723" s="21" t="s">
        <v>92</v>
      </c>
      <c r="AY723" s="27" t="s">
        <v>92</v>
      </c>
      <c r="AZ723" s="21"/>
      <c r="BA723" s="21"/>
      <c r="BB723" s="21"/>
      <c r="BC723" s="21"/>
      <c r="BD723" s="21"/>
      <c r="BE723" s="21"/>
      <c r="BF723" s="24" t="s">
        <v>179</v>
      </c>
      <c r="BG723" s="24">
        <v>767.72458293736292</v>
      </c>
      <c r="BH723" s="29" t="str">
        <f>IF(_xlfn.XLOOKUP(Consolidated[[#This Row],[CODE]],'[4]PRUEBA PVI'!$D:$D,'[4]PRUEBA PVI'!$AF:$AF,"NOT FOUND")=BG723,"",_xlfn.XLOOKUP(Consolidated[[#This Row],[CODE]],'[4]PRUEBA PVI'!$D:$D,'[4]PRUEBA PVI'!$AF:$AF,"NOT FOUND"))</f>
        <v/>
      </c>
      <c r="BI723" s="30">
        <v>736.77749552353919</v>
      </c>
      <c r="BJ723" s="21">
        <v>42</v>
      </c>
      <c r="BK723" s="28" t="str">
        <f>IF(_xlfn.XLOOKUP(Consolidated[[#This Row],[CODE]],'[4]PRUEBA PVI'!$D:$D,'[4]PRUEBA PVI'!$AK:$AK,"NO DATA")=Consolidated[[#This Row],[NO OF CLASSROOMS]],"","DOES NOT MATCH")</f>
        <v/>
      </c>
      <c r="BL723" s="31">
        <f>Consolidated[[#This Row],[ENROLLMENT 2021-22]]/Consolidated[[#This Row],[NO OF CLASSROOMS]]</f>
        <v>17.542321321989029</v>
      </c>
      <c r="BM723" s="21">
        <f>Consolidated[[#This Row],[FLOOR AREA (SF)]]/Consolidated[[#This Row],[ENROLLMENT 2022-23]]</f>
        <v>80.560140152560479</v>
      </c>
      <c r="BN723" s="21" t="s">
        <v>99</v>
      </c>
      <c r="BO723" s="21" t="s">
        <v>132</v>
      </c>
      <c r="BP723" s="21" t="s">
        <v>97</v>
      </c>
      <c r="BQ723" s="21" t="s">
        <v>123</v>
      </c>
      <c r="BR723" s="21" t="s">
        <v>97</v>
      </c>
      <c r="BS723" s="21" t="str">
        <f>_xlfn.XLOOKUP(Consolidated[[#This Row],[CODE]],'[7]page 1'!$A:$A,'[7]page 1'!$C:$C,"")</f>
        <v/>
      </c>
      <c r="BT723" s="21" t="str">
        <f>_xlfn.XLOOKUP(Consolidated[[#This Row],[CODE]],[8]Sheet1!$A:$A,[8]Sheet1!$G:$G,"")</f>
        <v/>
      </c>
      <c r="BU723" s="21" t="s">
        <v>92</v>
      </c>
      <c r="BV723" s="21" t="s">
        <v>101</v>
      </c>
      <c r="BW723" s="25" t="s">
        <v>92</v>
      </c>
      <c r="BX723" s="32" t="s">
        <v>1974</v>
      </c>
      <c r="BY723" s="21" t="s">
        <v>1711</v>
      </c>
      <c r="BZ723" s="21" t="s">
        <v>103</v>
      </c>
      <c r="CA723" s="33" t="s">
        <v>1725</v>
      </c>
      <c r="CB723" s="21">
        <v>1</v>
      </c>
      <c r="CC723" s="25" t="s">
        <v>172</v>
      </c>
      <c r="CD723" s="21" t="s">
        <v>97</v>
      </c>
      <c r="CE723" s="21"/>
      <c r="CF723" s="21" t="s">
        <v>143</v>
      </c>
    </row>
    <row r="724" spans="1:84" ht="27.6" x14ac:dyDescent="0.3">
      <c r="A724" s="69">
        <v>70011</v>
      </c>
      <c r="B724" s="68" t="s">
        <v>1975</v>
      </c>
      <c r="C724" s="21" t="s">
        <v>295</v>
      </c>
      <c r="D724" s="21" t="s">
        <v>295</v>
      </c>
      <c r="E724" s="21" t="s">
        <v>295</v>
      </c>
      <c r="F724" s="21"/>
      <c r="G724" s="21" t="s">
        <v>119</v>
      </c>
      <c r="H724" s="21" t="s">
        <v>120</v>
      </c>
      <c r="I724" s="21" t="s">
        <v>92</v>
      </c>
      <c r="J724" s="21" t="s">
        <v>93</v>
      </c>
      <c r="K724" s="21" t="s">
        <v>121</v>
      </c>
      <c r="L724" s="24" t="s">
        <v>92</v>
      </c>
      <c r="M724" s="24">
        <v>45.785608084467334</v>
      </c>
      <c r="N724" s="24">
        <v>37.346788175002345</v>
      </c>
      <c r="O724" s="24">
        <v>27.219964898629765</v>
      </c>
      <c r="P724" s="24">
        <v>33.904622243150669</v>
      </c>
      <c r="Q724" s="24">
        <v>32.099482306890984</v>
      </c>
      <c r="R724" s="24">
        <v>47.283835526723962</v>
      </c>
      <c r="S724" s="24" t="s">
        <v>92</v>
      </c>
      <c r="T724" s="24" t="s">
        <v>92</v>
      </c>
      <c r="U724" s="24" t="s">
        <v>92</v>
      </c>
      <c r="V724" s="24" t="s">
        <v>92</v>
      </c>
      <c r="W724" s="24" t="s">
        <v>92</v>
      </c>
      <c r="X724" s="24" t="s">
        <v>92</v>
      </c>
      <c r="Y724" s="24" t="s">
        <v>92</v>
      </c>
      <c r="Z724" s="24" t="s">
        <v>92</v>
      </c>
      <c r="AA724" s="24" t="s">
        <v>92</v>
      </c>
      <c r="AB724" s="23" t="s">
        <v>136</v>
      </c>
      <c r="AC724" s="21">
        <v>18.405660000000001</v>
      </c>
      <c r="AD724" s="21">
        <v>-66.187979999999996</v>
      </c>
      <c r="AE724" s="21" t="str">
        <f>_xlfn.XLOOKUP(Consolidated[[#This Row],[CODE]],[1]updatedschoolpoints!$A:$A,[1]updatedschoolpoints!$O:$O)</f>
        <v>060-100-003-11</v>
      </c>
      <c r="AF724" s="21">
        <f>_xlfn.XLOOKUP(Consolidated[[#This Row],[CODE]],[1]updatedschoolpoints!$A:$A,[1]updatedschoolpoints!$Q:$Q)</f>
        <v>11</v>
      </c>
      <c r="AG724" s="21">
        <f>_xlfn.XLOOKUP(Consolidated[[#This Row],[CODE]],[1]updatedschoolpoints!$A:$A,[1]updatedschoolpoints!$P:$P)</f>
        <v>3</v>
      </c>
      <c r="AH724" s="21">
        <f>_xlfn.XLOOKUP(Consolidated[[#This Row],[CODE]],[1]updatedschoolpoints!$A:$A,[1]updatedschoolpoints!$I:$I)</f>
        <v>1.7174693219999999</v>
      </c>
      <c r="AI724" s="21">
        <f>_xlfn.XLOOKUP(Consolidated[[#This Row],[CODE]],[1]updatedschoolpoints!$A:$A,[1]updatedschoolpoints!$H:$H)</f>
        <v>74812.664409999998</v>
      </c>
      <c r="AJ724" s="21">
        <v>34378</v>
      </c>
      <c r="AK724" s="21" t="s">
        <v>758</v>
      </c>
      <c r="AL724" s="26">
        <f>_xlfn.XLOOKUP(Consolidated[[#This Row],[CODE]],'[2]FCI updated 220517'!$B:$B,'[2]FCI updated 220517'!$GD:$GD)</f>
        <v>1.1888000000000001</v>
      </c>
      <c r="AM724" s="27">
        <f>IF(AND(Consolidated[[#This Row],[DESIGNATION]]="Historic",Consolidated[[#This Row],[DESIGNATION 3/22/2022]]="Historic"),AL724,AL724/1.6)</f>
        <v>0.74299999999999999</v>
      </c>
      <c r="AN724" s="21" t="s">
        <v>45</v>
      </c>
      <c r="AO724" s="21" t="s">
        <v>97</v>
      </c>
      <c r="AP724" s="21" t="str">
        <f>_xlfn.XLOOKUP(Consolidated[[#This Row],[CODE]],'[3]PRUEBA PVI'!$D:$D,'[3]PRUEBA PVI'!$I:$I,"NO DATA")</f>
        <v>REGULAR</v>
      </c>
      <c r="AQ724" s="28" t="str">
        <f>IF(_xlfn.XLOOKUP(Consolidated[[#This Row],[CODE]],'[4]PRUEBA PVI'!$D:$D,'[4]PRUEBA PVI'!$I:$I,"NOT FOUND")=Consolidated[[#This Row],[SPECIAL SCHOOL]],"MATCHES","NO")</f>
        <v>MATCHES</v>
      </c>
      <c r="AR724" s="28"/>
      <c r="AS724" s="21">
        <f>_xlfn.XLOOKUP(Consolidated[[#This Row],[CODE]],'[5]WORKING FILE'!$D:$D,'[5]WORKING FILE'!$W:$W,"")</f>
        <v>3</v>
      </c>
      <c r="AT724" s="33" t="str">
        <f>_xlfn.XLOOKUP(Consolidated[[#This Row],[CODE]],'[5]WORKING FILE'!$D:$D,'[5]WORKING FILE'!$V:$V)</f>
        <v>Keep</v>
      </c>
      <c r="AU724" s="21" t="str">
        <f>_xlfn.XLOOKUP(Consolidated[[#This Row],[CODE]],'[6]Karen sort'!$D:$D,'[6]Karen sort'!$O:$O,"NOT COMPLETE")</f>
        <v>K-5</v>
      </c>
      <c r="AV724" s="21">
        <v>28.5</v>
      </c>
      <c r="AW724" s="21">
        <v>4</v>
      </c>
      <c r="AX724" s="21" t="s">
        <v>92</v>
      </c>
      <c r="AY724" s="27" t="s">
        <v>92</v>
      </c>
      <c r="AZ724" s="21"/>
      <c r="BA724" s="21"/>
      <c r="BB724" s="21"/>
      <c r="BC724" s="21"/>
      <c r="BD724" s="21"/>
      <c r="BE724" s="21"/>
      <c r="BF724" s="24" t="s">
        <v>131</v>
      </c>
      <c r="BG724" s="24">
        <v>246.62828523143546</v>
      </c>
      <c r="BH724" s="29" t="str">
        <f>IF(_xlfn.XLOOKUP(Consolidated[[#This Row],[CODE]],'[4]PRUEBA PVI'!$D:$D,'[4]PRUEBA PVI'!$AF:$AF,"NOT FOUND")=BG724,"",_xlfn.XLOOKUP(Consolidated[[#This Row],[CODE]],'[4]PRUEBA PVI'!$D:$D,'[4]PRUEBA PVI'!$AF:$AF,"NOT FOUND"))</f>
        <v/>
      </c>
      <c r="BI724" s="30">
        <v>233.06239585171994</v>
      </c>
      <c r="BJ724" s="21">
        <v>61</v>
      </c>
      <c r="BK724" s="28" t="str">
        <f>IF(_xlfn.XLOOKUP(Consolidated[[#This Row],[CODE]],'[4]PRUEBA PVI'!$D:$D,'[4]PRUEBA PVI'!$AK:$AK,"NO DATA")=Consolidated[[#This Row],[NO OF CLASSROOMS]],"","DOES NOT MATCH")</f>
        <v/>
      </c>
      <c r="BL724" s="31">
        <f>Consolidated[[#This Row],[ENROLLMENT 2021-22]]/Consolidated[[#This Row],[NO OF CLASSROOMS]]</f>
        <v>3.8206950139626219</v>
      </c>
      <c r="BM724" s="21">
        <f>Consolidated[[#This Row],[FLOOR AREA (SF)]]/Consolidated[[#This Row],[ENROLLMENT 2022-23]]</f>
        <v>139.39195971678495</v>
      </c>
      <c r="BN724" s="21" t="s">
        <v>99</v>
      </c>
      <c r="BO724" s="21" t="s">
        <v>100</v>
      </c>
      <c r="BP724" s="21" t="s">
        <v>97</v>
      </c>
      <c r="BQ724" s="21" t="s">
        <v>97</v>
      </c>
      <c r="BR724" s="21" t="s">
        <v>97</v>
      </c>
      <c r="BS724" s="21" t="str">
        <f>_xlfn.XLOOKUP(Consolidated[[#This Row],[CODE]],'[7]page 1'!$A:$A,'[7]page 1'!$C:$C,"")</f>
        <v/>
      </c>
      <c r="BT724" s="21" t="str">
        <f>_xlfn.XLOOKUP(Consolidated[[#This Row],[CODE]],[8]Sheet1!$A:$A,[8]Sheet1!$G:$G,"")</f>
        <v/>
      </c>
      <c r="BU724" s="21" t="s">
        <v>92</v>
      </c>
      <c r="BV724" s="21" t="s">
        <v>101</v>
      </c>
      <c r="BW724" s="25" t="s">
        <v>92</v>
      </c>
      <c r="BX724" s="32" t="s">
        <v>1976</v>
      </c>
      <c r="BY724" s="21" t="s">
        <v>295</v>
      </c>
      <c r="BZ724" s="21" t="s">
        <v>103</v>
      </c>
      <c r="CA724" s="33" t="s">
        <v>1977</v>
      </c>
      <c r="CB724" s="21">
        <v>1</v>
      </c>
      <c r="CC724" s="25" t="s">
        <v>105</v>
      </c>
      <c r="CD724" s="21" t="s">
        <v>97</v>
      </c>
      <c r="CE724" s="21"/>
      <c r="CF724" s="21" t="s">
        <v>127</v>
      </c>
    </row>
    <row r="725" spans="1:84" ht="27.6" x14ac:dyDescent="0.3">
      <c r="A725" s="21">
        <v>70045</v>
      </c>
      <c r="B725" s="22" t="s">
        <v>1978</v>
      </c>
      <c r="C725" s="21" t="s">
        <v>295</v>
      </c>
      <c r="D725" s="21" t="s">
        <v>295</v>
      </c>
      <c r="E725" s="21" t="s">
        <v>295</v>
      </c>
      <c r="F725" s="21"/>
      <c r="G725" s="21" t="s">
        <v>119</v>
      </c>
      <c r="H725" s="21" t="s">
        <v>120</v>
      </c>
      <c r="I725" s="21" t="s">
        <v>92</v>
      </c>
      <c r="J725" s="21" t="s">
        <v>93</v>
      </c>
      <c r="K725" s="21" t="s">
        <v>121</v>
      </c>
      <c r="L725" s="24" t="s">
        <v>92</v>
      </c>
      <c r="M725" s="24">
        <v>58.18587694067724</v>
      </c>
      <c r="N725" s="24">
        <v>46.683485218752935</v>
      </c>
      <c r="O725" s="24">
        <v>61.948885631364298</v>
      </c>
      <c r="P725" s="24">
        <v>50.856933364726004</v>
      </c>
      <c r="Q725" s="24">
        <v>56.646145247454683</v>
      </c>
      <c r="R725" s="24">
        <v>47.283835526723962</v>
      </c>
      <c r="S725" s="24" t="s">
        <v>92</v>
      </c>
      <c r="T725" s="24" t="s">
        <v>92</v>
      </c>
      <c r="U725" s="24" t="s">
        <v>92</v>
      </c>
      <c r="V725" s="24" t="s">
        <v>92</v>
      </c>
      <c r="W725" s="24" t="s">
        <v>92</v>
      </c>
      <c r="X725" s="24" t="s">
        <v>92</v>
      </c>
      <c r="Y725" s="24" t="s">
        <v>92</v>
      </c>
      <c r="Z725" s="24" t="s">
        <v>92</v>
      </c>
      <c r="AA725" s="24" t="s">
        <v>92</v>
      </c>
      <c r="AB725" s="23" t="s">
        <v>136</v>
      </c>
      <c r="AC725" s="21">
        <v>18.416090000000001</v>
      </c>
      <c r="AD725" s="21">
        <v>-66.171959999999999</v>
      </c>
      <c r="AE725" s="21" t="str">
        <f>_xlfn.XLOOKUP(Consolidated[[#This Row],[CODE]],[1]updatedschoolpoints!$A:$A,[1]updatedschoolpoints!$O:$O)</f>
        <v>061-063-069-01</v>
      </c>
      <c r="AF725" s="21">
        <f>_xlfn.XLOOKUP(Consolidated[[#This Row],[CODE]],[1]updatedschoolpoints!$A:$A,[1]updatedschoolpoints!$Q:$Q)</f>
        <v>1</v>
      </c>
      <c r="AG725" s="21">
        <f>_xlfn.XLOOKUP(Consolidated[[#This Row],[CODE]],[1]updatedschoolpoints!$A:$A,[1]updatedschoolpoints!$P:$P)</f>
        <v>69</v>
      </c>
      <c r="AH725" s="21">
        <f>_xlfn.XLOOKUP(Consolidated[[#This Row],[CODE]],[1]updatedschoolpoints!$A:$A,[1]updatedschoolpoints!$I:$I)</f>
        <v>2.0528306299999999</v>
      </c>
      <c r="AI725" s="21">
        <f>_xlfn.XLOOKUP(Consolidated[[#This Row],[CODE]],[1]updatedschoolpoints!$A:$A,[1]updatedschoolpoints!$H:$H)</f>
        <v>89420.944539999997</v>
      </c>
      <c r="AJ725" s="21">
        <v>27904</v>
      </c>
      <c r="AK725" s="21" t="s">
        <v>238</v>
      </c>
      <c r="AL725" s="26">
        <f>_xlfn.XLOOKUP(Consolidated[[#This Row],[CODE]],'[2]FCI updated 220517'!$B:$B,'[2]FCI updated 220517'!$GD:$GD)</f>
        <v>0.88300000000000001</v>
      </c>
      <c r="AM725" s="27">
        <f>IF(AND(Consolidated[[#This Row],[DESIGNATION]]="Historic",Consolidated[[#This Row],[DESIGNATION 3/22/2022]]="Historic"),AL725,AL725/1.6)</f>
        <v>0.551875</v>
      </c>
      <c r="AN725" s="21" t="s">
        <v>97</v>
      </c>
      <c r="AO725" s="21" t="s">
        <v>97</v>
      </c>
      <c r="AP725" s="21" t="str">
        <f>_xlfn.XLOOKUP(Consolidated[[#This Row],[CODE]],'[3]PRUEBA PVI'!$D:$D,'[3]PRUEBA PVI'!$I:$I,"NO DATA")</f>
        <v>REGULAR</v>
      </c>
      <c r="AQ725" s="28" t="str">
        <f>IF(_xlfn.XLOOKUP(Consolidated[[#This Row],[CODE]],'[4]PRUEBA PVI'!$D:$D,'[4]PRUEBA PVI'!$I:$I,"NOT FOUND")=Consolidated[[#This Row],[SPECIAL SCHOOL]],"MATCHES","NO")</f>
        <v>MATCHES</v>
      </c>
      <c r="AR725" s="28"/>
      <c r="AS725" s="21">
        <f>_xlfn.XLOOKUP(Consolidated[[#This Row],[CODE]],'[5]WORKING FILE'!$D:$D,'[5]WORKING FILE'!$W:$W,"")</f>
        <v>5</v>
      </c>
      <c r="AT725" s="33" t="str">
        <f>_xlfn.XLOOKUP(Consolidated[[#This Row],[CODE]],'[5]WORKING FILE'!$D:$D,'[5]WORKING FILE'!$V:$V)</f>
        <v>Major addition required</v>
      </c>
      <c r="AU725" s="21" t="str">
        <f>_xlfn.XLOOKUP(Consolidated[[#This Row],[CODE]],'[6]Karen sort'!$D:$D,'[6]Karen sort'!$O:$O,"NOT COMPLETE")</f>
        <v>K-5</v>
      </c>
      <c r="AV725" s="21">
        <v>28.5</v>
      </c>
      <c r="AW725" s="21">
        <v>4</v>
      </c>
      <c r="AX725" s="21" t="s">
        <v>92</v>
      </c>
      <c r="AY725" s="27" t="s">
        <v>92</v>
      </c>
      <c r="AZ725" s="21"/>
      <c r="BA725" s="21"/>
      <c r="BB725" s="21"/>
      <c r="BC725" s="21"/>
      <c r="BD725" s="21"/>
      <c r="BE725" s="21"/>
      <c r="BF725" s="24" t="s">
        <v>179</v>
      </c>
      <c r="BG725" s="24">
        <v>331.18348859493676</v>
      </c>
      <c r="BH725" s="29" t="str">
        <f>IF(_xlfn.XLOOKUP(Consolidated[[#This Row],[CODE]],'[4]PRUEBA PVI'!$D:$D,'[4]PRUEBA PVI'!$AF:$AF,"NOT FOUND")=BG725,"",_xlfn.XLOOKUP(Consolidated[[#This Row],[CODE]],'[4]PRUEBA PVI'!$D:$D,'[4]PRUEBA PVI'!$AF:$AF,"NOT FOUND"))</f>
        <v/>
      </c>
      <c r="BI725" s="30">
        <v>312.50119269682523</v>
      </c>
      <c r="BJ725" s="21">
        <v>24</v>
      </c>
      <c r="BK725" s="28" t="str">
        <f>IF(_xlfn.XLOOKUP(Consolidated[[#This Row],[CODE]],'[4]PRUEBA PVI'!$D:$D,'[4]PRUEBA PVI'!$AK:$AK,"NO DATA")=Consolidated[[#This Row],[NO OF CLASSROOMS]],"","DOES NOT MATCH")</f>
        <v/>
      </c>
      <c r="BL725" s="31">
        <f>Consolidated[[#This Row],[ENROLLMENT 2021-22]]/Consolidated[[#This Row],[NO OF CLASSROOMS]]</f>
        <v>13.020883029034385</v>
      </c>
      <c r="BM725" s="21">
        <f>Consolidated[[#This Row],[FLOOR AREA (SF)]]/Consolidated[[#This Row],[ENROLLMENT 2022-23]]</f>
        <v>84.255408137598209</v>
      </c>
      <c r="BN725" s="21" t="s">
        <v>99</v>
      </c>
      <c r="BO725" s="21" t="s">
        <v>132</v>
      </c>
      <c r="BP725" s="21" t="s">
        <v>97</v>
      </c>
      <c r="BQ725" s="21" t="s">
        <v>97</v>
      </c>
      <c r="BR725" s="21" t="s">
        <v>97</v>
      </c>
      <c r="BS725" s="21" t="str">
        <f>_xlfn.XLOOKUP(Consolidated[[#This Row],[CODE]],'[7]page 1'!$A:$A,'[7]page 1'!$C:$C,"")</f>
        <v/>
      </c>
      <c r="BT725" s="21" t="str">
        <f>_xlfn.XLOOKUP(Consolidated[[#This Row],[CODE]],[8]Sheet1!$A:$A,[8]Sheet1!$G:$G,"")</f>
        <v/>
      </c>
      <c r="BU725" s="21" t="s">
        <v>92</v>
      </c>
      <c r="BV725" s="21" t="s">
        <v>124</v>
      </c>
      <c r="BW725" s="25" t="s">
        <v>92</v>
      </c>
      <c r="BX725" s="32" t="s">
        <v>1979</v>
      </c>
      <c r="BY725" s="21" t="s">
        <v>295</v>
      </c>
      <c r="BZ725" s="21" t="s">
        <v>103</v>
      </c>
      <c r="CA725" s="33" t="s">
        <v>1980</v>
      </c>
      <c r="CB725" s="21">
        <v>1</v>
      </c>
      <c r="CC725" s="25" t="s">
        <v>172</v>
      </c>
      <c r="CD725" s="21" t="s">
        <v>97</v>
      </c>
      <c r="CE725" s="21"/>
      <c r="CF725" s="21" t="s">
        <v>143</v>
      </c>
    </row>
    <row r="726" spans="1:84" ht="27.6" x14ac:dyDescent="0.3">
      <c r="A726" s="69">
        <v>70060</v>
      </c>
      <c r="B726" s="68" t="s">
        <v>1829</v>
      </c>
      <c r="C726" s="21" t="s">
        <v>295</v>
      </c>
      <c r="D726" s="21" t="s">
        <v>295</v>
      </c>
      <c r="E726" s="21" t="s">
        <v>295</v>
      </c>
      <c r="F726" s="21"/>
      <c r="G726" s="21" t="s">
        <v>189</v>
      </c>
      <c r="H726" s="21" t="s">
        <v>190</v>
      </c>
      <c r="I726" s="21" t="s">
        <v>92</v>
      </c>
      <c r="J726" s="21" t="s">
        <v>93</v>
      </c>
      <c r="K726" s="21" t="s">
        <v>191</v>
      </c>
      <c r="L726" s="24" t="s">
        <v>92</v>
      </c>
      <c r="M726" s="24" t="s">
        <v>92</v>
      </c>
      <c r="N726" s="24" t="s">
        <v>92</v>
      </c>
      <c r="O726" s="24" t="s">
        <v>92</v>
      </c>
      <c r="P726" s="24" t="s">
        <v>92</v>
      </c>
      <c r="Q726" s="24" t="s">
        <v>92</v>
      </c>
      <c r="R726" s="24" t="s">
        <v>92</v>
      </c>
      <c r="S726" s="24">
        <v>77.767341185971219</v>
      </c>
      <c r="T726" s="24">
        <v>91.688738268474779</v>
      </c>
      <c r="U726" s="24">
        <v>98.885693854268766</v>
      </c>
      <c r="V726" s="24" t="s">
        <v>92</v>
      </c>
      <c r="W726" s="24" t="s">
        <v>92</v>
      </c>
      <c r="X726" s="24" t="s">
        <v>92</v>
      </c>
      <c r="Y726" s="24" t="s">
        <v>92</v>
      </c>
      <c r="Z726" s="24" t="s">
        <v>92</v>
      </c>
      <c r="AA726" s="24" t="s">
        <v>92</v>
      </c>
      <c r="AB726" s="23" t="s">
        <v>192</v>
      </c>
      <c r="AC726" s="21">
        <v>18.40438</v>
      </c>
      <c r="AD726" s="21">
        <v>-66.183549999999997</v>
      </c>
      <c r="AE726" s="21" t="str">
        <f>_xlfn.XLOOKUP(Consolidated[[#This Row],[CODE]],[1]updatedschoolpoints!$A:$A,[1]updatedschoolpoints!$O:$O)</f>
        <v>061-091-004-29</v>
      </c>
      <c r="AF726" s="21">
        <f>_xlfn.XLOOKUP(Consolidated[[#This Row],[CODE]],[1]updatedschoolpoints!$A:$A,[1]updatedschoolpoints!$Q:$Q)</f>
        <v>29</v>
      </c>
      <c r="AG726" s="21">
        <f>_xlfn.XLOOKUP(Consolidated[[#This Row],[CODE]],[1]updatedschoolpoints!$A:$A,[1]updatedschoolpoints!$P:$P)</f>
        <v>4</v>
      </c>
      <c r="AH726" s="21">
        <f>_xlfn.XLOOKUP(Consolidated[[#This Row],[CODE]],[1]updatedschoolpoints!$A:$A,[1]updatedschoolpoints!$I:$I)</f>
        <v>3.0752664709999999</v>
      </c>
      <c r="AI726" s="21">
        <f>_xlfn.XLOOKUP(Consolidated[[#This Row],[CODE]],[1]updatedschoolpoints!$A:$A,[1]updatedschoolpoints!$H:$H)</f>
        <v>133958.0716</v>
      </c>
      <c r="AJ726" s="21">
        <v>74687</v>
      </c>
      <c r="AK726" s="21" t="s">
        <v>418</v>
      </c>
      <c r="AL726" s="26">
        <f>_xlfn.XLOOKUP(Consolidated[[#This Row],[CODE]],'[2]FCI updated 220517'!$B:$B,'[2]FCI updated 220517'!$GD:$GD)</f>
        <v>1.296</v>
      </c>
      <c r="AM726" s="27">
        <f>IF(AND(Consolidated[[#This Row],[DESIGNATION]]="Historic",Consolidated[[#This Row],[DESIGNATION 3/22/2022]]="Historic"),AL726,AL726/1.6)</f>
        <v>0.80999999999999994</v>
      </c>
      <c r="AN726" s="21" t="s">
        <v>97</v>
      </c>
      <c r="AO726" s="21" t="s">
        <v>97</v>
      </c>
      <c r="AP726" s="21" t="str">
        <f>_xlfn.XLOOKUP(Consolidated[[#This Row],[CODE]],'[3]PRUEBA PVI'!$D:$D,'[3]PRUEBA PVI'!$I:$I,"NO DATA")</f>
        <v>REGULAR</v>
      </c>
      <c r="AQ726" s="28" t="str">
        <f>IF(_xlfn.XLOOKUP(Consolidated[[#This Row],[CODE]],'[4]PRUEBA PVI'!$D:$D,'[4]PRUEBA PVI'!$I:$I,"NOT FOUND")=Consolidated[[#This Row],[SPECIAL SCHOOL]],"MATCHES","NO")</f>
        <v>MATCHES</v>
      </c>
      <c r="AR726" s="28"/>
      <c r="AS726" s="21">
        <f>_xlfn.XLOOKUP(Consolidated[[#This Row],[CODE]],'[5]WORKING FILE'!$D:$D,'[5]WORKING FILE'!$W:$W,"")</f>
        <v>3</v>
      </c>
      <c r="AT726" s="33" t="str">
        <f>_xlfn.XLOOKUP(Consolidated[[#This Row],[CODE]],'[5]WORKING FILE'!$D:$D,'[5]WORKING FILE'!$V:$V)</f>
        <v>Take students from JUAN MORELL CAMPOS and turn into a K-8</v>
      </c>
      <c r="AU726" s="21" t="str">
        <f>_xlfn.XLOOKUP(Consolidated[[#This Row],[CODE]],'[6]Karen sort'!$D:$D,'[6]Karen sort'!$O:$O,"NOT COMPLETE")</f>
        <v>K-8</v>
      </c>
      <c r="AV726" s="21">
        <v>28.5</v>
      </c>
      <c r="AW726" s="21">
        <v>2</v>
      </c>
      <c r="AX726" s="21" t="s">
        <v>92</v>
      </c>
      <c r="AY726" s="27" t="s">
        <v>92</v>
      </c>
      <c r="AZ726" s="21"/>
      <c r="BA726" s="21"/>
      <c r="BB726" s="21"/>
      <c r="BC726" s="21"/>
      <c r="BD726" s="21"/>
      <c r="BE726" s="21"/>
      <c r="BF726" s="24" t="s">
        <v>98</v>
      </c>
      <c r="BG726" s="24">
        <v>290.01969906375854</v>
      </c>
      <c r="BH726" s="29" t="str">
        <f>IF(_xlfn.XLOOKUP(Consolidated[[#This Row],[CODE]],'[4]PRUEBA PVI'!$D:$D,'[4]PRUEBA PVI'!$AF:$AF,"NOT FOUND")=BG726,"",_xlfn.XLOOKUP(Consolidated[[#This Row],[CODE]],'[4]PRUEBA PVI'!$D:$D,'[4]PRUEBA PVI'!$AF:$AF,"NOT FOUND"))</f>
        <v/>
      </c>
      <c r="BI726" s="30">
        <v>274.87619424347162</v>
      </c>
      <c r="BJ726" s="21">
        <v>51</v>
      </c>
      <c r="BK726" s="28" t="str">
        <f>IF(_xlfn.XLOOKUP(Consolidated[[#This Row],[CODE]],'[4]PRUEBA PVI'!$D:$D,'[4]PRUEBA PVI'!$AK:$AK,"NO DATA")=Consolidated[[#This Row],[NO OF CLASSROOMS]],"","DOES NOT MATCH")</f>
        <v/>
      </c>
      <c r="BL726" s="31">
        <f>Consolidated[[#This Row],[ENROLLMENT 2021-22]]/Consolidated[[#This Row],[NO OF CLASSROOMS]]</f>
        <v>5.3897292988916004</v>
      </c>
      <c r="BM726" s="21">
        <f>Consolidated[[#This Row],[FLOOR AREA (SF)]]/Consolidated[[#This Row],[ENROLLMENT 2022-23]]</f>
        <v>257.52388627774093</v>
      </c>
      <c r="BN726" s="21" t="s">
        <v>99</v>
      </c>
      <c r="BO726" s="21" t="s">
        <v>100</v>
      </c>
      <c r="BP726" s="21" t="s">
        <v>97</v>
      </c>
      <c r="BQ726" s="21" t="s">
        <v>97</v>
      </c>
      <c r="BR726" s="21" t="s">
        <v>97</v>
      </c>
      <c r="BS726" s="21" t="str">
        <f>_xlfn.XLOOKUP(Consolidated[[#This Row],[CODE]],'[7]page 1'!$A:$A,'[7]page 1'!$C:$C,"")</f>
        <v/>
      </c>
      <c r="BT726" s="21" t="str">
        <f>_xlfn.XLOOKUP(Consolidated[[#This Row],[CODE]],[8]Sheet1!$A:$A,[8]Sheet1!$G:$G,"")</f>
        <v>ESSER ROOF SEALING PROGRAM</v>
      </c>
      <c r="BU726" s="21" t="s">
        <v>285</v>
      </c>
      <c r="BV726" s="21" t="s">
        <v>101</v>
      </c>
      <c r="BW726" s="25" t="s">
        <v>92</v>
      </c>
      <c r="BX726" s="32" t="s">
        <v>1981</v>
      </c>
      <c r="BY726" s="21" t="s">
        <v>295</v>
      </c>
      <c r="BZ726" s="21" t="s">
        <v>103</v>
      </c>
      <c r="CA726" s="33" t="s">
        <v>1977</v>
      </c>
      <c r="CB726" s="21">
        <v>1</v>
      </c>
      <c r="CC726" s="25" t="s">
        <v>105</v>
      </c>
      <c r="CD726" s="21" t="s">
        <v>97</v>
      </c>
      <c r="CE726" s="21"/>
      <c r="CF726" s="21" t="s">
        <v>143</v>
      </c>
    </row>
    <row r="727" spans="1:84" ht="41.4" x14ac:dyDescent="0.3">
      <c r="A727" s="69">
        <v>70078</v>
      </c>
      <c r="B727" s="68" t="s">
        <v>1982</v>
      </c>
      <c r="C727" s="21" t="s">
        <v>295</v>
      </c>
      <c r="D727" s="21" t="s">
        <v>295</v>
      </c>
      <c r="E727" s="21" t="s">
        <v>295</v>
      </c>
      <c r="F727" s="21"/>
      <c r="G727" s="21" t="s">
        <v>234</v>
      </c>
      <c r="H727" s="21" t="s">
        <v>235</v>
      </c>
      <c r="I727" s="21" t="s">
        <v>92</v>
      </c>
      <c r="J727" s="21" t="s">
        <v>93</v>
      </c>
      <c r="K727" s="21" t="s">
        <v>236</v>
      </c>
      <c r="L727" s="24" t="s">
        <v>92</v>
      </c>
      <c r="M727" s="24" t="s">
        <v>92</v>
      </c>
      <c r="N727" s="24" t="s">
        <v>92</v>
      </c>
      <c r="O727" s="24" t="s">
        <v>92</v>
      </c>
      <c r="P727" s="24" t="s">
        <v>92</v>
      </c>
      <c r="Q727" s="24" t="s">
        <v>92</v>
      </c>
      <c r="R727" s="24" t="s">
        <v>92</v>
      </c>
      <c r="S727" s="24">
        <v>36.986906173815576</v>
      </c>
      <c r="T727" s="24">
        <v>69.948109606877665</v>
      </c>
      <c r="U727" s="24">
        <v>56.098614782710165</v>
      </c>
      <c r="V727" s="24">
        <v>68.742617821863007</v>
      </c>
      <c r="W727" s="24">
        <v>72.502968298340747</v>
      </c>
      <c r="X727" s="24">
        <v>85.880008234655506</v>
      </c>
      <c r="Y727" s="24">
        <v>71.384244672868604</v>
      </c>
      <c r="Z727" s="24" t="s">
        <v>92</v>
      </c>
      <c r="AA727" s="24" t="s">
        <v>92</v>
      </c>
      <c r="AB727" s="23" t="s">
        <v>361</v>
      </c>
      <c r="AC727" s="21">
        <v>18.40737</v>
      </c>
      <c r="AD727" s="21">
        <v>-66.172079999999994</v>
      </c>
      <c r="AE727" s="21" t="str">
        <f>_xlfn.XLOOKUP(Consolidated[[#This Row],[CODE]],[1]updatedschoolpoints!$A:$A,[1]updatedschoolpoints!$O:$O)</f>
        <v>061-093-607-36</v>
      </c>
      <c r="AF727" s="21">
        <f>_xlfn.XLOOKUP(Consolidated[[#This Row],[CODE]],[1]updatedschoolpoints!$A:$A,[1]updatedschoolpoints!$Q:$Q)</f>
        <v>36</v>
      </c>
      <c r="AG727" s="21">
        <f>_xlfn.XLOOKUP(Consolidated[[#This Row],[CODE]],[1]updatedschoolpoints!$A:$A,[1]updatedschoolpoints!$P:$P)</f>
        <v>607</v>
      </c>
      <c r="AH727" s="21">
        <f>_xlfn.XLOOKUP(Consolidated[[#This Row],[CODE]],[1]updatedschoolpoints!$A:$A,[1]updatedschoolpoints!$I:$I)</f>
        <v>7.0590815039999999</v>
      </c>
      <c r="AI727" s="21">
        <f>_xlfn.XLOOKUP(Consolidated[[#This Row],[CODE]],[1]updatedschoolpoints!$A:$A,[1]updatedschoolpoints!$H:$H)</f>
        <v>307492.3603</v>
      </c>
      <c r="AJ727" s="21">
        <v>126128</v>
      </c>
      <c r="AK727" s="21" t="s">
        <v>314</v>
      </c>
      <c r="AL727" s="26">
        <f>_xlfn.XLOOKUP(Consolidated[[#This Row],[CODE]],'[2]FCI updated 220517'!$B:$B,'[2]FCI updated 220517'!$GD:$GD)</f>
        <v>0.69550000000000001</v>
      </c>
      <c r="AM727" s="27">
        <f>IF(AND(Consolidated[[#This Row],[DESIGNATION]]="Historic",Consolidated[[#This Row],[DESIGNATION 3/22/2022]]="Historic"),AL727,AL727/1.6)</f>
        <v>0.4346875</v>
      </c>
      <c r="AN727" s="21" t="s">
        <v>97</v>
      </c>
      <c r="AO727" s="21" t="s">
        <v>97</v>
      </c>
      <c r="AP727" s="21" t="str">
        <f>_xlfn.XLOOKUP(Consolidated[[#This Row],[CODE]],'[3]PRUEBA PVI'!$D:$D,'[3]PRUEBA PVI'!$I:$I,"NO DATA")</f>
        <v>STEM (TECH)</v>
      </c>
      <c r="AQ727" s="28" t="str">
        <f>IF(_xlfn.XLOOKUP(Consolidated[[#This Row],[CODE]],'[4]PRUEBA PVI'!$D:$D,'[4]PRUEBA PVI'!$I:$I,"NOT FOUND")=Consolidated[[#This Row],[SPECIAL SCHOOL]],"MATCHES","NO")</f>
        <v>MATCHES</v>
      </c>
      <c r="AR727" s="28"/>
      <c r="AS727" s="21">
        <f>_xlfn.XLOOKUP(Consolidated[[#This Row],[CODE]],'[5]WORKING FILE'!$D:$D,'[5]WORKING FILE'!$W:$W,"")</f>
        <v>1</v>
      </c>
      <c r="AT727" s="33" t="str">
        <f>_xlfn.XLOOKUP(Consolidated[[#This Row],[CODE]],'[5]WORKING FILE'!$D:$D,'[5]WORKING FILE'!$V:$V)</f>
        <v>Send MS students to nearby JAN RAMON JIMENEZ and HS students to nearby DR AGUSTIN STAHL</v>
      </c>
      <c r="AU727" s="21">
        <f>_xlfn.XLOOKUP(Consolidated[[#This Row],[CODE]],'[6]Karen sort'!$D:$D,'[6]Karen sort'!$O:$O,"NOT COMPLETE")</f>
        <v>0</v>
      </c>
      <c r="AV727" s="21">
        <v>28.5</v>
      </c>
      <c r="AW727" s="21">
        <v>3</v>
      </c>
      <c r="AX727" s="21" t="s">
        <v>92</v>
      </c>
      <c r="AY727" s="27" t="s">
        <v>92</v>
      </c>
      <c r="AZ727" s="21"/>
      <c r="BA727" s="21"/>
      <c r="BB727" s="21"/>
      <c r="BC727" s="21"/>
      <c r="BD727" s="21"/>
      <c r="BE727" s="21"/>
      <c r="BF727" s="24" t="s">
        <v>179</v>
      </c>
      <c r="BG727" s="24">
        <v>480.39383981290848</v>
      </c>
      <c r="BH727" s="29" t="str">
        <f>IF(_xlfn.XLOOKUP(Consolidated[[#This Row],[CODE]],'[4]PRUEBA PVI'!$D:$D,'[4]PRUEBA PVI'!$AF:$AF,"NOT FOUND")=BG727,"",_xlfn.XLOOKUP(Consolidated[[#This Row],[CODE]],'[4]PRUEBA PVI'!$D:$D,'[4]PRUEBA PVI'!$AF:$AF,"NOT FOUND"))</f>
        <v/>
      </c>
      <c r="BI727" s="30">
        <v>458.83233053022531</v>
      </c>
      <c r="BJ727" s="21">
        <v>53</v>
      </c>
      <c r="BK727" s="28" t="str">
        <f>IF(_xlfn.XLOOKUP(Consolidated[[#This Row],[CODE]],'[4]PRUEBA PVI'!$D:$D,'[4]PRUEBA PVI'!$AK:$AK,"NO DATA")=Consolidated[[#This Row],[NO OF CLASSROOMS]],"","DOES NOT MATCH")</f>
        <v/>
      </c>
      <c r="BL727" s="31">
        <f>Consolidated[[#This Row],[ENROLLMENT 2021-22]]/Consolidated[[#This Row],[NO OF CLASSROOMS]]</f>
        <v>8.6572137835891567</v>
      </c>
      <c r="BM727" s="21">
        <f>Consolidated[[#This Row],[FLOOR AREA (SF)]]/Consolidated[[#This Row],[ENROLLMENT 2022-23]]</f>
        <v>262.55124347373214</v>
      </c>
      <c r="BN727" s="21" t="s">
        <v>99</v>
      </c>
      <c r="BO727" s="21" t="s">
        <v>132</v>
      </c>
      <c r="BP727" s="21" t="s">
        <v>97</v>
      </c>
      <c r="BQ727" s="21" t="s">
        <v>97</v>
      </c>
      <c r="BR727" s="21" t="s">
        <v>97</v>
      </c>
      <c r="BS727" s="21" t="str">
        <f>_xlfn.XLOOKUP(Consolidated[[#This Row],[CODE]],'[7]page 1'!$A:$A,'[7]page 1'!$C:$C,"")</f>
        <v/>
      </c>
      <c r="BT727" s="21" t="str">
        <f>_xlfn.XLOOKUP(Consolidated[[#This Row],[CODE]],[8]Sheet1!$A:$A,[8]Sheet1!$G:$G,"")</f>
        <v/>
      </c>
      <c r="BU727" s="21" t="s">
        <v>92</v>
      </c>
      <c r="BV727" s="21" t="s">
        <v>101</v>
      </c>
      <c r="BW727" s="25" t="s">
        <v>92</v>
      </c>
      <c r="BX727" s="32" t="s">
        <v>1983</v>
      </c>
      <c r="BY727" s="21" t="s">
        <v>295</v>
      </c>
      <c r="BZ727" s="21" t="s">
        <v>103</v>
      </c>
      <c r="CA727" s="33" t="s">
        <v>1984</v>
      </c>
      <c r="CB727" s="21">
        <v>1</v>
      </c>
      <c r="CC727" s="25" t="s">
        <v>172</v>
      </c>
      <c r="CD727" s="21" t="s">
        <v>97</v>
      </c>
      <c r="CE727" s="21"/>
      <c r="CF727" s="21" t="s">
        <v>106</v>
      </c>
    </row>
    <row r="728" spans="1:84" ht="41.4" x14ac:dyDescent="0.3">
      <c r="A728" s="69">
        <v>70094</v>
      </c>
      <c r="B728" s="68" t="s">
        <v>1985</v>
      </c>
      <c r="C728" s="21" t="s">
        <v>295</v>
      </c>
      <c r="D728" s="21" t="s">
        <v>295</v>
      </c>
      <c r="E728" s="21" t="s">
        <v>295</v>
      </c>
      <c r="F728" s="21"/>
      <c r="G728" s="21" t="s">
        <v>92</v>
      </c>
      <c r="H728" s="21"/>
      <c r="I728" s="21" t="s">
        <v>92</v>
      </c>
      <c r="J728" s="21" t="s">
        <v>93</v>
      </c>
      <c r="K728" s="21" t="s">
        <v>94</v>
      </c>
      <c r="L728" s="24" t="s">
        <v>92</v>
      </c>
      <c r="M728" s="24" t="s">
        <v>92</v>
      </c>
      <c r="N728" s="24" t="s">
        <v>92</v>
      </c>
      <c r="O728" s="24" t="s">
        <v>92</v>
      </c>
      <c r="P728" s="24" t="s">
        <v>92</v>
      </c>
      <c r="Q728" s="24" t="s">
        <v>92</v>
      </c>
      <c r="R728" s="24" t="s">
        <v>92</v>
      </c>
      <c r="S728" s="24" t="s">
        <v>92</v>
      </c>
      <c r="T728" s="24" t="s">
        <v>92</v>
      </c>
      <c r="U728" s="24" t="s">
        <v>92</v>
      </c>
      <c r="V728" s="24" t="s">
        <v>92</v>
      </c>
      <c r="W728" s="24" t="s">
        <v>92</v>
      </c>
      <c r="X728" s="24" t="s">
        <v>92</v>
      </c>
      <c r="Y728" s="24" t="s">
        <v>92</v>
      </c>
      <c r="Z728" s="24">
        <v>4.5799178676383905</v>
      </c>
      <c r="AA728" s="24" t="s">
        <v>92</v>
      </c>
      <c r="AB728" s="23" t="s">
        <v>95</v>
      </c>
      <c r="AC728" s="21">
        <v>18.40615</v>
      </c>
      <c r="AD728" s="21">
        <v>-66.176910000000007</v>
      </c>
      <c r="AE728" s="21" t="str">
        <f>_xlfn.XLOOKUP(Consolidated[[#This Row],[CODE]],[1]updatedschoolpoints!$A:$A,[1]updatedschoolpoints!$O:$O)</f>
        <v>061-092-006-09</v>
      </c>
      <c r="AF728" s="21">
        <f>_xlfn.XLOOKUP(Consolidated[[#This Row],[CODE]],[1]updatedschoolpoints!$A:$A,[1]updatedschoolpoints!$Q:$Q)</f>
        <v>9</v>
      </c>
      <c r="AG728" s="21">
        <f>_xlfn.XLOOKUP(Consolidated[[#This Row],[CODE]],[1]updatedschoolpoints!$A:$A,[1]updatedschoolpoints!$P:$P)</f>
        <v>6</v>
      </c>
      <c r="AH728" s="21">
        <f>_xlfn.XLOOKUP(Consolidated[[#This Row],[CODE]],[1]updatedschoolpoints!$A:$A,[1]updatedschoolpoints!$I:$I)</f>
        <v>0.81527138600000004</v>
      </c>
      <c r="AI728" s="21">
        <f>_xlfn.XLOOKUP(Consolidated[[#This Row],[CODE]],[1]updatedschoolpoints!$A:$A,[1]updatedschoolpoints!$H:$H)</f>
        <v>35513.079519999999</v>
      </c>
      <c r="AJ728" s="21">
        <v>14076</v>
      </c>
      <c r="AK728" s="21" t="s">
        <v>258</v>
      </c>
      <c r="AL728" s="26">
        <f>_xlfn.XLOOKUP(Consolidated[[#This Row],[CODE]],'[2]FCI updated 220517'!$B:$B,'[2]FCI updated 220517'!$GD:$GD)</f>
        <v>1.2567999999999999</v>
      </c>
      <c r="AM728" s="27">
        <f>IF(AND(Consolidated[[#This Row],[DESIGNATION]]="Historic",Consolidated[[#This Row],[DESIGNATION 3/22/2022]]="Historic"),AL728,AL728/1.6)</f>
        <v>0.78549999999999986</v>
      </c>
      <c r="AN728" s="21" t="s">
        <v>97</v>
      </c>
      <c r="AO728" s="21" t="s">
        <v>97</v>
      </c>
      <c r="AP728" s="21" t="str">
        <f>_xlfn.XLOOKUP(Consolidated[[#This Row],[CODE]],'[3]PRUEBA PVI'!$D:$D,'[3]PRUEBA PVI'!$I:$I,"NO DATA")</f>
        <v>REGULAR</v>
      </c>
      <c r="AQ728" s="28" t="str">
        <f>IF(_xlfn.XLOOKUP(Consolidated[[#This Row],[CODE]],'[4]PRUEBA PVI'!$D:$D,'[4]PRUEBA PVI'!$I:$I,"NOT FOUND")=Consolidated[[#This Row],[SPECIAL SCHOOL]],"MATCHES","NO")</f>
        <v>MATCHES</v>
      </c>
      <c r="AR728" s="28"/>
      <c r="AS728" s="21">
        <f>_xlfn.XLOOKUP(Consolidated[[#This Row],[CODE]],'[5]WORKING FILE'!$D:$D,'[5]WORKING FILE'!$W:$W,"")</f>
        <v>3</v>
      </c>
      <c r="AT728" s="33" t="str">
        <f>_xlfn.XLOOKUP(Consolidated[[#This Row],[CODE]],'[5]WORKING FILE'!$D:$D,'[5]WORKING FILE'!$V:$V)</f>
        <v>Specialty School. Keep</v>
      </c>
      <c r="AU728" s="21" t="str">
        <f>_xlfn.XLOOKUP(Consolidated[[#This Row],[CODE]],'[6]Karen sort'!$D:$D,'[6]Karen sort'!$O:$O,"NOT COMPLETE")</f>
        <v>SPED</v>
      </c>
      <c r="AV728" s="21">
        <v>28.5</v>
      </c>
      <c r="AW728" s="21">
        <v>4</v>
      </c>
      <c r="AX728" s="21" t="s">
        <v>92</v>
      </c>
      <c r="AY728" s="27" t="s">
        <v>92</v>
      </c>
      <c r="AZ728" s="21"/>
      <c r="BA728" s="21"/>
      <c r="BB728" s="21"/>
      <c r="BC728" s="21"/>
      <c r="BD728" s="21"/>
      <c r="BE728" s="21"/>
      <c r="BF728" s="24" t="s">
        <v>98</v>
      </c>
      <c r="BG728" s="24">
        <v>89.648303646515217</v>
      </c>
      <c r="BH728" s="29" t="str">
        <f>IF(_xlfn.XLOOKUP(Consolidated[[#This Row],[CODE]],'[4]PRUEBA PVI'!$D:$D,'[4]PRUEBA PVI'!$AF:$AF,"NOT FOUND")=BG728,"",_xlfn.XLOOKUP(Consolidated[[#This Row],[CODE]],'[4]PRUEBA PVI'!$D:$D,'[4]PRUEBA PVI'!$AF:$AF,"NOT FOUND"))</f>
        <v/>
      </c>
      <c r="BI728" s="30">
        <v>87.502802688221095</v>
      </c>
      <c r="BJ728" s="21">
        <v>13</v>
      </c>
      <c r="BK728" s="28" t="str">
        <f>IF(_xlfn.XLOOKUP(Consolidated[[#This Row],[CODE]],'[4]PRUEBA PVI'!$D:$D,'[4]PRUEBA PVI'!$AK:$AK,"NO DATA")=Consolidated[[#This Row],[NO OF CLASSROOMS]],"","DOES NOT MATCH")</f>
        <v/>
      </c>
      <c r="BL728" s="31">
        <f>Consolidated[[#This Row],[ENROLLMENT 2021-22]]/Consolidated[[#This Row],[NO OF CLASSROOMS]]</f>
        <v>6.7309848221708535</v>
      </c>
      <c r="BM728" s="21">
        <f>Consolidated[[#This Row],[FLOOR AREA (SF)]]/Consolidated[[#This Row],[ENROLLMENT 2022-23]]</f>
        <v>157.01356776924533</v>
      </c>
      <c r="BN728" s="21" t="s">
        <v>114</v>
      </c>
      <c r="BO728" s="21" t="s">
        <v>100</v>
      </c>
      <c r="BP728" s="21" t="s">
        <v>97</v>
      </c>
      <c r="BQ728" s="21" t="s">
        <v>97</v>
      </c>
      <c r="BR728" s="21" t="s">
        <v>97</v>
      </c>
      <c r="BS728" s="21" t="str">
        <f>_xlfn.XLOOKUP(Consolidated[[#This Row],[CODE]],'[7]page 1'!$A:$A,'[7]page 1'!$C:$C,"")</f>
        <v>85KVA</v>
      </c>
      <c r="BT728" s="21" t="str">
        <f>_xlfn.XLOOKUP(Consolidated[[#This Row],[CODE]],[8]Sheet1!$A:$A,[8]Sheet1!$G:$G,"")</f>
        <v>ESSER ROOF SEALING PROGRAM</v>
      </c>
      <c r="BU728" s="21" t="s">
        <v>92</v>
      </c>
      <c r="BV728" s="21" t="s">
        <v>101</v>
      </c>
      <c r="BW728" s="25" t="s">
        <v>92</v>
      </c>
      <c r="BX728" s="32" t="s">
        <v>1986</v>
      </c>
      <c r="BY728" s="21" t="s">
        <v>295</v>
      </c>
      <c r="BZ728" s="21" t="s">
        <v>103</v>
      </c>
      <c r="CA728" s="33" t="s">
        <v>1987</v>
      </c>
      <c r="CB728" s="21">
        <v>1</v>
      </c>
      <c r="CC728" s="25" t="s">
        <v>105</v>
      </c>
      <c r="CD728" s="21" t="s">
        <v>97</v>
      </c>
      <c r="CE728" s="21"/>
      <c r="CF728" s="21" t="s">
        <v>134</v>
      </c>
    </row>
    <row r="729" spans="1:84" ht="55.2" x14ac:dyDescent="0.3">
      <c r="A729" s="69">
        <v>70136</v>
      </c>
      <c r="B729" s="68" t="s">
        <v>1988</v>
      </c>
      <c r="C729" s="21" t="s">
        <v>295</v>
      </c>
      <c r="D729" s="21" t="s">
        <v>295</v>
      </c>
      <c r="E729" s="21" t="s">
        <v>295</v>
      </c>
      <c r="F729" s="21"/>
      <c r="G729" s="21" t="s">
        <v>119</v>
      </c>
      <c r="H729" s="21" t="s">
        <v>120</v>
      </c>
      <c r="I729" s="21" t="s">
        <v>110</v>
      </c>
      <c r="J729" s="21" t="s">
        <v>93</v>
      </c>
      <c r="K729" s="21" t="s">
        <v>121</v>
      </c>
      <c r="L729" s="24">
        <v>14.007677187231478</v>
      </c>
      <c r="M729" s="24">
        <v>48.64720858974654</v>
      </c>
      <c r="N729" s="24">
        <v>42.948806401252703</v>
      </c>
      <c r="O729" s="24">
        <v>47.869593442417866</v>
      </c>
      <c r="P729" s="24">
        <v>32.021032118531188</v>
      </c>
      <c r="Q729" s="24">
        <v>41.5405065148001</v>
      </c>
      <c r="R729" s="24">
        <v>36.881391710844689</v>
      </c>
      <c r="S729" s="24" t="s">
        <v>92</v>
      </c>
      <c r="T729" s="24" t="s">
        <v>92</v>
      </c>
      <c r="U729" s="24" t="s">
        <v>92</v>
      </c>
      <c r="V729" s="24" t="s">
        <v>92</v>
      </c>
      <c r="W729" s="24" t="s">
        <v>92</v>
      </c>
      <c r="X729" s="24" t="s">
        <v>92</v>
      </c>
      <c r="Y729" s="24" t="s">
        <v>92</v>
      </c>
      <c r="Z729" s="24">
        <v>2.2899589338191952</v>
      </c>
      <c r="AA729" s="24" t="s">
        <v>92</v>
      </c>
      <c r="AB729" s="23" t="s">
        <v>257</v>
      </c>
      <c r="AC729" s="21">
        <v>18.384150000000002</v>
      </c>
      <c r="AD729" s="21">
        <v>-66.17501</v>
      </c>
      <c r="AE729" s="21" t="str">
        <f>_xlfn.XLOOKUP(Consolidated[[#This Row],[CODE]],[1]updatedschoolpoints!$A:$A,[1]updatedschoolpoints!$O:$O)</f>
        <v>085-062-943-01</v>
      </c>
      <c r="AF729" s="21">
        <f>_xlfn.XLOOKUP(Consolidated[[#This Row],[CODE]],[1]updatedschoolpoints!$A:$A,[1]updatedschoolpoints!$Q:$Q)</f>
        <v>1</v>
      </c>
      <c r="AG729" s="21">
        <f>_xlfn.XLOOKUP(Consolidated[[#This Row],[CODE]],[1]updatedschoolpoints!$A:$A,[1]updatedschoolpoints!$P:$P)</f>
        <v>943</v>
      </c>
      <c r="AH729" s="21">
        <f>_xlfn.XLOOKUP(Consolidated[[#This Row],[CODE]],[1]updatedschoolpoints!$A:$A,[1]updatedschoolpoints!$I:$I)</f>
        <v>3.1109352449999998</v>
      </c>
      <c r="AI729" s="21">
        <f>_xlfn.XLOOKUP(Consolidated[[#This Row],[CODE]],[1]updatedschoolpoints!$A:$A,[1]updatedschoolpoints!$H:$H)</f>
        <v>135511.7972</v>
      </c>
      <c r="AJ729" s="21">
        <v>65368</v>
      </c>
      <c r="AK729" s="21" t="s">
        <v>351</v>
      </c>
      <c r="AL729" s="26">
        <f>_xlfn.XLOOKUP(Consolidated[[#This Row],[CODE]],'[2]FCI updated 220517'!$B:$B,'[2]FCI updated 220517'!$GD:$GD)</f>
        <v>0.65800000000000003</v>
      </c>
      <c r="AM729" s="27">
        <f>IF(AND(Consolidated[[#This Row],[DESIGNATION]]="Historic",Consolidated[[#This Row],[DESIGNATION 3/22/2022]]="Historic"),AL729,AL729/1.6)</f>
        <v>0.41125</v>
      </c>
      <c r="AN729" s="21" t="s">
        <v>45</v>
      </c>
      <c r="AO729" s="21" t="s">
        <v>46</v>
      </c>
      <c r="AP729" s="21" t="str">
        <f>_xlfn.XLOOKUP(Consolidated[[#This Row],[CODE]],'[3]PRUEBA PVI'!$D:$D,'[3]PRUEBA PVI'!$I:$I,"NO DATA")</f>
        <v>REGULAR</v>
      </c>
      <c r="AQ729" s="28" t="str">
        <f>IF(_xlfn.XLOOKUP(Consolidated[[#This Row],[CODE]],'[4]PRUEBA PVI'!$D:$D,'[4]PRUEBA PVI'!$I:$I,"NOT FOUND")=Consolidated[[#This Row],[SPECIAL SCHOOL]],"MATCHES","NO")</f>
        <v>MATCHES</v>
      </c>
      <c r="AR729" s="28"/>
      <c r="AS729" s="21">
        <f>_xlfn.XLOOKUP(Consolidated[[#This Row],[CODE]],'[5]WORKING FILE'!$D:$D,'[5]WORKING FILE'!$W:$W,"")</f>
        <v>3</v>
      </c>
      <c r="AT729" s="33" t="str">
        <f>_xlfn.XLOOKUP(Consolidated[[#This Row],[CODE]],'[5]WORKING FILE'!$D:$D,'[5]WORKING FILE'!$V:$V)</f>
        <v>Take students from nearby EPIFANIO FERNANDEZ VANGA</v>
      </c>
      <c r="AU729" s="21" t="str">
        <f>_xlfn.XLOOKUP(Consolidated[[#This Row],[CODE]],'[6]Karen sort'!$D:$D,'[6]Karen sort'!$O:$O,"NOT COMPLETE")</f>
        <v>PK-5</v>
      </c>
      <c r="AV729" s="21">
        <v>28.5</v>
      </c>
      <c r="AW729" s="21">
        <v>3</v>
      </c>
      <c r="AX729" s="21" t="s">
        <v>92</v>
      </c>
      <c r="AY729" s="27" t="s">
        <v>92</v>
      </c>
      <c r="AZ729" s="21"/>
      <c r="BA729" s="21"/>
      <c r="BB729" s="21"/>
      <c r="BC729" s="21"/>
      <c r="BD729" s="21"/>
      <c r="BE729" s="21"/>
      <c r="BF729" s="24" t="s">
        <v>98</v>
      </c>
      <c r="BG729" s="24">
        <v>279.61583222997649</v>
      </c>
      <c r="BH729" s="29" t="str">
        <f>IF(_xlfn.XLOOKUP(Consolidated[[#This Row],[CODE]],'[4]PRUEBA PVI'!$D:$D,'[4]PRUEBA PVI'!$AF:$AF,"NOT FOUND")=BG729,"",_xlfn.XLOOKUP(Consolidated[[#This Row],[CODE]],'[4]PRUEBA PVI'!$D:$D,'[4]PRUEBA PVI'!$AF:$AF,"NOT FOUND"))</f>
        <v/>
      </c>
      <c r="BI729" s="30">
        <v>266.24753392186284</v>
      </c>
      <c r="BJ729" s="21">
        <v>31</v>
      </c>
      <c r="BK729" s="28" t="str">
        <f>IF(_xlfn.XLOOKUP(Consolidated[[#This Row],[CODE]],'[4]PRUEBA PVI'!$D:$D,'[4]PRUEBA PVI'!$AK:$AK,"NO DATA")=Consolidated[[#This Row],[NO OF CLASSROOMS]],"","DOES NOT MATCH")</f>
        <v/>
      </c>
      <c r="BL729" s="31">
        <f>Consolidated[[#This Row],[ENROLLMENT 2021-22]]/Consolidated[[#This Row],[NO OF CLASSROOMS]]</f>
        <v>8.5886301265117044</v>
      </c>
      <c r="BM729" s="21">
        <f>Consolidated[[#This Row],[FLOOR AREA (SF)]]/Consolidated[[#This Row],[ENROLLMENT 2022-23]]</f>
        <v>233.77789261316425</v>
      </c>
      <c r="BN729" s="21" t="s">
        <v>99</v>
      </c>
      <c r="BO729" s="21" t="s">
        <v>132</v>
      </c>
      <c r="BP729" s="21" t="s">
        <v>97</v>
      </c>
      <c r="BQ729" s="21" t="s">
        <v>97</v>
      </c>
      <c r="BR729" s="21" t="s">
        <v>97</v>
      </c>
      <c r="BS729" s="21" t="str">
        <f>_xlfn.XLOOKUP(Consolidated[[#This Row],[CODE]],'[7]page 1'!$A:$A,'[7]page 1'!$C:$C,"")</f>
        <v/>
      </c>
      <c r="BT729" s="21" t="str">
        <f>_xlfn.XLOOKUP(Consolidated[[#This Row],[CODE]],[8]Sheet1!$A:$A,[8]Sheet1!$G:$G,"")</f>
        <v/>
      </c>
      <c r="BU729" s="21" t="s">
        <v>92</v>
      </c>
      <c r="BV729" s="21" t="s">
        <v>101</v>
      </c>
      <c r="BW729" s="25" t="s">
        <v>125</v>
      </c>
      <c r="BX729" s="32" t="s">
        <v>1989</v>
      </c>
      <c r="BY729" s="21" t="s">
        <v>295</v>
      </c>
      <c r="BZ729" s="21" t="s">
        <v>103</v>
      </c>
      <c r="CA729" s="33" t="s">
        <v>1990</v>
      </c>
      <c r="CB729" s="21">
        <v>1</v>
      </c>
      <c r="CC729" s="25" t="s">
        <v>253</v>
      </c>
      <c r="CD729" s="21" t="s">
        <v>97</v>
      </c>
      <c r="CE729" s="21"/>
      <c r="CF729" s="21" t="s">
        <v>134</v>
      </c>
    </row>
    <row r="730" spans="1:84" ht="27.6" x14ac:dyDescent="0.3">
      <c r="A730" s="69">
        <v>70144</v>
      </c>
      <c r="B730" s="68" t="s">
        <v>1991</v>
      </c>
      <c r="C730" s="21" t="s">
        <v>295</v>
      </c>
      <c r="D730" s="21" t="s">
        <v>295</v>
      </c>
      <c r="E730" s="21" t="s">
        <v>295</v>
      </c>
      <c r="F730" s="21"/>
      <c r="G730" s="21" t="s">
        <v>119</v>
      </c>
      <c r="H730" s="21" t="s">
        <v>120</v>
      </c>
      <c r="I730" s="21" t="s">
        <v>92</v>
      </c>
      <c r="J730" s="21" t="s">
        <v>92</v>
      </c>
      <c r="K730" s="21" t="s">
        <v>121</v>
      </c>
      <c r="L730" s="24" t="s">
        <v>92</v>
      </c>
      <c r="M730" s="24">
        <v>26.708271382605943</v>
      </c>
      <c r="N730" s="24">
        <v>25.209082018126583</v>
      </c>
      <c r="O730" s="24">
        <v>23.465486981577385</v>
      </c>
      <c r="P730" s="24">
        <v>37.671802492389631</v>
      </c>
      <c r="Q730" s="24">
        <v>41.5405065148001</v>
      </c>
      <c r="R730" s="24">
        <v>46.338158816189484</v>
      </c>
      <c r="S730" s="24" t="s">
        <v>92</v>
      </c>
      <c r="T730" s="24" t="s">
        <v>92</v>
      </c>
      <c r="U730" s="24" t="s">
        <v>92</v>
      </c>
      <c r="V730" s="24" t="s">
        <v>92</v>
      </c>
      <c r="W730" s="24" t="s">
        <v>92</v>
      </c>
      <c r="X730" s="24" t="s">
        <v>92</v>
      </c>
      <c r="Y730" s="24" t="s">
        <v>92</v>
      </c>
      <c r="Z730" s="24" t="s">
        <v>92</v>
      </c>
      <c r="AA730" s="24" t="s">
        <v>92</v>
      </c>
      <c r="AB730" s="23" t="s">
        <v>198</v>
      </c>
      <c r="AC730" s="21">
        <v>18.389209999999999</v>
      </c>
      <c r="AD730" s="21">
        <v>-66.178870000000003</v>
      </c>
      <c r="AE730" s="21" t="str">
        <f>_xlfn.XLOOKUP(Consolidated[[#This Row],[CODE]],[1]updatedschoolpoints!$A:$A,[1]updatedschoolpoints!$O:$O)</f>
        <v>085-052-699-02</v>
      </c>
      <c r="AF730" s="21">
        <f>_xlfn.XLOOKUP(Consolidated[[#This Row],[CODE]],[1]updatedschoolpoints!$A:$A,[1]updatedschoolpoints!$Q:$Q)</f>
        <v>2</v>
      </c>
      <c r="AG730" s="21">
        <f>_xlfn.XLOOKUP(Consolidated[[#This Row],[CODE]],[1]updatedschoolpoints!$A:$A,[1]updatedschoolpoints!$P:$P)</f>
        <v>699</v>
      </c>
      <c r="AH730" s="21">
        <f>_xlfn.XLOOKUP(Consolidated[[#This Row],[CODE]],[1]updatedschoolpoints!$A:$A,[1]updatedschoolpoints!$I:$I)</f>
        <v>1.867597942</v>
      </c>
      <c r="AI730" s="21">
        <f>_xlfn.XLOOKUP(Consolidated[[#This Row],[CODE]],[1]updatedschoolpoints!$A:$A,[1]updatedschoolpoints!$H:$H)</f>
        <v>81352.240919999997</v>
      </c>
      <c r="AJ730" s="21">
        <v>29224</v>
      </c>
      <c r="AK730" s="21" t="s">
        <v>174</v>
      </c>
      <c r="AL730" s="26">
        <f>_xlfn.XLOOKUP(Consolidated[[#This Row],[CODE]],'[2]FCI updated 220517'!$B:$B,'[2]FCI updated 220517'!$GD:$GD)</f>
        <v>1.276</v>
      </c>
      <c r="AM730" s="27">
        <f>IF(AND(Consolidated[[#This Row],[DESIGNATION]]="Historic",Consolidated[[#This Row],[DESIGNATION 3/22/2022]]="Historic"),AL730,AL730/1.6)</f>
        <v>0.79749999999999999</v>
      </c>
      <c r="AN730" s="21" t="s">
        <v>97</v>
      </c>
      <c r="AO730" s="21" t="s">
        <v>97</v>
      </c>
      <c r="AP730" s="21" t="str">
        <f>_xlfn.XLOOKUP(Consolidated[[#This Row],[CODE]],'[3]PRUEBA PVI'!$D:$D,'[3]PRUEBA PVI'!$I:$I,"NO DATA")</f>
        <v>REGULAR</v>
      </c>
      <c r="AQ730" s="28" t="str">
        <f>IF(_xlfn.XLOOKUP(Consolidated[[#This Row],[CODE]],'[4]PRUEBA PVI'!$D:$D,'[4]PRUEBA PVI'!$I:$I,"NOT FOUND")=Consolidated[[#This Row],[SPECIAL SCHOOL]],"MATCHES","NO")</f>
        <v>MATCHES</v>
      </c>
      <c r="AR730" s="28"/>
      <c r="AS730" s="21">
        <f>_xlfn.XLOOKUP(Consolidated[[#This Row],[CODE]],'[5]WORKING FILE'!$D:$D,'[5]WORKING FILE'!$W:$W,"")</f>
        <v>1</v>
      </c>
      <c r="AT730" s="33" t="str">
        <f>_xlfn.XLOOKUP(Consolidated[[#This Row],[CODE]],'[5]WORKING FILE'!$D:$D,'[5]WORKING FILE'!$V:$V)</f>
        <v>Send students to nearby DR HIRAM GONZALEZ</v>
      </c>
      <c r="AU730" s="21" t="str">
        <f>_xlfn.XLOOKUP(Consolidated[[#This Row],[CODE]],'[6]Karen sort'!$D:$D,'[6]Karen sort'!$O:$O,"NOT COMPLETE")</f>
        <v>-</v>
      </c>
      <c r="AV730" s="21">
        <v>28.5</v>
      </c>
      <c r="AW730" s="21">
        <v>4</v>
      </c>
      <c r="AX730" s="21" t="s">
        <v>92</v>
      </c>
      <c r="AY730" s="27" t="s">
        <v>92</v>
      </c>
      <c r="AZ730" s="21"/>
      <c r="BA730" s="21"/>
      <c r="BB730" s="21"/>
      <c r="BC730" s="21"/>
      <c r="BD730" s="21"/>
      <c r="BE730" s="21"/>
      <c r="BF730" s="24" t="s">
        <v>98</v>
      </c>
      <c r="BG730" s="24">
        <v>200.93330820568912</v>
      </c>
      <c r="BH730" s="29" t="str">
        <f>IF(_xlfn.XLOOKUP(Consolidated[[#This Row],[CODE]],'[4]PRUEBA PVI'!$D:$D,'[4]PRUEBA PVI'!$AF:$AF,"NOT FOUND")=BG730,"",_xlfn.XLOOKUP(Consolidated[[#This Row],[CODE]],'[4]PRUEBA PVI'!$D:$D,'[4]PRUEBA PVI'!$AF:$AF,"NOT FOUND"))</f>
        <v/>
      </c>
      <c r="BI730" s="30">
        <v>189.55678155992916</v>
      </c>
      <c r="BJ730" s="21">
        <v>20</v>
      </c>
      <c r="BK730" s="28" t="str">
        <f>IF(_xlfn.XLOOKUP(Consolidated[[#This Row],[CODE]],'[4]PRUEBA PVI'!$D:$D,'[4]PRUEBA PVI'!$AK:$AK,"NO DATA")=Consolidated[[#This Row],[NO OF CLASSROOMS]],"","DOES NOT MATCH")</f>
        <v/>
      </c>
      <c r="BL730" s="31">
        <f>Consolidated[[#This Row],[ENROLLMENT 2021-22]]/Consolidated[[#This Row],[NO OF CLASSROOMS]]</f>
        <v>9.4778390779964585</v>
      </c>
      <c r="BM730" s="21">
        <f>Consolidated[[#This Row],[FLOOR AREA (SF)]]/Consolidated[[#This Row],[ENROLLMENT 2022-23]]</f>
        <v>145.44129224252015</v>
      </c>
      <c r="BN730" s="21" t="s">
        <v>99</v>
      </c>
      <c r="BO730" s="21" t="s">
        <v>132</v>
      </c>
      <c r="BP730" s="21" t="s">
        <v>97</v>
      </c>
      <c r="BQ730" s="21" t="s">
        <v>97</v>
      </c>
      <c r="BR730" s="21" t="s">
        <v>97</v>
      </c>
      <c r="BS730" s="21" t="str">
        <f>_xlfn.XLOOKUP(Consolidated[[#This Row],[CODE]],'[7]page 1'!$A:$A,'[7]page 1'!$C:$C,"")</f>
        <v>45KVA</v>
      </c>
      <c r="BT730" s="21" t="str">
        <f>_xlfn.XLOOKUP(Consolidated[[#This Row],[CODE]],[8]Sheet1!$A:$A,[8]Sheet1!$G:$G,"")</f>
        <v/>
      </c>
      <c r="BU730" s="21" t="s">
        <v>92</v>
      </c>
      <c r="BV730" s="21" t="s">
        <v>101</v>
      </c>
      <c r="BW730" s="25" t="s">
        <v>92</v>
      </c>
      <c r="BX730" s="32" t="s">
        <v>1992</v>
      </c>
      <c r="BY730" s="21" t="s">
        <v>295</v>
      </c>
      <c r="BZ730" s="21" t="s">
        <v>103</v>
      </c>
      <c r="CA730" s="33" t="s">
        <v>1993</v>
      </c>
      <c r="CB730" s="21">
        <v>1</v>
      </c>
      <c r="CC730" s="25" t="s">
        <v>105</v>
      </c>
      <c r="CD730" s="21" t="s">
        <v>97</v>
      </c>
      <c r="CE730" s="21"/>
      <c r="CF730" s="21" t="s">
        <v>117</v>
      </c>
    </row>
    <row r="731" spans="1:84" ht="41.4" x14ac:dyDescent="0.3">
      <c r="A731" s="69">
        <v>70177</v>
      </c>
      <c r="B731" s="68" t="s">
        <v>1994</v>
      </c>
      <c r="C731" s="21" t="s">
        <v>295</v>
      </c>
      <c r="D731" s="21" t="s">
        <v>295</v>
      </c>
      <c r="E731" s="21" t="s">
        <v>295</v>
      </c>
      <c r="F731" s="21"/>
      <c r="G731" s="21" t="s">
        <v>119</v>
      </c>
      <c r="H731" s="21" t="s">
        <v>120</v>
      </c>
      <c r="I731" s="21" t="s">
        <v>92</v>
      </c>
      <c r="J731" s="21" t="s">
        <v>93</v>
      </c>
      <c r="K731" s="21" t="s">
        <v>121</v>
      </c>
      <c r="L731" s="24" t="s">
        <v>92</v>
      </c>
      <c r="M731" s="24">
        <v>41.016273909001988</v>
      </c>
      <c r="N731" s="24">
        <v>36.413118470627289</v>
      </c>
      <c r="O731" s="24">
        <v>45.053735004628578</v>
      </c>
      <c r="P731" s="24">
        <v>35.78821236777015</v>
      </c>
      <c r="Q731" s="24">
        <v>38.708199252427363</v>
      </c>
      <c r="R731" s="24">
        <v>45.392482105655006</v>
      </c>
      <c r="S731" s="24" t="s">
        <v>92</v>
      </c>
      <c r="T731" s="24" t="s">
        <v>92</v>
      </c>
      <c r="U731" s="24" t="s">
        <v>92</v>
      </c>
      <c r="V731" s="24" t="s">
        <v>92</v>
      </c>
      <c r="W731" s="24" t="s">
        <v>92</v>
      </c>
      <c r="X731" s="24" t="s">
        <v>92</v>
      </c>
      <c r="Y731" s="24" t="s">
        <v>92</v>
      </c>
      <c r="Z731" s="24" t="s">
        <v>92</v>
      </c>
      <c r="AA731" s="24" t="s">
        <v>92</v>
      </c>
      <c r="AB731" s="23" t="s">
        <v>136</v>
      </c>
      <c r="AC731" s="21">
        <v>18.396999999999998</v>
      </c>
      <c r="AD731" s="21">
        <v>-66.171700000000001</v>
      </c>
      <c r="AE731" s="21" t="str">
        <f>_xlfn.XLOOKUP(Consolidated[[#This Row],[CODE]],[1]updatedschoolpoints!$A:$A,[1]updatedschoolpoints!$O:$O)</f>
        <v>085-023-772-22</v>
      </c>
      <c r="AF731" s="21">
        <f>_xlfn.XLOOKUP(Consolidated[[#This Row],[CODE]],[1]updatedschoolpoints!$A:$A,[1]updatedschoolpoints!$Q:$Q)</f>
        <v>0</v>
      </c>
      <c r="AG731" s="21">
        <f>_xlfn.XLOOKUP(Consolidated[[#This Row],[CODE]],[1]updatedschoolpoints!$A:$A,[1]updatedschoolpoints!$P:$P)</f>
        <v>0</v>
      </c>
      <c r="AH731" s="21">
        <f>_xlfn.XLOOKUP(Consolidated[[#This Row],[CODE]],[1]updatedschoolpoints!$A:$A,[1]updatedschoolpoints!$I:$I)</f>
        <v>4.2438825509999996</v>
      </c>
      <c r="AI731" s="21">
        <f>_xlfn.XLOOKUP(Consolidated[[#This Row],[CODE]],[1]updatedschoolpoints!$A:$A,[1]updatedschoolpoints!$H:$H)</f>
        <v>184862.78450000001</v>
      </c>
      <c r="AJ731" s="21">
        <v>25716</v>
      </c>
      <c r="AK731" s="21" t="s">
        <v>882</v>
      </c>
      <c r="AL731" s="26">
        <f>_xlfn.XLOOKUP(Consolidated[[#This Row],[CODE]],'[2]FCI updated 220517'!$B:$B,'[2]FCI updated 220517'!$GD:$GD)</f>
        <v>1.1528</v>
      </c>
      <c r="AM731" s="27">
        <f>IF(AND(Consolidated[[#This Row],[DESIGNATION]]="Historic",Consolidated[[#This Row],[DESIGNATION 3/22/2022]]="Historic"),AL731,AL731/1.6)</f>
        <v>0.72050000000000003</v>
      </c>
      <c r="AN731" s="21" t="s">
        <v>97</v>
      </c>
      <c r="AO731" s="21" t="s">
        <v>97</v>
      </c>
      <c r="AP731" s="21" t="str">
        <f>_xlfn.XLOOKUP(Consolidated[[#This Row],[CODE]],'[3]PRUEBA PVI'!$D:$D,'[3]PRUEBA PVI'!$I:$I,"NO DATA")</f>
        <v>REGULAR</v>
      </c>
      <c r="AQ731" s="28" t="str">
        <f>IF(_xlfn.XLOOKUP(Consolidated[[#This Row],[CODE]],'[4]PRUEBA PVI'!$D:$D,'[4]PRUEBA PVI'!$I:$I,"NOT FOUND")=Consolidated[[#This Row],[SPECIAL SCHOOL]],"MATCHES","NO")</f>
        <v>MATCHES</v>
      </c>
      <c r="AR731" s="28"/>
      <c r="AS731" s="21">
        <f>_xlfn.XLOOKUP(Consolidated[[#This Row],[CODE]],'[5]WORKING FILE'!$D:$D,'[5]WORKING FILE'!$W:$W,"")</f>
        <v>4</v>
      </c>
      <c r="AT731" s="33" t="str">
        <f>_xlfn.XLOOKUP(Consolidated[[#This Row],[CODE]],'[5]WORKING FILE'!$D:$D,'[5]WORKING FILE'!$V:$V)</f>
        <v>Small addition necessary</v>
      </c>
      <c r="AU731" s="21" t="str">
        <f>_xlfn.XLOOKUP(Consolidated[[#This Row],[CODE]],'[6]Karen sort'!$D:$D,'[6]Karen sort'!$O:$O,"NOT COMPLETE")</f>
        <v>PK-5</v>
      </c>
      <c r="AV731" s="21">
        <v>28.5</v>
      </c>
      <c r="AW731" s="21">
        <v>3</v>
      </c>
      <c r="AX731" s="21" t="s">
        <v>92</v>
      </c>
      <c r="AY731" s="27" t="s">
        <v>92</v>
      </c>
      <c r="AZ731" s="21"/>
      <c r="BA731" s="21"/>
      <c r="BB731" s="21"/>
      <c r="BC731" s="21"/>
      <c r="BD731" s="21"/>
      <c r="BE731" s="21"/>
      <c r="BF731" s="24" t="s">
        <v>98</v>
      </c>
      <c r="BG731" s="24">
        <v>248.11901710925298</v>
      </c>
      <c r="BH731" s="29" t="str">
        <f>IF(_xlfn.XLOOKUP(Consolidated[[#This Row],[CODE]],'[4]PRUEBA PVI'!$D:$D,'[4]PRUEBA PVI'!$AF:$AF,"NOT FOUND")=BG731,"",_xlfn.XLOOKUP(Consolidated[[#This Row],[CODE]],'[4]PRUEBA PVI'!$D:$D,'[4]PRUEBA PVI'!$AF:$AF,"NOT FOUND"))</f>
        <v/>
      </c>
      <c r="BI731" s="30">
        <v>234.09114220619986</v>
      </c>
      <c r="BJ731" s="21">
        <v>20</v>
      </c>
      <c r="BK731" s="28" t="str">
        <f>IF(_xlfn.XLOOKUP(Consolidated[[#This Row],[CODE]],'[4]PRUEBA PVI'!$D:$D,'[4]PRUEBA PVI'!$AK:$AK,"NO DATA")=Consolidated[[#This Row],[NO OF CLASSROOMS]],"","DOES NOT MATCH")</f>
        <v/>
      </c>
      <c r="BL731" s="31">
        <f>Consolidated[[#This Row],[ENROLLMENT 2021-22]]/Consolidated[[#This Row],[NO OF CLASSROOMS]]</f>
        <v>11.704557110309993</v>
      </c>
      <c r="BM731" s="21">
        <f>Consolidated[[#This Row],[FLOOR AREA (SF)]]/Consolidated[[#This Row],[ENROLLMENT 2022-23]]</f>
        <v>103.64380892528123</v>
      </c>
      <c r="BN731" s="21" t="s">
        <v>99</v>
      </c>
      <c r="BO731" s="21" t="s">
        <v>132</v>
      </c>
      <c r="BP731" s="21" t="s">
        <v>97</v>
      </c>
      <c r="BQ731" s="21" t="s">
        <v>97</v>
      </c>
      <c r="BR731" s="21" t="s">
        <v>97</v>
      </c>
      <c r="BS731" s="21" t="str">
        <f>_xlfn.XLOOKUP(Consolidated[[#This Row],[CODE]],'[7]page 1'!$A:$A,'[7]page 1'!$C:$C,"")</f>
        <v>150KVA</v>
      </c>
      <c r="BT731" s="21" t="str">
        <f>_xlfn.XLOOKUP(Consolidated[[#This Row],[CODE]],[8]Sheet1!$A:$A,[8]Sheet1!$G:$G,"")</f>
        <v/>
      </c>
      <c r="BU731" s="21" t="s">
        <v>92</v>
      </c>
      <c r="BV731" s="21" t="s">
        <v>124</v>
      </c>
      <c r="BW731" s="25" t="s">
        <v>92</v>
      </c>
      <c r="BX731" s="32" t="s">
        <v>1995</v>
      </c>
      <c r="BY731" s="21" t="s">
        <v>295</v>
      </c>
      <c r="BZ731" s="21" t="s">
        <v>103</v>
      </c>
      <c r="CA731" s="33" t="s">
        <v>1996</v>
      </c>
      <c r="CB731" s="21">
        <v>1</v>
      </c>
      <c r="CC731" s="25" t="s">
        <v>105</v>
      </c>
      <c r="CD731" s="21" t="s">
        <v>97</v>
      </c>
      <c r="CE731" s="21"/>
      <c r="CF731" s="21" t="s">
        <v>134</v>
      </c>
    </row>
    <row r="732" spans="1:84" ht="55.2" x14ac:dyDescent="0.3">
      <c r="A732" s="69">
        <v>70201</v>
      </c>
      <c r="B732" s="68" t="s">
        <v>1997</v>
      </c>
      <c r="C732" s="21" t="s">
        <v>295</v>
      </c>
      <c r="D732" s="21" t="s">
        <v>295</v>
      </c>
      <c r="E732" s="21" t="s">
        <v>295</v>
      </c>
      <c r="F732" s="21"/>
      <c r="G732" s="21" t="s">
        <v>234</v>
      </c>
      <c r="H732" s="21" t="s">
        <v>235</v>
      </c>
      <c r="I732" s="21" t="s">
        <v>92</v>
      </c>
      <c r="J732" s="21" t="s">
        <v>92</v>
      </c>
      <c r="K732" s="21" t="s">
        <v>236</v>
      </c>
      <c r="L732" s="24" t="s">
        <v>92</v>
      </c>
      <c r="M732" s="24" t="s">
        <v>92</v>
      </c>
      <c r="N732" s="24" t="s">
        <v>92</v>
      </c>
      <c r="O732" s="24" t="s">
        <v>92</v>
      </c>
      <c r="P732" s="24" t="s">
        <v>92</v>
      </c>
      <c r="Q732" s="24" t="s">
        <v>92</v>
      </c>
      <c r="R732" s="24" t="s">
        <v>92</v>
      </c>
      <c r="S732" s="24">
        <v>48.36749268883576</v>
      </c>
      <c r="T732" s="24">
        <v>47.262236220863286</v>
      </c>
      <c r="U732" s="24">
        <v>63.705206617653914</v>
      </c>
      <c r="V732" s="24">
        <v>49.647446204678843</v>
      </c>
      <c r="W732" s="24">
        <v>55.331212648733732</v>
      </c>
      <c r="X732" s="24">
        <v>68.511017805174617</v>
      </c>
      <c r="Y732" s="24">
        <v>54.985161437209605</v>
      </c>
      <c r="Z732" s="24" t="s">
        <v>92</v>
      </c>
      <c r="AA732" s="24" t="s">
        <v>92</v>
      </c>
      <c r="AB732" s="23" t="s">
        <v>381</v>
      </c>
      <c r="AC732" s="21">
        <v>18.378540000000001</v>
      </c>
      <c r="AD732" s="21">
        <v>-66.187169999999995</v>
      </c>
      <c r="AE732" s="21" t="str">
        <f>_xlfn.XLOOKUP(Consolidated[[#This Row],[CODE]],[1]updatedschoolpoints!$A:$A,[1]updatedschoolpoints!$O:$O)</f>
        <v>084-090-628-01</v>
      </c>
      <c r="AF732" s="21">
        <f>_xlfn.XLOOKUP(Consolidated[[#This Row],[CODE]],[1]updatedschoolpoints!$A:$A,[1]updatedschoolpoints!$Q:$Q)</f>
        <v>1</v>
      </c>
      <c r="AG732" s="21">
        <f>_xlfn.XLOOKUP(Consolidated[[#This Row],[CODE]],[1]updatedschoolpoints!$A:$A,[1]updatedschoolpoints!$P:$P)</f>
        <v>628</v>
      </c>
      <c r="AH732" s="21">
        <f>_xlfn.XLOOKUP(Consolidated[[#This Row],[CODE]],[1]updatedschoolpoints!$A:$A,[1]updatedschoolpoints!$I:$I)</f>
        <v>2.729668744</v>
      </c>
      <c r="AI732" s="21">
        <f>_xlfn.XLOOKUP(Consolidated[[#This Row],[CODE]],[1]updatedschoolpoints!$A:$A,[1]updatedschoolpoints!$H:$H)</f>
        <v>118903.8949</v>
      </c>
      <c r="AJ732" s="21">
        <v>56410</v>
      </c>
      <c r="AK732" s="21" t="s">
        <v>399</v>
      </c>
      <c r="AL732" s="26">
        <f>_xlfn.XLOOKUP(Consolidated[[#This Row],[CODE]],'[2]FCI updated 220517'!$B:$B,'[2]FCI updated 220517'!$GD:$GD)</f>
        <v>1.26799999999999</v>
      </c>
      <c r="AM732" s="27">
        <f>IF(AND(Consolidated[[#This Row],[DESIGNATION]]="Historic",Consolidated[[#This Row],[DESIGNATION 3/22/2022]]="Historic"),AL732,AL732/1.6)</f>
        <v>0.79249999999999376</v>
      </c>
      <c r="AN732" s="21" t="s">
        <v>97</v>
      </c>
      <c r="AO732" s="21" t="s">
        <v>97</v>
      </c>
      <c r="AP732" s="21" t="str">
        <f>_xlfn.XLOOKUP(Consolidated[[#This Row],[CODE]],'[3]PRUEBA PVI'!$D:$D,'[3]PRUEBA PVI'!$I:$I,"NO DATA")</f>
        <v>BELLAS ARTES</v>
      </c>
      <c r="AQ732" s="28" t="str">
        <f>IF(_xlfn.XLOOKUP(Consolidated[[#This Row],[CODE]],'[4]PRUEBA PVI'!$D:$D,'[4]PRUEBA PVI'!$I:$I,"NOT FOUND")=Consolidated[[#This Row],[SPECIAL SCHOOL]],"MATCHES","NO")</f>
        <v>MATCHES</v>
      </c>
      <c r="AR732" s="28"/>
      <c r="AS732" s="21">
        <f>_xlfn.XLOOKUP(Consolidated[[#This Row],[CODE]],'[5]WORKING FILE'!$D:$D,'[5]WORKING FILE'!$W:$W,"")</f>
        <v>4</v>
      </c>
      <c r="AT732" s="33" t="str">
        <f>_xlfn.XLOOKUP(Consolidated[[#This Row],[CODE]],'[5]WORKING FILE'!$D:$D,'[5]WORKING FILE'!$V:$V)</f>
        <v>FRANCISCO MANRIQUE CABRERA and PABLO CASALS are both 6-12 schools. Recommend simplifying grade configurations in community. Bring HS students from both schools here and build a small addition. Send MS students from both schools to FRANCISCO MANRIQUE CABRERA.</v>
      </c>
      <c r="AU732" s="21" t="str">
        <f>_xlfn.XLOOKUP(Consolidated[[#This Row],[CODE]],'[6]Karen sort'!$D:$D,'[6]Karen sort'!$O:$O,"NOT COMPLETE")</f>
        <v>9-12</v>
      </c>
      <c r="AV732" s="21">
        <v>28.5</v>
      </c>
      <c r="AW732" s="21">
        <v>4</v>
      </c>
      <c r="AX732" s="21" t="s">
        <v>92</v>
      </c>
      <c r="AY732" s="27" t="s">
        <v>92</v>
      </c>
      <c r="AZ732" s="21"/>
      <c r="BA732" s="21"/>
      <c r="BB732" s="21"/>
      <c r="BC732" s="21"/>
      <c r="BD732" s="21"/>
      <c r="BE732" s="21"/>
      <c r="BF732" s="24" t="s">
        <v>179</v>
      </c>
      <c r="BG732" s="24">
        <v>387.80977362314979</v>
      </c>
      <c r="BH732" s="29" t="str">
        <f>IF(_xlfn.XLOOKUP(Consolidated[[#This Row],[CODE]],'[4]PRUEBA PVI'!$D:$D,'[4]PRUEBA PVI'!$AF:$AF,"NOT FOUND")=BG732,"",_xlfn.XLOOKUP(Consolidated[[#This Row],[CODE]],'[4]PRUEBA PVI'!$D:$D,'[4]PRUEBA PVI'!$AF:$AF,"NOT FOUND"))</f>
        <v/>
      </c>
      <c r="BI732" s="30">
        <v>370.45507119491424</v>
      </c>
      <c r="BJ732" s="21">
        <v>46</v>
      </c>
      <c r="BK732" s="28" t="str">
        <f>IF(_xlfn.XLOOKUP(Consolidated[[#This Row],[CODE]],'[4]PRUEBA PVI'!$D:$D,'[4]PRUEBA PVI'!$AK:$AK,"NO DATA")=Consolidated[[#This Row],[NO OF CLASSROOMS]],"","DOES NOT MATCH")</f>
        <v/>
      </c>
      <c r="BL732" s="31">
        <f>Consolidated[[#This Row],[ENROLLMENT 2021-22]]/Consolidated[[#This Row],[NO OF CLASSROOMS]]</f>
        <v>8.0533711129329184</v>
      </c>
      <c r="BM732" s="21">
        <f>Consolidated[[#This Row],[FLOOR AREA (SF)]]/Consolidated[[#This Row],[ENROLLMENT 2022-23]]</f>
        <v>145.45791219489956</v>
      </c>
      <c r="BN732" s="21" t="s">
        <v>99</v>
      </c>
      <c r="BO732" s="21" t="s">
        <v>132</v>
      </c>
      <c r="BP732" s="21" t="s">
        <v>97</v>
      </c>
      <c r="BQ732" s="21" t="s">
        <v>97</v>
      </c>
      <c r="BR732" s="21" t="s">
        <v>97</v>
      </c>
      <c r="BS732" s="21" t="str">
        <f>_xlfn.XLOOKUP(Consolidated[[#This Row],[CODE]],'[7]page 1'!$A:$A,'[7]page 1'!$C:$C,"")</f>
        <v/>
      </c>
      <c r="BT732" s="21" t="str">
        <f>_xlfn.XLOOKUP(Consolidated[[#This Row],[CODE]],[8]Sheet1!$A:$A,[8]Sheet1!$G:$G,"")</f>
        <v/>
      </c>
      <c r="BU732" s="21" t="s">
        <v>285</v>
      </c>
      <c r="BV732" s="21" t="s">
        <v>101</v>
      </c>
      <c r="BW732" s="25" t="s">
        <v>92</v>
      </c>
      <c r="BX732" s="32" t="s">
        <v>1998</v>
      </c>
      <c r="BY732" s="21" t="s">
        <v>295</v>
      </c>
      <c r="BZ732" s="21" t="s">
        <v>103</v>
      </c>
      <c r="CA732" s="33" t="s">
        <v>1977</v>
      </c>
      <c r="CB732" s="21">
        <v>1</v>
      </c>
      <c r="CC732" s="25" t="s">
        <v>105</v>
      </c>
      <c r="CD732" s="21" t="s">
        <v>97</v>
      </c>
      <c r="CE732" s="21"/>
      <c r="CF732" s="21" t="s">
        <v>143</v>
      </c>
    </row>
    <row r="733" spans="1:84" ht="27.6" x14ac:dyDescent="0.3">
      <c r="A733" s="64">
        <v>70243</v>
      </c>
      <c r="B733" s="62" t="s">
        <v>1999</v>
      </c>
      <c r="C733" s="21" t="s">
        <v>295</v>
      </c>
      <c r="D733" s="21" t="s">
        <v>295</v>
      </c>
      <c r="E733" s="21" t="s">
        <v>295</v>
      </c>
      <c r="F733" s="21"/>
      <c r="G733" s="21" t="s">
        <v>119</v>
      </c>
      <c r="H733" s="21" t="s">
        <v>120</v>
      </c>
      <c r="I733" s="21" t="s">
        <v>92</v>
      </c>
      <c r="J733" s="21" t="s">
        <v>93</v>
      </c>
      <c r="K733" s="21" t="s">
        <v>121</v>
      </c>
      <c r="L733" s="24" t="s">
        <v>92</v>
      </c>
      <c r="M733" s="24">
        <v>47.693341754653474</v>
      </c>
      <c r="N733" s="24">
        <v>84.963943098130343</v>
      </c>
      <c r="O733" s="24">
        <v>52.562690838733346</v>
      </c>
      <c r="P733" s="24">
        <v>50.856933364726004</v>
      </c>
      <c r="Q733" s="24">
        <v>65.14306703457288</v>
      </c>
      <c r="R733" s="24">
        <v>48.22951223725844</v>
      </c>
      <c r="S733" s="24" t="s">
        <v>92</v>
      </c>
      <c r="T733" s="24" t="s">
        <v>92</v>
      </c>
      <c r="U733" s="24" t="s">
        <v>92</v>
      </c>
      <c r="V733" s="24" t="s">
        <v>92</v>
      </c>
      <c r="W733" s="24" t="s">
        <v>92</v>
      </c>
      <c r="X733" s="24" t="s">
        <v>92</v>
      </c>
      <c r="Y733" s="24" t="s">
        <v>92</v>
      </c>
      <c r="Z733" s="24">
        <v>9.159835735276781</v>
      </c>
      <c r="AA733" s="24" t="s">
        <v>92</v>
      </c>
      <c r="AB733" s="23" t="s">
        <v>278</v>
      </c>
      <c r="AC733" s="21">
        <v>18.371269999999999</v>
      </c>
      <c r="AD733" s="21">
        <v>-66.190560000000005</v>
      </c>
      <c r="AE733" s="21" t="str">
        <f>_xlfn.XLOOKUP(Consolidated[[#This Row],[CODE]],[1]updatedschoolpoints!$A:$A,[1]updatedschoolpoints!$O:$O)</f>
        <v>112-010-303-12</v>
      </c>
      <c r="AF733" s="21">
        <f>_xlfn.XLOOKUP(Consolidated[[#This Row],[CODE]],[1]updatedschoolpoints!$A:$A,[1]updatedschoolpoints!$Q:$Q)</f>
        <v>12</v>
      </c>
      <c r="AG733" s="21">
        <f>_xlfn.XLOOKUP(Consolidated[[#This Row],[CODE]],[1]updatedschoolpoints!$A:$A,[1]updatedschoolpoints!$P:$P)</f>
        <v>303</v>
      </c>
      <c r="AH733" s="21">
        <f>_xlfn.XLOOKUP(Consolidated[[#This Row],[CODE]],[1]updatedschoolpoints!$A:$A,[1]updatedschoolpoints!$I:$I)</f>
        <v>2.4683586260000001</v>
      </c>
      <c r="AI733" s="21">
        <f>_xlfn.XLOOKUP(Consolidated[[#This Row],[CODE]],[1]updatedschoolpoints!$A:$A,[1]updatedschoolpoints!$H:$H)</f>
        <v>107521.27159999999</v>
      </c>
      <c r="AJ733" s="21">
        <v>33390</v>
      </c>
      <c r="AK733" s="21" t="s">
        <v>314</v>
      </c>
      <c r="AL733" s="26">
        <f>_xlfn.XLOOKUP(Consolidated[[#This Row],[CODE]],'[2]FCI updated 220517'!$B:$B,'[2]FCI updated 220517'!$GD:$GD)</f>
        <v>0.51100000000000001</v>
      </c>
      <c r="AM733" s="27">
        <f>IF(AND(Consolidated[[#This Row],[DESIGNATION]]="Historic",Consolidated[[#This Row],[DESIGNATION 3/22/2022]]="Historic"),AL733,AL733/1.6)</f>
        <v>0.31937499999999996</v>
      </c>
      <c r="AN733" s="21" t="s">
        <v>97</v>
      </c>
      <c r="AO733" s="21" t="s">
        <v>97</v>
      </c>
      <c r="AP733" s="21" t="str">
        <f>_xlfn.XLOOKUP(Consolidated[[#This Row],[CODE]],'[3]PRUEBA PVI'!$D:$D,'[3]PRUEBA PVI'!$I:$I,"NO DATA")</f>
        <v>REGULAR</v>
      </c>
      <c r="AQ733" s="28" t="str">
        <f>IF(_xlfn.XLOOKUP(Consolidated[[#This Row],[CODE]],'[4]PRUEBA PVI'!$D:$D,'[4]PRUEBA PVI'!$I:$I,"NOT FOUND")=Consolidated[[#This Row],[SPECIAL SCHOOL]],"MATCHES","NO")</f>
        <v>MATCHES</v>
      </c>
      <c r="AR733" s="28"/>
      <c r="AS733" s="21">
        <f>_xlfn.XLOOKUP(Consolidated[[#This Row],[CODE]],'[5]WORKING FILE'!$D:$D,'[5]WORKING FILE'!$W:$W,"")</f>
        <v>5</v>
      </c>
      <c r="AT733" s="33" t="str">
        <f>_xlfn.XLOOKUP(Consolidated[[#This Row],[CODE]],'[5]WORKING FILE'!$D:$D,'[5]WORKING FILE'!$V:$V)</f>
        <v xml:space="preserve">Needs large addition or replacement. Somehow, this school is isolated from the rest of the community. </v>
      </c>
      <c r="AU733" s="21" t="str">
        <f>_xlfn.XLOOKUP(Consolidated[[#This Row],[CODE]],'[6]Karen sort'!$D:$D,'[6]Karen sort'!$O:$O,"NOT COMPLETE")</f>
        <v>K-5</v>
      </c>
      <c r="AV733" s="21">
        <v>28.5</v>
      </c>
      <c r="AW733" s="21">
        <v>4</v>
      </c>
      <c r="AX733" s="21" t="s">
        <v>92</v>
      </c>
      <c r="AY733" s="27" t="s">
        <v>92</v>
      </c>
      <c r="AZ733" s="21"/>
      <c r="BA733" s="21"/>
      <c r="BB733" s="21"/>
      <c r="BC733" s="21"/>
      <c r="BD733" s="21"/>
      <c r="BE733" s="21"/>
      <c r="BF733" s="24" t="s">
        <v>179</v>
      </c>
      <c r="BG733" s="24">
        <v>401.71179405692072</v>
      </c>
      <c r="BH733" s="29" t="str">
        <f>IF(_xlfn.XLOOKUP(Consolidated[[#This Row],[CODE]],'[4]PRUEBA PVI'!$D:$D,'[4]PRUEBA PVI'!$AF:$AF,"NOT FOUND")=BG733,"",_xlfn.XLOOKUP(Consolidated[[#This Row],[CODE]],'[4]PRUEBA PVI'!$D:$D,'[4]PRUEBA PVI'!$AF:$AF,"NOT FOUND"))</f>
        <v/>
      </c>
      <c r="BI733" s="30">
        <v>380.93856219348322</v>
      </c>
      <c r="BJ733" s="21">
        <v>41</v>
      </c>
      <c r="BK733" s="28" t="str">
        <f>IF(_xlfn.XLOOKUP(Consolidated[[#This Row],[CODE]],'[4]PRUEBA PVI'!$D:$D,'[4]PRUEBA PVI'!$AK:$AK,"NO DATA")=Consolidated[[#This Row],[NO OF CLASSROOMS]],"","DOES NOT MATCH")</f>
        <v/>
      </c>
      <c r="BL733" s="31">
        <f>Consolidated[[#This Row],[ENROLLMENT 2021-22]]/Consolidated[[#This Row],[NO OF CLASSROOMS]]</f>
        <v>9.2911844437434929</v>
      </c>
      <c r="BM733" s="21">
        <f>Consolidated[[#This Row],[FLOOR AREA (SF)]]/Consolidated[[#This Row],[ENROLLMENT 2022-23]]</f>
        <v>83.119292223889218</v>
      </c>
      <c r="BN733" s="21" t="s">
        <v>99</v>
      </c>
      <c r="BO733" s="21" t="s">
        <v>100</v>
      </c>
      <c r="BP733" s="21" t="s">
        <v>97</v>
      </c>
      <c r="BQ733" s="21" t="s">
        <v>97</v>
      </c>
      <c r="BR733" s="21" t="s">
        <v>97</v>
      </c>
      <c r="BS733" s="21" t="str">
        <f>_xlfn.XLOOKUP(Consolidated[[#This Row],[CODE]],'[7]page 1'!$A:$A,'[7]page 1'!$C:$C,"")</f>
        <v/>
      </c>
      <c r="BT733" s="21" t="str">
        <f>_xlfn.XLOOKUP(Consolidated[[#This Row],[CODE]],[8]Sheet1!$A:$A,[8]Sheet1!$G:$G,"")</f>
        <v/>
      </c>
      <c r="BU733" s="21" t="s">
        <v>92</v>
      </c>
      <c r="BV733" s="21" t="s">
        <v>124</v>
      </c>
      <c r="BW733" s="25" t="s">
        <v>92</v>
      </c>
      <c r="BX733" s="32" t="s">
        <v>2000</v>
      </c>
      <c r="BY733" s="21" t="s">
        <v>295</v>
      </c>
      <c r="BZ733" s="21" t="s">
        <v>103</v>
      </c>
      <c r="CA733" s="33" t="s">
        <v>1977</v>
      </c>
      <c r="CB733" s="21">
        <v>1</v>
      </c>
      <c r="CC733" s="25" t="s">
        <v>172</v>
      </c>
      <c r="CD733" s="21" t="s">
        <v>97</v>
      </c>
      <c r="CE733" s="21"/>
      <c r="CF733" s="21" t="s">
        <v>127</v>
      </c>
    </row>
    <row r="734" spans="1:84" ht="41.4" x14ac:dyDescent="0.3">
      <c r="A734" s="21">
        <v>70250</v>
      </c>
      <c r="B734" s="22" t="s">
        <v>2001</v>
      </c>
      <c r="C734" s="21" t="s">
        <v>295</v>
      </c>
      <c r="D734" s="21" t="s">
        <v>295</v>
      </c>
      <c r="E734" s="21" t="s">
        <v>295</v>
      </c>
      <c r="F734" s="21"/>
      <c r="G734" s="21" t="s">
        <v>108</v>
      </c>
      <c r="H734" s="21" t="s">
        <v>109</v>
      </c>
      <c r="I734" s="21" t="s">
        <v>92</v>
      </c>
      <c r="J734" s="21" t="s">
        <v>92</v>
      </c>
      <c r="K734" s="21" t="s">
        <v>111</v>
      </c>
      <c r="L734" s="24" t="s">
        <v>92</v>
      </c>
      <c r="M734" s="24">
        <v>59.139743775770306</v>
      </c>
      <c r="N734" s="24">
        <v>56.953851966878581</v>
      </c>
      <c r="O734" s="24">
        <v>64.764744069153579</v>
      </c>
      <c r="P734" s="24">
        <v>62.158474112442889</v>
      </c>
      <c r="Q734" s="24">
        <v>72.695886400900179</v>
      </c>
      <c r="R734" s="24">
        <v>72.817106711154906</v>
      </c>
      <c r="S734" s="24">
        <v>40.780435012155635</v>
      </c>
      <c r="T734" s="24">
        <v>19.850139212762581</v>
      </c>
      <c r="U734" s="24">
        <v>31.377191319142973</v>
      </c>
      <c r="V734" s="24" t="s">
        <v>92</v>
      </c>
      <c r="W734" s="24" t="s">
        <v>92</v>
      </c>
      <c r="X734" s="24" t="s">
        <v>92</v>
      </c>
      <c r="Y734" s="24" t="s">
        <v>92</v>
      </c>
      <c r="Z734" s="24" t="s">
        <v>92</v>
      </c>
      <c r="AA734" s="24" t="s">
        <v>92</v>
      </c>
      <c r="AB734" s="23" t="s">
        <v>1094</v>
      </c>
      <c r="AC734" s="21">
        <v>18.351959999999998</v>
      </c>
      <c r="AD734" s="21">
        <v>-66.186499999999995</v>
      </c>
      <c r="AE734" s="21" t="str">
        <f>_xlfn.XLOOKUP(Consolidated[[#This Row],[CODE]],[1]updatedschoolpoints!$A:$A,[1]updatedschoolpoints!$O:$O)</f>
        <v>113-061-929-05</v>
      </c>
      <c r="AF734" s="21">
        <f>_xlfn.XLOOKUP(Consolidated[[#This Row],[CODE]],[1]updatedschoolpoints!$A:$A,[1]updatedschoolpoints!$Q:$Q)</f>
        <v>0</v>
      </c>
      <c r="AG734" s="21">
        <f>_xlfn.XLOOKUP(Consolidated[[#This Row],[CODE]],[1]updatedschoolpoints!$A:$A,[1]updatedschoolpoints!$P:$P)</f>
        <v>0</v>
      </c>
      <c r="AH734" s="21">
        <f>_xlfn.XLOOKUP(Consolidated[[#This Row],[CODE]],[1]updatedschoolpoints!$A:$A,[1]updatedschoolpoints!$I:$I)</f>
        <v>1.7820416189999999</v>
      </c>
      <c r="AI734" s="21">
        <f>_xlfn.XLOOKUP(Consolidated[[#This Row],[CODE]],[1]updatedschoolpoints!$A:$A,[1]updatedschoolpoints!$H:$H)</f>
        <v>77625.422399999996</v>
      </c>
      <c r="AJ734" s="21">
        <v>23347</v>
      </c>
      <c r="AK734" s="21" t="s">
        <v>501</v>
      </c>
      <c r="AL734" s="26">
        <f>_xlfn.XLOOKUP(Consolidated[[#This Row],[CODE]],'[2]FCI updated 220517'!$B:$B,'[2]FCI updated 220517'!$GD:$GD)</f>
        <v>0.45500000000000002</v>
      </c>
      <c r="AM734" s="27">
        <f>IF(AND(Consolidated[[#This Row],[DESIGNATION]]="Historic",Consolidated[[#This Row],[DESIGNATION 3/22/2022]]="Historic"),AL734,AL734/1.6)</f>
        <v>0.28437499999999999</v>
      </c>
      <c r="AN734" s="21" t="s">
        <v>45</v>
      </c>
      <c r="AO734" s="21" t="s">
        <v>97</v>
      </c>
      <c r="AP734" s="21" t="str">
        <f>_xlfn.XLOOKUP(Consolidated[[#This Row],[CODE]],'[3]PRUEBA PVI'!$D:$D,'[3]PRUEBA PVI'!$I:$I,"NO DATA")</f>
        <v>REGULAR</v>
      </c>
      <c r="AQ734" s="28" t="str">
        <f>IF(_xlfn.XLOOKUP(Consolidated[[#This Row],[CODE]],'[4]PRUEBA PVI'!$D:$D,'[4]PRUEBA PVI'!$I:$I,"NOT FOUND")=Consolidated[[#This Row],[SPECIAL SCHOOL]],"MATCHES","NO")</f>
        <v>MATCHES</v>
      </c>
      <c r="AR734" s="28"/>
      <c r="AS734" s="21">
        <f>_xlfn.XLOOKUP(Consolidated[[#This Row],[CODE]],'[5]WORKING FILE'!$D:$D,'[5]WORKING FILE'!$W:$W,"")</f>
        <v>4</v>
      </c>
      <c r="AT734" s="33" t="str">
        <f>_xlfn.XLOOKUP(Consolidated[[#This Row],[CODE]],'[5]WORKING FILE'!$D:$D,'[5]WORKING FILE'!$V:$V)</f>
        <v>Way too many students for SF. Turn into 6-8 for area and welcome MS students from MARIA VAZQUEZ DE UMPIERRE. Send ES students to MARIA VAZQUEZ DE UMPIERRE. Small addition required</v>
      </c>
      <c r="AU734" s="21" t="str">
        <f>_xlfn.XLOOKUP(Consolidated[[#This Row],[CODE]],'[6]Karen sort'!$D:$D,'[6]Karen sort'!$O:$O,"NOT COMPLETE")</f>
        <v>6-8</v>
      </c>
      <c r="AV734" s="21">
        <v>28.5</v>
      </c>
      <c r="AW734" s="21">
        <v>4</v>
      </c>
      <c r="AX734" s="21" t="s">
        <v>92</v>
      </c>
      <c r="AY734" s="27" t="s">
        <v>92</v>
      </c>
      <c r="AZ734" s="21"/>
      <c r="BA734" s="21"/>
      <c r="BB734" s="21"/>
      <c r="BC734" s="21"/>
      <c r="BD734" s="21"/>
      <c r="BE734" s="21"/>
      <c r="BF734" s="24" t="s">
        <v>179</v>
      </c>
      <c r="BG734" s="24">
        <v>480.53757258036165</v>
      </c>
      <c r="BH734" s="29" t="str">
        <f>IF(_xlfn.XLOOKUP(Consolidated[[#This Row],[CODE]],'[4]PRUEBA PVI'!$D:$D,'[4]PRUEBA PVI'!$AF:$AF,"NOT FOUND")=BG734,"",_xlfn.XLOOKUP(Consolidated[[#This Row],[CODE]],'[4]PRUEBA PVI'!$D:$D,'[4]PRUEBA PVI'!$AF:$AF,"NOT FOUND"))</f>
        <v/>
      </c>
      <c r="BI734" s="30">
        <v>453.68418932895867</v>
      </c>
      <c r="BJ734" s="21">
        <v>34</v>
      </c>
      <c r="BK734" s="28" t="str">
        <f>IF(_xlfn.XLOOKUP(Consolidated[[#This Row],[CODE]],'[4]PRUEBA PVI'!$D:$D,'[4]PRUEBA PVI'!$AK:$AK,"NO DATA")=Consolidated[[#This Row],[NO OF CLASSROOMS]],"","DOES NOT MATCH")</f>
        <v/>
      </c>
      <c r="BL734" s="31">
        <f>Consolidated[[#This Row],[ENROLLMENT 2021-22]]/Consolidated[[#This Row],[NO OF CLASSROOMS]]</f>
        <v>13.343652627322314</v>
      </c>
      <c r="BM734" s="21">
        <f>Consolidated[[#This Row],[FLOOR AREA (SF)]]/Consolidated[[#This Row],[ENROLLMENT 2022-23]]</f>
        <v>48.585170717520981</v>
      </c>
      <c r="BN734" s="21" t="s">
        <v>99</v>
      </c>
      <c r="BO734" s="21" t="s">
        <v>132</v>
      </c>
      <c r="BP734" s="21" t="s">
        <v>97</v>
      </c>
      <c r="BQ734" s="21" t="s">
        <v>97</v>
      </c>
      <c r="BR734" s="21" t="s">
        <v>97</v>
      </c>
      <c r="BS734" s="21" t="str">
        <f>_xlfn.XLOOKUP(Consolidated[[#This Row],[CODE]],'[7]page 1'!$A:$A,'[7]page 1'!$C:$C,"")</f>
        <v/>
      </c>
      <c r="BT734" s="21" t="str">
        <f>_xlfn.XLOOKUP(Consolidated[[#This Row],[CODE]],[8]Sheet1!$A:$A,[8]Sheet1!$G:$G,"")</f>
        <v>ESSER ROOF SEALING PROGRAM</v>
      </c>
      <c r="BU734" s="21" t="s">
        <v>92</v>
      </c>
      <c r="BV734" s="21" t="s">
        <v>124</v>
      </c>
      <c r="BW734" s="25" t="s">
        <v>92</v>
      </c>
      <c r="BX734" s="32" t="s">
        <v>2002</v>
      </c>
      <c r="BY734" s="21" t="s">
        <v>295</v>
      </c>
      <c r="BZ734" s="21" t="s">
        <v>103</v>
      </c>
      <c r="CA734" s="33" t="s">
        <v>1990</v>
      </c>
      <c r="CB734" s="21">
        <v>1</v>
      </c>
      <c r="CC734" s="25" t="s">
        <v>253</v>
      </c>
      <c r="CD734" s="21" t="s">
        <v>97</v>
      </c>
      <c r="CE734" s="21"/>
      <c r="CF734" s="21" t="s">
        <v>143</v>
      </c>
    </row>
    <row r="735" spans="1:84" ht="41.4" x14ac:dyDescent="0.3">
      <c r="A735" s="69">
        <v>70276</v>
      </c>
      <c r="B735" s="68" t="s">
        <v>709</v>
      </c>
      <c r="C735" s="21" t="s">
        <v>295</v>
      </c>
      <c r="D735" s="21" t="s">
        <v>295</v>
      </c>
      <c r="E735" s="21" t="s">
        <v>295</v>
      </c>
      <c r="F735" s="21"/>
      <c r="G735" s="21" t="s">
        <v>160</v>
      </c>
      <c r="H735" s="21" t="s">
        <v>161</v>
      </c>
      <c r="I735" s="21" t="s">
        <v>92</v>
      </c>
      <c r="J735" s="21" t="s">
        <v>92</v>
      </c>
      <c r="K735" s="21" t="s">
        <v>162</v>
      </c>
      <c r="L735" s="24" t="s">
        <v>92</v>
      </c>
      <c r="M735" s="24" t="s">
        <v>92</v>
      </c>
      <c r="N735" s="24" t="s">
        <v>92</v>
      </c>
      <c r="O735" s="24" t="s">
        <v>92</v>
      </c>
      <c r="P735" s="24" t="s">
        <v>92</v>
      </c>
      <c r="Q735" s="24" t="s">
        <v>92</v>
      </c>
      <c r="R735" s="24" t="s">
        <v>92</v>
      </c>
      <c r="S735" s="24" t="s">
        <v>92</v>
      </c>
      <c r="T735" s="24" t="s">
        <v>92</v>
      </c>
      <c r="U735" s="24" t="s">
        <v>92</v>
      </c>
      <c r="V735" s="24">
        <v>124.1186155116971</v>
      </c>
      <c r="W735" s="24">
        <v>143.09796374672516</v>
      </c>
      <c r="X735" s="24">
        <v>136.0570916976003</v>
      </c>
      <c r="Y735" s="24">
        <v>146.62709716589228</v>
      </c>
      <c r="Z735" s="24" t="s">
        <v>92</v>
      </c>
      <c r="AA735" s="24" t="s">
        <v>92</v>
      </c>
      <c r="AB735" s="23" t="s">
        <v>313</v>
      </c>
      <c r="AC735" s="21">
        <v>18.369990000000001</v>
      </c>
      <c r="AD735" s="21">
        <v>-66.177509999999998</v>
      </c>
      <c r="AE735" s="21" t="str">
        <f>_xlfn.XLOOKUP(Consolidated[[#This Row],[CODE]],[1]updatedschoolpoints!$A:$A,[1]updatedschoolpoints!$O:$O)</f>
        <v>113-002-009-19</v>
      </c>
      <c r="AF735" s="21">
        <f>_xlfn.XLOOKUP(Consolidated[[#This Row],[CODE]],[1]updatedschoolpoints!$A:$A,[1]updatedschoolpoints!$Q:$Q)</f>
        <v>0</v>
      </c>
      <c r="AG735" s="21">
        <f>_xlfn.XLOOKUP(Consolidated[[#This Row],[CODE]],[1]updatedschoolpoints!$A:$A,[1]updatedschoolpoints!$P:$P)</f>
        <v>0</v>
      </c>
      <c r="AH735" s="21">
        <f>_xlfn.XLOOKUP(Consolidated[[#This Row],[CODE]],[1]updatedschoolpoints!$A:$A,[1]updatedschoolpoints!$I:$I)</f>
        <v>5.8658249820000004</v>
      </c>
      <c r="AI735" s="21">
        <f>_xlfn.XLOOKUP(Consolidated[[#This Row],[CODE]],[1]updatedschoolpoints!$A:$A,[1]updatedschoolpoints!$H:$H)</f>
        <v>255514.31409999999</v>
      </c>
      <c r="AJ735" s="21">
        <v>59912</v>
      </c>
      <c r="AK735" s="21" t="s">
        <v>565</v>
      </c>
      <c r="AL735" s="26">
        <f>_xlfn.XLOOKUP(Consolidated[[#This Row],[CODE]],'[2]FCI updated 220517'!$B:$B,'[2]FCI updated 220517'!$GD:$GD)</f>
        <v>1.3648</v>
      </c>
      <c r="AM735" s="27">
        <f>IF(AND(Consolidated[[#This Row],[DESIGNATION]]="Historic",Consolidated[[#This Row],[DESIGNATION 3/22/2022]]="Historic"),AL735,AL735/1.6)</f>
        <v>0.85299999999999998</v>
      </c>
      <c r="AN735" s="21" t="s">
        <v>97</v>
      </c>
      <c r="AO735" s="21" t="s">
        <v>97</v>
      </c>
      <c r="AP735" s="21" t="str">
        <f>_xlfn.XLOOKUP(Consolidated[[#This Row],[CODE]],'[3]PRUEBA PVI'!$D:$D,'[3]PRUEBA PVI'!$I:$I,"NO DATA")</f>
        <v>VOCACIONAL</v>
      </c>
      <c r="AQ735" s="28" t="str">
        <f>IF(_xlfn.XLOOKUP(Consolidated[[#This Row],[CODE]],'[4]PRUEBA PVI'!$D:$D,'[4]PRUEBA PVI'!$I:$I,"NOT FOUND")=Consolidated[[#This Row],[SPECIAL SCHOOL]],"MATCHES","NO")</f>
        <v>MATCHES</v>
      </c>
      <c r="AR735" s="28"/>
      <c r="AS735" s="21">
        <f>_xlfn.XLOOKUP(Consolidated[[#This Row],[CODE]],'[5]WORKING FILE'!$D:$D,'[5]WORKING FILE'!$W:$W,"")</f>
        <v>4</v>
      </c>
      <c r="AT735" s="33" t="str">
        <f>_xlfn.XLOOKUP(Consolidated[[#This Row],[CODE]],'[5]WORKING FILE'!$D:$D,'[5]WORKING FILE'!$V:$V)</f>
        <v xml:space="preserve">Addition required. </v>
      </c>
      <c r="AU735" s="21" t="str">
        <f>_xlfn.XLOOKUP(Consolidated[[#This Row],[CODE]],'[6]Karen sort'!$D:$D,'[6]Karen sort'!$O:$O,"NOT COMPLETE")</f>
        <v>9-12</v>
      </c>
      <c r="AV735" s="21">
        <v>28.5</v>
      </c>
      <c r="AW735" s="21">
        <v>4</v>
      </c>
      <c r="AX735" s="21" t="s">
        <v>92</v>
      </c>
      <c r="AY735" s="27" t="s">
        <v>92</v>
      </c>
      <c r="AZ735" s="21"/>
      <c r="BA735" s="21"/>
      <c r="BB735" s="21"/>
      <c r="BC735" s="21"/>
      <c r="BD735" s="21"/>
      <c r="BE735" s="21"/>
      <c r="BF735" s="24" t="s">
        <v>98</v>
      </c>
      <c r="BG735" s="24">
        <v>549.90076812191478</v>
      </c>
      <c r="BH735" s="29" t="str">
        <f>IF(_xlfn.XLOOKUP(Consolidated[[#This Row],[CODE]],'[4]PRUEBA PVI'!$D:$D,'[4]PRUEBA PVI'!$AF:$AF,"NOT FOUND")=BG735,"",_xlfn.XLOOKUP(Consolidated[[#This Row],[CODE]],'[4]PRUEBA PVI'!$D:$D,'[4]PRUEBA PVI'!$AF:$AF,"NOT FOUND"))</f>
        <v/>
      </c>
      <c r="BI735" s="30">
        <v>527.74840642321192</v>
      </c>
      <c r="BJ735" s="21">
        <v>31</v>
      </c>
      <c r="BK735" s="28" t="str">
        <f>IF(_xlfn.XLOOKUP(Consolidated[[#This Row],[CODE]],'[4]PRUEBA PVI'!$D:$D,'[4]PRUEBA PVI'!$AK:$AK,"NO DATA")=Consolidated[[#This Row],[NO OF CLASSROOMS]],"","DOES NOT MATCH")</f>
        <v/>
      </c>
      <c r="BL735" s="31">
        <f>Consolidated[[#This Row],[ENROLLMENT 2021-22]]/Consolidated[[#This Row],[NO OF CLASSROOMS]]</f>
        <v>17.024142142684255</v>
      </c>
      <c r="BM735" s="21">
        <f>Consolidated[[#This Row],[FLOOR AREA (SF)]]/Consolidated[[#This Row],[ENROLLMENT 2022-23]]</f>
        <v>108.95056612599114</v>
      </c>
      <c r="BN735" s="21" t="s">
        <v>114</v>
      </c>
      <c r="BO735" s="21" t="s">
        <v>132</v>
      </c>
      <c r="BP735" s="21" t="s">
        <v>97</v>
      </c>
      <c r="BQ735" s="21" t="s">
        <v>97</v>
      </c>
      <c r="BR735" s="21" t="s">
        <v>97</v>
      </c>
      <c r="BS735" s="21" t="str">
        <f>_xlfn.XLOOKUP(Consolidated[[#This Row],[CODE]],'[7]page 1'!$A:$A,'[7]page 1'!$C:$C,"")</f>
        <v>85KVA</v>
      </c>
      <c r="BT735" s="21" t="str">
        <f>_xlfn.XLOOKUP(Consolidated[[#This Row],[CODE]],[8]Sheet1!$A:$A,[8]Sheet1!$G:$G,"")</f>
        <v/>
      </c>
      <c r="BU735" s="21" t="s">
        <v>285</v>
      </c>
      <c r="BV735" s="21" t="s">
        <v>101</v>
      </c>
      <c r="BW735" s="25" t="s">
        <v>92</v>
      </c>
      <c r="BX735" s="32" t="s">
        <v>2003</v>
      </c>
      <c r="BY735" s="21" t="s">
        <v>295</v>
      </c>
      <c r="BZ735" s="21" t="s">
        <v>103</v>
      </c>
      <c r="CA735" s="33" t="s">
        <v>1990</v>
      </c>
      <c r="CB735" s="21">
        <v>1</v>
      </c>
      <c r="CC735" s="25" t="s">
        <v>105</v>
      </c>
      <c r="CD735" s="21" t="s">
        <v>97</v>
      </c>
      <c r="CE735" s="21"/>
      <c r="CF735" s="21" t="s">
        <v>106</v>
      </c>
    </row>
    <row r="736" spans="1:84" ht="55.2" x14ac:dyDescent="0.3">
      <c r="A736" s="69">
        <v>70284</v>
      </c>
      <c r="B736" s="68" t="s">
        <v>2004</v>
      </c>
      <c r="C736" s="21" t="s">
        <v>295</v>
      </c>
      <c r="D736" s="21" t="s">
        <v>295</v>
      </c>
      <c r="E736" s="21" t="s">
        <v>295</v>
      </c>
      <c r="F736" s="21"/>
      <c r="G736" s="21" t="s">
        <v>234</v>
      </c>
      <c r="H736" s="21" t="s">
        <v>235</v>
      </c>
      <c r="I736" s="21" t="s">
        <v>92</v>
      </c>
      <c r="J736" s="21" t="s">
        <v>93</v>
      </c>
      <c r="K736" s="21" t="s">
        <v>236</v>
      </c>
      <c r="L736" s="24" t="s">
        <v>92</v>
      </c>
      <c r="M736" s="24" t="s">
        <v>92</v>
      </c>
      <c r="N736" s="24" t="s">
        <v>92</v>
      </c>
      <c r="O736" s="24" t="s">
        <v>92</v>
      </c>
      <c r="P736" s="24" t="s">
        <v>92</v>
      </c>
      <c r="Q736" s="24" t="s">
        <v>92</v>
      </c>
      <c r="R736" s="24" t="s">
        <v>92</v>
      </c>
      <c r="S736" s="24">
        <v>84.406016653066317</v>
      </c>
      <c r="T736" s="24">
        <v>103.97691968589923</v>
      </c>
      <c r="U736" s="24">
        <v>103.63981375110862</v>
      </c>
      <c r="V736" s="24">
        <v>100.24965099021689</v>
      </c>
      <c r="W736" s="24">
        <v>93.490669647860443</v>
      </c>
      <c r="X736" s="24">
        <v>84.91506432190657</v>
      </c>
      <c r="Y736" s="24">
        <v>70.419592717829843</v>
      </c>
      <c r="Z736" s="24" t="s">
        <v>92</v>
      </c>
      <c r="AA736" s="24" t="s">
        <v>92</v>
      </c>
      <c r="AB736" s="23" t="s">
        <v>178</v>
      </c>
      <c r="AC736" s="21">
        <v>18.36872</v>
      </c>
      <c r="AD736" s="21">
        <v>-66.192710000000005</v>
      </c>
      <c r="AE736" s="21" t="str">
        <f>_xlfn.XLOOKUP(Consolidated[[#This Row],[CODE]],[1]updatedschoolpoints!$A:$A,[1]updatedschoolpoints!$O:$O)</f>
        <v>112-019-303-06</v>
      </c>
      <c r="AF736" s="21">
        <f>_xlfn.XLOOKUP(Consolidated[[#This Row],[CODE]],[1]updatedschoolpoints!$A:$A,[1]updatedschoolpoints!$Q:$Q)</f>
        <v>6</v>
      </c>
      <c r="AG736" s="21">
        <f>_xlfn.XLOOKUP(Consolidated[[#This Row],[CODE]],[1]updatedschoolpoints!$A:$A,[1]updatedschoolpoints!$P:$P)</f>
        <v>303</v>
      </c>
      <c r="AH736" s="21">
        <f>_xlfn.XLOOKUP(Consolidated[[#This Row],[CODE]],[1]updatedschoolpoints!$A:$A,[1]updatedschoolpoints!$I:$I)</f>
        <v>5.5139462879999996</v>
      </c>
      <c r="AI736" s="21">
        <f>_xlfn.XLOOKUP(Consolidated[[#This Row],[CODE]],[1]updatedschoolpoints!$A:$A,[1]updatedschoolpoints!$H:$H)</f>
        <v>240186.53959999999</v>
      </c>
      <c r="AJ736" s="21">
        <v>53060</v>
      </c>
      <c r="AK736" s="21" t="s">
        <v>314</v>
      </c>
      <c r="AL736" s="26">
        <f>_xlfn.XLOOKUP(Consolidated[[#This Row],[CODE]],'[2]FCI updated 220517'!$B:$B,'[2]FCI updated 220517'!$GD:$GD)</f>
        <v>0.937499999999999</v>
      </c>
      <c r="AM736" s="27">
        <f>IF(AND(Consolidated[[#This Row],[DESIGNATION]]="Historic",Consolidated[[#This Row],[DESIGNATION 3/22/2022]]="Historic"),AL736,AL736/1.6)</f>
        <v>0.58593749999999933</v>
      </c>
      <c r="AN736" s="21" t="s">
        <v>97</v>
      </c>
      <c r="AO736" s="21" t="s">
        <v>97</v>
      </c>
      <c r="AP736" s="21" t="str">
        <f>_xlfn.XLOOKUP(Consolidated[[#This Row],[CODE]],'[3]PRUEBA PVI'!$D:$D,'[3]PRUEBA PVI'!$I:$I,"NO DATA")</f>
        <v>DEPORTES</v>
      </c>
      <c r="AQ736" s="28" t="str">
        <f>IF(_xlfn.XLOOKUP(Consolidated[[#This Row],[CODE]],'[4]PRUEBA PVI'!$D:$D,'[4]PRUEBA PVI'!$I:$I,"NOT FOUND")=Consolidated[[#This Row],[SPECIAL SCHOOL]],"MATCHES","NO")</f>
        <v>MATCHES</v>
      </c>
      <c r="AR736" s="28"/>
      <c r="AS736" s="21">
        <f>_xlfn.XLOOKUP(Consolidated[[#This Row],[CODE]],'[5]WORKING FILE'!$D:$D,'[5]WORKING FILE'!$W:$W,"")</f>
        <v>4</v>
      </c>
      <c r="AT736" s="33" t="str">
        <f>_xlfn.XLOOKUP(Consolidated[[#This Row],[CODE]],'[5]WORKING FILE'!$D:$D,'[5]WORKING FILE'!$V:$V)</f>
        <v>FRANCISCO MANRIQUE CABRERA and PABLO CASALS are both 6-12 schools. Recommend simplifying grade configurations in community. Bring MS students from both schools here and replace part of building to reach necessary SF. Send HS students from both schools to PABLO CASALS.</v>
      </c>
      <c r="AU736" s="21" t="str">
        <f>_xlfn.XLOOKUP(Consolidated[[#This Row],[CODE]],'[6]Karen sort'!$D:$D,'[6]Karen sort'!$O:$O,"NOT COMPLETE")</f>
        <v>6-8</v>
      </c>
      <c r="AV736" s="21">
        <v>28.5</v>
      </c>
      <c r="AW736" s="21">
        <v>2</v>
      </c>
      <c r="AX736" s="21" t="s">
        <v>92</v>
      </c>
      <c r="AY736" s="27" t="s">
        <v>92</v>
      </c>
      <c r="AZ736" s="21"/>
      <c r="BA736" s="21"/>
      <c r="BB736" s="21"/>
      <c r="BC736" s="21"/>
      <c r="BD736" s="21"/>
      <c r="BE736" s="21"/>
      <c r="BF736" s="24" t="s">
        <v>179</v>
      </c>
      <c r="BG736" s="24">
        <v>690.95399324886137</v>
      </c>
      <c r="BH736" s="29" t="str">
        <f>IF(_xlfn.XLOOKUP(Consolidated[[#This Row],[CODE]],'[4]PRUEBA PVI'!$D:$D,'[4]PRUEBA PVI'!$AF:$AF,"NOT FOUND")=BG736,"",_xlfn.XLOOKUP(Consolidated[[#This Row],[CODE]],'[4]PRUEBA PVI'!$D:$D,'[4]PRUEBA PVI'!$AF:$AF,"NOT FOUND"))</f>
        <v/>
      </c>
      <c r="BI736" s="30">
        <v>659.47062951978023</v>
      </c>
      <c r="BJ736" s="21">
        <v>38</v>
      </c>
      <c r="BK736" s="28" t="str">
        <f>IF(_xlfn.XLOOKUP(Consolidated[[#This Row],[CODE]],'[4]PRUEBA PVI'!$D:$D,'[4]PRUEBA PVI'!$AK:$AK,"NO DATA")=Consolidated[[#This Row],[NO OF CLASSROOMS]],"","DOES NOT MATCH")</f>
        <v/>
      </c>
      <c r="BL736" s="31">
        <f>Consolidated[[#This Row],[ENROLLMENT 2021-22]]/Consolidated[[#This Row],[NO OF CLASSROOMS]]</f>
        <v>17.354490250520531</v>
      </c>
      <c r="BM736" s="21">
        <f>Consolidated[[#This Row],[FLOOR AREA (SF)]]/Consolidated[[#This Row],[ENROLLMENT 2022-23]]</f>
        <v>76.792377666872156</v>
      </c>
      <c r="BN736" s="21" t="s">
        <v>99</v>
      </c>
      <c r="BO736" s="21" t="s">
        <v>132</v>
      </c>
      <c r="BP736" s="21" t="s">
        <v>97</v>
      </c>
      <c r="BQ736" s="21" t="s">
        <v>123</v>
      </c>
      <c r="BR736" s="21" t="s">
        <v>97</v>
      </c>
      <c r="BS736" s="21" t="str">
        <f>_xlfn.XLOOKUP(Consolidated[[#This Row],[CODE]],'[7]page 1'!$A:$A,'[7]page 1'!$C:$C,"")</f>
        <v/>
      </c>
      <c r="BT736" s="21" t="str">
        <f>_xlfn.XLOOKUP(Consolidated[[#This Row],[CODE]],[8]Sheet1!$A:$A,[8]Sheet1!$G:$G,"")</f>
        <v/>
      </c>
      <c r="BU736" s="21" t="s">
        <v>285</v>
      </c>
      <c r="BV736" s="21" t="s">
        <v>101</v>
      </c>
      <c r="BW736" s="25" t="s">
        <v>125</v>
      </c>
      <c r="BX736" s="32" t="s">
        <v>2005</v>
      </c>
      <c r="BY736" s="21" t="s">
        <v>295</v>
      </c>
      <c r="BZ736" s="21" t="s">
        <v>103</v>
      </c>
      <c r="CA736" s="33" t="s">
        <v>1990</v>
      </c>
      <c r="CB736" s="21">
        <v>1</v>
      </c>
      <c r="CC736" s="25" t="s">
        <v>172</v>
      </c>
      <c r="CD736" s="21" t="s">
        <v>97</v>
      </c>
      <c r="CE736" s="21"/>
      <c r="CF736" s="21" t="s">
        <v>143</v>
      </c>
    </row>
    <row r="737" spans="1:84" ht="41.4" x14ac:dyDescent="0.3">
      <c r="A737" s="21">
        <v>70292</v>
      </c>
      <c r="B737" s="22" t="s">
        <v>2006</v>
      </c>
      <c r="C737" s="21" t="s">
        <v>295</v>
      </c>
      <c r="D737" s="21" t="s">
        <v>295</v>
      </c>
      <c r="E737" s="21" t="s">
        <v>295</v>
      </c>
      <c r="F737" s="21"/>
      <c r="G737" s="21" t="s">
        <v>119</v>
      </c>
      <c r="H737" s="21" t="s">
        <v>120</v>
      </c>
      <c r="I737" s="21" t="s">
        <v>92</v>
      </c>
      <c r="J737" s="21" t="s">
        <v>92</v>
      </c>
      <c r="K737" s="21" t="s">
        <v>121</v>
      </c>
      <c r="L737" s="24" t="s">
        <v>92</v>
      </c>
      <c r="M737" s="24">
        <v>47.693341754653474</v>
      </c>
      <c r="N737" s="24">
        <v>44.816145810002816</v>
      </c>
      <c r="O737" s="24">
        <v>45.053735004628578</v>
      </c>
      <c r="P737" s="24">
        <v>44.264367928557817</v>
      </c>
      <c r="Q737" s="24">
        <v>53.813837985081946</v>
      </c>
      <c r="R737" s="24">
        <v>43.501128684586043</v>
      </c>
      <c r="S737" s="24" t="s">
        <v>92</v>
      </c>
      <c r="T737" s="24" t="s">
        <v>92</v>
      </c>
      <c r="U737" s="24" t="s">
        <v>92</v>
      </c>
      <c r="V737" s="24" t="s">
        <v>92</v>
      </c>
      <c r="W737" s="24" t="s">
        <v>92</v>
      </c>
      <c r="X737" s="24" t="s">
        <v>92</v>
      </c>
      <c r="Y737" s="24" t="s">
        <v>92</v>
      </c>
      <c r="Z737" s="24" t="s">
        <v>92</v>
      </c>
      <c r="AA737" s="24" t="s">
        <v>92</v>
      </c>
      <c r="AB737" s="23" t="s">
        <v>198</v>
      </c>
      <c r="AC737" s="21">
        <v>18.344889999999999</v>
      </c>
      <c r="AD737" s="21">
        <v>-66.172870000000003</v>
      </c>
      <c r="AE737" s="21" t="str">
        <f>_xlfn.XLOOKUP(Consolidated[[#This Row],[CODE]],[1]updatedschoolpoints!$A:$A,[1]updatedschoolpoints!$O:$O)</f>
        <v>113-093-170-06</v>
      </c>
      <c r="AF737" s="21">
        <f>_xlfn.XLOOKUP(Consolidated[[#This Row],[CODE]],[1]updatedschoolpoints!$A:$A,[1]updatedschoolpoints!$Q:$Q)</f>
        <v>6</v>
      </c>
      <c r="AG737" s="21">
        <f>_xlfn.XLOOKUP(Consolidated[[#This Row],[CODE]],[1]updatedschoolpoints!$A:$A,[1]updatedschoolpoints!$P:$P)</f>
        <v>170</v>
      </c>
      <c r="AH737" s="21">
        <f>_xlfn.XLOOKUP(Consolidated[[#This Row],[CODE]],[1]updatedschoolpoints!$A:$A,[1]updatedschoolpoints!$I:$I)</f>
        <v>0.87978303499999999</v>
      </c>
      <c r="AI737" s="21">
        <f>_xlfn.XLOOKUP(Consolidated[[#This Row],[CODE]],[1]updatedschoolpoints!$A:$A,[1]updatedschoolpoints!$H:$H)</f>
        <v>38323.195699999997</v>
      </c>
      <c r="AJ737" s="21">
        <v>19193</v>
      </c>
      <c r="AK737" s="21" t="s">
        <v>137</v>
      </c>
      <c r="AL737" s="26">
        <f>_xlfn.XLOOKUP(Consolidated[[#This Row],[CODE]],'[2]FCI updated 220517'!$B:$B,'[2]FCI updated 220517'!$GD:$GD)</f>
        <v>1.1952</v>
      </c>
      <c r="AM737" s="27">
        <f>IF(AND(Consolidated[[#This Row],[DESIGNATION]]="Historic",Consolidated[[#This Row],[DESIGNATION 3/22/2022]]="Historic"),AL737,AL737/1.6)</f>
        <v>0.747</v>
      </c>
      <c r="AN737" s="21" t="s">
        <v>97</v>
      </c>
      <c r="AO737" s="21" t="s">
        <v>97</v>
      </c>
      <c r="AP737" s="21" t="str">
        <f>_xlfn.XLOOKUP(Consolidated[[#This Row],[CODE]],'[3]PRUEBA PVI'!$D:$D,'[3]PRUEBA PVI'!$I:$I,"NO DATA")</f>
        <v>REGULAR</v>
      </c>
      <c r="AQ737" s="28" t="str">
        <f>IF(_xlfn.XLOOKUP(Consolidated[[#This Row],[CODE]],'[4]PRUEBA PVI'!$D:$D,'[4]PRUEBA PVI'!$I:$I,"NOT FOUND")=Consolidated[[#This Row],[SPECIAL SCHOOL]],"MATCHES","NO")</f>
        <v>MATCHES</v>
      </c>
      <c r="AR737" s="28"/>
      <c r="AS737" s="21">
        <f>_xlfn.XLOOKUP(Consolidated[[#This Row],[CODE]],'[5]WORKING FILE'!$D:$D,'[5]WORKING FILE'!$W:$W,"")</f>
        <v>5</v>
      </c>
      <c r="AT737" s="33" t="str">
        <f>_xlfn.XLOOKUP(Consolidated[[#This Row],[CODE]],'[5]WORKING FILE'!$D:$D,'[5]WORKING FILE'!$V:$V)</f>
        <v>Replacement Needed. Shelter</v>
      </c>
      <c r="AU737" s="21" t="str">
        <f>_xlfn.XLOOKUP(Consolidated[[#This Row],[CODE]],'[6]Karen sort'!$D:$D,'[6]Karen sort'!$O:$O,"NOT COMPLETE")</f>
        <v>PK-5</v>
      </c>
      <c r="AV737" s="21">
        <v>28.5</v>
      </c>
      <c r="AW737" s="21">
        <v>4</v>
      </c>
      <c r="AX737" s="21" t="s">
        <v>92</v>
      </c>
      <c r="AY737" s="27" t="s">
        <v>92</v>
      </c>
      <c r="AZ737" s="21"/>
      <c r="BA737" s="21"/>
      <c r="BB737" s="21"/>
      <c r="BC737" s="21"/>
      <c r="BD737" s="21"/>
      <c r="BE737" s="21"/>
      <c r="BF737" s="24" t="s">
        <v>98</v>
      </c>
      <c r="BG737" s="24">
        <v>279.14255716751069</v>
      </c>
      <c r="BH737" s="29" t="str">
        <f>IF(_xlfn.XLOOKUP(Consolidated[[#This Row],[CODE]],'[4]PRUEBA PVI'!$D:$D,'[4]PRUEBA PVI'!$AF:$AF,"NOT FOUND")=BG737,"",_xlfn.XLOOKUP(Consolidated[[#This Row],[CODE]],'[4]PRUEBA PVI'!$D:$D,'[4]PRUEBA PVI'!$AF:$AF,"NOT FOUND"))</f>
        <v/>
      </c>
      <c r="BI737" s="30">
        <v>263.25662999719987</v>
      </c>
      <c r="BJ737" s="21">
        <v>16</v>
      </c>
      <c r="BK737" s="28" t="str">
        <f>IF(_xlfn.XLOOKUP(Consolidated[[#This Row],[CODE]],'[4]PRUEBA PVI'!$D:$D,'[4]PRUEBA PVI'!$AK:$AK,"NO DATA")=Consolidated[[#This Row],[NO OF CLASSROOMS]],"","DOES NOT MATCH")</f>
        <v/>
      </c>
      <c r="BL737" s="31">
        <f>Consolidated[[#This Row],[ENROLLMENT 2021-22]]/Consolidated[[#This Row],[NO OF CLASSROOMS]]</f>
        <v>16.453539374824992</v>
      </c>
      <c r="BM737" s="21">
        <f>Consolidated[[#This Row],[FLOOR AREA (SF)]]/Consolidated[[#This Row],[ENROLLMENT 2022-23]]</f>
        <v>68.756982793141319</v>
      </c>
      <c r="BN737" s="21" t="s">
        <v>114</v>
      </c>
      <c r="BO737" s="21" t="s">
        <v>100</v>
      </c>
      <c r="BP737" s="21" t="s">
        <v>97</v>
      </c>
      <c r="BQ737" s="21" t="s">
        <v>97</v>
      </c>
      <c r="BR737" s="21" t="s">
        <v>97</v>
      </c>
      <c r="BS737" s="21" t="str">
        <f>_xlfn.XLOOKUP(Consolidated[[#This Row],[CODE]],'[7]page 1'!$A:$A,'[7]page 1'!$C:$C,"")</f>
        <v>150KVA</v>
      </c>
      <c r="BT737" s="21" t="str">
        <f>_xlfn.XLOOKUP(Consolidated[[#This Row],[CODE]],[8]Sheet1!$A:$A,[8]Sheet1!$G:$G,"")</f>
        <v/>
      </c>
      <c r="BU737" s="21" t="s">
        <v>92</v>
      </c>
      <c r="BV737" s="21" t="s">
        <v>124</v>
      </c>
      <c r="BW737" s="25" t="s">
        <v>92</v>
      </c>
      <c r="BX737" s="32" t="s">
        <v>2007</v>
      </c>
      <c r="BY737" s="21" t="s">
        <v>295</v>
      </c>
      <c r="BZ737" s="21" t="s">
        <v>103</v>
      </c>
      <c r="CA737" s="33" t="s">
        <v>1977</v>
      </c>
      <c r="CB737" s="21">
        <v>1</v>
      </c>
      <c r="CC737" s="25" t="s">
        <v>105</v>
      </c>
      <c r="CD737" s="21" t="s">
        <v>97</v>
      </c>
      <c r="CE737" s="21"/>
      <c r="CF737" s="21" t="s">
        <v>127</v>
      </c>
    </row>
    <row r="738" spans="1:84" ht="41.4" x14ac:dyDescent="0.3">
      <c r="A738" s="21">
        <v>70334</v>
      </c>
      <c r="B738" s="22" t="s">
        <v>2008</v>
      </c>
      <c r="C738" s="21" t="s">
        <v>295</v>
      </c>
      <c r="D738" s="21" t="s">
        <v>295</v>
      </c>
      <c r="E738" s="21" t="s">
        <v>295</v>
      </c>
      <c r="F738" s="21"/>
      <c r="G738" s="21" t="s">
        <v>108</v>
      </c>
      <c r="H738" s="21" t="s">
        <v>109</v>
      </c>
      <c r="I738" s="21" t="s">
        <v>92</v>
      </c>
      <c r="J738" s="21" t="s">
        <v>92</v>
      </c>
      <c r="K738" s="21" t="s">
        <v>111</v>
      </c>
      <c r="L738" s="24" t="s">
        <v>92</v>
      </c>
      <c r="M738" s="24">
        <v>18.123469866768321</v>
      </c>
      <c r="N738" s="24">
        <v>9.3366970437505863</v>
      </c>
      <c r="O738" s="24">
        <v>19.711009064525005</v>
      </c>
      <c r="P738" s="24">
        <v>12.243335810026629</v>
      </c>
      <c r="Q738" s="24">
        <v>25.490765361354605</v>
      </c>
      <c r="R738" s="24">
        <v>23.641917763361981</v>
      </c>
      <c r="S738" s="24">
        <v>30.348230706720475</v>
      </c>
      <c r="T738" s="24">
        <v>31.193075905769767</v>
      </c>
      <c r="U738" s="24">
        <v>23.770599484199224</v>
      </c>
      <c r="V738" s="24" t="s">
        <v>92</v>
      </c>
      <c r="W738" s="24" t="s">
        <v>92</v>
      </c>
      <c r="X738" s="24" t="s">
        <v>92</v>
      </c>
      <c r="Y738" s="24" t="s">
        <v>92</v>
      </c>
      <c r="Z738" s="24" t="s">
        <v>92</v>
      </c>
      <c r="AA738" s="24" t="s">
        <v>92</v>
      </c>
      <c r="AB738" s="23" t="s">
        <v>112</v>
      </c>
      <c r="AC738" s="21">
        <v>18.329429999999999</v>
      </c>
      <c r="AD738" s="21">
        <v>-66.187460000000002</v>
      </c>
      <c r="AE738" s="21" t="str">
        <f>_xlfn.XLOOKUP(Consolidated[[#This Row],[CODE]],[1]updatedschoolpoints!$A:$A,[1]updatedschoolpoints!$O:$O)</f>
        <v>141-050-003-06</v>
      </c>
      <c r="AF738" s="21">
        <f>_xlfn.XLOOKUP(Consolidated[[#This Row],[CODE]],[1]updatedschoolpoints!$A:$A,[1]updatedschoolpoints!$Q:$Q)</f>
        <v>0</v>
      </c>
      <c r="AG738" s="21">
        <f>_xlfn.XLOOKUP(Consolidated[[#This Row],[CODE]],[1]updatedschoolpoints!$A:$A,[1]updatedschoolpoints!$P:$P)</f>
        <v>0</v>
      </c>
      <c r="AH738" s="21">
        <f>_xlfn.XLOOKUP(Consolidated[[#This Row],[CODE]],[1]updatedschoolpoints!$A:$A,[1]updatedschoolpoints!$I:$I)</f>
        <v>4.0778885300000001</v>
      </c>
      <c r="AI738" s="21">
        <f>_xlfn.XLOOKUP(Consolidated[[#This Row],[CODE]],[1]updatedschoolpoints!$A:$A,[1]updatedschoolpoints!$H:$H)</f>
        <v>177632.11379999999</v>
      </c>
      <c r="AJ738" s="21">
        <v>37913</v>
      </c>
      <c r="AK738" s="21" t="s">
        <v>758</v>
      </c>
      <c r="AL738" s="26">
        <f>_xlfn.XLOOKUP(Consolidated[[#This Row],[CODE]],'[2]FCI updated 220517'!$B:$B,'[2]FCI updated 220517'!$GD:$GD)</f>
        <v>1.228</v>
      </c>
      <c r="AM738" s="27">
        <f>IF(AND(Consolidated[[#This Row],[DESIGNATION]]="Historic",Consolidated[[#This Row],[DESIGNATION 3/22/2022]]="Historic"),AL738,AL738/1.6)</f>
        <v>0.76749999999999996</v>
      </c>
      <c r="AN738" s="21" t="s">
        <v>97</v>
      </c>
      <c r="AO738" s="21" t="s">
        <v>97</v>
      </c>
      <c r="AP738" s="21" t="str">
        <f>_xlfn.XLOOKUP(Consolidated[[#This Row],[CODE]],'[3]PRUEBA PVI'!$D:$D,'[3]PRUEBA PVI'!$I:$I,"NO DATA")</f>
        <v>REGULAR</v>
      </c>
      <c r="AQ738" s="28" t="str">
        <f>IF(_xlfn.XLOOKUP(Consolidated[[#This Row],[CODE]],'[4]PRUEBA PVI'!$D:$D,'[4]PRUEBA PVI'!$I:$I,"NOT FOUND")=Consolidated[[#This Row],[SPECIAL SCHOOL]],"MATCHES","NO")</f>
        <v>MATCHES</v>
      </c>
      <c r="AR738" s="28"/>
      <c r="AS738" s="21">
        <f>_xlfn.XLOOKUP(Consolidated[[#This Row],[CODE]],'[5]WORKING FILE'!$D:$D,'[5]WORKING FILE'!$W:$W,"")</f>
        <v>1</v>
      </c>
      <c r="AT738" s="33" t="str">
        <f>_xlfn.XLOOKUP(Consolidated[[#This Row],[CODE]],'[5]WORKING FILE'!$D:$D,'[5]WORKING FILE'!$V:$V)</f>
        <v>Recommend moving students to ANDRES C GONZALEZ to create one K-8 for area</v>
      </c>
      <c r="AU738" s="21" t="str">
        <f>_xlfn.XLOOKUP(Consolidated[[#This Row],[CODE]],'[6]Karen sort'!$D:$D,'[6]Karen sort'!$O:$O,"NOT COMPLETE")</f>
        <v>-</v>
      </c>
      <c r="AV738" s="21">
        <v>28.5</v>
      </c>
      <c r="AW738" s="21">
        <v>3</v>
      </c>
      <c r="AX738" s="21" t="s">
        <v>92</v>
      </c>
      <c r="AY738" s="27" t="s">
        <v>92</v>
      </c>
      <c r="AZ738" s="21"/>
      <c r="BA738" s="21"/>
      <c r="BB738" s="21"/>
      <c r="BC738" s="21"/>
      <c r="BD738" s="21"/>
      <c r="BE738" s="21"/>
      <c r="BF738" s="24" t="s">
        <v>98</v>
      </c>
      <c r="BG738" s="24">
        <v>193.85910100647658</v>
      </c>
      <c r="BH738" s="29" t="str">
        <f>IF(_xlfn.XLOOKUP(Consolidated[[#This Row],[CODE]],'[4]PRUEBA PVI'!$D:$D,'[4]PRUEBA PVI'!$AF:$AF,"NOT FOUND")=BG738,"",_xlfn.XLOOKUP(Consolidated[[#This Row],[CODE]],'[4]PRUEBA PVI'!$D:$D,'[4]PRUEBA PVI'!$AF:$AF,"NOT FOUND"))</f>
        <v/>
      </c>
      <c r="BI738" s="30">
        <v>183.3285911204656</v>
      </c>
      <c r="BJ738" s="21">
        <v>25</v>
      </c>
      <c r="BK738" s="28" t="str">
        <f>IF(_xlfn.XLOOKUP(Consolidated[[#This Row],[CODE]],'[4]PRUEBA PVI'!$D:$D,'[4]PRUEBA PVI'!$AK:$AK,"NO DATA")=Consolidated[[#This Row],[NO OF CLASSROOMS]],"","DOES NOT MATCH")</f>
        <v/>
      </c>
      <c r="BL738" s="31">
        <f>Consolidated[[#This Row],[ENROLLMENT 2021-22]]/Consolidated[[#This Row],[NO OF CLASSROOMS]]</f>
        <v>7.333143644818624</v>
      </c>
      <c r="BM738" s="21">
        <f>Consolidated[[#This Row],[FLOOR AREA (SF)]]/Consolidated[[#This Row],[ENROLLMENT 2022-23]]</f>
        <v>195.56987421876767</v>
      </c>
      <c r="BN738" s="21" t="s">
        <v>114</v>
      </c>
      <c r="BO738" s="21" t="s">
        <v>100</v>
      </c>
      <c r="BP738" s="21" t="s">
        <v>97</v>
      </c>
      <c r="BQ738" s="21" t="s">
        <v>97</v>
      </c>
      <c r="BR738" s="21" t="s">
        <v>97</v>
      </c>
      <c r="BS738" s="21" t="str">
        <f>_xlfn.XLOOKUP(Consolidated[[#This Row],[CODE]],'[7]page 1'!$A:$A,'[7]page 1'!$C:$C,"")</f>
        <v>150KVA</v>
      </c>
      <c r="BT738" s="21" t="str">
        <f>_xlfn.XLOOKUP(Consolidated[[#This Row],[CODE]],[8]Sheet1!$A:$A,[8]Sheet1!$G:$G,"")</f>
        <v>ESSER ROOF SEALING PROGRAM</v>
      </c>
      <c r="BU738" s="21" t="s">
        <v>92</v>
      </c>
      <c r="BV738" s="21" t="s">
        <v>124</v>
      </c>
      <c r="BW738" s="25" t="s">
        <v>92</v>
      </c>
      <c r="BX738" s="32" t="s">
        <v>2009</v>
      </c>
      <c r="BY738" s="21" t="s">
        <v>295</v>
      </c>
      <c r="BZ738" s="21" t="s">
        <v>103</v>
      </c>
      <c r="CA738" s="33" t="s">
        <v>2010</v>
      </c>
      <c r="CB738" s="21">
        <v>1</v>
      </c>
      <c r="CC738" s="25" t="s">
        <v>105</v>
      </c>
      <c r="CD738" s="21" t="s">
        <v>97</v>
      </c>
      <c r="CE738" s="21"/>
      <c r="CF738" s="21" t="s">
        <v>127</v>
      </c>
    </row>
    <row r="739" spans="1:84" ht="55.2" x14ac:dyDescent="0.3">
      <c r="A739" s="21">
        <v>70367</v>
      </c>
      <c r="B739" s="22" t="s">
        <v>2011</v>
      </c>
      <c r="C739" s="21" t="s">
        <v>295</v>
      </c>
      <c r="D739" s="21" t="s">
        <v>295</v>
      </c>
      <c r="E739" s="21" t="s">
        <v>295</v>
      </c>
      <c r="F739" s="21"/>
      <c r="G739" s="21" t="s">
        <v>108</v>
      </c>
      <c r="H739" s="21" t="s">
        <v>109</v>
      </c>
      <c r="I739" s="21" t="s">
        <v>92</v>
      </c>
      <c r="J739" s="21" t="s">
        <v>93</v>
      </c>
      <c r="K739" s="21" t="s">
        <v>111</v>
      </c>
      <c r="L739" s="24" t="s">
        <v>92</v>
      </c>
      <c r="M739" s="24">
        <v>27.662138217699013</v>
      </c>
      <c r="N739" s="24">
        <v>24.275412313751527</v>
      </c>
      <c r="O739" s="24">
        <v>25.342725940103577</v>
      </c>
      <c r="P739" s="24">
        <v>31.079237056221444</v>
      </c>
      <c r="Q739" s="24">
        <v>31.155379886100075</v>
      </c>
      <c r="R739" s="24">
        <v>26.478947894965419</v>
      </c>
      <c r="S739" s="24">
        <v>32.244995125890505</v>
      </c>
      <c r="T739" s="24">
        <v>38.755033701107891</v>
      </c>
      <c r="U739" s="24">
        <v>58.951086720814075</v>
      </c>
      <c r="V739" s="24" t="s">
        <v>92</v>
      </c>
      <c r="W739" s="24" t="s">
        <v>92</v>
      </c>
      <c r="X739" s="24" t="s">
        <v>92</v>
      </c>
      <c r="Y739" s="24" t="s">
        <v>92</v>
      </c>
      <c r="Z739" s="24" t="s">
        <v>92</v>
      </c>
      <c r="AA739" s="24" t="s">
        <v>92</v>
      </c>
      <c r="AB739" s="23" t="s">
        <v>329</v>
      </c>
      <c r="AC739" s="21">
        <v>18.3432</v>
      </c>
      <c r="AD739" s="21">
        <v>-66.196010000000001</v>
      </c>
      <c r="AE739" s="21" t="str">
        <f>_xlfn.XLOOKUP(Consolidated[[#This Row],[CODE]],[1]updatedschoolpoints!$A:$A,[1]updatedschoolpoints!$O:$O)</f>
        <v>112-099-021-01</v>
      </c>
      <c r="AF739" s="21">
        <f>_xlfn.XLOOKUP(Consolidated[[#This Row],[CODE]],[1]updatedschoolpoints!$A:$A,[1]updatedschoolpoints!$Q:$Q)</f>
        <v>1</v>
      </c>
      <c r="AG739" s="21">
        <f>_xlfn.XLOOKUP(Consolidated[[#This Row],[CODE]],[1]updatedschoolpoints!$A:$A,[1]updatedschoolpoints!$P:$P)</f>
        <v>21</v>
      </c>
      <c r="AH739" s="21">
        <f>_xlfn.XLOOKUP(Consolidated[[#This Row],[CODE]],[1]updatedschoolpoints!$A:$A,[1]updatedschoolpoints!$I:$I)</f>
        <v>1.3719462339999999</v>
      </c>
      <c r="AI739" s="21">
        <f>_xlfn.XLOOKUP(Consolidated[[#This Row],[CODE]],[1]updatedschoolpoints!$A:$A,[1]updatedschoolpoints!$H:$H)</f>
        <v>59761.738899999997</v>
      </c>
      <c r="AJ739" s="21">
        <v>56500</v>
      </c>
      <c r="AK739" s="21" t="s">
        <v>314</v>
      </c>
      <c r="AL739" s="26">
        <f>_xlfn.XLOOKUP(Consolidated[[#This Row],[CODE]],'[2]FCI updated 220517'!$B:$B,'[2]FCI updated 220517'!$GD:$GD)</f>
        <v>0.97</v>
      </c>
      <c r="AM739" s="27">
        <f>IF(AND(Consolidated[[#This Row],[DESIGNATION]]="Historic",Consolidated[[#This Row],[DESIGNATION 3/22/2022]]="Historic"),AL739,AL739/1.6)</f>
        <v>0.60624999999999996</v>
      </c>
      <c r="AN739" s="21" t="s">
        <v>97</v>
      </c>
      <c r="AO739" s="21" t="s">
        <v>97</v>
      </c>
      <c r="AP739" s="21" t="str">
        <f>_xlfn.XLOOKUP(Consolidated[[#This Row],[CODE]],'[3]PRUEBA PVI'!$D:$D,'[3]PRUEBA PVI'!$I:$I,"NO DATA")</f>
        <v>REGULAR</v>
      </c>
      <c r="AQ739" s="28" t="str">
        <f>IF(_xlfn.XLOOKUP(Consolidated[[#This Row],[CODE]],'[4]PRUEBA PVI'!$D:$D,'[4]PRUEBA PVI'!$I:$I,"NOT FOUND")=Consolidated[[#This Row],[SPECIAL SCHOOL]],"MATCHES","NO")</f>
        <v>MATCHES</v>
      </c>
      <c r="AR739" s="28"/>
      <c r="AS739" s="21">
        <f>_xlfn.XLOOKUP(Consolidated[[#This Row],[CODE]],'[5]WORKING FILE'!$D:$D,'[5]WORKING FILE'!$W:$W,"")</f>
        <v>4</v>
      </c>
      <c r="AT739" s="33" t="str">
        <f>_xlfn.XLOOKUP(Consolidated[[#This Row],[CODE]],'[5]WORKING FILE'!$D:$D,'[5]WORKING FILE'!$V:$V)</f>
        <v>Inefficient use of SF. Turn into ES for area by welcoming ES students from MARTA VELEZ DE FAJARDO. Send MS students to MARTA VELEZ DE FAJARDO. Addition could be built on ball field</v>
      </c>
      <c r="AU739" s="21" t="str">
        <f>_xlfn.XLOOKUP(Consolidated[[#This Row],[CODE]],'[6]Karen sort'!$D:$D,'[6]Karen sort'!$O:$O,"NOT COMPLETE")</f>
        <v>K-5</v>
      </c>
      <c r="AV739" s="21">
        <v>28.5</v>
      </c>
      <c r="AW739" s="21">
        <v>2</v>
      </c>
      <c r="AX739" s="21" t="s">
        <v>92</v>
      </c>
      <c r="AY739" s="27" t="s">
        <v>92</v>
      </c>
      <c r="AZ739" s="21"/>
      <c r="BA739" s="21"/>
      <c r="BB739" s="21"/>
      <c r="BC739" s="21"/>
      <c r="BD739" s="21"/>
      <c r="BE739" s="21"/>
      <c r="BF739" s="24" t="s">
        <v>179</v>
      </c>
      <c r="BG739" s="24">
        <v>305.37014196754211</v>
      </c>
      <c r="BH739" s="29" t="str">
        <f>IF(_xlfn.XLOOKUP(Consolidated[[#This Row],[CODE]],'[4]PRUEBA PVI'!$D:$D,'[4]PRUEBA PVI'!$AF:$AF,"NOT FOUND")=BG739,"",_xlfn.XLOOKUP(Consolidated[[#This Row],[CODE]],'[4]PRUEBA PVI'!$D:$D,'[4]PRUEBA PVI'!$AF:$AF,"NOT FOUND"))</f>
        <v/>
      </c>
      <c r="BI739" s="30">
        <v>288.71214458948754</v>
      </c>
      <c r="BJ739" s="21">
        <v>21</v>
      </c>
      <c r="BK739" s="28" t="str">
        <f>IF(_xlfn.XLOOKUP(Consolidated[[#This Row],[CODE]],'[4]PRUEBA PVI'!$D:$D,'[4]PRUEBA PVI'!$AK:$AK,"NO DATA")=Consolidated[[#This Row],[NO OF CLASSROOMS]],"","DOES NOT MATCH")</f>
        <v/>
      </c>
      <c r="BL739" s="31">
        <f>Consolidated[[#This Row],[ENROLLMENT 2021-22]]/Consolidated[[#This Row],[NO OF CLASSROOMS]]</f>
        <v>13.748197361404168</v>
      </c>
      <c r="BM739" s="21">
        <f>Consolidated[[#This Row],[FLOOR AREA (SF)]]/Consolidated[[#This Row],[ENROLLMENT 2022-23]]</f>
        <v>185.02136337221012</v>
      </c>
      <c r="BN739" s="21" t="s">
        <v>114</v>
      </c>
      <c r="BO739" s="21" t="s">
        <v>115</v>
      </c>
      <c r="BP739" s="21" t="s">
        <v>97</v>
      </c>
      <c r="BQ739" s="21" t="s">
        <v>97</v>
      </c>
      <c r="BR739" s="21" t="s">
        <v>97</v>
      </c>
      <c r="BS739" s="21" t="str">
        <f>_xlfn.XLOOKUP(Consolidated[[#This Row],[CODE]],'[7]page 1'!$A:$A,'[7]page 1'!$C:$C,"")</f>
        <v/>
      </c>
      <c r="BT739" s="21" t="str">
        <f>_xlfn.XLOOKUP(Consolidated[[#This Row],[CODE]],[8]Sheet1!$A:$A,[8]Sheet1!$G:$G,"")</f>
        <v/>
      </c>
      <c r="BU739" s="21" t="s">
        <v>92</v>
      </c>
      <c r="BV739" s="21" t="s">
        <v>124</v>
      </c>
      <c r="BW739" s="25" t="s">
        <v>92</v>
      </c>
      <c r="BX739" s="32" t="s">
        <v>2012</v>
      </c>
      <c r="BY739" s="21" t="s">
        <v>295</v>
      </c>
      <c r="BZ739" s="21" t="s">
        <v>103</v>
      </c>
      <c r="CA739" s="33" t="s">
        <v>1990</v>
      </c>
      <c r="CB739" s="21">
        <v>1</v>
      </c>
      <c r="CC739" s="25" t="s">
        <v>172</v>
      </c>
      <c r="CD739" s="21" t="s">
        <v>97</v>
      </c>
      <c r="CE739" s="21"/>
      <c r="CF739" s="21" t="s">
        <v>154</v>
      </c>
    </row>
    <row r="740" spans="1:84" ht="55.2" x14ac:dyDescent="0.3">
      <c r="A740" s="63">
        <v>70409</v>
      </c>
      <c r="B740" s="60" t="s">
        <v>2013</v>
      </c>
      <c r="C740" s="21" t="s">
        <v>295</v>
      </c>
      <c r="D740" s="21" t="s">
        <v>295</v>
      </c>
      <c r="E740" s="21" t="s">
        <v>295</v>
      </c>
      <c r="F740" s="21"/>
      <c r="G740" s="21" t="s">
        <v>255</v>
      </c>
      <c r="H740" s="21" t="s">
        <v>256</v>
      </c>
      <c r="I740" s="21" t="s">
        <v>110</v>
      </c>
      <c r="J740" s="21" t="s">
        <v>92</v>
      </c>
      <c r="K740" s="21" t="s">
        <v>111</v>
      </c>
      <c r="L740" s="24">
        <v>38.293891858375687</v>
      </c>
      <c r="M740" s="24">
        <v>1.9077336701861389</v>
      </c>
      <c r="N740" s="24">
        <v>27.076421426876703</v>
      </c>
      <c r="O740" s="24">
        <v>28.158584377892861</v>
      </c>
      <c r="P740" s="24">
        <v>48.031548177796779</v>
      </c>
      <c r="Q740" s="24">
        <v>37.764096831636451</v>
      </c>
      <c r="R740" s="24">
        <v>29.315978026568857</v>
      </c>
      <c r="S740" s="24">
        <v>19.916026401285311</v>
      </c>
      <c r="T740" s="24" t="s">
        <v>92</v>
      </c>
      <c r="U740" s="24" t="s">
        <v>92</v>
      </c>
      <c r="V740" s="24" t="s">
        <v>92</v>
      </c>
      <c r="W740" s="24" t="s">
        <v>92</v>
      </c>
      <c r="X740" s="24" t="s">
        <v>92</v>
      </c>
      <c r="Y740" s="24" t="s">
        <v>92</v>
      </c>
      <c r="Z740" s="24" t="s">
        <v>92</v>
      </c>
      <c r="AA740" s="24" t="s">
        <v>92</v>
      </c>
      <c r="AB740" s="23" t="s">
        <v>223</v>
      </c>
      <c r="AC740" s="21">
        <v>18.35867</v>
      </c>
      <c r="AD740" s="21">
        <v>-66.161019999999994</v>
      </c>
      <c r="AE740" s="21" t="str">
        <f>_xlfn.XLOOKUP(Consolidated[[#This Row],[CODE]],[1]updatedschoolpoints!$A:$A,[1]updatedschoolpoints!$O:$O)</f>
        <v>113-045-827-02</v>
      </c>
      <c r="AF740" s="21">
        <f>_xlfn.XLOOKUP(Consolidated[[#This Row],[CODE]],[1]updatedschoolpoints!$A:$A,[1]updatedschoolpoints!$Q:$Q)</f>
        <v>2</v>
      </c>
      <c r="AG740" s="21">
        <f>_xlfn.XLOOKUP(Consolidated[[#This Row],[CODE]],[1]updatedschoolpoints!$A:$A,[1]updatedschoolpoints!$P:$P)</f>
        <v>827</v>
      </c>
      <c r="AH740" s="21">
        <f>_xlfn.XLOOKUP(Consolidated[[#This Row],[CODE]],[1]updatedschoolpoints!$A:$A,[1]updatedschoolpoints!$I:$I)</f>
        <v>1.4600515919999999</v>
      </c>
      <c r="AI740" s="21">
        <f>_xlfn.XLOOKUP(Consolidated[[#This Row],[CODE]],[1]updatedschoolpoints!$A:$A,[1]updatedschoolpoints!$H:$H)</f>
        <v>63599.592949999998</v>
      </c>
      <c r="AJ740" s="21">
        <v>18972</v>
      </c>
      <c r="AK740" s="21" t="s">
        <v>629</v>
      </c>
      <c r="AL740" s="26">
        <f>_xlfn.XLOOKUP(Consolidated[[#This Row],[CODE]],'[2]FCI updated 220517'!$B:$B,'[2]FCI updated 220517'!$GD:$GD)</f>
        <v>1.1288</v>
      </c>
      <c r="AM740" s="27">
        <f>IF(AND(Consolidated[[#This Row],[DESIGNATION]]="Historic",Consolidated[[#This Row],[DESIGNATION 3/22/2022]]="Historic"),AL740,AL740/1.6)</f>
        <v>0.70550000000000002</v>
      </c>
      <c r="AN740" s="21" t="s">
        <v>97</v>
      </c>
      <c r="AO740" s="21" t="s">
        <v>97</v>
      </c>
      <c r="AP740" s="21" t="str">
        <f>_xlfn.XLOOKUP(Consolidated[[#This Row],[CODE]],'[3]PRUEBA PVI'!$D:$D,'[3]PRUEBA PVI'!$I:$I,"NO DATA")</f>
        <v>MONTESSORI</v>
      </c>
      <c r="AQ740" s="28" t="str">
        <f>IF(_xlfn.XLOOKUP(Consolidated[[#This Row],[CODE]],'[4]PRUEBA PVI'!$D:$D,'[4]PRUEBA PVI'!$I:$I,"NOT FOUND")=Consolidated[[#This Row],[SPECIAL SCHOOL]],"MATCHES","NO")</f>
        <v>MATCHES</v>
      </c>
      <c r="AR740" s="28"/>
      <c r="AS740" s="21">
        <f>_xlfn.XLOOKUP(Consolidated[[#This Row],[CODE]],'[5]WORKING FILE'!$D:$D,'[5]WORKING FILE'!$W:$W,"")</f>
        <v>5</v>
      </c>
      <c r="AT740" s="33" t="str">
        <f>_xlfn.XLOOKUP(Consolidated[[#This Row],[CODE]],'[5]WORKING FILE'!$D:$D,'[5]WORKING FILE'!$V:$V)</f>
        <v>Bring students from nearby JOSE CAMPECHE and replace. Send 6th graders to nearby JESUS SANCHEZ ERAZO.</v>
      </c>
      <c r="AU740" s="21" t="str">
        <f>_xlfn.XLOOKUP(Consolidated[[#This Row],[CODE]],'[6]Karen sort'!$D:$D,'[6]Karen sort'!$O:$O,"NOT COMPLETE")</f>
        <v>PK-5</v>
      </c>
      <c r="AV740" s="21">
        <v>28.5</v>
      </c>
      <c r="AW740" s="21">
        <v>4</v>
      </c>
      <c r="AX740" s="21" t="s">
        <v>92</v>
      </c>
      <c r="AY740" s="27" t="s">
        <v>92</v>
      </c>
      <c r="AZ740" s="21"/>
      <c r="BA740" s="21"/>
      <c r="BB740" s="21"/>
      <c r="BC740" s="21"/>
      <c r="BD740" s="21"/>
      <c r="BE740" s="21"/>
      <c r="BF740" s="24" t="s">
        <v>98</v>
      </c>
      <c r="BG740" s="24">
        <v>230.46428077061881</v>
      </c>
      <c r="BH740" s="29" t="str">
        <f>IF(_xlfn.XLOOKUP(Consolidated[[#This Row],[CODE]],'[4]PRUEBA PVI'!$D:$D,'[4]PRUEBA PVI'!$AF:$AF,"NOT FOUND")=BG740,"",_xlfn.XLOOKUP(Consolidated[[#This Row],[CODE]],'[4]PRUEBA PVI'!$D:$D,'[4]PRUEBA PVI'!$AF:$AF,"NOT FOUND"))</f>
        <v/>
      </c>
      <c r="BI740" s="30">
        <v>220.66387819048035</v>
      </c>
      <c r="BJ740" s="21">
        <v>16</v>
      </c>
      <c r="BK740" s="28" t="str">
        <f>IF(_xlfn.XLOOKUP(Consolidated[[#This Row],[CODE]],'[4]PRUEBA PVI'!$D:$D,'[4]PRUEBA PVI'!$AK:$AK,"NO DATA")=Consolidated[[#This Row],[NO OF CLASSROOMS]],"","DOES NOT MATCH")</f>
        <v/>
      </c>
      <c r="BL740" s="31">
        <f>Consolidated[[#This Row],[ENROLLMENT 2021-22]]/Consolidated[[#This Row],[NO OF CLASSROOMS]]</f>
        <v>13.791492386905022</v>
      </c>
      <c r="BM740" s="21">
        <f>Consolidated[[#This Row],[FLOOR AREA (SF)]]/Consolidated[[#This Row],[ENROLLMENT 2022-23]]</f>
        <v>82.320782797933177</v>
      </c>
      <c r="BN740" s="21" t="s">
        <v>99</v>
      </c>
      <c r="BO740" s="21" t="s">
        <v>100</v>
      </c>
      <c r="BP740" s="21" t="s">
        <v>97</v>
      </c>
      <c r="BQ740" s="21" t="s">
        <v>97</v>
      </c>
      <c r="BR740" s="21" t="s">
        <v>97</v>
      </c>
      <c r="BS740" s="21" t="str">
        <f>_xlfn.XLOOKUP(Consolidated[[#This Row],[CODE]],'[7]page 1'!$A:$A,'[7]page 1'!$C:$C,"")</f>
        <v>85KVA</v>
      </c>
      <c r="BT740" s="21" t="str">
        <f>_xlfn.XLOOKUP(Consolidated[[#This Row],[CODE]],[8]Sheet1!$A:$A,[8]Sheet1!$G:$G,"")</f>
        <v>ESSER ROOF SEALING PROGRAM</v>
      </c>
      <c r="BU740" s="21" t="s">
        <v>92</v>
      </c>
      <c r="BV740" s="21" t="s">
        <v>124</v>
      </c>
      <c r="BW740" s="25" t="s">
        <v>92</v>
      </c>
      <c r="BX740" s="32" t="s">
        <v>2014</v>
      </c>
      <c r="BY740" s="21" t="s">
        <v>295</v>
      </c>
      <c r="BZ740" s="21" t="s">
        <v>103</v>
      </c>
      <c r="CA740" s="33" t="s">
        <v>1977</v>
      </c>
      <c r="CB740" s="21">
        <v>1</v>
      </c>
      <c r="CC740" s="25" t="s">
        <v>105</v>
      </c>
      <c r="CD740" s="21" t="s">
        <v>97</v>
      </c>
      <c r="CE740" s="21"/>
      <c r="CF740" s="21" t="s">
        <v>134</v>
      </c>
    </row>
    <row r="741" spans="1:84" ht="41.4" x14ac:dyDescent="0.3">
      <c r="A741" s="69">
        <v>70417</v>
      </c>
      <c r="B741" s="68" t="s">
        <v>2015</v>
      </c>
      <c r="C741" s="21" t="s">
        <v>295</v>
      </c>
      <c r="D741" s="21" t="s">
        <v>295</v>
      </c>
      <c r="E741" s="21" t="s">
        <v>295</v>
      </c>
      <c r="F741" s="21"/>
      <c r="G741" s="21" t="s">
        <v>108</v>
      </c>
      <c r="H741" s="21" t="s">
        <v>109</v>
      </c>
      <c r="I741" s="21" t="s">
        <v>92</v>
      </c>
      <c r="J741" s="21" t="s">
        <v>93</v>
      </c>
      <c r="K741" s="21" t="s">
        <v>111</v>
      </c>
      <c r="L741" s="24" t="s">
        <v>92</v>
      </c>
      <c r="M741" s="24">
        <v>32.431472393164363</v>
      </c>
      <c r="N741" s="24">
        <v>31.744769948751994</v>
      </c>
      <c r="O741" s="24">
        <v>30.974442815682149</v>
      </c>
      <c r="P741" s="24">
        <v>40.497187679318856</v>
      </c>
      <c r="Q741" s="24">
        <v>34.931789569263721</v>
      </c>
      <c r="R741" s="24">
        <v>41.609775263517086</v>
      </c>
      <c r="S741" s="24">
        <v>73.025430138046147</v>
      </c>
      <c r="T741" s="24">
        <v>85.072025197553913</v>
      </c>
      <c r="U741" s="24">
        <v>65.60685457638985</v>
      </c>
      <c r="V741" s="24" t="s">
        <v>92</v>
      </c>
      <c r="W741" s="24" t="s">
        <v>92</v>
      </c>
      <c r="X741" s="24" t="s">
        <v>92</v>
      </c>
      <c r="Y741" s="24" t="s">
        <v>92</v>
      </c>
      <c r="Z741" s="24" t="s">
        <v>92</v>
      </c>
      <c r="AA741" s="24" t="s">
        <v>92</v>
      </c>
      <c r="AB741" s="23" t="s">
        <v>129</v>
      </c>
      <c r="AC741" s="21">
        <v>18.363029999999998</v>
      </c>
      <c r="AD741" s="21">
        <v>-66.171620000000004</v>
      </c>
      <c r="AE741" s="21" t="str">
        <f>_xlfn.XLOOKUP(Consolidated[[#This Row],[CODE]],[1]updatedschoolpoints!$A:$A,[1]updatedschoolpoints!$O:$O)</f>
        <v>113-033-677-03</v>
      </c>
      <c r="AF741" s="21">
        <f>_xlfn.XLOOKUP(Consolidated[[#This Row],[CODE]],[1]updatedschoolpoints!$A:$A,[1]updatedschoolpoints!$Q:$Q)</f>
        <v>3</v>
      </c>
      <c r="AG741" s="21">
        <f>_xlfn.XLOOKUP(Consolidated[[#This Row],[CODE]],[1]updatedschoolpoints!$A:$A,[1]updatedschoolpoints!$P:$P)</f>
        <v>677</v>
      </c>
      <c r="AH741" s="21">
        <f>_xlfn.XLOOKUP(Consolidated[[#This Row],[CODE]],[1]updatedschoolpoints!$A:$A,[1]updatedschoolpoints!$I:$I)</f>
        <v>3.5115534039999998</v>
      </c>
      <c r="AI741" s="21">
        <f>_xlfn.XLOOKUP(Consolidated[[#This Row],[CODE]],[1]updatedschoolpoints!$A:$A,[1]updatedschoolpoints!$H:$H)</f>
        <v>152962.6544</v>
      </c>
      <c r="AJ741" s="21">
        <v>45257</v>
      </c>
      <c r="AK741" s="21" t="s">
        <v>402</v>
      </c>
      <c r="AL741" s="26">
        <f>_xlfn.XLOOKUP(Consolidated[[#This Row],[CODE]],'[2]FCI updated 220517'!$B:$B,'[2]FCI updated 220517'!$GD:$GD)</f>
        <v>0.78749999999999998</v>
      </c>
      <c r="AM741" s="27">
        <f>IF(AND(Consolidated[[#This Row],[DESIGNATION]]="Historic",Consolidated[[#This Row],[DESIGNATION 3/22/2022]]="Historic"),AL741,AL741/1.6)</f>
        <v>0.49218749999999994</v>
      </c>
      <c r="AN741" s="21" t="s">
        <v>97</v>
      </c>
      <c r="AO741" s="21" t="s">
        <v>97</v>
      </c>
      <c r="AP741" s="21" t="str">
        <f>_xlfn.XLOOKUP(Consolidated[[#This Row],[CODE]],'[3]PRUEBA PVI'!$D:$D,'[3]PRUEBA PVI'!$I:$I,"NO DATA")</f>
        <v>REGULAR</v>
      </c>
      <c r="AQ741" s="28" t="str">
        <f>IF(_xlfn.XLOOKUP(Consolidated[[#This Row],[CODE]],'[4]PRUEBA PVI'!$D:$D,'[4]PRUEBA PVI'!$I:$I,"NOT FOUND")=Consolidated[[#This Row],[SPECIAL SCHOOL]],"MATCHES","NO")</f>
        <v>MATCHES</v>
      </c>
      <c r="AR741" s="28"/>
      <c r="AS741" s="21">
        <f>_xlfn.XLOOKUP(Consolidated[[#This Row],[CODE]],'[5]WORKING FILE'!$D:$D,'[5]WORKING FILE'!$W:$W,"")</f>
        <v>5</v>
      </c>
      <c r="AT741" s="33" t="str">
        <f>_xlfn.XLOOKUP(Consolidated[[#This Row],[CODE]],'[5]WORKING FILE'!$D:$D,'[5]WORKING FILE'!$V:$V)</f>
        <v xml:space="preserve">Large K-8 near center of town. Replacement with new school. </v>
      </c>
      <c r="AU741" s="21" t="str">
        <f>_xlfn.XLOOKUP(Consolidated[[#This Row],[CODE]],'[6]Karen sort'!$D:$D,'[6]Karen sort'!$O:$O,"NOT COMPLETE")</f>
        <v>PK-8</v>
      </c>
      <c r="AV741" s="21">
        <v>28.5</v>
      </c>
      <c r="AW741" s="21">
        <v>3</v>
      </c>
      <c r="AX741" s="21" t="s">
        <v>92</v>
      </c>
      <c r="AY741" s="27" t="s">
        <v>92</v>
      </c>
      <c r="AZ741" s="21"/>
      <c r="BA741" s="21"/>
      <c r="BB741" s="21"/>
      <c r="BC741" s="21"/>
      <c r="BD741" s="21"/>
      <c r="BE741" s="21"/>
      <c r="BF741" s="24" t="s">
        <v>179</v>
      </c>
      <c r="BG741" s="24">
        <v>473.06545171089607</v>
      </c>
      <c r="BH741" s="29" t="str">
        <f>IF(_xlfn.XLOOKUP(Consolidated[[#This Row],[CODE]],'[4]PRUEBA PVI'!$D:$D,'[4]PRUEBA PVI'!$AF:$AF,"NOT FOUND")=BG741,"",_xlfn.XLOOKUP(Consolidated[[#This Row],[CODE]],'[4]PRUEBA PVI'!$D:$D,'[4]PRUEBA PVI'!$AF:$AF,"NOT FOUND"))</f>
        <v/>
      </c>
      <c r="BI741" s="30">
        <v>447.59782350609549</v>
      </c>
      <c r="BJ741" s="21">
        <v>29</v>
      </c>
      <c r="BK741" s="28" t="str">
        <f>IF(_xlfn.XLOOKUP(Consolidated[[#This Row],[CODE]],'[4]PRUEBA PVI'!$D:$D,'[4]PRUEBA PVI'!$AK:$AK,"NO DATA")=Consolidated[[#This Row],[NO OF CLASSROOMS]],"","DOES NOT MATCH")</f>
        <v/>
      </c>
      <c r="BL741" s="31">
        <f>Consolidated[[#This Row],[ENROLLMENT 2021-22]]/Consolidated[[#This Row],[NO OF CLASSROOMS]]</f>
        <v>15.434407707106741</v>
      </c>
      <c r="BM741" s="21">
        <f>Consolidated[[#This Row],[FLOOR AREA (SF)]]/Consolidated[[#This Row],[ENROLLMENT 2022-23]]</f>
        <v>95.667523037928078</v>
      </c>
      <c r="BN741" s="21" t="s">
        <v>99</v>
      </c>
      <c r="BO741" s="21" t="s">
        <v>132</v>
      </c>
      <c r="BP741" s="21" t="s">
        <v>97</v>
      </c>
      <c r="BQ741" s="21" t="s">
        <v>97</v>
      </c>
      <c r="BR741" s="21" t="s">
        <v>97</v>
      </c>
      <c r="BS741" s="21" t="str">
        <f>_xlfn.XLOOKUP(Consolidated[[#This Row],[CODE]],'[7]page 1'!$A:$A,'[7]page 1'!$C:$C,"")</f>
        <v/>
      </c>
      <c r="BT741" s="21" t="str">
        <f>_xlfn.XLOOKUP(Consolidated[[#This Row],[CODE]],[8]Sheet1!$A:$A,[8]Sheet1!$G:$G,"")</f>
        <v/>
      </c>
      <c r="BU741" s="21" t="s">
        <v>92</v>
      </c>
      <c r="BV741" s="21" t="s">
        <v>124</v>
      </c>
      <c r="BW741" s="25" t="s">
        <v>92</v>
      </c>
      <c r="BX741" s="32" t="s">
        <v>2016</v>
      </c>
      <c r="BY741" s="21" t="s">
        <v>295</v>
      </c>
      <c r="BZ741" s="21" t="s">
        <v>103</v>
      </c>
      <c r="CA741" s="33" t="s">
        <v>1977</v>
      </c>
      <c r="CB741" s="21">
        <v>1</v>
      </c>
      <c r="CC741" s="25" t="s">
        <v>172</v>
      </c>
      <c r="CD741" s="21" t="s">
        <v>97</v>
      </c>
      <c r="CE741" s="21"/>
      <c r="CF741" s="21" t="s">
        <v>176</v>
      </c>
    </row>
    <row r="742" spans="1:84" ht="55.2" x14ac:dyDescent="0.3">
      <c r="A742" s="64">
        <v>70425</v>
      </c>
      <c r="B742" s="62" t="s">
        <v>2017</v>
      </c>
      <c r="C742" s="21" t="s">
        <v>295</v>
      </c>
      <c r="D742" s="21" t="s">
        <v>295</v>
      </c>
      <c r="E742" s="21" t="s">
        <v>295</v>
      </c>
      <c r="F742" s="21"/>
      <c r="G742" s="21" t="s">
        <v>119</v>
      </c>
      <c r="H742" s="21" t="s">
        <v>120</v>
      </c>
      <c r="I742" s="21" t="s">
        <v>92</v>
      </c>
      <c r="J742" s="21" t="s">
        <v>93</v>
      </c>
      <c r="K742" s="21" t="s">
        <v>121</v>
      </c>
      <c r="L742" s="24" t="s">
        <v>92</v>
      </c>
      <c r="M742" s="24">
        <v>45.785608084467334</v>
      </c>
      <c r="N742" s="24">
        <v>37.346788175002345</v>
      </c>
      <c r="O742" s="24">
        <v>33.790301253471434</v>
      </c>
      <c r="P742" s="24">
        <v>34.846417305460406</v>
      </c>
      <c r="Q742" s="24">
        <v>28.323072623727342</v>
      </c>
      <c r="R742" s="24">
        <v>25.533271184430937</v>
      </c>
      <c r="S742" s="24" t="s">
        <v>92</v>
      </c>
      <c r="T742" s="24" t="s">
        <v>92</v>
      </c>
      <c r="U742" s="24" t="s">
        <v>92</v>
      </c>
      <c r="V742" s="24" t="s">
        <v>92</v>
      </c>
      <c r="W742" s="24" t="s">
        <v>92</v>
      </c>
      <c r="X742" s="24" t="s">
        <v>92</v>
      </c>
      <c r="Y742" s="24" t="s">
        <v>92</v>
      </c>
      <c r="Z742" s="24">
        <v>9.159835735276781</v>
      </c>
      <c r="AA742" s="24" t="s">
        <v>92</v>
      </c>
      <c r="AB742" s="23" t="s">
        <v>136</v>
      </c>
      <c r="AC742" s="21">
        <v>18.375209999999999</v>
      </c>
      <c r="AD742" s="21">
        <v>-66.15804</v>
      </c>
      <c r="AE742" s="21" t="str">
        <f>_xlfn.XLOOKUP(Consolidated[[#This Row],[CODE]],[1]updatedschoolpoints!$A:$A,[1]updatedschoolpoints!$O:$O)</f>
        <v>085-095-421-02</v>
      </c>
      <c r="AF742" s="21">
        <f>_xlfn.XLOOKUP(Consolidated[[#This Row],[CODE]],[1]updatedschoolpoints!$A:$A,[1]updatedschoolpoints!$Q:$Q)</f>
        <v>0</v>
      </c>
      <c r="AG742" s="21">
        <f>_xlfn.XLOOKUP(Consolidated[[#This Row],[CODE]],[1]updatedschoolpoints!$A:$A,[1]updatedschoolpoints!$P:$P)</f>
        <v>0</v>
      </c>
      <c r="AH742" s="21">
        <f>_xlfn.XLOOKUP(Consolidated[[#This Row],[CODE]],[1]updatedschoolpoints!$A:$A,[1]updatedschoolpoints!$I:$I)</f>
        <v>2.4574770560000001</v>
      </c>
      <c r="AI742" s="21">
        <f>_xlfn.XLOOKUP(Consolidated[[#This Row],[CODE]],[1]updatedschoolpoints!$A:$A,[1]updatedschoolpoints!$H:$H)</f>
        <v>107047.2724</v>
      </c>
      <c r="AJ742" s="21">
        <v>29550</v>
      </c>
      <c r="AK742" s="21" t="s">
        <v>164</v>
      </c>
      <c r="AL742" s="26">
        <f>_xlfn.XLOOKUP(Consolidated[[#This Row],[CODE]],'[2]FCI updated 220517'!$B:$B,'[2]FCI updated 220517'!$GD:$GD)</f>
        <v>1.36</v>
      </c>
      <c r="AM742" s="27">
        <f>IF(AND(Consolidated[[#This Row],[DESIGNATION]]="Historic",Consolidated[[#This Row],[DESIGNATION 3/22/2022]]="Historic"),AL742,AL742/1.6)</f>
        <v>0.85</v>
      </c>
      <c r="AN742" s="21" t="s">
        <v>97</v>
      </c>
      <c r="AO742" s="21" t="s">
        <v>97</v>
      </c>
      <c r="AP742" s="21" t="str">
        <f>_xlfn.XLOOKUP(Consolidated[[#This Row],[CODE]],'[3]PRUEBA PVI'!$D:$D,'[3]PRUEBA PVI'!$I:$I,"NO DATA")</f>
        <v>REGULAR</v>
      </c>
      <c r="AQ742" s="28" t="str">
        <f>IF(_xlfn.XLOOKUP(Consolidated[[#This Row],[CODE]],'[4]PRUEBA PVI'!$D:$D,'[4]PRUEBA PVI'!$I:$I,"NOT FOUND")=Consolidated[[#This Row],[SPECIAL SCHOOL]],"MATCHES","NO")</f>
        <v>MATCHES</v>
      </c>
      <c r="AR742" s="28"/>
      <c r="AS742" s="21">
        <f>_xlfn.XLOOKUP(Consolidated[[#This Row],[CODE]],'[5]WORKING FILE'!$D:$D,'[5]WORKING FILE'!$W:$W,"")</f>
        <v>3</v>
      </c>
      <c r="AT742" s="33" t="str">
        <f>_xlfn.XLOOKUP(Consolidated[[#This Row],[CODE]],'[5]WORKING FILE'!$D:$D,'[5]WORKING FILE'!$V:$V)</f>
        <v>Amazing sports facility .Keep</v>
      </c>
      <c r="AU742" s="21" t="str">
        <f>_xlfn.XLOOKUP(Consolidated[[#This Row],[CODE]],'[6]Karen sort'!$D:$D,'[6]Karen sort'!$O:$O,"NOT COMPLETE")</f>
        <v>K-5</v>
      </c>
      <c r="AV742" s="21">
        <v>28.5</v>
      </c>
      <c r="AW742" s="21">
        <v>3</v>
      </c>
      <c r="AX742" s="21" t="s">
        <v>92</v>
      </c>
      <c r="AY742" s="27" t="s">
        <v>92</v>
      </c>
      <c r="AZ742" s="21"/>
      <c r="BA742" s="21"/>
      <c r="BB742" s="21"/>
      <c r="BC742" s="21"/>
      <c r="BD742" s="21"/>
      <c r="BE742" s="21"/>
      <c r="BF742" s="24" t="s">
        <v>98</v>
      </c>
      <c r="BG742" s="24">
        <v>239.68894369145448</v>
      </c>
      <c r="BH742" s="29" t="str">
        <f>IF(_xlfn.XLOOKUP(Consolidated[[#This Row],[CODE]],'[4]PRUEBA PVI'!$D:$D,'[4]PRUEBA PVI'!$AF:$AF,"NOT FOUND")=BG742,"",_xlfn.XLOOKUP(Consolidated[[#This Row],[CODE]],'[4]PRUEBA PVI'!$D:$D,'[4]PRUEBA PVI'!$AF:$AF,"NOT FOUND"))</f>
        <v/>
      </c>
      <c r="BI742" s="30">
        <v>228.30481048709129</v>
      </c>
      <c r="BJ742" s="21">
        <v>27</v>
      </c>
      <c r="BK742" s="28" t="str">
        <f>IF(_xlfn.XLOOKUP(Consolidated[[#This Row],[CODE]],'[4]PRUEBA PVI'!$D:$D,'[4]PRUEBA PVI'!$AK:$AK,"NO DATA")=Consolidated[[#This Row],[NO OF CLASSROOMS]],"","DOES NOT MATCH")</f>
        <v/>
      </c>
      <c r="BL742" s="31">
        <f>Consolidated[[#This Row],[ENROLLMENT 2021-22]]/Consolidated[[#This Row],[NO OF CLASSROOMS]]</f>
        <v>8.4557337217441226</v>
      </c>
      <c r="BM742" s="21">
        <f>Consolidated[[#This Row],[FLOOR AREA (SF)]]/Consolidated[[#This Row],[ENROLLMENT 2022-23]]</f>
        <v>123.28478545943683</v>
      </c>
      <c r="BN742" s="21" t="s">
        <v>99</v>
      </c>
      <c r="BO742" s="21" t="s">
        <v>132</v>
      </c>
      <c r="BP742" s="21" t="s">
        <v>97</v>
      </c>
      <c r="BQ742" s="21" t="s">
        <v>97</v>
      </c>
      <c r="BR742" s="21" t="s">
        <v>97</v>
      </c>
      <c r="BS742" s="21" t="str">
        <f>_xlfn.XLOOKUP(Consolidated[[#This Row],[CODE]],'[7]page 1'!$A:$A,'[7]page 1'!$C:$C,"")</f>
        <v>85KVA</v>
      </c>
      <c r="BT742" s="21" t="str">
        <f>_xlfn.XLOOKUP(Consolidated[[#This Row],[CODE]],[8]Sheet1!$A:$A,[8]Sheet1!$G:$G,"")</f>
        <v/>
      </c>
      <c r="BU742" s="21" t="s">
        <v>92</v>
      </c>
      <c r="BV742" s="21" t="s">
        <v>101</v>
      </c>
      <c r="BW742" s="25" t="s">
        <v>92</v>
      </c>
      <c r="BX742" s="32" t="s">
        <v>2018</v>
      </c>
      <c r="BY742" s="21" t="s">
        <v>295</v>
      </c>
      <c r="BZ742" s="21" t="s">
        <v>103</v>
      </c>
      <c r="CA742" s="33" t="s">
        <v>1977</v>
      </c>
      <c r="CB742" s="21">
        <v>1</v>
      </c>
      <c r="CC742" s="25" t="s">
        <v>105</v>
      </c>
      <c r="CD742" s="21" t="s">
        <v>97</v>
      </c>
      <c r="CE742" s="21"/>
      <c r="CF742" s="21" t="s">
        <v>176</v>
      </c>
    </row>
    <row r="743" spans="1:84" ht="41.4" x14ac:dyDescent="0.3">
      <c r="A743" s="69">
        <v>70433</v>
      </c>
      <c r="B743" s="68" t="s">
        <v>2019</v>
      </c>
      <c r="C743" s="21" t="s">
        <v>295</v>
      </c>
      <c r="D743" s="21" t="s">
        <v>295</v>
      </c>
      <c r="E743" s="21" t="s">
        <v>295</v>
      </c>
      <c r="F743" s="21"/>
      <c r="G743" s="21" t="s">
        <v>119</v>
      </c>
      <c r="H743" s="21" t="s">
        <v>120</v>
      </c>
      <c r="I743" s="21" t="s">
        <v>110</v>
      </c>
      <c r="J743" s="21" t="s">
        <v>92</v>
      </c>
      <c r="K743" s="21" t="s">
        <v>121</v>
      </c>
      <c r="L743" s="24">
        <v>12.930163557444441</v>
      </c>
      <c r="M743" s="24">
        <v>48.64720858974654</v>
      </c>
      <c r="N743" s="24">
        <v>47.617154923127991</v>
      </c>
      <c r="O743" s="24">
        <v>50.685451880207154</v>
      </c>
      <c r="P743" s="24">
        <v>57.449498800894183</v>
      </c>
      <c r="Q743" s="24">
        <v>51.925633143500121</v>
      </c>
      <c r="R743" s="24">
        <v>38.772745131913645</v>
      </c>
      <c r="S743" s="24" t="s">
        <v>92</v>
      </c>
      <c r="T743" s="24" t="s">
        <v>92</v>
      </c>
      <c r="U743" s="24" t="s">
        <v>92</v>
      </c>
      <c r="V743" s="24" t="s">
        <v>92</v>
      </c>
      <c r="W743" s="24" t="s">
        <v>92</v>
      </c>
      <c r="X743" s="24" t="s">
        <v>92</v>
      </c>
      <c r="Y743" s="24" t="s">
        <v>92</v>
      </c>
      <c r="Z743" s="24" t="s">
        <v>92</v>
      </c>
      <c r="AA743" s="24" t="s">
        <v>92</v>
      </c>
      <c r="AB743" s="23" t="s">
        <v>223</v>
      </c>
      <c r="AC743" s="21">
        <v>18.37668</v>
      </c>
      <c r="AD743" s="21">
        <v>-66.167420000000007</v>
      </c>
      <c r="AE743" s="21" t="str">
        <f>_xlfn.XLOOKUP(Consolidated[[#This Row],[CODE]],[1]updatedschoolpoints!$A:$A,[1]updatedschoolpoints!$O:$O)</f>
        <v>085-084-259-04</v>
      </c>
      <c r="AF743" s="21">
        <f>_xlfn.XLOOKUP(Consolidated[[#This Row],[CODE]],[1]updatedschoolpoints!$A:$A,[1]updatedschoolpoints!$Q:$Q)</f>
        <v>4</v>
      </c>
      <c r="AG743" s="21">
        <f>_xlfn.XLOOKUP(Consolidated[[#This Row],[CODE]],[1]updatedschoolpoints!$A:$A,[1]updatedschoolpoints!$P:$P)</f>
        <v>259</v>
      </c>
      <c r="AH743" s="21">
        <f>_xlfn.XLOOKUP(Consolidated[[#This Row],[CODE]],[1]updatedschoolpoints!$A:$A,[1]updatedschoolpoints!$I:$I)</f>
        <v>4.2715699760000003</v>
      </c>
      <c r="AI743" s="21">
        <f>_xlfn.XLOOKUP(Consolidated[[#This Row],[CODE]],[1]updatedschoolpoints!$A:$A,[1]updatedschoolpoints!$H:$H)</f>
        <v>186068.84390000001</v>
      </c>
      <c r="AJ743" s="21">
        <v>39648</v>
      </c>
      <c r="AK743" s="21" t="s">
        <v>174</v>
      </c>
      <c r="AL743" s="26">
        <f>_xlfn.XLOOKUP(Consolidated[[#This Row],[CODE]],'[2]FCI updated 220517'!$B:$B,'[2]FCI updated 220517'!$GD:$GD)</f>
        <v>1.2088000000000001</v>
      </c>
      <c r="AM743" s="27">
        <f>IF(AND(Consolidated[[#This Row],[DESIGNATION]]="Historic",Consolidated[[#This Row],[DESIGNATION 3/22/2022]]="Historic"),AL743,AL743/1.6)</f>
        <v>0.75550000000000006</v>
      </c>
      <c r="AN743" s="21" t="s">
        <v>97</v>
      </c>
      <c r="AO743" s="21" t="s">
        <v>97</v>
      </c>
      <c r="AP743" s="21" t="str">
        <f>_xlfn.XLOOKUP(Consolidated[[#This Row],[CODE]],'[3]PRUEBA PVI'!$D:$D,'[3]PRUEBA PVI'!$I:$I,"NO DATA")</f>
        <v>REGULAR</v>
      </c>
      <c r="AQ743" s="28" t="str">
        <f>IF(_xlfn.XLOOKUP(Consolidated[[#This Row],[CODE]],'[4]PRUEBA PVI'!$D:$D,'[4]PRUEBA PVI'!$I:$I,"NOT FOUND")=Consolidated[[#This Row],[SPECIAL SCHOOL]],"MATCHES","NO")</f>
        <v>MATCHES</v>
      </c>
      <c r="AR743" s="28"/>
      <c r="AS743" s="21">
        <f>_xlfn.XLOOKUP(Consolidated[[#This Row],[CODE]],'[5]WORKING FILE'!$D:$D,'[5]WORKING FILE'!$W:$W,"")</f>
        <v>4</v>
      </c>
      <c r="AT743" s="33" t="str">
        <f>_xlfn.XLOOKUP(Consolidated[[#This Row],[CODE]],'[5]WORKING FILE'!$D:$D,'[5]WORKING FILE'!$V:$V)</f>
        <v>Small addition required</v>
      </c>
      <c r="AU743" s="21" t="str">
        <f>_xlfn.XLOOKUP(Consolidated[[#This Row],[CODE]],'[6]Karen sort'!$D:$D,'[6]Karen sort'!$O:$O,"NOT COMPLETE")</f>
        <v>PK-5</v>
      </c>
      <c r="AV743" s="21">
        <v>28.5</v>
      </c>
      <c r="AW743" s="21">
        <v>4</v>
      </c>
      <c r="AX743" s="21" t="s">
        <v>92</v>
      </c>
      <c r="AY743" s="27" t="s">
        <v>92</v>
      </c>
      <c r="AZ743" s="21"/>
      <c r="BA743" s="21"/>
      <c r="BB743" s="21"/>
      <c r="BC743" s="21"/>
      <c r="BD743" s="21"/>
      <c r="BE743" s="21"/>
      <c r="BF743" s="24" t="s">
        <v>98</v>
      </c>
      <c r="BG743" s="24">
        <v>308.02785602683412</v>
      </c>
      <c r="BH743" s="29" t="str">
        <f>IF(_xlfn.XLOOKUP(Consolidated[[#This Row],[CODE]],'[4]PRUEBA PVI'!$D:$D,'[4]PRUEBA PVI'!$AF:$AF,"NOT FOUND")=BG743,"",_xlfn.XLOOKUP(Consolidated[[#This Row],[CODE]],'[4]PRUEBA PVI'!$D:$D,'[4]PRUEBA PVI'!$AF:$AF,"NOT FOUND"))</f>
        <v/>
      </c>
      <c r="BI743" s="30">
        <v>292.16368610187953</v>
      </c>
      <c r="BJ743" s="21">
        <v>22</v>
      </c>
      <c r="BK743" s="28" t="str">
        <f>IF(_xlfn.XLOOKUP(Consolidated[[#This Row],[CODE]],'[4]PRUEBA PVI'!$D:$D,'[4]PRUEBA PVI'!$AK:$AK,"NO DATA")=Consolidated[[#This Row],[NO OF CLASSROOMS]],"","DOES NOT MATCH")</f>
        <v/>
      </c>
      <c r="BL743" s="31">
        <f>Consolidated[[#This Row],[ENROLLMENT 2021-22]]/Consolidated[[#This Row],[NO OF CLASSROOMS]]</f>
        <v>13.280167550085434</v>
      </c>
      <c r="BM743" s="21">
        <f>Consolidated[[#This Row],[FLOOR AREA (SF)]]/Consolidated[[#This Row],[ENROLLMENT 2022-23]]</f>
        <v>128.71563147375227</v>
      </c>
      <c r="BN743" s="21" t="s">
        <v>99</v>
      </c>
      <c r="BO743" s="21" t="s">
        <v>132</v>
      </c>
      <c r="BP743" s="21" t="s">
        <v>97</v>
      </c>
      <c r="BQ743" s="21" t="s">
        <v>97</v>
      </c>
      <c r="BR743" s="21" t="s">
        <v>97</v>
      </c>
      <c r="BS743" s="21" t="str">
        <f>_xlfn.XLOOKUP(Consolidated[[#This Row],[CODE]],'[7]page 1'!$A:$A,'[7]page 1'!$C:$C,"")</f>
        <v>150KVA</v>
      </c>
      <c r="BT743" s="21" t="str">
        <f>_xlfn.XLOOKUP(Consolidated[[#This Row],[CODE]],[8]Sheet1!$A:$A,[8]Sheet1!$G:$G,"")</f>
        <v/>
      </c>
      <c r="BU743" s="21" t="s">
        <v>92</v>
      </c>
      <c r="BV743" s="21" t="s">
        <v>101</v>
      </c>
      <c r="BW743" s="25" t="s">
        <v>92</v>
      </c>
      <c r="BX743" s="32" t="s">
        <v>2020</v>
      </c>
      <c r="BY743" s="21" t="s">
        <v>295</v>
      </c>
      <c r="BZ743" s="21" t="s">
        <v>103</v>
      </c>
      <c r="CA743" s="33" t="s">
        <v>1977</v>
      </c>
      <c r="CB743" s="21">
        <v>1</v>
      </c>
      <c r="CC743" s="25" t="s">
        <v>105</v>
      </c>
      <c r="CD743" s="21" t="s">
        <v>97</v>
      </c>
      <c r="CE743" s="21"/>
      <c r="CF743" s="21" t="s">
        <v>143</v>
      </c>
    </row>
    <row r="744" spans="1:84" ht="55.2" x14ac:dyDescent="0.3">
      <c r="A744" s="21">
        <v>70458</v>
      </c>
      <c r="B744" s="22" t="s">
        <v>714</v>
      </c>
      <c r="C744" s="21" t="s">
        <v>295</v>
      </c>
      <c r="D744" s="21" t="s">
        <v>295</v>
      </c>
      <c r="E744" s="21" t="s">
        <v>295</v>
      </c>
      <c r="F744" s="21"/>
      <c r="G744" s="21" t="s">
        <v>119</v>
      </c>
      <c r="H744" s="21" t="s">
        <v>120</v>
      </c>
      <c r="I744" s="21" t="s">
        <v>92</v>
      </c>
      <c r="J744" s="21" t="s">
        <v>93</v>
      </c>
      <c r="K744" s="21" t="s">
        <v>121</v>
      </c>
      <c r="L744" s="24" t="s">
        <v>92</v>
      </c>
      <c r="M744" s="24">
        <v>30.523738722978223</v>
      </c>
      <c r="N744" s="24">
        <v>41.081466992502584</v>
      </c>
      <c r="O744" s="24">
        <v>38.483398649786913</v>
      </c>
      <c r="P744" s="24">
        <v>48.031548177796779</v>
      </c>
      <c r="Q744" s="24">
        <v>35.875891990054633</v>
      </c>
      <c r="R744" s="24">
        <v>60.52330947420667</v>
      </c>
      <c r="S744" s="24" t="s">
        <v>92</v>
      </c>
      <c r="T744" s="24" t="s">
        <v>92</v>
      </c>
      <c r="U744" s="24" t="s">
        <v>92</v>
      </c>
      <c r="V744" s="24" t="s">
        <v>92</v>
      </c>
      <c r="W744" s="24" t="s">
        <v>92</v>
      </c>
      <c r="X744" s="24" t="s">
        <v>92</v>
      </c>
      <c r="Y744" s="24" t="s">
        <v>92</v>
      </c>
      <c r="Z744" s="24" t="s">
        <v>92</v>
      </c>
      <c r="AA744" s="24" t="s">
        <v>92</v>
      </c>
      <c r="AB744" s="23" t="s">
        <v>136</v>
      </c>
      <c r="AC744" s="21">
        <v>18.387239999999998</v>
      </c>
      <c r="AD744" s="21">
        <v>-66.150970000000001</v>
      </c>
      <c r="AE744" s="21" t="str">
        <f>_xlfn.XLOOKUP(Consolidated[[#This Row],[CODE]],[1]updatedschoolpoints!$A:$A,[1]updatedschoolpoints!$O:$O)</f>
        <v>085-056-978-01</v>
      </c>
      <c r="AF744" s="21">
        <f>_xlfn.XLOOKUP(Consolidated[[#This Row],[CODE]],[1]updatedschoolpoints!$A:$A,[1]updatedschoolpoints!$Q:$Q)</f>
        <v>1</v>
      </c>
      <c r="AG744" s="21">
        <f>_xlfn.XLOOKUP(Consolidated[[#This Row],[CODE]],[1]updatedschoolpoints!$A:$A,[1]updatedschoolpoints!$P:$P)</f>
        <v>978</v>
      </c>
      <c r="AH744" s="21">
        <f>_xlfn.XLOOKUP(Consolidated[[#This Row],[CODE]],[1]updatedschoolpoints!$A:$A,[1]updatedschoolpoints!$I:$I)</f>
        <v>2.326583217</v>
      </c>
      <c r="AI744" s="21">
        <f>_xlfn.XLOOKUP(Consolidated[[#This Row],[CODE]],[1]updatedschoolpoints!$A:$A,[1]updatedschoolpoints!$H:$H)</f>
        <v>101345.55959999999</v>
      </c>
      <c r="AJ744" s="21">
        <v>47040</v>
      </c>
      <c r="AK744" s="21" t="s">
        <v>458</v>
      </c>
      <c r="AL744" s="26" t="e">
        <f>_xlfn.XLOOKUP(Consolidated[[#This Row],[CODE]],'[2]FCI updated 220517'!$B:$B,'[2]FCI updated 220517'!$GD:$GD)</f>
        <v>#N/A</v>
      </c>
      <c r="AM744" s="27" t="e">
        <f>IF(AND(Consolidated[[#This Row],[DESIGNATION]]="Historic",Consolidated[[#This Row],[DESIGNATION 3/22/2022]]="Historic"),AL744,AL744/1.6)</f>
        <v>#N/A</v>
      </c>
      <c r="AN744" s="21" t="s">
        <v>97</v>
      </c>
      <c r="AO744" s="21" t="s">
        <v>97</v>
      </c>
      <c r="AP744" s="21" t="str">
        <f>_xlfn.XLOOKUP(Consolidated[[#This Row],[CODE]],'[3]PRUEBA PVI'!$D:$D,'[3]PRUEBA PVI'!$I:$I,"NO DATA")</f>
        <v>REGULAR</v>
      </c>
      <c r="AQ744" s="28" t="str">
        <f>IF(_xlfn.XLOOKUP(Consolidated[[#This Row],[CODE]],'[4]PRUEBA PVI'!$D:$D,'[4]PRUEBA PVI'!$I:$I,"NOT FOUND")=Consolidated[[#This Row],[SPECIAL SCHOOL]],"MATCHES","NO")</f>
        <v>MATCHES</v>
      </c>
      <c r="AR744" s="28"/>
      <c r="AS744" s="21">
        <f>_xlfn.XLOOKUP(Consolidated[[#This Row],[CODE]],'[5]WORKING FILE'!$D:$D,'[5]WORKING FILE'!$W:$W,"")</f>
        <v>4</v>
      </c>
      <c r="AT744" s="33" t="str">
        <f>_xlfn.XLOOKUP(Consolidated[[#This Row],[CODE]],'[5]WORKING FILE'!$D:$D,'[5]WORKING FILE'!$V:$V)</f>
        <v>Take half of students from JOSEFITA MONSERRATE DE SELLES. Make very small addition.</v>
      </c>
      <c r="AU744" s="21" t="str">
        <f>_xlfn.XLOOKUP(Consolidated[[#This Row],[CODE]],'[6]Karen sort'!$D:$D,'[6]Karen sort'!$O:$O,"NOT COMPLETE")</f>
        <v>K-5</v>
      </c>
      <c r="AV744" s="21">
        <v>28.5</v>
      </c>
      <c r="AW744" s="21">
        <v>3</v>
      </c>
      <c r="AX744" s="21" t="s">
        <v>92</v>
      </c>
      <c r="AY744" s="27" t="s">
        <v>92</v>
      </c>
      <c r="AZ744" s="21"/>
      <c r="BA744" s="21"/>
      <c r="BB744" s="21"/>
      <c r="BC744" s="21"/>
      <c r="BD744" s="21"/>
      <c r="BE744" s="21"/>
      <c r="BF744" s="24" t="s">
        <v>179</v>
      </c>
      <c r="BG744" s="24">
        <v>292.83266066827639</v>
      </c>
      <c r="BH744" s="29" t="str">
        <f>IF(_xlfn.XLOOKUP(Consolidated[[#This Row],[CODE]],'[4]PRUEBA PVI'!$D:$D,'[4]PRUEBA PVI'!$AF:$AF,"NOT FOUND")=BG744,"",_xlfn.XLOOKUP(Consolidated[[#This Row],[CODE]],'[4]PRUEBA PVI'!$D:$D,'[4]PRUEBA PVI'!$AF:$AF,"NOT FOUND"))</f>
        <v/>
      </c>
      <c r="BI744" s="30">
        <v>276.6329830754301</v>
      </c>
      <c r="BJ744" s="21">
        <v>32</v>
      </c>
      <c r="BK744" s="28" t="str">
        <f>IF(_xlfn.XLOOKUP(Consolidated[[#This Row],[CODE]],'[4]PRUEBA PVI'!$D:$D,'[4]PRUEBA PVI'!$AK:$AK,"NO DATA")=Consolidated[[#This Row],[NO OF CLASSROOMS]],"","DOES NOT MATCH")</f>
        <v/>
      </c>
      <c r="BL744" s="31">
        <f>Consolidated[[#This Row],[ENROLLMENT 2021-22]]/Consolidated[[#This Row],[NO OF CLASSROOMS]]</f>
        <v>8.6447807211071908</v>
      </c>
      <c r="BM744" s="21">
        <f>Consolidated[[#This Row],[FLOOR AREA (SF)]]/Consolidated[[#This Row],[ENROLLMENT 2022-23]]</f>
        <v>160.63781919902493</v>
      </c>
      <c r="BN744" s="21" t="s">
        <v>99</v>
      </c>
      <c r="BO744" s="21" t="s">
        <v>115</v>
      </c>
      <c r="BP744" s="21" t="s">
        <v>97</v>
      </c>
      <c r="BQ744" s="21" t="s">
        <v>97</v>
      </c>
      <c r="BR744" s="21" t="s">
        <v>97</v>
      </c>
      <c r="BS744" s="21" t="str">
        <f>_xlfn.XLOOKUP(Consolidated[[#This Row],[CODE]],'[7]page 1'!$A:$A,'[7]page 1'!$C:$C,"")</f>
        <v/>
      </c>
      <c r="BT744" s="21" t="str">
        <f>_xlfn.XLOOKUP(Consolidated[[#This Row],[CODE]],[8]Sheet1!$A:$A,[8]Sheet1!$G:$G,"")</f>
        <v/>
      </c>
      <c r="BU744" s="21" t="s">
        <v>92</v>
      </c>
      <c r="BV744" s="21" t="s">
        <v>124</v>
      </c>
      <c r="BW744" s="25" t="s">
        <v>92</v>
      </c>
      <c r="BX744" s="32" t="s">
        <v>2021</v>
      </c>
      <c r="BY744" s="21" t="s">
        <v>295</v>
      </c>
      <c r="BZ744" s="21" t="s">
        <v>103</v>
      </c>
      <c r="CA744" s="33" t="s">
        <v>2022</v>
      </c>
      <c r="CB744" s="21">
        <v>1</v>
      </c>
      <c r="CC744" s="25" t="s">
        <v>172</v>
      </c>
      <c r="CD744" s="21" t="s">
        <v>97</v>
      </c>
      <c r="CE744" s="21"/>
      <c r="CF744" s="21" t="s">
        <v>143</v>
      </c>
    </row>
    <row r="745" spans="1:84" ht="41.4" x14ac:dyDescent="0.3">
      <c r="A745" s="21">
        <v>70482</v>
      </c>
      <c r="B745" s="22" t="s">
        <v>688</v>
      </c>
      <c r="C745" s="21" t="s">
        <v>295</v>
      </c>
      <c r="D745" s="21" t="s">
        <v>295</v>
      </c>
      <c r="E745" s="21" t="s">
        <v>295</v>
      </c>
      <c r="F745" s="21"/>
      <c r="G745" s="21" t="s">
        <v>119</v>
      </c>
      <c r="H745" s="21" t="s">
        <v>120</v>
      </c>
      <c r="I745" s="21" t="s">
        <v>92</v>
      </c>
      <c r="J745" s="21" t="s">
        <v>93</v>
      </c>
      <c r="K745" s="21" t="s">
        <v>121</v>
      </c>
      <c r="L745" s="24" t="s">
        <v>92</v>
      </c>
      <c r="M745" s="24">
        <v>37.200806568629709</v>
      </c>
      <c r="N745" s="24">
        <v>18.673394087501173</v>
      </c>
      <c r="O745" s="24">
        <v>27.219964898629765</v>
      </c>
      <c r="P745" s="24">
        <v>30.137441993911704</v>
      </c>
      <c r="Q745" s="24">
        <v>41.5405065148001</v>
      </c>
      <c r="R745" s="24">
        <v>34.990038289775732</v>
      </c>
      <c r="S745" s="24" t="s">
        <v>92</v>
      </c>
      <c r="T745" s="24" t="s">
        <v>92</v>
      </c>
      <c r="U745" s="24" t="s">
        <v>92</v>
      </c>
      <c r="V745" s="24" t="s">
        <v>92</v>
      </c>
      <c r="W745" s="24" t="s">
        <v>92</v>
      </c>
      <c r="X745" s="24" t="s">
        <v>92</v>
      </c>
      <c r="Y745" s="24" t="s">
        <v>92</v>
      </c>
      <c r="Z745" s="24" t="s">
        <v>92</v>
      </c>
      <c r="AA745" s="24" t="s">
        <v>92</v>
      </c>
      <c r="AB745" s="23" t="s">
        <v>136</v>
      </c>
      <c r="AC745" s="21">
        <v>18.351569999999999</v>
      </c>
      <c r="AD745" s="21">
        <v>-66.160179999999997</v>
      </c>
      <c r="AE745" s="21" t="str">
        <f>_xlfn.XLOOKUP(Consolidated[[#This Row],[CODE]],[1]updatedschoolpoints!$A:$A,[1]updatedschoolpoints!$O:$O)</f>
        <v>113-065-838-51</v>
      </c>
      <c r="AF745" s="21">
        <f>_xlfn.XLOOKUP(Consolidated[[#This Row],[CODE]],[1]updatedschoolpoints!$A:$A,[1]updatedschoolpoints!$Q:$Q)</f>
        <v>51</v>
      </c>
      <c r="AG745" s="21">
        <f>_xlfn.XLOOKUP(Consolidated[[#This Row],[CODE]],[1]updatedschoolpoints!$A:$A,[1]updatedschoolpoints!$P:$P)</f>
        <v>838</v>
      </c>
      <c r="AH745" s="21">
        <f>_xlfn.XLOOKUP(Consolidated[[#This Row],[CODE]],[1]updatedschoolpoints!$A:$A,[1]updatedschoolpoints!$I:$I)</f>
        <v>1.0426163349999999</v>
      </c>
      <c r="AI745" s="21">
        <f>_xlfn.XLOOKUP(Consolidated[[#This Row],[CODE]],[1]updatedschoolpoints!$A:$A,[1]updatedschoolpoints!$H:$H)</f>
        <v>45416.185890000001</v>
      </c>
      <c r="AJ745" s="21">
        <v>28214</v>
      </c>
      <c r="AK745" s="21" t="s">
        <v>1223</v>
      </c>
      <c r="AL745" s="26">
        <f>_xlfn.XLOOKUP(Consolidated[[#This Row],[CODE]],'[2]FCI updated 220517'!$B:$B,'[2]FCI updated 220517'!$GD:$GD)</f>
        <v>1.268</v>
      </c>
      <c r="AM745" s="27">
        <f>IF(AND(Consolidated[[#This Row],[DESIGNATION]]="Historic",Consolidated[[#This Row],[DESIGNATION 3/22/2022]]="Historic"),AL745,AL745/1.6)</f>
        <v>0.79249999999999998</v>
      </c>
      <c r="AN745" s="21" t="s">
        <v>97</v>
      </c>
      <c r="AO745" s="21" t="s">
        <v>97</v>
      </c>
      <c r="AP745" s="21" t="str">
        <f>_xlfn.XLOOKUP(Consolidated[[#This Row],[CODE]],'[3]PRUEBA PVI'!$D:$D,'[3]PRUEBA PVI'!$I:$I,"NO DATA")</f>
        <v>OTRO</v>
      </c>
      <c r="AQ745" s="28" t="str">
        <f>IF(_xlfn.XLOOKUP(Consolidated[[#This Row],[CODE]],'[4]PRUEBA PVI'!$D:$D,'[4]PRUEBA PVI'!$I:$I,"NOT FOUND")=Consolidated[[#This Row],[SPECIAL SCHOOL]],"MATCHES","NO")</f>
        <v>MATCHES</v>
      </c>
      <c r="AR745" s="28"/>
      <c r="AS745" s="21">
        <f>_xlfn.XLOOKUP(Consolidated[[#This Row],[CODE]],'[5]WORKING FILE'!$D:$D,'[5]WORKING FILE'!$W:$W,"")</f>
        <v>1</v>
      </c>
      <c r="AT745" s="33" t="str">
        <f>_xlfn.XLOOKUP(Consolidated[[#This Row],[CODE]],'[5]WORKING FILE'!$D:$D,'[5]WORKING FILE'!$V:$V)</f>
        <v>Small. Send students to BERNARDO HUYKE</v>
      </c>
      <c r="AU745" s="21">
        <f>_xlfn.XLOOKUP(Consolidated[[#This Row],[CODE]],'[6]Karen sort'!$D:$D,'[6]Karen sort'!$O:$O,"NOT COMPLETE")</f>
        <v>0</v>
      </c>
      <c r="AV745" s="21">
        <v>28.5</v>
      </c>
      <c r="AW745" s="21">
        <v>3</v>
      </c>
      <c r="AX745" s="21" t="s">
        <v>92</v>
      </c>
      <c r="AY745" s="27" t="s">
        <v>92</v>
      </c>
      <c r="AZ745" s="21"/>
      <c r="BA745" s="21"/>
      <c r="BB745" s="21"/>
      <c r="BC745" s="21"/>
      <c r="BD745" s="21"/>
      <c r="BE745" s="21"/>
      <c r="BF745" s="24" t="s">
        <v>98</v>
      </c>
      <c r="BG745" s="24">
        <v>197.42481368543829</v>
      </c>
      <c r="BH745" s="29" t="str">
        <f>IF(_xlfn.XLOOKUP(Consolidated[[#This Row],[CODE]],'[4]PRUEBA PVI'!$D:$D,'[4]PRUEBA PVI'!$AF:$AF,"NOT FOUND")=BG745,"",_xlfn.XLOOKUP(Consolidated[[#This Row],[CODE]],'[4]PRUEBA PVI'!$D:$D,'[4]PRUEBA PVI'!$AF:$AF,"NOT FOUND"))</f>
        <v/>
      </c>
      <c r="BI745" s="30">
        <v>186.49918571044253</v>
      </c>
      <c r="BJ745" s="21">
        <v>23</v>
      </c>
      <c r="BK745" s="28" t="str">
        <f>IF(_xlfn.XLOOKUP(Consolidated[[#This Row],[CODE]],'[4]PRUEBA PVI'!$D:$D,'[4]PRUEBA PVI'!$AK:$AK,"NO DATA")=Consolidated[[#This Row],[NO OF CLASSROOMS]],"","DOES NOT MATCH")</f>
        <v/>
      </c>
      <c r="BL745" s="31">
        <f>Consolidated[[#This Row],[ENROLLMENT 2021-22]]/Consolidated[[#This Row],[NO OF CLASSROOMS]]</f>
        <v>8.1086602482801098</v>
      </c>
      <c r="BM745" s="21">
        <f>Consolidated[[#This Row],[FLOOR AREA (SF)]]/Consolidated[[#This Row],[ENROLLMENT 2022-23]]</f>
        <v>142.9101006773852</v>
      </c>
      <c r="BN745" s="21" t="s">
        <v>99</v>
      </c>
      <c r="BO745" s="21" t="s">
        <v>100</v>
      </c>
      <c r="BP745" s="21" t="s">
        <v>97</v>
      </c>
      <c r="BQ745" s="21" t="s">
        <v>97</v>
      </c>
      <c r="BR745" s="21" t="s">
        <v>97</v>
      </c>
      <c r="BS745" s="21" t="str">
        <f>_xlfn.XLOOKUP(Consolidated[[#This Row],[CODE]],'[7]page 1'!$A:$A,'[7]page 1'!$C:$C,"")</f>
        <v>85KVA</v>
      </c>
      <c r="BT745" s="21" t="str">
        <f>_xlfn.XLOOKUP(Consolidated[[#This Row],[CODE]],[8]Sheet1!$A:$A,[8]Sheet1!$G:$G,"")</f>
        <v>ESSER ROOF SEALING PROGRAM</v>
      </c>
      <c r="BU745" s="21" t="s">
        <v>92</v>
      </c>
      <c r="BV745" s="21" t="s">
        <v>101</v>
      </c>
      <c r="BW745" s="25" t="s">
        <v>92</v>
      </c>
      <c r="BX745" s="32" t="s">
        <v>2023</v>
      </c>
      <c r="BY745" s="21" t="s">
        <v>295</v>
      </c>
      <c r="BZ745" s="21" t="s">
        <v>103</v>
      </c>
      <c r="CA745" s="33" t="s">
        <v>1977</v>
      </c>
      <c r="CB745" s="21">
        <v>1</v>
      </c>
      <c r="CC745" s="25" t="s">
        <v>105</v>
      </c>
      <c r="CD745" s="21" t="s">
        <v>97</v>
      </c>
      <c r="CE745" s="21"/>
      <c r="CF745" s="21" t="s">
        <v>134</v>
      </c>
    </row>
    <row r="746" spans="1:84" ht="55.2" x14ac:dyDescent="0.3">
      <c r="A746" s="64">
        <v>70490</v>
      </c>
      <c r="B746" s="62" t="s">
        <v>2024</v>
      </c>
      <c r="C746" s="21" t="s">
        <v>295</v>
      </c>
      <c r="D746" s="21" t="s">
        <v>295</v>
      </c>
      <c r="E746" s="21" t="s">
        <v>295</v>
      </c>
      <c r="F746" s="21"/>
      <c r="G746" s="21" t="s">
        <v>189</v>
      </c>
      <c r="H746" s="21" t="s">
        <v>190</v>
      </c>
      <c r="I746" s="21" t="s">
        <v>92</v>
      </c>
      <c r="J746" s="21" t="s">
        <v>93</v>
      </c>
      <c r="K746" s="21" t="s">
        <v>191</v>
      </c>
      <c r="L746" s="24" t="s">
        <v>92</v>
      </c>
      <c r="M746" s="24" t="s">
        <v>92</v>
      </c>
      <c r="N746" s="24" t="s">
        <v>92</v>
      </c>
      <c r="O746" s="24" t="s">
        <v>92</v>
      </c>
      <c r="P746" s="24" t="s">
        <v>92</v>
      </c>
      <c r="Q746" s="24" t="s">
        <v>92</v>
      </c>
      <c r="R746" s="24" t="s">
        <v>92</v>
      </c>
      <c r="S746" s="24">
        <v>117.59939398854183</v>
      </c>
      <c r="T746" s="24">
        <v>113.42936693007188</v>
      </c>
      <c r="U746" s="24">
        <v>104.59063773047659</v>
      </c>
      <c r="V746" s="24" t="s">
        <v>92</v>
      </c>
      <c r="W746" s="24" t="s">
        <v>92</v>
      </c>
      <c r="X746" s="24" t="s">
        <v>92</v>
      </c>
      <c r="Y746" s="24" t="s">
        <v>92</v>
      </c>
      <c r="Z746" s="24" t="s">
        <v>92</v>
      </c>
      <c r="AA746" s="24" t="s">
        <v>92</v>
      </c>
      <c r="AB746" s="23" t="s">
        <v>192</v>
      </c>
      <c r="AC746" s="21">
        <v>18.392620000000001</v>
      </c>
      <c r="AD746" s="21">
        <v>-66.15916</v>
      </c>
      <c r="AE746" s="21" t="str">
        <f>_xlfn.XLOOKUP(Consolidated[[#This Row],[CODE]],[1]updatedschoolpoints!$A:$A,[1]updatedschoolpoints!$O:$O)</f>
        <v>085-035-718-02</v>
      </c>
      <c r="AF746" s="21">
        <f>_xlfn.XLOOKUP(Consolidated[[#This Row],[CODE]],[1]updatedschoolpoints!$A:$A,[1]updatedschoolpoints!$Q:$Q)</f>
        <v>2</v>
      </c>
      <c r="AG746" s="21">
        <f>_xlfn.XLOOKUP(Consolidated[[#This Row],[CODE]],[1]updatedschoolpoints!$A:$A,[1]updatedschoolpoints!$P:$P)</f>
        <v>718</v>
      </c>
      <c r="AH746" s="21">
        <f>_xlfn.XLOOKUP(Consolidated[[#This Row],[CODE]],[1]updatedschoolpoints!$A:$A,[1]updatedschoolpoints!$I:$I)</f>
        <v>4.7564349789999998</v>
      </c>
      <c r="AI746" s="21">
        <f>_xlfn.XLOOKUP(Consolidated[[#This Row],[CODE]],[1]updatedschoolpoints!$A:$A,[1]updatedschoolpoints!$H:$H)</f>
        <v>207189.47889999999</v>
      </c>
      <c r="AJ746" s="21">
        <v>16124</v>
      </c>
      <c r="AK746" s="21" t="s">
        <v>258</v>
      </c>
      <c r="AL746" s="26">
        <f>_xlfn.XLOOKUP(Consolidated[[#This Row],[CODE]],'[2]FCI updated 220517'!$B:$B,'[2]FCI updated 220517'!$GD:$GD)</f>
        <v>0.68159999999999998</v>
      </c>
      <c r="AM746" s="27">
        <f>IF(AND(Consolidated[[#This Row],[DESIGNATION]]="Historic",Consolidated[[#This Row],[DESIGNATION 3/22/2022]]="Historic"),AL746,AL746/1.6)</f>
        <v>0.42599999999999999</v>
      </c>
      <c r="AN746" s="21" t="s">
        <v>45</v>
      </c>
      <c r="AO746" s="21" t="s">
        <v>46</v>
      </c>
      <c r="AP746" s="21" t="str">
        <f>_xlfn.XLOOKUP(Consolidated[[#This Row],[CODE]],'[3]PRUEBA PVI'!$D:$D,'[3]PRUEBA PVI'!$I:$I,"NO DATA")</f>
        <v>REGULAR</v>
      </c>
      <c r="AQ746" s="28" t="str">
        <f>IF(_xlfn.XLOOKUP(Consolidated[[#This Row],[CODE]],'[4]PRUEBA PVI'!$D:$D,'[4]PRUEBA PVI'!$I:$I,"NOT FOUND")=Consolidated[[#This Row],[SPECIAL SCHOOL]],"MATCHES","NO")</f>
        <v>MATCHES</v>
      </c>
      <c r="AR746" s="28"/>
      <c r="AS746" s="21">
        <f>_xlfn.XLOOKUP(Consolidated[[#This Row],[CODE]],'[5]WORKING FILE'!$D:$D,'[5]WORKING FILE'!$W:$W,"")</f>
        <v>5</v>
      </c>
      <c r="AT746" s="33" t="str">
        <f>_xlfn.XLOOKUP(Consolidated[[#This Row],[CODE]],'[5]WORKING FILE'!$D:$D,'[5]WORKING FILE'!$V:$V)</f>
        <v>In flood plain like most of the surroundings. Simplify grade configurations in community by making this the main MS. Bring MS Students from PEDRO P CASABLANCA, FAUSTINO SANTIAGO, and LUIS PALES MATES here. Replacement for new MS buliding needed.</v>
      </c>
      <c r="AU746" s="21" t="str">
        <f>_xlfn.XLOOKUP(Consolidated[[#This Row],[CODE]],'[6]Karen sort'!$D:$D,'[6]Karen sort'!$O:$O,"NOT COMPLETE")</f>
        <v>6-8</v>
      </c>
      <c r="AV746" s="21">
        <v>28.5</v>
      </c>
      <c r="AW746" s="21">
        <v>2</v>
      </c>
      <c r="AX746" s="21" t="s">
        <v>92</v>
      </c>
      <c r="AY746" s="27" t="s">
        <v>92</v>
      </c>
      <c r="AZ746" s="21"/>
      <c r="BA746" s="21"/>
      <c r="BB746" s="21"/>
      <c r="BC746" s="21"/>
      <c r="BD746" s="21"/>
      <c r="BE746" s="21"/>
      <c r="BF746" s="24" t="s">
        <v>98</v>
      </c>
      <c r="BG746" s="24">
        <v>362.9524354706673</v>
      </c>
      <c r="BH746" s="29" t="str">
        <f>IF(_xlfn.XLOOKUP(Consolidated[[#This Row],[CODE]],'[4]PRUEBA PVI'!$D:$D,'[4]PRUEBA PVI'!$AF:$AF,"NOT FOUND")=BG746,"",_xlfn.XLOOKUP(Consolidated[[#This Row],[CODE]],'[4]PRUEBA PVI'!$D:$D,'[4]PRUEBA PVI'!$AF:$AF,"NOT FOUND"))</f>
        <v/>
      </c>
      <c r="BI746" s="30">
        <v>343.95686334148775</v>
      </c>
      <c r="BJ746" s="21">
        <v>30</v>
      </c>
      <c r="BK746" s="28" t="str">
        <f>IF(_xlfn.XLOOKUP(Consolidated[[#This Row],[CODE]],'[4]PRUEBA PVI'!$D:$D,'[4]PRUEBA PVI'!$AK:$AK,"NO DATA")=Consolidated[[#This Row],[NO OF CLASSROOMS]],"","DOES NOT MATCH")</f>
        <v/>
      </c>
      <c r="BL746" s="31">
        <f>Consolidated[[#This Row],[ENROLLMENT 2021-22]]/Consolidated[[#This Row],[NO OF CLASSROOMS]]</f>
        <v>11.465228778049591</v>
      </c>
      <c r="BM746" s="21">
        <f>Consolidated[[#This Row],[FLOOR AREA (SF)]]/Consolidated[[#This Row],[ENROLLMENT 2022-23]]</f>
        <v>44.424553809897475</v>
      </c>
      <c r="BN746" s="21" t="s">
        <v>99</v>
      </c>
      <c r="BO746" s="21" t="s">
        <v>132</v>
      </c>
      <c r="BP746" s="21" t="s">
        <v>97</v>
      </c>
      <c r="BQ746" s="21" t="s">
        <v>97</v>
      </c>
      <c r="BR746" s="21" t="s">
        <v>97</v>
      </c>
      <c r="BS746" s="21" t="str">
        <f>_xlfn.XLOOKUP(Consolidated[[#This Row],[CODE]],'[7]page 1'!$A:$A,'[7]page 1'!$C:$C,"")</f>
        <v/>
      </c>
      <c r="BT746" s="21" t="str">
        <f>_xlfn.XLOOKUP(Consolidated[[#This Row],[CODE]],[8]Sheet1!$A:$A,[8]Sheet1!$G:$G,"")</f>
        <v/>
      </c>
      <c r="BU746" s="21" t="s">
        <v>92</v>
      </c>
      <c r="BV746" s="21" t="s">
        <v>124</v>
      </c>
      <c r="BW746" s="25" t="s">
        <v>92</v>
      </c>
      <c r="BX746" s="32" t="s">
        <v>2025</v>
      </c>
      <c r="BY746" s="21" t="s">
        <v>295</v>
      </c>
      <c r="BZ746" s="21" t="s">
        <v>103</v>
      </c>
      <c r="CA746" s="33" t="s">
        <v>1977</v>
      </c>
      <c r="CB746" s="21">
        <v>1</v>
      </c>
      <c r="CC746" s="25" t="s">
        <v>105</v>
      </c>
      <c r="CD746" s="21" t="s">
        <v>97</v>
      </c>
      <c r="CE746" s="21"/>
      <c r="CF746" s="21" t="s">
        <v>106</v>
      </c>
    </row>
    <row r="747" spans="1:84" ht="41.4" x14ac:dyDescent="0.3">
      <c r="A747" s="21">
        <v>70508</v>
      </c>
      <c r="B747" s="22" t="s">
        <v>2026</v>
      </c>
      <c r="C747" s="21" t="s">
        <v>295</v>
      </c>
      <c r="D747" s="21" t="s">
        <v>295</v>
      </c>
      <c r="E747" s="21" t="s">
        <v>295</v>
      </c>
      <c r="F747" s="21"/>
      <c r="G747" s="21" t="s">
        <v>189</v>
      </c>
      <c r="H747" s="21" t="s">
        <v>190</v>
      </c>
      <c r="I747" s="21" t="s">
        <v>92</v>
      </c>
      <c r="J747" s="21" t="s">
        <v>92</v>
      </c>
      <c r="K747" s="21" t="s">
        <v>191</v>
      </c>
      <c r="L747" s="24" t="s">
        <v>92</v>
      </c>
      <c r="M747" s="24" t="s">
        <v>92</v>
      </c>
      <c r="N747" s="24" t="s">
        <v>92</v>
      </c>
      <c r="O747" s="24" t="s">
        <v>92</v>
      </c>
      <c r="P747" s="24" t="s">
        <v>92</v>
      </c>
      <c r="Q747" s="24" t="s">
        <v>92</v>
      </c>
      <c r="R747" s="24" t="s">
        <v>92</v>
      </c>
      <c r="S747" s="24">
        <v>161.22497562945253</v>
      </c>
      <c r="T747" s="24">
        <v>135.16999559166899</v>
      </c>
      <c r="U747" s="24">
        <v>160.68925251318674</v>
      </c>
      <c r="V747" s="24" t="s">
        <v>92</v>
      </c>
      <c r="W747" s="24" t="s">
        <v>92</v>
      </c>
      <c r="X747" s="24" t="s">
        <v>92</v>
      </c>
      <c r="Y747" s="24" t="s">
        <v>92</v>
      </c>
      <c r="Z747" s="24" t="s">
        <v>92</v>
      </c>
      <c r="AA747" s="24" t="s">
        <v>92</v>
      </c>
      <c r="AB747" s="23" t="s">
        <v>230</v>
      </c>
      <c r="AC747" s="21">
        <v>18.35848</v>
      </c>
      <c r="AD747" s="21">
        <v>-66.157210000000006</v>
      </c>
      <c r="AE747" s="21" t="str">
        <f>_xlfn.XLOOKUP(Consolidated[[#This Row],[CODE]],[1]updatedschoolpoints!$A:$A,[1]updatedschoolpoints!$O:$O)</f>
        <v>113-045-818-04</v>
      </c>
      <c r="AF747" s="21">
        <f>_xlfn.XLOOKUP(Consolidated[[#This Row],[CODE]],[1]updatedschoolpoints!$A:$A,[1]updatedschoolpoints!$Q:$Q)</f>
        <v>4</v>
      </c>
      <c r="AG747" s="21">
        <f>_xlfn.XLOOKUP(Consolidated[[#This Row],[CODE]],[1]updatedschoolpoints!$A:$A,[1]updatedschoolpoints!$P:$P)</f>
        <v>818</v>
      </c>
      <c r="AH747" s="21">
        <f>_xlfn.XLOOKUP(Consolidated[[#This Row],[CODE]],[1]updatedschoolpoints!$A:$A,[1]updatedschoolpoints!$I:$I)</f>
        <v>2.6727069239999999</v>
      </c>
      <c r="AI747" s="21">
        <f>_xlfn.XLOOKUP(Consolidated[[#This Row],[CODE]],[1]updatedschoolpoints!$A:$A,[1]updatedschoolpoints!$H:$H)</f>
        <v>116422.6479</v>
      </c>
      <c r="AJ747" s="21">
        <v>67956</v>
      </c>
      <c r="AK747" s="21" t="s">
        <v>238</v>
      </c>
      <c r="AL747" s="26">
        <f>_xlfn.XLOOKUP(Consolidated[[#This Row],[CODE]],'[2]FCI updated 220517'!$B:$B,'[2]FCI updated 220517'!$GD:$GD)</f>
        <v>0.88</v>
      </c>
      <c r="AM747" s="27">
        <f>IF(AND(Consolidated[[#This Row],[DESIGNATION]]="Historic",Consolidated[[#This Row],[DESIGNATION 3/22/2022]]="Historic"),AL747,AL747/1.6)</f>
        <v>0.54999999999999993</v>
      </c>
      <c r="AN747" s="21" t="s">
        <v>97</v>
      </c>
      <c r="AO747" s="21" t="s">
        <v>97</v>
      </c>
      <c r="AP747" s="21" t="str">
        <f>_xlfn.XLOOKUP(Consolidated[[#This Row],[CODE]],'[3]PRUEBA PVI'!$D:$D,'[3]PRUEBA PVI'!$I:$I,"NO DATA")</f>
        <v>REGULAR</v>
      </c>
      <c r="AQ747" s="28" t="str">
        <f>IF(_xlfn.XLOOKUP(Consolidated[[#This Row],[CODE]],'[4]PRUEBA PVI'!$D:$D,'[4]PRUEBA PVI'!$I:$I,"NOT FOUND")=Consolidated[[#This Row],[SPECIAL SCHOOL]],"MATCHES","NO")</f>
        <v>MATCHES</v>
      </c>
      <c r="AR747" s="28"/>
      <c r="AS747" s="21">
        <f>_xlfn.XLOOKUP(Consolidated[[#This Row],[CODE]],'[5]WORKING FILE'!$D:$D,'[5]WORKING FILE'!$W:$W,"")</f>
        <v>3</v>
      </c>
      <c r="AT747" s="33" t="str">
        <f>_xlfn.XLOOKUP(Consolidated[[#This Row],[CODE]],'[5]WORKING FILE'!$D:$D,'[5]WORKING FILE'!$V:$V)</f>
        <v>Bring 6th graders from BERNARDO HUYKE</v>
      </c>
      <c r="AU747" s="21" t="str">
        <f>_xlfn.XLOOKUP(Consolidated[[#This Row],[CODE]],'[6]Karen sort'!$D:$D,'[6]Karen sort'!$O:$O,"NOT COMPLETE")</f>
        <v>6-8</v>
      </c>
      <c r="AV747" s="21">
        <v>28.5</v>
      </c>
      <c r="AW747" s="21">
        <v>3</v>
      </c>
      <c r="AX747" s="21" t="s">
        <v>92</v>
      </c>
      <c r="AY747" s="27" t="s">
        <v>92</v>
      </c>
      <c r="AZ747" s="21"/>
      <c r="BA747" s="21"/>
      <c r="BB747" s="21"/>
      <c r="BC747" s="21"/>
      <c r="BD747" s="21"/>
      <c r="BE747" s="21"/>
      <c r="BF747" s="24" t="s">
        <v>179</v>
      </c>
      <c r="BG747" s="24">
        <v>457.08422373430824</v>
      </c>
      <c r="BH747" s="29" t="str">
        <f>IF(_xlfn.XLOOKUP(Consolidated[[#This Row],[CODE]],'[4]PRUEBA PVI'!$D:$D,'[4]PRUEBA PVI'!$AF:$AF,"NOT FOUND")=BG747,"",_xlfn.XLOOKUP(Consolidated[[#This Row],[CODE]],'[4]PRUEBA PVI'!$D:$D,'[4]PRUEBA PVI'!$AF:$AF,"NOT FOUND"))</f>
        <v/>
      </c>
      <c r="BI747" s="30">
        <v>433.45881837653315</v>
      </c>
      <c r="BJ747" s="21">
        <v>31</v>
      </c>
      <c r="BK747" s="28" t="str">
        <f>IF(_xlfn.XLOOKUP(Consolidated[[#This Row],[CODE]],'[4]PRUEBA PVI'!$D:$D,'[4]PRUEBA PVI'!$AK:$AK,"NO DATA")=Consolidated[[#This Row],[NO OF CLASSROOMS]],"","DOES NOT MATCH")</f>
        <v/>
      </c>
      <c r="BL747" s="31">
        <f>Consolidated[[#This Row],[ENROLLMENT 2021-22]]/Consolidated[[#This Row],[NO OF CLASSROOMS]]</f>
        <v>13.982542528275262</v>
      </c>
      <c r="BM747" s="21">
        <f>Consolidated[[#This Row],[FLOOR AREA (SF)]]/Consolidated[[#This Row],[ENROLLMENT 2022-23]]</f>
        <v>148.67281886215602</v>
      </c>
      <c r="BN747" s="21" t="s">
        <v>99</v>
      </c>
      <c r="BO747" s="21" t="s">
        <v>132</v>
      </c>
      <c r="BP747" s="21" t="s">
        <v>97</v>
      </c>
      <c r="BQ747" s="21" t="s">
        <v>97</v>
      </c>
      <c r="BR747" s="21" t="s">
        <v>97</v>
      </c>
      <c r="BS747" s="21" t="str">
        <f>_xlfn.XLOOKUP(Consolidated[[#This Row],[CODE]],'[7]page 1'!$A:$A,'[7]page 1'!$C:$C,"")</f>
        <v/>
      </c>
      <c r="BT747" s="21" t="str">
        <f>_xlfn.XLOOKUP(Consolidated[[#This Row],[CODE]],[8]Sheet1!$A:$A,[8]Sheet1!$G:$G,"")</f>
        <v/>
      </c>
      <c r="BU747" s="21" t="s">
        <v>285</v>
      </c>
      <c r="BV747" s="21" t="s">
        <v>101</v>
      </c>
      <c r="BW747" s="25" t="s">
        <v>92</v>
      </c>
      <c r="BX747" s="32" t="s">
        <v>2027</v>
      </c>
      <c r="BY747" s="21" t="s">
        <v>295</v>
      </c>
      <c r="BZ747" s="21" t="s">
        <v>103</v>
      </c>
      <c r="CA747" s="33" t="s">
        <v>1977</v>
      </c>
      <c r="CB747" s="21">
        <v>1</v>
      </c>
      <c r="CC747" s="25" t="s">
        <v>172</v>
      </c>
      <c r="CD747" s="21" t="s">
        <v>97</v>
      </c>
      <c r="CE747" s="21"/>
      <c r="CF747" s="21" t="s">
        <v>106</v>
      </c>
    </row>
    <row r="748" spans="1:84" ht="27.6" x14ac:dyDescent="0.3">
      <c r="A748" s="69">
        <v>70516</v>
      </c>
      <c r="B748" s="68" t="s">
        <v>2028</v>
      </c>
      <c r="C748" s="21" t="s">
        <v>295</v>
      </c>
      <c r="D748" s="21" t="s">
        <v>295</v>
      </c>
      <c r="E748" s="21" t="s">
        <v>295</v>
      </c>
      <c r="F748" s="21"/>
      <c r="G748" s="21" t="s">
        <v>160</v>
      </c>
      <c r="H748" s="21" t="s">
        <v>161</v>
      </c>
      <c r="I748" s="21" t="s">
        <v>92</v>
      </c>
      <c r="J748" s="21" t="s">
        <v>92</v>
      </c>
      <c r="K748" s="21" t="s">
        <v>162</v>
      </c>
      <c r="L748" s="24" t="s">
        <v>92</v>
      </c>
      <c r="M748" s="24" t="s">
        <v>92</v>
      </c>
      <c r="N748" s="24" t="s">
        <v>92</v>
      </c>
      <c r="O748" s="24" t="s">
        <v>92</v>
      </c>
      <c r="P748" s="24" t="s">
        <v>92</v>
      </c>
      <c r="Q748" s="24" t="s">
        <v>92</v>
      </c>
      <c r="R748" s="24" t="s">
        <v>92</v>
      </c>
      <c r="S748" s="24" t="s">
        <v>92</v>
      </c>
      <c r="T748" s="24" t="s">
        <v>92</v>
      </c>
      <c r="U748" s="24" t="s">
        <v>92</v>
      </c>
      <c r="V748" s="24">
        <v>97.385375247639274</v>
      </c>
      <c r="W748" s="24">
        <v>90.628710372925937</v>
      </c>
      <c r="X748" s="24">
        <v>106.14383040238322</v>
      </c>
      <c r="Y748" s="24">
        <v>59.808421212403431</v>
      </c>
      <c r="Z748" s="24" t="s">
        <v>92</v>
      </c>
      <c r="AA748" s="24" t="s">
        <v>92</v>
      </c>
      <c r="AB748" s="23" t="s">
        <v>313</v>
      </c>
      <c r="AC748" s="21">
        <v>18.3992</v>
      </c>
      <c r="AD748" s="21">
        <v>-66.158630000000002</v>
      </c>
      <c r="AE748" s="21" t="str">
        <f>_xlfn.XLOOKUP(Consolidated[[#This Row],[CODE]],[1]updatedschoolpoints!$A:$A,[1]updatedschoolpoints!$O:$O)</f>
        <v>085-015-018-29</v>
      </c>
      <c r="AF748" s="21">
        <f>_xlfn.XLOOKUP(Consolidated[[#This Row],[CODE]],[1]updatedschoolpoints!$A:$A,[1]updatedschoolpoints!$Q:$Q)</f>
        <v>0</v>
      </c>
      <c r="AG748" s="21">
        <f>_xlfn.XLOOKUP(Consolidated[[#This Row],[CODE]],[1]updatedschoolpoints!$A:$A,[1]updatedschoolpoints!$P:$P)</f>
        <v>0</v>
      </c>
      <c r="AH748" s="21">
        <f>_xlfn.XLOOKUP(Consolidated[[#This Row],[CODE]],[1]updatedschoolpoints!$A:$A,[1]updatedschoolpoints!$I:$I)</f>
        <v>5.1618998559999998</v>
      </c>
      <c r="AI748" s="21">
        <f>_xlfn.XLOOKUP(Consolidated[[#This Row],[CODE]],[1]updatedschoolpoints!$A:$A,[1]updatedschoolpoints!$H:$H)</f>
        <v>224851.4583</v>
      </c>
      <c r="AJ748" s="21">
        <v>63761</v>
      </c>
      <c r="AK748" s="21" t="s">
        <v>784</v>
      </c>
      <c r="AL748" s="26">
        <f>_xlfn.XLOOKUP(Consolidated[[#This Row],[CODE]],'[2]FCI updated 220517'!$B:$B,'[2]FCI updated 220517'!$GD:$GD)</f>
        <v>1.4119999999999999</v>
      </c>
      <c r="AM748" s="27">
        <f>IF(AND(Consolidated[[#This Row],[DESIGNATION]]="Historic",Consolidated[[#This Row],[DESIGNATION 3/22/2022]]="Historic"),AL748,AL748/1.6)</f>
        <v>0.88249999999999995</v>
      </c>
      <c r="AN748" s="21" t="s">
        <v>97</v>
      </c>
      <c r="AO748" s="21" t="s">
        <v>97</v>
      </c>
      <c r="AP748" s="21" t="str">
        <f>_xlfn.XLOOKUP(Consolidated[[#This Row],[CODE]],'[3]PRUEBA PVI'!$D:$D,'[3]PRUEBA PVI'!$I:$I,"NO DATA")</f>
        <v>VOCACIONAL</v>
      </c>
      <c r="AQ748" s="28" t="str">
        <f>IF(_xlfn.XLOOKUP(Consolidated[[#This Row],[CODE]],'[4]PRUEBA PVI'!$D:$D,'[4]PRUEBA PVI'!$I:$I,"NOT FOUND")=Consolidated[[#This Row],[SPECIAL SCHOOL]],"MATCHES","NO")</f>
        <v>MATCHES</v>
      </c>
      <c r="AR748" s="28"/>
      <c r="AS748" s="21">
        <f>_xlfn.XLOOKUP(Consolidated[[#This Row],[CODE]],'[5]WORKING FILE'!$D:$D,'[5]WORKING FILE'!$W:$W,"")</f>
        <v>4</v>
      </c>
      <c r="AT748" s="33" t="str">
        <f>_xlfn.XLOOKUP(Consolidated[[#This Row],[CODE]],'[5]WORKING FILE'!$D:$D,'[5]WORKING FILE'!$V:$V)</f>
        <v>Welcome HS students from CACIQUE AGÜEYBANA and bulid addition</v>
      </c>
      <c r="AU748" s="21" t="str">
        <f>_xlfn.XLOOKUP(Consolidated[[#This Row],[CODE]],'[6]Karen sort'!$D:$D,'[6]Karen sort'!$O:$O,"NOT COMPLETE")</f>
        <v>9-12</v>
      </c>
      <c r="AV748" s="21">
        <v>28.5</v>
      </c>
      <c r="AW748" s="21">
        <v>2</v>
      </c>
      <c r="AX748" s="21" t="s">
        <v>92</v>
      </c>
      <c r="AY748" s="27" t="s">
        <v>92</v>
      </c>
      <c r="AZ748" s="21"/>
      <c r="BA748" s="21"/>
      <c r="BB748" s="21"/>
      <c r="BC748" s="21"/>
      <c r="BD748" s="21"/>
      <c r="BE748" s="21"/>
      <c r="BF748" s="24" t="s">
        <v>98</v>
      </c>
      <c r="BG748" s="24">
        <v>353.96633723535183</v>
      </c>
      <c r="BH748" s="29" t="str">
        <f>IF(_xlfn.XLOOKUP(Consolidated[[#This Row],[CODE]],'[4]PRUEBA PVI'!$D:$D,'[4]PRUEBA PVI'!$AF:$AF,"NOT FOUND")=BG748,"",_xlfn.XLOOKUP(Consolidated[[#This Row],[CODE]],'[4]PRUEBA PVI'!$D:$D,'[4]PRUEBA PVI'!$AF:$AF,"NOT FOUND"))</f>
        <v/>
      </c>
      <c r="BI748" s="30">
        <v>339.55523554988923</v>
      </c>
      <c r="BJ748" s="21">
        <v>38</v>
      </c>
      <c r="BK748" s="28" t="str">
        <f>IF(_xlfn.XLOOKUP(Consolidated[[#This Row],[CODE]],'[4]PRUEBA PVI'!$D:$D,'[4]PRUEBA PVI'!$AK:$AK,"NO DATA")=Consolidated[[#This Row],[NO OF CLASSROOMS]],"","DOES NOT MATCH")</f>
        <v/>
      </c>
      <c r="BL748" s="31">
        <f>Consolidated[[#This Row],[ENROLLMENT 2021-22]]/Consolidated[[#This Row],[NO OF CLASSROOMS]]</f>
        <v>8.9356640934181382</v>
      </c>
      <c r="BM748" s="21">
        <f>Consolidated[[#This Row],[FLOOR AREA (SF)]]/Consolidated[[#This Row],[ENROLLMENT 2022-23]]</f>
        <v>180.13294851144386</v>
      </c>
      <c r="BN748" s="21" t="s">
        <v>99</v>
      </c>
      <c r="BO748" s="21" t="s">
        <v>132</v>
      </c>
      <c r="BP748" s="21" t="s">
        <v>97</v>
      </c>
      <c r="BQ748" s="21" t="s">
        <v>97</v>
      </c>
      <c r="BR748" s="21" t="s">
        <v>97</v>
      </c>
      <c r="BS748" s="21" t="str">
        <f>_xlfn.XLOOKUP(Consolidated[[#This Row],[CODE]],'[7]page 1'!$A:$A,'[7]page 1'!$C:$C,"")</f>
        <v/>
      </c>
      <c r="BT748" s="21" t="str">
        <f>_xlfn.XLOOKUP(Consolidated[[#This Row],[CODE]],[8]Sheet1!$A:$A,[8]Sheet1!$G:$G,"")</f>
        <v/>
      </c>
      <c r="BU748" s="21" t="s">
        <v>92</v>
      </c>
      <c r="BV748" s="21" t="s">
        <v>101</v>
      </c>
      <c r="BW748" s="25" t="s">
        <v>92</v>
      </c>
      <c r="BX748" s="32" t="s">
        <v>2029</v>
      </c>
      <c r="BY748" s="21" t="s">
        <v>295</v>
      </c>
      <c r="BZ748" s="21" t="s">
        <v>103</v>
      </c>
      <c r="CA748" s="33" t="s">
        <v>1977</v>
      </c>
      <c r="CB748" s="21">
        <v>1</v>
      </c>
      <c r="CC748" s="25" t="s">
        <v>105</v>
      </c>
      <c r="CD748" s="21" t="s">
        <v>97</v>
      </c>
      <c r="CE748" s="21"/>
      <c r="CF748" s="21" t="s">
        <v>143</v>
      </c>
    </row>
    <row r="749" spans="1:84" ht="27.6" x14ac:dyDescent="0.3">
      <c r="A749" s="64">
        <v>70532</v>
      </c>
      <c r="B749" s="62" t="s">
        <v>2030</v>
      </c>
      <c r="C749" s="21" t="s">
        <v>295</v>
      </c>
      <c r="D749" s="21" t="s">
        <v>295</v>
      </c>
      <c r="E749" s="21" t="s">
        <v>295</v>
      </c>
      <c r="F749" s="21"/>
      <c r="G749" s="21" t="s">
        <v>119</v>
      </c>
      <c r="H749" s="21" t="s">
        <v>120</v>
      </c>
      <c r="I749" s="21" t="s">
        <v>92</v>
      </c>
      <c r="J749" s="21" t="s">
        <v>93</v>
      </c>
      <c r="K749" s="21" t="s">
        <v>121</v>
      </c>
      <c r="L749" s="24" t="s">
        <v>92</v>
      </c>
      <c r="M749" s="24">
        <v>22.892804042233667</v>
      </c>
      <c r="N749" s="24">
        <v>30.811100244376938</v>
      </c>
      <c r="O749" s="24">
        <v>15.017911668209527</v>
      </c>
      <c r="P749" s="24">
        <v>25.428466682363002</v>
      </c>
      <c r="Q749" s="24">
        <v>26.434867782145517</v>
      </c>
      <c r="R749" s="24">
        <v>37.827068421379167</v>
      </c>
      <c r="S749" s="24" t="s">
        <v>92</v>
      </c>
      <c r="T749" s="24" t="s">
        <v>92</v>
      </c>
      <c r="U749" s="24" t="s">
        <v>92</v>
      </c>
      <c r="V749" s="24" t="s">
        <v>92</v>
      </c>
      <c r="W749" s="24" t="s">
        <v>92</v>
      </c>
      <c r="X749" s="24" t="s">
        <v>92</v>
      </c>
      <c r="Y749" s="24" t="s">
        <v>92</v>
      </c>
      <c r="Z749" s="24">
        <v>6.8698768014575862</v>
      </c>
      <c r="AA749" s="24" t="s">
        <v>92</v>
      </c>
      <c r="AB749" s="23" t="s">
        <v>136</v>
      </c>
      <c r="AC749" s="21">
        <v>18.380369999999999</v>
      </c>
      <c r="AD749" s="21">
        <v>-66.148790000000005</v>
      </c>
      <c r="AE749" s="21" t="str">
        <f>_xlfn.XLOOKUP(Consolidated[[#This Row],[CODE]],[1]updatedschoolpoints!$A:$A,[1]updatedschoolpoints!$O:$O)</f>
        <v>085-077-275-01</v>
      </c>
      <c r="AF749" s="21">
        <f>_xlfn.XLOOKUP(Consolidated[[#This Row],[CODE]],[1]updatedschoolpoints!$A:$A,[1]updatedschoolpoints!$Q:$Q)</f>
        <v>1</v>
      </c>
      <c r="AG749" s="21">
        <f>_xlfn.XLOOKUP(Consolidated[[#This Row],[CODE]],[1]updatedschoolpoints!$A:$A,[1]updatedschoolpoints!$P:$P)</f>
        <v>275</v>
      </c>
      <c r="AH749" s="21">
        <f>_xlfn.XLOOKUP(Consolidated[[#This Row],[CODE]],[1]updatedschoolpoints!$A:$A,[1]updatedschoolpoints!$I:$I)</f>
        <v>1.902164859</v>
      </c>
      <c r="AI749" s="21">
        <f>_xlfn.XLOOKUP(Consolidated[[#This Row],[CODE]],[1]updatedschoolpoints!$A:$A,[1]updatedschoolpoints!$H:$H)</f>
        <v>82857.969819999998</v>
      </c>
      <c r="AJ749" s="21">
        <v>23757</v>
      </c>
      <c r="AK749" s="21" t="s">
        <v>418</v>
      </c>
      <c r="AL749" s="26">
        <f>_xlfn.XLOOKUP(Consolidated[[#This Row],[CODE]],'[2]FCI updated 220517'!$B:$B,'[2]FCI updated 220517'!$GD:$GD)</f>
        <v>1.232</v>
      </c>
      <c r="AM749" s="27">
        <f>IF(AND(Consolidated[[#This Row],[DESIGNATION]]="Historic",Consolidated[[#This Row],[DESIGNATION 3/22/2022]]="Historic"),AL749,AL749/1.6)</f>
        <v>0.76999999999999991</v>
      </c>
      <c r="AN749" s="21" t="s">
        <v>97</v>
      </c>
      <c r="AO749" s="21" t="s">
        <v>97</v>
      </c>
      <c r="AP749" s="21" t="str">
        <f>_xlfn.XLOOKUP(Consolidated[[#This Row],[CODE]],'[3]PRUEBA PVI'!$D:$D,'[3]PRUEBA PVI'!$I:$I,"NO DATA")</f>
        <v>REGULAR</v>
      </c>
      <c r="AQ749" s="28" t="str">
        <f>IF(_xlfn.XLOOKUP(Consolidated[[#This Row],[CODE]],'[4]PRUEBA PVI'!$D:$D,'[4]PRUEBA PVI'!$I:$I,"NOT FOUND")=Consolidated[[#This Row],[SPECIAL SCHOOL]],"MATCHES","NO")</f>
        <v>MATCHES</v>
      </c>
      <c r="AR749" s="28"/>
      <c r="AS749" s="21">
        <f>_xlfn.XLOOKUP(Consolidated[[#This Row],[CODE]],'[5]WORKING FILE'!$D:$D,'[5]WORKING FILE'!$W:$W,"")</f>
        <v>1</v>
      </c>
      <c r="AT749" s="33" t="str">
        <f>_xlfn.XLOOKUP(Consolidated[[#This Row],[CODE]],'[5]WORKING FILE'!$D:$D,'[5]WORKING FILE'!$V:$V)</f>
        <v>Small school. Send half of students to nearby MARÍA E BAS DE VÁZQUEZ and other half to nearby INES MARIA MENDOZA</v>
      </c>
      <c r="AU749" s="21" t="str">
        <f>_xlfn.XLOOKUP(Consolidated[[#This Row],[CODE]],'[6]Karen sort'!$D:$D,'[6]Karen sort'!$O:$O,"NOT COMPLETE")</f>
        <v>-</v>
      </c>
      <c r="AV749" s="21">
        <v>28.5</v>
      </c>
      <c r="AW749" s="21">
        <v>4</v>
      </c>
      <c r="AX749" s="21" t="s">
        <v>92</v>
      </c>
      <c r="AY749" s="27" t="s">
        <v>92</v>
      </c>
      <c r="AZ749" s="21"/>
      <c r="BA749" s="21"/>
      <c r="BB749" s="21"/>
      <c r="BC749" s="21"/>
      <c r="BD749" s="21"/>
      <c r="BE749" s="21"/>
      <c r="BF749" s="24" t="s">
        <v>98</v>
      </c>
      <c r="BG749" s="24">
        <v>165.28209564216539</v>
      </c>
      <c r="BH749" s="29" t="str">
        <f>IF(_xlfn.XLOOKUP(Consolidated[[#This Row],[CODE]],'[4]PRUEBA PVI'!$D:$D,'[4]PRUEBA PVI'!$AF:$AF,"NOT FOUND")=BG749,"",_xlfn.XLOOKUP(Consolidated[[#This Row],[CODE]],'[4]PRUEBA PVI'!$D:$D,'[4]PRUEBA PVI'!$AF:$AF,"NOT FOUND"))</f>
        <v/>
      </c>
      <c r="BI749" s="30">
        <v>157.24385436617149</v>
      </c>
      <c r="BJ749" s="21">
        <v>26</v>
      </c>
      <c r="BK749" s="28" t="str">
        <f>IF(_xlfn.XLOOKUP(Consolidated[[#This Row],[CODE]],'[4]PRUEBA PVI'!$D:$D,'[4]PRUEBA PVI'!$AK:$AK,"NO DATA")=Consolidated[[#This Row],[NO OF CLASSROOMS]],"","DOES NOT MATCH")</f>
        <v/>
      </c>
      <c r="BL749" s="31">
        <f>Consolidated[[#This Row],[ENROLLMENT 2021-22]]/Consolidated[[#This Row],[NO OF CLASSROOMS]]</f>
        <v>6.0478405525450576</v>
      </c>
      <c r="BM749" s="21">
        <f>Consolidated[[#This Row],[FLOOR AREA (SF)]]/Consolidated[[#This Row],[ENROLLMENT 2022-23]]</f>
        <v>143.73607684303411</v>
      </c>
      <c r="BN749" s="21" t="s">
        <v>99</v>
      </c>
      <c r="BO749" s="21" t="s">
        <v>100</v>
      </c>
      <c r="BP749" s="21" t="s">
        <v>97</v>
      </c>
      <c r="BQ749" s="21" t="s">
        <v>97</v>
      </c>
      <c r="BR749" s="21" t="s">
        <v>97</v>
      </c>
      <c r="BS749" s="21" t="str">
        <f>_xlfn.XLOOKUP(Consolidated[[#This Row],[CODE]],'[7]page 1'!$A:$A,'[7]page 1'!$C:$C,"")</f>
        <v>150KVA</v>
      </c>
      <c r="BT749" s="21" t="str">
        <f>_xlfn.XLOOKUP(Consolidated[[#This Row],[CODE]],[8]Sheet1!$A:$A,[8]Sheet1!$G:$G,"")</f>
        <v/>
      </c>
      <c r="BU749" s="21" t="s">
        <v>92</v>
      </c>
      <c r="BV749" s="21" t="s">
        <v>101</v>
      </c>
      <c r="BW749" s="25" t="s">
        <v>92</v>
      </c>
      <c r="BX749" s="32" t="s">
        <v>2031</v>
      </c>
      <c r="BY749" s="21" t="s">
        <v>295</v>
      </c>
      <c r="BZ749" s="21" t="s">
        <v>103</v>
      </c>
      <c r="CA749" s="33" t="s">
        <v>1977</v>
      </c>
      <c r="CB749" s="21">
        <v>1</v>
      </c>
      <c r="CC749" s="25" t="s">
        <v>105</v>
      </c>
      <c r="CD749" s="21" t="s">
        <v>97</v>
      </c>
      <c r="CE749" s="21"/>
      <c r="CF749" s="21" t="s">
        <v>127</v>
      </c>
    </row>
    <row r="750" spans="1:84" ht="41.4" x14ac:dyDescent="0.3">
      <c r="A750" s="69">
        <v>70540</v>
      </c>
      <c r="B750" s="68" t="s">
        <v>1933</v>
      </c>
      <c r="C750" s="21" t="s">
        <v>295</v>
      </c>
      <c r="D750" s="21" t="s">
        <v>295</v>
      </c>
      <c r="E750" s="21" t="s">
        <v>295</v>
      </c>
      <c r="F750" s="21"/>
      <c r="G750" s="21" t="s">
        <v>119</v>
      </c>
      <c r="H750" s="21" t="s">
        <v>120</v>
      </c>
      <c r="I750" s="21" t="s">
        <v>92</v>
      </c>
      <c r="J750" s="21" t="s">
        <v>93</v>
      </c>
      <c r="K750" s="21" t="s">
        <v>121</v>
      </c>
      <c r="L750" s="24" t="s">
        <v>92</v>
      </c>
      <c r="M750" s="24">
        <v>50.55494225993268</v>
      </c>
      <c r="N750" s="24">
        <v>40.147797288127521</v>
      </c>
      <c r="O750" s="24">
        <v>46.93097396315477</v>
      </c>
      <c r="P750" s="24">
        <v>41.438982741628593</v>
      </c>
      <c r="Q750" s="24">
        <v>60.422554930618325</v>
      </c>
      <c r="R750" s="24">
        <v>35.935715000310211</v>
      </c>
      <c r="S750" s="24" t="s">
        <v>92</v>
      </c>
      <c r="T750" s="24" t="s">
        <v>92</v>
      </c>
      <c r="U750" s="24" t="s">
        <v>92</v>
      </c>
      <c r="V750" s="24" t="s">
        <v>92</v>
      </c>
      <c r="W750" s="24" t="s">
        <v>92</v>
      </c>
      <c r="X750" s="24" t="s">
        <v>92</v>
      </c>
      <c r="Y750" s="24" t="s">
        <v>92</v>
      </c>
      <c r="Z750" s="24">
        <v>9.159835735276781</v>
      </c>
      <c r="AA750" s="24" t="s">
        <v>92</v>
      </c>
      <c r="AB750" s="23" t="s">
        <v>136</v>
      </c>
      <c r="AC750" s="21">
        <v>18.390440000000002</v>
      </c>
      <c r="AD750" s="21">
        <v>-66.14161</v>
      </c>
      <c r="AE750" s="21" t="str">
        <f>_xlfn.XLOOKUP(Consolidated[[#This Row],[CODE]],[1]updatedschoolpoints!$A:$A,[1]updatedschoolpoints!$O:$O)</f>
        <v>085-048-308-01</v>
      </c>
      <c r="AF750" s="21">
        <f>_xlfn.XLOOKUP(Consolidated[[#This Row],[CODE]],[1]updatedschoolpoints!$A:$A,[1]updatedschoolpoints!$Q:$Q)</f>
        <v>1</v>
      </c>
      <c r="AG750" s="21">
        <f>_xlfn.XLOOKUP(Consolidated[[#This Row],[CODE]],[1]updatedschoolpoints!$A:$A,[1]updatedschoolpoints!$P:$P)</f>
        <v>308</v>
      </c>
      <c r="AH750" s="21">
        <f>_xlfn.XLOOKUP(Consolidated[[#This Row],[CODE]],[1]updatedschoolpoints!$A:$A,[1]updatedschoolpoints!$I:$I)</f>
        <v>2.4574291170000002</v>
      </c>
      <c r="AI750" s="21">
        <f>_xlfn.XLOOKUP(Consolidated[[#This Row],[CODE]],[1]updatedschoolpoints!$A:$A,[1]updatedschoolpoints!$H:$H)</f>
        <v>107045.1841</v>
      </c>
      <c r="AJ750" s="21">
        <v>32201</v>
      </c>
      <c r="AK750" s="21" t="s">
        <v>248</v>
      </c>
      <c r="AL750" s="26">
        <f>_xlfn.XLOOKUP(Consolidated[[#This Row],[CODE]],'[2]FCI updated 220517'!$B:$B,'[2]FCI updated 220517'!$GD:$GD)</f>
        <v>1.20159999999999</v>
      </c>
      <c r="AM750" s="27">
        <f>IF(AND(Consolidated[[#This Row],[DESIGNATION]]="Historic",Consolidated[[#This Row],[DESIGNATION 3/22/2022]]="Historic"),AL750,AL750/1.6)</f>
        <v>0.75099999999999367</v>
      </c>
      <c r="AN750" s="21" t="s">
        <v>97</v>
      </c>
      <c r="AO750" s="21" t="s">
        <v>97</v>
      </c>
      <c r="AP750" s="21" t="str">
        <f>_xlfn.XLOOKUP(Consolidated[[#This Row],[CODE]],'[3]PRUEBA PVI'!$D:$D,'[3]PRUEBA PVI'!$I:$I,"NO DATA")</f>
        <v>REGULAR</v>
      </c>
      <c r="AQ750" s="28" t="str">
        <f>IF(_xlfn.XLOOKUP(Consolidated[[#This Row],[CODE]],'[4]PRUEBA PVI'!$D:$D,'[4]PRUEBA PVI'!$I:$I,"NOT FOUND")=Consolidated[[#This Row],[SPECIAL SCHOOL]],"MATCHES","NO")</f>
        <v>MATCHES</v>
      </c>
      <c r="AR750" s="28"/>
      <c r="AS750" s="21">
        <f>_xlfn.XLOOKUP(Consolidated[[#This Row],[CODE]],'[5]WORKING FILE'!$D:$D,'[5]WORKING FILE'!$W:$W,"")</f>
        <v>5</v>
      </c>
      <c r="AT750" s="33" t="str">
        <f>_xlfn.XLOOKUP(Consolidated[[#This Row],[CODE]],'[5]WORKING FILE'!$D:$D,'[5]WORKING FILE'!$V:$V)</f>
        <v xml:space="preserve">In Flood Plain, like most of surroundings. Simplify grade configurations in community by taking ES students from FAUSTINO SANTIAGO to make this location the main ES for the area. Replacement necessary </v>
      </c>
      <c r="AU750" s="21" t="str">
        <f>_xlfn.XLOOKUP(Consolidated[[#This Row],[CODE]],'[6]Karen sort'!$D:$D,'[6]Karen sort'!$O:$O,"NOT COMPLETE")</f>
        <v>PK-5</v>
      </c>
      <c r="AV750" s="21">
        <v>28.5</v>
      </c>
      <c r="AW750" s="21">
        <v>3</v>
      </c>
      <c r="AX750" s="21" t="s">
        <v>92</v>
      </c>
      <c r="AY750" s="27" t="s">
        <v>92</v>
      </c>
      <c r="AZ750" s="21"/>
      <c r="BA750" s="21"/>
      <c r="BB750" s="21"/>
      <c r="BC750" s="21"/>
      <c r="BD750" s="21"/>
      <c r="BE750" s="21"/>
      <c r="BF750" s="24" t="s">
        <v>98</v>
      </c>
      <c r="BG750" s="24">
        <v>289.37996525166773</v>
      </c>
      <c r="BH750" s="29" t="str">
        <f>IF(_xlfn.XLOOKUP(Consolidated[[#This Row],[CODE]],'[4]PRUEBA PVI'!$D:$D,'[4]PRUEBA PVI'!$AF:$AF,"NOT FOUND")=BG750,"",_xlfn.XLOOKUP(Consolidated[[#This Row],[CODE]],'[4]PRUEBA PVI'!$D:$D,'[4]PRUEBA PVI'!$AF:$AF,"NOT FOUND"))</f>
        <v/>
      </c>
      <c r="BI750" s="30">
        <v>274.88851052794456</v>
      </c>
      <c r="BJ750" s="21">
        <v>29</v>
      </c>
      <c r="BK750" s="28" t="str">
        <f>IF(_xlfn.XLOOKUP(Consolidated[[#This Row],[CODE]],'[4]PRUEBA PVI'!$D:$D,'[4]PRUEBA PVI'!$AK:$AK,"NO DATA")=Consolidated[[#This Row],[NO OF CLASSROOMS]],"","DOES NOT MATCH")</f>
        <v/>
      </c>
      <c r="BL750" s="31">
        <f>Consolidated[[#This Row],[ENROLLMENT 2021-22]]/Consolidated[[#This Row],[NO OF CLASSROOMS]]</f>
        <v>9.4789141561360193</v>
      </c>
      <c r="BM750" s="21">
        <f>Consolidated[[#This Row],[FLOOR AREA (SF)]]/Consolidated[[#This Row],[ENROLLMENT 2022-23]]</f>
        <v>111.27584444899446</v>
      </c>
      <c r="BN750" s="21" t="s">
        <v>99</v>
      </c>
      <c r="BO750" s="21" t="s">
        <v>132</v>
      </c>
      <c r="BP750" s="21" t="s">
        <v>97</v>
      </c>
      <c r="BQ750" s="21" t="s">
        <v>97</v>
      </c>
      <c r="BR750" s="21" t="s">
        <v>97</v>
      </c>
      <c r="BS750" s="21" t="str">
        <f>_xlfn.XLOOKUP(Consolidated[[#This Row],[CODE]],'[7]page 1'!$A:$A,'[7]page 1'!$C:$C,"")</f>
        <v/>
      </c>
      <c r="BT750" s="21" t="str">
        <f>_xlfn.XLOOKUP(Consolidated[[#This Row],[CODE]],[8]Sheet1!$A:$A,[8]Sheet1!$G:$G,"")</f>
        <v/>
      </c>
      <c r="BU750" s="21" t="s">
        <v>92</v>
      </c>
      <c r="BV750" s="21" t="s">
        <v>124</v>
      </c>
      <c r="BW750" s="25" t="s">
        <v>92</v>
      </c>
      <c r="BX750" s="32" t="s">
        <v>2032</v>
      </c>
      <c r="BY750" s="21" t="s">
        <v>295</v>
      </c>
      <c r="BZ750" s="21" t="s">
        <v>103</v>
      </c>
      <c r="CA750" s="33" t="s">
        <v>1977</v>
      </c>
      <c r="CB750" s="21">
        <v>1</v>
      </c>
      <c r="CC750" s="25" t="s">
        <v>105</v>
      </c>
      <c r="CD750" s="21" t="s">
        <v>97</v>
      </c>
      <c r="CE750" s="21"/>
      <c r="CF750" s="21" t="s">
        <v>143</v>
      </c>
    </row>
    <row r="751" spans="1:84" ht="27.6" x14ac:dyDescent="0.3">
      <c r="A751" s="21">
        <v>70557</v>
      </c>
      <c r="B751" s="22" t="s">
        <v>2033</v>
      </c>
      <c r="C751" s="21" t="s">
        <v>295</v>
      </c>
      <c r="D751" s="21" t="s">
        <v>295</v>
      </c>
      <c r="E751" s="21" t="s">
        <v>295</v>
      </c>
      <c r="F751" s="21"/>
      <c r="G751" s="21" t="s">
        <v>119</v>
      </c>
      <c r="H751" s="21" t="s">
        <v>120</v>
      </c>
      <c r="I751" s="21" t="s">
        <v>92</v>
      </c>
      <c r="J751" s="21" t="s">
        <v>93</v>
      </c>
      <c r="K751" s="21" t="s">
        <v>121</v>
      </c>
      <c r="L751" s="24" t="s">
        <v>92</v>
      </c>
      <c r="M751" s="24">
        <v>44.831741249374268</v>
      </c>
      <c r="N751" s="24">
        <v>34.54577906187717</v>
      </c>
      <c r="O751" s="24">
        <v>35.667540211997625</v>
      </c>
      <c r="P751" s="24">
        <v>40.497187679318856</v>
      </c>
      <c r="Q751" s="24">
        <v>38.708199252427363</v>
      </c>
      <c r="R751" s="24">
        <v>43.501128684586043</v>
      </c>
      <c r="S751" s="24" t="s">
        <v>92</v>
      </c>
      <c r="T751" s="24" t="s">
        <v>92</v>
      </c>
      <c r="U751" s="24" t="s">
        <v>92</v>
      </c>
      <c r="V751" s="24" t="s">
        <v>92</v>
      </c>
      <c r="W751" s="24" t="s">
        <v>92</v>
      </c>
      <c r="X751" s="24" t="s">
        <v>92</v>
      </c>
      <c r="Y751" s="24" t="s">
        <v>92</v>
      </c>
      <c r="Z751" s="24" t="s">
        <v>92</v>
      </c>
      <c r="AA751" s="24" t="s">
        <v>92</v>
      </c>
      <c r="AB751" s="23" t="s">
        <v>136</v>
      </c>
      <c r="AC751" s="21">
        <v>18.37299196</v>
      </c>
      <c r="AD751" s="21">
        <v>-66.145820830000005</v>
      </c>
      <c r="AE751" s="21" t="str">
        <f>_xlfn.XLOOKUP(Consolidated[[#This Row],[CODE]],[1]updatedschoolpoints!$A:$A,[1]updatedschoolpoints!$O:$O)</f>
        <v>085-097-293-10</v>
      </c>
      <c r="AF751" s="21">
        <f>_xlfn.XLOOKUP(Consolidated[[#This Row],[CODE]],[1]updatedschoolpoints!$A:$A,[1]updatedschoolpoints!$Q:$Q)</f>
        <v>10</v>
      </c>
      <c r="AG751" s="21">
        <f>_xlfn.XLOOKUP(Consolidated[[#This Row],[CODE]],[1]updatedschoolpoints!$A:$A,[1]updatedschoolpoints!$P:$P)</f>
        <v>293</v>
      </c>
      <c r="AH751" s="21">
        <f>_xlfn.XLOOKUP(Consolidated[[#This Row],[CODE]],[1]updatedschoolpoints!$A:$A,[1]updatedschoolpoints!$I:$I)</f>
        <v>2.6023093410000002</v>
      </c>
      <c r="AI751" s="21">
        <f>_xlfn.XLOOKUP(Consolidated[[#This Row],[CODE]],[1]updatedschoolpoints!$A:$A,[1]updatedschoolpoints!$H:$H)</f>
        <v>113356.1415</v>
      </c>
      <c r="AJ751" s="21">
        <v>43388</v>
      </c>
      <c r="AK751" s="21" t="s">
        <v>405</v>
      </c>
      <c r="AL751" s="26">
        <f>_xlfn.XLOOKUP(Consolidated[[#This Row],[CODE]],'[2]FCI updated 220517'!$B:$B,'[2]FCI updated 220517'!$GD:$GD)</f>
        <v>0.79249999999999998</v>
      </c>
      <c r="AM751" s="27">
        <f>IF(AND(Consolidated[[#This Row],[DESIGNATION]]="Historic",Consolidated[[#This Row],[DESIGNATION 3/22/2022]]="Historic"),AL751,AL751/1.6)</f>
        <v>0.49531249999999999</v>
      </c>
      <c r="AN751" s="21" t="s">
        <v>97</v>
      </c>
      <c r="AO751" s="21" t="s">
        <v>97</v>
      </c>
      <c r="AP751" s="21" t="str">
        <f>_xlfn.XLOOKUP(Consolidated[[#This Row],[CODE]],'[3]PRUEBA PVI'!$D:$D,'[3]PRUEBA PVI'!$I:$I,"NO DATA")</f>
        <v>REGULAR</v>
      </c>
      <c r="AQ751" s="28" t="str">
        <f>IF(_xlfn.XLOOKUP(Consolidated[[#This Row],[CODE]],'[4]PRUEBA PVI'!$D:$D,'[4]PRUEBA PVI'!$I:$I,"NOT FOUND")=Consolidated[[#This Row],[SPECIAL SCHOOL]],"MATCHES","NO")</f>
        <v>MATCHES</v>
      </c>
      <c r="AR751" s="28"/>
      <c r="AS751" s="21">
        <f>_xlfn.XLOOKUP(Consolidated[[#This Row],[CODE]],'[5]WORKING FILE'!$D:$D,'[5]WORKING FILE'!$W:$W,"")</f>
        <v>4</v>
      </c>
      <c r="AT751" s="33" t="str">
        <f>_xlfn.XLOOKUP(Consolidated[[#This Row],[CODE]],'[5]WORKING FILE'!$D:$D,'[5]WORKING FILE'!$V:$V)</f>
        <v>Take half of students from JOSEFITA MONSERRATE DE SELLES. small addition necessary</v>
      </c>
      <c r="AU751" s="21" t="str">
        <f>_xlfn.XLOOKUP(Consolidated[[#This Row],[CODE]],'[6]Karen sort'!$D:$D,'[6]Karen sort'!$O:$O,"NOT COMPLETE")</f>
        <v>K-5</v>
      </c>
      <c r="AV751" s="21">
        <v>28.5</v>
      </c>
      <c r="AW751" s="21">
        <v>3</v>
      </c>
      <c r="AX751" s="21" t="s">
        <v>92</v>
      </c>
      <c r="AY751" s="27" t="s">
        <v>92</v>
      </c>
      <c r="AZ751" s="21"/>
      <c r="BA751" s="21"/>
      <c r="BB751" s="21"/>
      <c r="BC751" s="21"/>
      <c r="BD751" s="21"/>
      <c r="BE751" s="21"/>
      <c r="BF751" s="24" t="s">
        <v>98</v>
      </c>
      <c r="BG751" s="24">
        <v>246.37207013829521</v>
      </c>
      <c r="BH751" s="29" t="str">
        <f>IF(_xlfn.XLOOKUP(Consolidated[[#This Row],[CODE]],'[4]PRUEBA PVI'!$D:$D,'[4]PRUEBA PVI'!$AF:$AF,"NOT FOUND")=BG751,"",_xlfn.XLOOKUP(Consolidated[[#This Row],[CODE]],'[4]PRUEBA PVI'!$D:$D,'[4]PRUEBA PVI'!$AF:$AF,"NOT FOUND"))</f>
        <v/>
      </c>
      <c r="BI751" s="30">
        <v>232.57565752674535</v>
      </c>
      <c r="BJ751" s="21">
        <v>25</v>
      </c>
      <c r="BK751" s="28" t="str">
        <f>IF(_xlfn.XLOOKUP(Consolidated[[#This Row],[CODE]],'[4]PRUEBA PVI'!$D:$D,'[4]PRUEBA PVI'!$AK:$AK,"NO DATA")=Consolidated[[#This Row],[NO OF CLASSROOMS]],"","DOES NOT MATCH")</f>
        <v/>
      </c>
      <c r="BL751" s="31">
        <f>Consolidated[[#This Row],[ENROLLMENT 2021-22]]/Consolidated[[#This Row],[NO OF CLASSROOMS]]</f>
        <v>9.3030263010698135</v>
      </c>
      <c r="BM751" s="21">
        <f>Consolidated[[#This Row],[FLOOR AREA (SF)]]/Consolidated[[#This Row],[ENROLLMENT 2022-23]]</f>
        <v>176.10762443829432</v>
      </c>
      <c r="BN751" s="21" t="s">
        <v>99</v>
      </c>
      <c r="BO751" s="21" t="s">
        <v>132</v>
      </c>
      <c r="BP751" s="21" t="s">
        <v>97</v>
      </c>
      <c r="BQ751" s="21" t="s">
        <v>97</v>
      </c>
      <c r="BR751" s="21" t="s">
        <v>97</v>
      </c>
      <c r="BS751" s="21" t="str">
        <f>_xlfn.XLOOKUP(Consolidated[[#This Row],[CODE]],'[7]page 1'!$A:$A,'[7]page 1'!$C:$C,"")</f>
        <v/>
      </c>
      <c r="BT751" s="21" t="str">
        <f>_xlfn.XLOOKUP(Consolidated[[#This Row],[CODE]],[8]Sheet1!$A:$A,[8]Sheet1!$G:$G,"")</f>
        <v/>
      </c>
      <c r="BU751" s="21" t="s">
        <v>92</v>
      </c>
      <c r="BV751" s="21" t="s">
        <v>101</v>
      </c>
      <c r="BW751" s="25" t="s">
        <v>92</v>
      </c>
      <c r="BX751" s="32" t="s">
        <v>2034</v>
      </c>
      <c r="BY751" s="21" t="s">
        <v>295</v>
      </c>
      <c r="BZ751" s="21" t="s">
        <v>103</v>
      </c>
      <c r="CA751" s="33" t="s">
        <v>2035</v>
      </c>
      <c r="CB751" s="21">
        <v>1</v>
      </c>
      <c r="CC751" s="25" t="s">
        <v>172</v>
      </c>
      <c r="CD751" s="21" t="s">
        <v>97</v>
      </c>
      <c r="CE751" s="21"/>
      <c r="CF751" s="21" t="s">
        <v>143</v>
      </c>
    </row>
    <row r="752" spans="1:84" ht="55.2" x14ac:dyDescent="0.3">
      <c r="A752" s="64">
        <v>70565</v>
      </c>
      <c r="B752" s="62" t="s">
        <v>2036</v>
      </c>
      <c r="C752" s="21" t="s">
        <v>295</v>
      </c>
      <c r="D752" s="21" t="s">
        <v>295</v>
      </c>
      <c r="E752" s="21" t="s">
        <v>295</v>
      </c>
      <c r="F752" s="21"/>
      <c r="G752" s="21" t="s">
        <v>92</v>
      </c>
      <c r="H752" s="21"/>
      <c r="I752" s="21" t="s">
        <v>92</v>
      </c>
      <c r="J752" s="21" t="s">
        <v>93</v>
      </c>
      <c r="K752" s="21" t="s">
        <v>94</v>
      </c>
      <c r="L752" s="24" t="s">
        <v>92</v>
      </c>
      <c r="M752" s="24" t="s">
        <v>92</v>
      </c>
      <c r="N752" s="24" t="s">
        <v>92</v>
      </c>
      <c r="O752" s="24" t="s">
        <v>92</v>
      </c>
      <c r="P752" s="24" t="s">
        <v>92</v>
      </c>
      <c r="Q752" s="24" t="s">
        <v>92</v>
      </c>
      <c r="R752" s="24" t="s">
        <v>92</v>
      </c>
      <c r="S752" s="24" t="s">
        <v>92</v>
      </c>
      <c r="T752" s="24" t="s">
        <v>92</v>
      </c>
      <c r="U752" s="24" t="s">
        <v>92</v>
      </c>
      <c r="V752" s="24" t="s">
        <v>92</v>
      </c>
      <c r="W752" s="24" t="s">
        <v>92</v>
      </c>
      <c r="X752" s="24" t="s">
        <v>92</v>
      </c>
      <c r="Y752" s="24" t="s">
        <v>92</v>
      </c>
      <c r="Z752" s="24" t="s">
        <v>92</v>
      </c>
      <c r="AA752" s="24" t="s">
        <v>92</v>
      </c>
      <c r="AB752" s="23" t="s">
        <v>719</v>
      </c>
      <c r="AC752" s="21">
        <v>18.373190000000001</v>
      </c>
      <c r="AD752" s="21">
        <v>-66.153239999999997</v>
      </c>
      <c r="AE752" s="21" t="str">
        <f>_xlfn.XLOOKUP(Consolidated[[#This Row],[CODE]],[1]updatedschoolpoints!$A:$A,[1]updatedschoolpoints!$O:$O)</f>
        <v>085-096-437-02</v>
      </c>
      <c r="AF752" s="21">
        <f>_xlfn.XLOOKUP(Consolidated[[#This Row],[CODE]],[1]updatedschoolpoints!$A:$A,[1]updatedschoolpoints!$Q:$Q)</f>
        <v>2</v>
      </c>
      <c r="AG752" s="21">
        <f>_xlfn.XLOOKUP(Consolidated[[#This Row],[CODE]],[1]updatedschoolpoints!$A:$A,[1]updatedschoolpoints!$P:$P)</f>
        <v>437</v>
      </c>
      <c r="AH752" s="21">
        <f>_xlfn.XLOOKUP(Consolidated[[#This Row],[CODE]],[1]updatedschoolpoints!$A:$A,[1]updatedschoolpoints!$I:$I)</f>
        <v>1.931382208</v>
      </c>
      <c r="AI752" s="21">
        <f>_xlfn.XLOOKUP(Consolidated[[#This Row],[CODE]],[1]updatedschoolpoints!$A:$A,[1]updatedschoolpoints!$H:$H)</f>
        <v>84130.672439999995</v>
      </c>
      <c r="AJ752" s="21">
        <v>25788</v>
      </c>
      <c r="AK752" s="21" t="s">
        <v>418</v>
      </c>
      <c r="AL752" s="26">
        <f>_xlfn.XLOOKUP(Consolidated[[#This Row],[CODE]],'[2]FCI updated 220517'!$B:$B,'[2]FCI updated 220517'!$GD:$GD)</f>
        <v>1.3360000000000001</v>
      </c>
      <c r="AM752" s="27">
        <f>IF(AND(Consolidated[[#This Row],[DESIGNATION]]="Historic",Consolidated[[#This Row],[DESIGNATION 3/22/2022]]="Historic"),AL752,AL752/1.6)</f>
        <v>0.83499999999999996</v>
      </c>
      <c r="AN752" s="21" t="s">
        <v>97</v>
      </c>
      <c r="AO752" s="21" t="s">
        <v>97</v>
      </c>
      <c r="AP752" s="21" t="str">
        <f>_xlfn.XLOOKUP(Consolidated[[#This Row],[CODE]],'[3]PRUEBA PVI'!$D:$D,'[3]PRUEBA PVI'!$I:$I,"NO DATA")</f>
        <v>REGULAR</v>
      </c>
      <c r="AQ752" s="28" t="str">
        <f>IF(_xlfn.XLOOKUP(Consolidated[[#This Row],[CODE]],'[4]PRUEBA PVI'!$D:$D,'[4]PRUEBA PVI'!$I:$I,"NOT FOUND")=Consolidated[[#This Row],[SPECIAL SCHOOL]],"MATCHES","NO")</f>
        <v>MATCHES</v>
      </c>
      <c r="AR752" s="28"/>
      <c r="AS752" s="21">
        <f>_xlfn.XLOOKUP(Consolidated[[#This Row],[CODE]],'[5]WORKING FILE'!$D:$D,'[5]WORKING FILE'!$W:$W,"")</f>
        <v>3</v>
      </c>
      <c r="AT752" s="33" t="str">
        <f>_xlfn.XLOOKUP(Consolidated[[#This Row],[CODE]],'[5]WORKING FILE'!$D:$D,'[5]WORKING FILE'!$V:$V)</f>
        <v>Specialty School. Keep</v>
      </c>
      <c r="AU752" s="21" t="str">
        <f>_xlfn.XLOOKUP(Consolidated[[#This Row],[CODE]],'[6]Karen sort'!$D:$D,'[6]Karen sort'!$O:$O,"NOT COMPLETE")</f>
        <v>SPED</v>
      </c>
      <c r="AV752" s="21">
        <v>28.5</v>
      </c>
      <c r="AW752" s="21"/>
      <c r="AX752" s="21" t="s">
        <v>92</v>
      </c>
      <c r="AY752" s="27" t="s">
        <v>92</v>
      </c>
      <c r="AZ752" s="21"/>
      <c r="BA752" s="21"/>
      <c r="BB752" s="21"/>
      <c r="BC752" s="21"/>
      <c r="BD752" s="21"/>
      <c r="BE752" s="21"/>
      <c r="BF752" s="24" t="s">
        <v>98</v>
      </c>
      <c r="BG752" s="24">
        <v>43.203685441833137</v>
      </c>
      <c r="BH752" s="29" t="str">
        <f>IF(_xlfn.XLOOKUP(Consolidated[[#This Row],[CODE]],'[4]PRUEBA PVI'!$D:$D,'[4]PRUEBA PVI'!$AF:$AF,"NOT FOUND")=BG752,"",_xlfn.XLOOKUP(Consolidated[[#This Row],[CODE]],'[4]PRUEBA PVI'!$D:$D,'[4]PRUEBA PVI'!$AF:$AF,"NOT FOUND"))</f>
        <v/>
      </c>
      <c r="BI752" s="30">
        <v>42.426776270099936</v>
      </c>
      <c r="BJ752" s="21">
        <v>12</v>
      </c>
      <c r="BK752" s="28" t="str">
        <f>IF(_xlfn.XLOOKUP(Consolidated[[#This Row],[CODE]],'[4]PRUEBA PVI'!$D:$D,'[4]PRUEBA PVI'!$AK:$AK,"NO DATA")=Consolidated[[#This Row],[NO OF CLASSROOMS]],"","DOES NOT MATCH")</f>
        <v/>
      </c>
      <c r="BL752" s="31">
        <f>Consolidated[[#This Row],[ENROLLMENT 2021-22]]/Consolidated[[#This Row],[NO OF CLASSROOMS]]</f>
        <v>3.5355646891749948</v>
      </c>
      <c r="BM752" s="21">
        <f>Consolidated[[#This Row],[FLOOR AREA (SF)]]/Consolidated[[#This Row],[ENROLLMENT 2022-23]]</f>
        <v>596.89352276947352</v>
      </c>
      <c r="BN752" s="21" t="s">
        <v>99</v>
      </c>
      <c r="BO752" s="21" t="s">
        <v>132</v>
      </c>
      <c r="BP752" s="21" t="s">
        <v>97</v>
      </c>
      <c r="BQ752" s="21" t="s">
        <v>97</v>
      </c>
      <c r="BR752" s="21" t="s">
        <v>97</v>
      </c>
      <c r="BS752" s="21" t="str">
        <f>_xlfn.XLOOKUP(Consolidated[[#This Row],[CODE]],'[7]page 1'!$A:$A,'[7]page 1'!$C:$C,"")</f>
        <v>150KVA</v>
      </c>
      <c r="BT752" s="21" t="str">
        <f>_xlfn.XLOOKUP(Consolidated[[#This Row],[CODE]],[8]Sheet1!$A:$A,[8]Sheet1!$G:$G,"")</f>
        <v/>
      </c>
      <c r="BU752" s="21" t="s">
        <v>92</v>
      </c>
      <c r="BV752" s="21" t="s">
        <v>101</v>
      </c>
      <c r="BW752" s="25" t="s">
        <v>92</v>
      </c>
      <c r="BX752" s="32" t="s">
        <v>2037</v>
      </c>
      <c r="BY752" s="21" t="s">
        <v>295</v>
      </c>
      <c r="BZ752" s="21" t="s">
        <v>103</v>
      </c>
      <c r="CA752" s="33" t="s">
        <v>1977</v>
      </c>
      <c r="CB752" s="21">
        <v>1</v>
      </c>
      <c r="CC752" s="25" t="s">
        <v>105</v>
      </c>
      <c r="CD752" s="21" t="s">
        <v>97</v>
      </c>
      <c r="CE752" s="21"/>
      <c r="CF752" s="21" t="s">
        <v>176</v>
      </c>
    </row>
    <row r="753" spans="1:84" ht="27.6" x14ac:dyDescent="0.3">
      <c r="A753" s="70">
        <v>70573</v>
      </c>
      <c r="B753" s="71" t="s">
        <v>2038</v>
      </c>
      <c r="C753" s="21" t="s">
        <v>295</v>
      </c>
      <c r="D753" s="21" t="s">
        <v>295</v>
      </c>
      <c r="E753" s="21" t="s">
        <v>295</v>
      </c>
      <c r="F753" s="21"/>
      <c r="G753" s="21" t="s">
        <v>189</v>
      </c>
      <c r="H753" s="21" t="s">
        <v>190</v>
      </c>
      <c r="I753" s="21" t="s">
        <v>92</v>
      </c>
      <c r="J753" s="21" t="s">
        <v>93</v>
      </c>
      <c r="K753" s="21" t="s">
        <v>191</v>
      </c>
      <c r="L753" s="24" t="s">
        <v>92</v>
      </c>
      <c r="M753" s="24" t="s">
        <v>92</v>
      </c>
      <c r="N753" s="24" t="s">
        <v>92</v>
      </c>
      <c r="O753" s="24" t="s">
        <v>92</v>
      </c>
      <c r="P753" s="24" t="s">
        <v>92</v>
      </c>
      <c r="Q753" s="24" t="s">
        <v>92</v>
      </c>
      <c r="R753" s="24" t="s">
        <v>92</v>
      </c>
      <c r="S753" s="24">
        <v>51.212639317590799</v>
      </c>
      <c r="T753" s="24">
        <v>64.276641260374063</v>
      </c>
      <c r="U753" s="24">
        <v>72.262622431965639</v>
      </c>
      <c r="V753" s="24" t="s">
        <v>92</v>
      </c>
      <c r="W753" s="24" t="s">
        <v>92</v>
      </c>
      <c r="X753" s="24" t="s">
        <v>92</v>
      </c>
      <c r="Y753" s="24" t="s">
        <v>92</v>
      </c>
      <c r="Z753" s="24" t="s">
        <v>92</v>
      </c>
      <c r="AA753" s="24" t="s">
        <v>92</v>
      </c>
      <c r="AB753" s="23" t="s">
        <v>192</v>
      </c>
      <c r="AC753" s="21">
        <v>18.37453417</v>
      </c>
      <c r="AD753" s="21">
        <v>-66.145693339999994</v>
      </c>
      <c r="AE753" s="21" t="str">
        <f>_xlfn.XLOOKUP(Consolidated[[#This Row],[CODE]],[1]updatedschoolpoints!$A:$A,[1]updatedschoolpoints!$O:$O)</f>
        <v>085-097-293-10</v>
      </c>
      <c r="AF753" s="21">
        <f>_xlfn.XLOOKUP(Consolidated[[#This Row],[CODE]],[1]updatedschoolpoints!$A:$A,[1]updatedschoolpoints!$Q:$Q)</f>
        <v>10</v>
      </c>
      <c r="AG753" s="21">
        <f>_xlfn.XLOOKUP(Consolidated[[#This Row],[CODE]],[1]updatedschoolpoints!$A:$A,[1]updatedschoolpoints!$P:$P)</f>
        <v>293</v>
      </c>
      <c r="AH753" s="21">
        <f>_xlfn.XLOOKUP(Consolidated[[#This Row],[CODE]],[1]updatedschoolpoints!$A:$A,[1]updatedschoolpoints!$I:$I)</f>
        <v>3.5094234150000001</v>
      </c>
      <c r="AI753" s="21">
        <f>_xlfn.XLOOKUP(Consolidated[[#This Row],[CODE]],[1]updatedschoolpoints!$A:$A,[1]updatedschoolpoints!$H:$H)</f>
        <v>152869.8725</v>
      </c>
      <c r="AJ753" s="21">
        <v>61290</v>
      </c>
      <c r="AK753" s="21" t="s">
        <v>622</v>
      </c>
      <c r="AL753" s="26">
        <f>_xlfn.XLOOKUP(Consolidated[[#This Row],[CODE]],'[2]FCI updated 220517'!$B:$B,'[2]FCI updated 220517'!$GD:$GD)</f>
        <v>1.268</v>
      </c>
      <c r="AM753" s="27">
        <f>IF(AND(Consolidated[[#This Row],[DESIGNATION]]="Historic",Consolidated[[#This Row],[DESIGNATION 3/22/2022]]="Historic"),AL753,AL753/1.6)</f>
        <v>0.79249999999999998</v>
      </c>
      <c r="AN753" s="21" t="s">
        <v>97</v>
      </c>
      <c r="AO753" s="21" t="s">
        <v>97</v>
      </c>
      <c r="AP753" s="21" t="str">
        <f>_xlfn.XLOOKUP(Consolidated[[#This Row],[CODE]],'[3]PRUEBA PVI'!$D:$D,'[3]PRUEBA PVI'!$I:$I,"NO DATA")</f>
        <v>REGULAR</v>
      </c>
      <c r="AQ753" s="28" t="str">
        <f>IF(_xlfn.XLOOKUP(Consolidated[[#This Row],[CODE]],'[4]PRUEBA PVI'!$D:$D,'[4]PRUEBA PVI'!$I:$I,"NOT FOUND")=Consolidated[[#This Row],[SPECIAL SCHOOL]],"MATCHES","NO")</f>
        <v>MATCHES</v>
      </c>
      <c r="AR753" s="28"/>
      <c r="AS753" s="21">
        <f>_xlfn.XLOOKUP(Consolidated[[#This Row],[CODE]],'[5]WORKING FILE'!$D:$D,'[5]WORKING FILE'!$W:$W,"")</f>
        <v>3</v>
      </c>
      <c r="AT753" s="33" t="str">
        <f>_xlfn.XLOOKUP(Consolidated[[#This Row],[CODE]],'[5]WORKING FILE'!$D:$D,'[5]WORKING FILE'!$V:$V)</f>
        <v>Extra SF here</v>
      </c>
      <c r="AU753" s="21" t="str">
        <f>_xlfn.XLOOKUP(Consolidated[[#This Row],[CODE]],'[6]Karen sort'!$D:$D,'[6]Karen sort'!$O:$O,"NOT COMPLETE")</f>
        <v>6-8</v>
      </c>
      <c r="AV753" s="21">
        <v>28.5</v>
      </c>
      <c r="AW753" s="21">
        <v>2</v>
      </c>
      <c r="AX753" s="21" t="s">
        <v>92</v>
      </c>
      <c r="AY753" s="27" t="s">
        <v>92</v>
      </c>
      <c r="AZ753" s="21"/>
      <c r="BA753" s="21"/>
      <c r="BB753" s="21"/>
      <c r="BC753" s="21"/>
      <c r="BD753" s="21"/>
      <c r="BE753" s="21"/>
      <c r="BF753" s="24" t="s">
        <v>98</v>
      </c>
      <c r="BG753" s="24">
        <v>225.45264345348494</v>
      </c>
      <c r="BH753" s="29" t="str">
        <f>IF(_xlfn.XLOOKUP(Consolidated[[#This Row],[CODE]],'[4]PRUEBA PVI'!$D:$D,'[4]PRUEBA PVI'!$AF:$AF,"NOT FOUND")=BG753,"",_xlfn.XLOOKUP(Consolidated[[#This Row],[CODE]],'[4]PRUEBA PVI'!$D:$D,'[4]PRUEBA PVI'!$AF:$AF,"NOT FOUND"))</f>
        <v/>
      </c>
      <c r="BI753" s="30">
        <v>213.56899205946002</v>
      </c>
      <c r="BJ753" s="21">
        <v>38</v>
      </c>
      <c r="BK753" s="28" t="str">
        <f>IF(_xlfn.XLOOKUP(Consolidated[[#This Row],[CODE]],'[4]PRUEBA PVI'!$D:$D,'[4]PRUEBA PVI'!$AK:$AK,"NO DATA")=Consolidated[[#This Row],[NO OF CLASSROOMS]],"","DOES NOT MATCH")</f>
        <v/>
      </c>
      <c r="BL753" s="31">
        <f>Consolidated[[#This Row],[ENROLLMENT 2021-22]]/Consolidated[[#This Row],[NO OF CLASSROOMS]]</f>
        <v>5.6202366331436844</v>
      </c>
      <c r="BM753" s="21">
        <f>Consolidated[[#This Row],[FLOOR AREA (SF)]]/Consolidated[[#This Row],[ENROLLMENT 2022-23]]</f>
        <v>271.85309988456737</v>
      </c>
      <c r="BN753" s="21" t="s">
        <v>99</v>
      </c>
      <c r="BO753" s="21" t="s">
        <v>132</v>
      </c>
      <c r="BP753" s="21" t="s">
        <v>97</v>
      </c>
      <c r="BQ753" s="21" t="s">
        <v>97</v>
      </c>
      <c r="BR753" s="21" t="s">
        <v>97</v>
      </c>
      <c r="BS753" s="21" t="str">
        <f>_xlfn.XLOOKUP(Consolidated[[#This Row],[CODE]],'[7]page 1'!$A:$A,'[7]page 1'!$C:$C,"")</f>
        <v/>
      </c>
      <c r="BT753" s="21" t="str">
        <f>_xlfn.XLOOKUP(Consolidated[[#This Row],[CODE]],[8]Sheet1!$A:$A,[8]Sheet1!$G:$G,"")</f>
        <v/>
      </c>
      <c r="BU753" s="21" t="s">
        <v>92</v>
      </c>
      <c r="BV753" s="21" t="s">
        <v>101</v>
      </c>
      <c r="BW753" s="25" t="s">
        <v>92</v>
      </c>
      <c r="BX753" s="32" t="s">
        <v>2039</v>
      </c>
      <c r="BY753" s="21" t="s">
        <v>295</v>
      </c>
      <c r="BZ753" s="21" t="s">
        <v>103</v>
      </c>
      <c r="CA753" s="33" t="s">
        <v>1977</v>
      </c>
      <c r="CB753" s="21">
        <v>1</v>
      </c>
      <c r="CC753" s="25" t="s">
        <v>105</v>
      </c>
      <c r="CD753" s="21" t="s">
        <v>97</v>
      </c>
      <c r="CE753" s="21"/>
      <c r="CF753" s="21" t="s">
        <v>106</v>
      </c>
    </row>
    <row r="754" spans="1:84" ht="41.4" x14ac:dyDescent="0.3">
      <c r="A754" s="69">
        <v>70581</v>
      </c>
      <c r="B754" s="68" t="s">
        <v>2040</v>
      </c>
      <c r="C754" s="21" t="s">
        <v>295</v>
      </c>
      <c r="D754" s="21" t="s">
        <v>295</v>
      </c>
      <c r="E754" s="21" t="s">
        <v>295</v>
      </c>
      <c r="F754" s="21"/>
      <c r="G754" s="21" t="s">
        <v>234</v>
      </c>
      <c r="H754" s="21" t="s">
        <v>235</v>
      </c>
      <c r="I754" s="21" t="s">
        <v>92</v>
      </c>
      <c r="J754" s="21" t="s">
        <v>92</v>
      </c>
      <c r="K754" s="21" t="s">
        <v>236</v>
      </c>
      <c r="L754" s="24" t="s">
        <v>92</v>
      </c>
      <c r="M754" s="24" t="s">
        <v>92</v>
      </c>
      <c r="N754" s="24" t="s">
        <v>92</v>
      </c>
      <c r="O754" s="24" t="s">
        <v>92</v>
      </c>
      <c r="P754" s="24" t="s">
        <v>92</v>
      </c>
      <c r="Q754" s="24" t="s">
        <v>92</v>
      </c>
      <c r="R754" s="24" t="s">
        <v>92</v>
      </c>
      <c r="S754" s="24">
        <v>38.883670592985609</v>
      </c>
      <c r="T754" s="24">
        <v>37.809788976690626</v>
      </c>
      <c r="U754" s="24">
        <v>49.442846927134383</v>
      </c>
      <c r="V754" s="24">
        <v>70.652134983581433</v>
      </c>
      <c r="W754" s="24">
        <v>64.871076898515412</v>
      </c>
      <c r="X754" s="24">
        <v>45.3523638992001</v>
      </c>
      <c r="Y754" s="24">
        <v>29.904210606201715</v>
      </c>
      <c r="Z754" s="24" t="s">
        <v>92</v>
      </c>
      <c r="AA754" s="24" t="s">
        <v>92</v>
      </c>
      <c r="AB754" s="23" t="s">
        <v>313</v>
      </c>
      <c r="AC754" s="21">
        <v>18.390509999999999</v>
      </c>
      <c r="AD754" s="21">
        <v>-66.142570000000006</v>
      </c>
      <c r="AE754" s="21" t="str">
        <f>_xlfn.XLOOKUP(Consolidated[[#This Row],[CODE]],[1]updatedschoolpoints!$A:$A,[1]updatedschoolpoints!$O:$O)</f>
        <v>085-048-308-01</v>
      </c>
      <c r="AF754" s="21">
        <f>_xlfn.XLOOKUP(Consolidated[[#This Row],[CODE]],[1]updatedschoolpoints!$A:$A,[1]updatedschoolpoints!$Q:$Q)</f>
        <v>1</v>
      </c>
      <c r="AG754" s="21">
        <f>_xlfn.XLOOKUP(Consolidated[[#This Row],[CODE]],[1]updatedschoolpoints!$A:$A,[1]updatedschoolpoints!$P:$P)</f>
        <v>308</v>
      </c>
      <c r="AH754" s="21">
        <f>_xlfn.XLOOKUP(Consolidated[[#This Row],[CODE]],[1]updatedschoolpoints!$A:$A,[1]updatedschoolpoints!$I:$I)</f>
        <v>1.1277146950000001</v>
      </c>
      <c r="AI754" s="21">
        <f>_xlfn.XLOOKUP(Consolidated[[#This Row],[CODE]],[1]updatedschoolpoints!$A:$A,[1]updatedschoolpoints!$H:$H)</f>
        <v>49123.055630000003</v>
      </c>
      <c r="AJ754" s="21">
        <v>45900</v>
      </c>
      <c r="AK754" s="21" t="s">
        <v>622</v>
      </c>
      <c r="AL754" s="26">
        <f>_xlfn.XLOOKUP(Consolidated[[#This Row],[CODE]],'[2]FCI updated 220517'!$B:$B,'[2]FCI updated 220517'!$GD:$GD)</f>
        <v>1.3480000000000001</v>
      </c>
      <c r="AM754" s="27">
        <f>IF(AND(Consolidated[[#This Row],[DESIGNATION]]="Historic",Consolidated[[#This Row],[DESIGNATION 3/22/2022]]="Historic"),AL754,AL754/1.6)</f>
        <v>0.84250000000000003</v>
      </c>
      <c r="AN754" s="21" t="s">
        <v>97</v>
      </c>
      <c r="AO754" s="21" t="s">
        <v>97</v>
      </c>
      <c r="AP754" s="21" t="str">
        <f>_xlfn.XLOOKUP(Consolidated[[#This Row],[CODE]],'[3]PRUEBA PVI'!$D:$D,'[3]PRUEBA PVI'!$I:$I,"NO DATA")</f>
        <v>VOCACIONAL</v>
      </c>
      <c r="AQ754" s="28" t="str">
        <f>IF(_xlfn.XLOOKUP(Consolidated[[#This Row],[CODE]],'[4]PRUEBA PVI'!$D:$D,'[4]PRUEBA PVI'!$I:$I,"NOT FOUND")=Consolidated[[#This Row],[SPECIAL SCHOOL]],"MATCHES","NO")</f>
        <v>MATCHES</v>
      </c>
      <c r="AR754" s="28"/>
      <c r="AS754" s="21">
        <f>_xlfn.XLOOKUP(Consolidated[[#This Row],[CODE]],'[5]WORKING FILE'!$D:$D,'[5]WORKING FILE'!$W:$W,"")</f>
        <v>3</v>
      </c>
      <c r="AT754" s="33" t="str">
        <f>_xlfn.XLOOKUP(Consolidated[[#This Row],[CODE]],'[5]WORKING FILE'!$D:$D,'[5]WORKING FILE'!$V:$V)</f>
        <v>In Flood Plain like most of the surroundings. Simplify grade configurations in community by sending MS students to DR JOSE ANTONIO DAVILA while bringing in HS students from PEDRO P CASABLANCA. Make shelter.</v>
      </c>
      <c r="AU754" s="21" t="str">
        <f>_xlfn.XLOOKUP(Consolidated[[#This Row],[CODE]],'[6]Karen sort'!$D:$D,'[6]Karen sort'!$O:$O,"NOT COMPLETE")</f>
        <v>9-12</v>
      </c>
      <c r="AV754" s="21">
        <v>28.5</v>
      </c>
      <c r="AW754" s="21">
        <v>2</v>
      </c>
      <c r="AX754" s="21" t="s">
        <v>92</v>
      </c>
      <c r="AY754" s="27" t="s">
        <v>92</v>
      </c>
      <c r="AZ754" s="21"/>
      <c r="BA754" s="21"/>
      <c r="BB754" s="21"/>
      <c r="BC754" s="21"/>
      <c r="BD754" s="21"/>
      <c r="BE754" s="21"/>
      <c r="BF754" s="24" t="s">
        <v>98</v>
      </c>
      <c r="BG754" s="24">
        <v>336.91609288430931</v>
      </c>
      <c r="BH754" s="29" t="str">
        <f>IF(_xlfn.XLOOKUP(Consolidated[[#This Row],[CODE]],'[4]PRUEBA PVI'!$D:$D,'[4]PRUEBA PVI'!$AF:$AF,"NOT FOUND")=BG754,"",_xlfn.XLOOKUP(Consolidated[[#This Row],[CODE]],'[4]PRUEBA PVI'!$D:$D,'[4]PRUEBA PVI'!$AF:$AF,"NOT FOUND"))</f>
        <v/>
      </c>
      <c r="BI754" s="30">
        <v>321.57903102680501</v>
      </c>
      <c r="BJ754" s="21">
        <v>31</v>
      </c>
      <c r="BK754" s="28" t="str">
        <f>IF(_xlfn.XLOOKUP(Consolidated[[#This Row],[CODE]],'[4]PRUEBA PVI'!$D:$D,'[4]PRUEBA PVI'!$AK:$AK,"NO DATA")=Consolidated[[#This Row],[NO OF CLASSROOMS]],"","DOES NOT MATCH")</f>
        <v/>
      </c>
      <c r="BL754" s="31">
        <f>Consolidated[[#This Row],[ENROLLMENT 2021-22]]/Consolidated[[#This Row],[NO OF CLASSROOMS]]</f>
        <v>10.373517129896936</v>
      </c>
      <c r="BM754" s="21">
        <f>Consolidated[[#This Row],[FLOOR AREA (SF)]]/Consolidated[[#This Row],[ENROLLMENT 2022-23]]</f>
        <v>136.23570072611878</v>
      </c>
      <c r="BN754" s="21" t="s">
        <v>99</v>
      </c>
      <c r="BO754" s="21" t="s">
        <v>100</v>
      </c>
      <c r="BP754" s="21" t="s">
        <v>97</v>
      </c>
      <c r="BQ754" s="21" t="s">
        <v>97</v>
      </c>
      <c r="BR754" s="21" t="s">
        <v>97</v>
      </c>
      <c r="BS754" s="21" t="str">
        <f>_xlfn.XLOOKUP(Consolidated[[#This Row],[CODE]],'[7]page 1'!$A:$A,'[7]page 1'!$C:$C,"")</f>
        <v/>
      </c>
      <c r="BT754" s="21" t="str">
        <f>_xlfn.XLOOKUP(Consolidated[[#This Row],[CODE]],[8]Sheet1!$A:$A,[8]Sheet1!$G:$G,"")</f>
        <v/>
      </c>
      <c r="BU754" s="21" t="s">
        <v>92</v>
      </c>
      <c r="BV754" s="21" t="s">
        <v>101</v>
      </c>
      <c r="BW754" s="25" t="s">
        <v>92</v>
      </c>
      <c r="BX754" s="32" t="s">
        <v>2041</v>
      </c>
      <c r="BY754" s="21" t="s">
        <v>295</v>
      </c>
      <c r="BZ754" s="21" t="s">
        <v>103</v>
      </c>
      <c r="CA754" s="33" t="s">
        <v>1996</v>
      </c>
      <c r="CB754" s="21">
        <v>1</v>
      </c>
      <c r="CC754" s="25" t="s">
        <v>105</v>
      </c>
      <c r="CD754" s="21" t="s">
        <v>97</v>
      </c>
      <c r="CE754" s="21"/>
      <c r="CF754" s="21" t="s">
        <v>134</v>
      </c>
    </row>
    <row r="755" spans="1:84" ht="55.2" x14ac:dyDescent="0.3">
      <c r="A755" s="21">
        <v>70599</v>
      </c>
      <c r="B755" s="22" t="s">
        <v>2042</v>
      </c>
      <c r="C755" s="21" t="s">
        <v>295</v>
      </c>
      <c r="D755" s="21" t="s">
        <v>295</v>
      </c>
      <c r="E755" s="21" t="s">
        <v>295</v>
      </c>
      <c r="F755" s="21"/>
      <c r="G755" s="21" t="s">
        <v>255</v>
      </c>
      <c r="H755" s="21" t="s">
        <v>256</v>
      </c>
      <c r="I755" s="21" t="s">
        <v>92</v>
      </c>
      <c r="J755" s="21" t="s">
        <v>93</v>
      </c>
      <c r="K755" s="21" t="s">
        <v>111</v>
      </c>
      <c r="L755" s="24" t="s">
        <v>92</v>
      </c>
      <c r="M755" s="24">
        <v>27.662138217699013</v>
      </c>
      <c r="N755" s="24">
        <v>18.673394087501173</v>
      </c>
      <c r="O755" s="24">
        <v>18.772389585261909</v>
      </c>
      <c r="P755" s="24">
        <v>26.370261744672742</v>
      </c>
      <c r="Q755" s="24">
        <v>18.882048415818225</v>
      </c>
      <c r="R755" s="24">
        <v>17.967857500155105</v>
      </c>
      <c r="S755" s="24">
        <v>30.348230706720475</v>
      </c>
      <c r="T755" s="24" t="s">
        <v>92</v>
      </c>
      <c r="U755" s="24" t="s">
        <v>92</v>
      </c>
      <c r="V755" s="24" t="s">
        <v>92</v>
      </c>
      <c r="W755" s="24" t="s">
        <v>92</v>
      </c>
      <c r="X755" s="24" t="s">
        <v>92</v>
      </c>
      <c r="Y755" s="24" t="s">
        <v>92</v>
      </c>
      <c r="Z755" s="24">
        <v>4.5799178676383905</v>
      </c>
      <c r="AA755" s="24" t="s">
        <v>92</v>
      </c>
      <c r="AB755" s="23" t="s">
        <v>278</v>
      </c>
      <c r="AC755" s="21">
        <v>18.393050809999998</v>
      </c>
      <c r="AD755" s="21">
        <v>-66.133304159999994</v>
      </c>
      <c r="AE755" s="21" t="str">
        <f>_xlfn.XLOOKUP(Consolidated[[#This Row],[CODE]],[1]updatedschoolpoints!$A:$A,[1]updatedschoolpoints!$O:$O)</f>
        <v>085-039-978-04</v>
      </c>
      <c r="AF755" s="21">
        <f>_xlfn.XLOOKUP(Consolidated[[#This Row],[CODE]],[1]updatedschoolpoints!$A:$A,[1]updatedschoolpoints!$Q:$Q)</f>
        <v>4</v>
      </c>
      <c r="AG755" s="21">
        <f>_xlfn.XLOOKUP(Consolidated[[#This Row],[CODE]],[1]updatedschoolpoints!$A:$A,[1]updatedschoolpoints!$P:$P)</f>
        <v>978</v>
      </c>
      <c r="AH755" s="21">
        <f>_xlfn.XLOOKUP(Consolidated[[#This Row],[CODE]],[1]updatedschoolpoints!$A:$A,[1]updatedschoolpoints!$I:$I)</f>
        <v>1.080693991</v>
      </c>
      <c r="AI755" s="21">
        <f>_xlfn.XLOOKUP(Consolidated[[#This Row],[CODE]],[1]updatedschoolpoints!$A:$A,[1]updatedschoolpoints!$H:$H)</f>
        <v>47074.841939999998</v>
      </c>
      <c r="AJ755" s="21">
        <v>21757</v>
      </c>
      <c r="AK755" s="21" t="s">
        <v>174</v>
      </c>
      <c r="AL755" s="26">
        <f>_xlfn.XLOOKUP(Consolidated[[#This Row],[CODE]],'[2]FCI updated 220517'!$B:$B,'[2]FCI updated 220517'!$GD:$GD)</f>
        <v>1.532</v>
      </c>
      <c r="AM755" s="27">
        <f>IF(AND(Consolidated[[#This Row],[DESIGNATION]]="Historic",Consolidated[[#This Row],[DESIGNATION 3/22/2022]]="Historic"),AL755,AL755/1.6)</f>
        <v>0.95750000000000002</v>
      </c>
      <c r="AN755" s="21" t="s">
        <v>97</v>
      </c>
      <c r="AO755" s="21" t="s">
        <v>97</v>
      </c>
      <c r="AP755" s="21" t="str">
        <f>_xlfn.XLOOKUP(Consolidated[[#This Row],[CODE]],'[3]PRUEBA PVI'!$D:$D,'[3]PRUEBA PVI'!$I:$I,"NO DATA")</f>
        <v>REGULAR</v>
      </c>
      <c r="AQ755" s="28" t="str">
        <f>IF(_xlfn.XLOOKUP(Consolidated[[#This Row],[CODE]],'[4]PRUEBA PVI'!$D:$D,'[4]PRUEBA PVI'!$I:$I,"NOT FOUND")=Consolidated[[#This Row],[SPECIAL SCHOOL]],"MATCHES","NO")</f>
        <v>MATCHES</v>
      </c>
      <c r="AR755" s="28"/>
      <c r="AS755" s="21">
        <f>_xlfn.XLOOKUP(Consolidated[[#This Row],[CODE]],'[5]WORKING FILE'!$D:$D,'[5]WORKING FILE'!$W:$W,"")</f>
        <v>1</v>
      </c>
      <c r="AT755" s="33" t="str">
        <f>_xlfn.XLOOKUP(Consolidated[[#This Row],[CODE]],'[5]WORKING FILE'!$D:$D,'[5]WORKING FILE'!$V:$V)</f>
        <v>Small. Simplify grade configurations in community. Send ES students to CARMEN GOMEZ TEJERA. Send MS students to DR. JOSE ANTONIO DAVILA.</v>
      </c>
      <c r="AU755" s="21" t="str">
        <f>_xlfn.XLOOKUP(Consolidated[[#This Row],[CODE]],'[6]Karen sort'!$D:$D,'[6]Karen sort'!$O:$O,"NOT COMPLETE")</f>
        <v>-</v>
      </c>
      <c r="AV755" s="21">
        <v>28.5</v>
      </c>
      <c r="AW755" s="21">
        <v>2</v>
      </c>
      <c r="AX755" s="21" t="s">
        <v>92</v>
      </c>
      <c r="AY755" s="27" t="s">
        <v>92</v>
      </c>
      <c r="AZ755" s="21"/>
      <c r="BA755" s="21"/>
      <c r="BB755" s="21"/>
      <c r="BC755" s="21"/>
      <c r="BD755" s="21"/>
      <c r="BE755" s="21"/>
      <c r="BF755" s="24" t="s">
        <v>98</v>
      </c>
      <c r="BG755" s="24">
        <v>176.66589545679975</v>
      </c>
      <c r="BH755" s="29" t="str">
        <f>IF(_xlfn.XLOOKUP(Consolidated[[#This Row],[CODE]],'[4]PRUEBA PVI'!$D:$D,'[4]PRUEBA PVI'!$AF:$AF,"NOT FOUND")=BG755,"",_xlfn.XLOOKUP(Consolidated[[#This Row],[CODE]],'[4]PRUEBA PVI'!$D:$D,'[4]PRUEBA PVI'!$AF:$AF,"NOT FOUND"))</f>
        <v/>
      </c>
      <c r="BI755" s="30">
        <v>167.96450525798869</v>
      </c>
      <c r="BJ755" s="21">
        <v>21</v>
      </c>
      <c r="BK755" s="28" t="str">
        <f>IF(_xlfn.XLOOKUP(Consolidated[[#This Row],[CODE]],'[4]PRUEBA PVI'!$D:$D,'[4]PRUEBA PVI'!$AK:$AK,"NO DATA")=Consolidated[[#This Row],[NO OF CLASSROOMS]],"","DOES NOT MATCH")</f>
        <v/>
      </c>
      <c r="BL755" s="31">
        <f>Consolidated[[#This Row],[ENROLLMENT 2021-22]]/Consolidated[[#This Row],[NO OF CLASSROOMS]]</f>
        <v>7.9983097741899378</v>
      </c>
      <c r="BM755" s="21">
        <f>Consolidated[[#This Row],[FLOOR AREA (SF)]]/Consolidated[[#This Row],[ENROLLMENT 2022-23]]</f>
        <v>123.15336779486258</v>
      </c>
      <c r="BN755" s="21" t="s">
        <v>99</v>
      </c>
      <c r="BO755" s="21" t="s">
        <v>100</v>
      </c>
      <c r="BP755" s="21" t="s">
        <v>97</v>
      </c>
      <c r="BQ755" s="21" t="s">
        <v>97</v>
      </c>
      <c r="BR755" s="21" t="s">
        <v>97</v>
      </c>
      <c r="BS755" s="21" t="str">
        <f>_xlfn.XLOOKUP(Consolidated[[#This Row],[CODE]],'[7]page 1'!$A:$A,'[7]page 1'!$C:$C,"")</f>
        <v>150KVA</v>
      </c>
      <c r="BT755" s="21" t="str">
        <f>_xlfn.XLOOKUP(Consolidated[[#This Row],[CODE]],[8]Sheet1!$A:$A,[8]Sheet1!$G:$G,"")</f>
        <v/>
      </c>
      <c r="BU755" s="21" t="s">
        <v>92</v>
      </c>
      <c r="BV755" s="21" t="s">
        <v>124</v>
      </c>
      <c r="BW755" s="25" t="s">
        <v>92</v>
      </c>
      <c r="BX755" s="32" t="s">
        <v>2043</v>
      </c>
      <c r="BY755" s="21" t="s">
        <v>295</v>
      </c>
      <c r="BZ755" s="21" t="s">
        <v>103</v>
      </c>
      <c r="CA755" s="33" t="s">
        <v>1996</v>
      </c>
      <c r="CB755" s="21">
        <v>1</v>
      </c>
      <c r="CC755" s="25" t="s">
        <v>105</v>
      </c>
      <c r="CD755" s="21" t="s">
        <v>97</v>
      </c>
      <c r="CE755" s="21"/>
      <c r="CF755" s="21" t="s">
        <v>154</v>
      </c>
    </row>
    <row r="756" spans="1:84" ht="27.6" x14ac:dyDescent="0.3">
      <c r="A756" s="70">
        <v>70615</v>
      </c>
      <c r="B756" s="71" t="s">
        <v>2044</v>
      </c>
      <c r="C756" s="21" t="s">
        <v>295</v>
      </c>
      <c r="D756" s="21" t="s">
        <v>295</v>
      </c>
      <c r="E756" s="21" t="s">
        <v>295</v>
      </c>
      <c r="F756" s="21"/>
      <c r="G756" s="21" t="s">
        <v>160</v>
      </c>
      <c r="H756" s="21" t="s">
        <v>161</v>
      </c>
      <c r="I756" s="21" t="s">
        <v>92</v>
      </c>
      <c r="J756" s="21" t="s">
        <v>93</v>
      </c>
      <c r="K756" s="21" t="s">
        <v>162</v>
      </c>
      <c r="L756" s="24" t="s">
        <v>92</v>
      </c>
      <c r="M756" s="24" t="s">
        <v>92</v>
      </c>
      <c r="N756" s="24" t="s">
        <v>92</v>
      </c>
      <c r="O756" s="24" t="s">
        <v>92</v>
      </c>
      <c r="P756" s="24" t="s">
        <v>92</v>
      </c>
      <c r="Q756" s="24" t="s">
        <v>92</v>
      </c>
      <c r="R756" s="24" t="s">
        <v>92</v>
      </c>
      <c r="S756" s="24" t="s">
        <v>92</v>
      </c>
      <c r="T756" s="24" t="s">
        <v>92</v>
      </c>
      <c r="U756" s="24" t="s">
        <v>92</v>
      </c>
      <c r="V756" s="24">
        <v>61.104549174989344</v>
      </c>
      <c r="W756" s="24">
        <v>37.205470574148542</v>
      </c>
      <c r="X756" s="24">
        <v>82.985176496408698</v>
      </c>
      <c r="Y756" s="24">
        <v>58.843769257364663</v>
      </c>
      <c r="Z756" s="24" t="s">
        <v>92</v>
      </c>
      <c r="AA756" s="24" t="s">
        <v>92</v>
      </c>
      <c r="AB756" s="23" t="s">
        <v>178</v>
      </c>
      <c r="AC756" s="21">
        <v>18.369260000000001</v>
      </c>
      <c r="AD756" s="21">
        <v>-66.148939999999996</v>
      </c>
      <c r="AE756" s="21" t="str">
        <f>_xlfn.XLOOKUP(Consolidated[[#This Row],[CODE]],[1]updatedschoolpoints!$A:$A,[1]updatedschoolpoints!$O:$O)</f>
        <v>085-097-293-10</v>
      </c>
      <c r="AF756" s="21">
        <f>_xlfn.XLOOKUP(Consolidated[[#This Row],[CODE]],[1]updatedschoolpoints!$A:$A,[1]updatedschoolpoints!$Q:$Q)</f>
        <v>10</v>
      </c>
      <c r="AG756" s="21">
        <f>_xlfn.XLOOKUP(Consolidated[[#This Row],[CODE]],[1]updatedschoolpoints!$A:$A,[1]updatedschoolpoints!$P:$P)</f>
        <v>293</v>
      </c>
      <c r="AH756" s="21">
        <f>_xlfn.XLOOKUP(Consolidated[[#This Row],[CODE]],[1]updatedschoolpoints!$A:$A,[1]updatedschoolpoints!$I:$I)</f>
        <v>6.5554697060000002</v>
      </c>
      <c r="AI756" s="21">
        <f>_xlfn.XLOOKUP(Consolidated[[#This Row],[CODE]],[1]updatedschoolpoints!$A:$A,[1]updatedschoolpoints!$H:$H)</f>
        <v>285555.11820000003</v>
      </c>
      <c r="AJ756" s="21">
        <v>60039</v>
      </c>
      <c r="AK756" s="21" t="s">
        <v>248</v>
      </c>
      <c r="AL756" s="26">
        <f>_xlfn.XLOOKUP(Consolidated[[#This Row],[CODE]],'[2]FCI updated 220517'!$B:$B,'[2]FCI updated 220517'!$GD:$GD)</f>
        <v>1.44</v>
      </c>
      <c r="AM756" s="27">
        <f>IF(AND(Consolidated[[#This Row],[DESIGNATION]]="Historic",Consolidated[[#This Row],[DESIGNATION 3/22/2022]]="Historic"),AL756,AL756/1.6)</f>
        <v>0.89999999999999991</v>
      </c>
      <c r="AN756" s="21" t="s">
        <v>97</v>
      </c>
      <c r="AO756" s="21" t="s">
        <v>97</v>
      </c>
      <c r="AP756" s="21" t="str">
        <f>_xlfn.XLOOKUP(Consolidated[[#This Row],[CODE]],'[3]PRUEBA PVI'!$D:$D,'[3]PRUEBA PVI'!$I:$I,"NO DATA")</f>
        <v>REGULAR</v>
      </c>
      <c r="AQ756" s="28" t="str">
        <f>IF(_xlfn.XLOOKUP(Consolidated[[#This Row],[CODE]],'[4]PRUEBA PVI'!$D:$D,'[4]PRUEBA PVI'!$I:$I,"NOT FOUND")=Consolidated[[#This Row],[SPECIAL SCHOOL]],"MATCHES","NO")</f>
        <v>MATCHES</v>
      </c>
      <c r="AR756" s="28"/>
      <c r="AS756" s="21">
        <f>_xlfn.XLOOKUP(Consolidated[[#This Row],[CODE]],'[5]WORKING FILE'!$D:$D,'[5]WORKING FILE'!$W:$W,"")</f>
        <v>1</v>
      </c>
      <c r="AT756" s="33" t="str">
        <f>_xlfn.XLOOKUP(Consolidated[[#This Row],[CODE]],'[5]WORKING FILE'!$D:$D,'[5]WORKING FILE'!$V:$V)</f>
        <v xml:space="preserve">Smaller HS. Recommend moving students to nearby TOMAS CONGAY. </v>
      </c>
      <c r="AU756" s="21" t="str">
        <f>_xlfn.XLOOKUP(Consolidated[[#This Row],[CODE]],'[6]Karen sort'!$D:$D,'[6]Karen sort'!$O:$O,"NOT COMPLETE")</f>
        <v>-</v>
      </c>
      <c r="AV756" s="21">
        <v>28.5</v>
      </c>
      <c r="AW756" s="21">
        <v>2</v>
      </c>
      <c r="AX756" s="21" t="s">
        <v>92</v>
      </c>
      <c r="AY756" s="27" t="s">
        <v>92</v>
      </c>
      <c r="AZ756" s="21"/>
      <c r="BA756" s="21"/>
      <c r="BB756" s="21"/>
      <c r="BC756" s="21"/>
      <c r="BD756" s="21"/>
      <c r="BE756" s="21"/>
      <c r="BF756" s="24" t="s">
        <v>98</v>
      </c>
      <c r="BG756" s="24">
        <v>283.46944638039736</v>
      </c>
      <c r="BH756" s="29" t="str">
        <f>IF(_xlfn.XLOOKUP(Consolidated[[#This Row],[CODE]],'[4]PRUEBA PVI'!$D:$D,'[4]PRUEBA PVI'!$AF:$AF,"NOT FOUND")=BG756,"",_xlfn.XLOOKUP(Consolidated[[#This Row],[CODE]],'[4]PRUEBA PVI'!$D:$D,'[4]PRUEBA PVI'!$AF:$AF,"NOT FOUND"))</f>
        <v/>
      </c>
      <c r="BI756" s="30">
        <v>273.34455386963924</v>
      </c>
      <c r="BJ756" s="21">
        <v>45</v>
      </c>
      <c r="BK756" s="28" t="str">
        <f>IF(_xlfn.XLOOKUP(Consolidated[[#This Row],[CODE]],'[4]PRUEBA PVI'!$D:$D,'[4]PRUEBA PVI'!$AK:$AK,"NO DATA")=Consolidated[[#This Row],[NO OF CLASSROOMS]],"","DOES NOT MATCH")</f>
        <v/>
      </c>
      <c r="BL756" s="31">
        <f>Consolidated[[#This Row],[ENROLLMENT 2021-22]]/Consolidated[[#This Row],[NO OF CLASSROOMS]]</f>
        <v>6.0743234193253164</v>
      </c>
      <c r="BM756" s="21">
        <f>Consolidated[[#This Row],[FLOOR AREA (SF)]]/Consolidated[[#This Row],[ENROLLMENT 2022-23]]</f>
        <v>211.80060414494059</v>
      </c>
      <c r="BN756" s="21" t="s">
        <v>99</v>
      </c>
      <c r="BO756" s="21" t="s">
        <v>132</v>
      </c>
      <c r="BP756" s="21" t="s">
        <v>97</v>
      </c>
      <c r="BQ756" s="21" t="s">
        <v>97</v>
      </c>
      <c r="BR756" s="21" t="s">
        <v>97</v>
      </c>
      <c r="BS756" s="21" t="str">
        <f>_xlfn.XLOOKUP(Consolidated[[#This Row],[CODE]],'[7]page 1'!$A:$A,'[7]page 1'!$C:$C,"")</f>
        <v>85KVA</v>
      </c>
      <c r="BT756" s="21" t="str">
        <f>_xlfn.XLOOKUP(Consolidated[[#This Row],[CODE]],[8]Sheet1!$A:$A,[8]Sheet1!$G:$G,"")</f>
        <v>ESSER ROOF SEALING PROGRAM</v>
      </c>
      <c r="BU756" s="21" t="s">
        <v>92</v>
      </c>
      <c r="BV756" s="21" t="s">
        <v>101</v>
      </c>
      <c r="BW756" s="25" t="s">
        <v>92</v>
      </c>
      <c r="BX756" s="32" t="s">
        <v>2034</v>
      </c>
      <c r="BY756" s="21" t="s">
        <v>295</v>
      </c>
      <c r="BZ756" s="21" t="s">
        <v>103</v>
      </c>
      <c r="CA756" s="33" t="s">
        <v>1993</v>
      </c>
      <c r="CB756" s="21">
        <v>1</v>
      </c>
      <c r="CC756" s="25" t="s">
        <v>105</v>
      </c>
      <c r="CD756" s="21" t="s">
        <v>97</v>
      </c>
      <c r="CE756" s="21"/>
      <c r="CF756" s="21" t="s">
        <v>176</v>
      </c>
    </row>
    <row r="757" spans="1:84" ht="41.4" x14ac:dyDescent="0.3">
      <c r="A757" s="64">
        <v>70623</v>
      </c>
      <c r="B757" s="62" t="s">
        <v>2045</v>
      </c>
      <c r="C757" s="21" t="s">
        <v>295</v>
      </c>
      <c r="D757" s="21" t="s">
        <v>295</v>
      </c>
      <c r="E757" s="21" t="s">
        <v>295</v>
      </c>
      <c r="F757" s="21"/>
      <c r="G757" s="21" t="s">
        <v>160</v>
      </c>
      <c r="H757" s="21" t="s">
        <v>161</v>
      </c>
      <c r="I757" s="21" t="s">
        <v>92</v>
      </c>
      <c r="J757" s="21" t="s">
        <v>93</v>
      </c>
      <c r="K757" s="21" t="s">
        <v>162</v>
      </c>
      <c r="L757" s="24" t="s">
        <v>92</v>
      </c>
      <c r="M757" s="24" t="s">
        <v>92</v>
      </c>
      <c r="N757" s="24" t="s">
        <v>92</v>
      </c>
      <c r="O757" s="24" t="s">
        <v>92</v>
      </c>
      <c r="P757" s="24" t="s">
        <v>92</v>
      </c>
      <c r="Q757" s="24" t="s">
        <v>92</v>
      </c>
      <c r="R757" s="24" t="s">
        <v>92</v>
      </c>
      <c r="S757" s="24" t="s">
        <v>92</v>
      </c>
      <c r="T757" s="24" t="s">
        <v>92</v>
      </c>
      <c r="U757" s="24" t="s">
        <v>92</v>
      </c>
      <c r="V757" s="24">
        <v>214.82068069332192</v>
      </c>
      <c r="W757" s="24">
        <v>159.31573297135401</v>
      </c>
      <c r="X757" s="24">
        <v>170.79507255656208</v>
      </c>
      <c r="Y757" s="24">
        <v>144.69779325581476</v>
      </c>
      <c r="Z757" s="24" t="s">
        <v>92</v>
      </c>
      <c r="AA757" s="24" t="s">
        <v>92</v>
      </c>
      <c r="AB757" s="23" t="s">
        <v>178</v>
      </c>
      <c r="AC757" s="21">
        <v>18.376580000000001</v>
      </c>
      <c r="AD757" s="21">
        <v>-66.144319999999993</v>
      </c>
      <c r="AE757" s="21" t="str">
        <f>_xlfn.XLOOKUP(Consolidated[[#This Row],[CODE]],[1]updatedschoolpoints!$A:$A,[1]updatedschoolpoints!$O:$O)</f>
        <v>085-097-293-11</v>
      </c>
      <c r="AF757" s="21">
        <f>_xlfn.XLOOKUP(Consolidated[[#This Row],[CODE]],[1]updatedschoolpoints!$A:$A,[1]updatedschoolpoints!$Q:$Q)</f>
        <v>11</v>
      </c>
      <c r="AG757" s="21">
        <f>_xlfn.XLOOKUP(Consolidated[[#This Row],[CODE]],[1]updatedschoolpoints!$A:$A,[1]updatedschoolpoints!$P:$P)</f>
        <v>293</v>
      </c>
      <c r="AH757" s="21">
        <f>_xlfn.XLOOKUP(Consolidated[[#This Row],[CODE]],[1]updatedschoolpoints!$A:$A,[1]updatedschoolpoints!$I:$I)</f>
        <v>8.1063105469999996</v>
      </c>
      <c r="AI757" s="21">
        <f>_xlfn.XLOOKUP(Consolidated[[#This Row],[CODE]],[1]updatedschoolpoints!$A:$A,[1]updatedschoolpoints!$H:$H)</f>
        <v>353109.47499999998</v>
      </c>
      <c r="AJ757" s="21">
        <v>127504</v>
      </c>
      <c r="AK757" s="21" t="s">
        <v>882</v>
      </c>
      <c r="AL757" s="26">
        <f>_xlfn.XLOOKUP(Consolidated[[#This Row],[CODE]],'[2]FCI updated 220517'!$B:$B,'[2]FCI updated 220517'!$GD:$GD)</f>
        <v>1.3680000000000001</v>
      </c>
      <c r="AM757" s="27">
        <f>IF(AND(Consolidated[[#This Row],[DESIGNATION]]="Historic",Consolidated[[#This Row],[DESIGNATION 3/22/2022]]="Historic"),AL757,AL757/1.6)</f>
        <v>0.85499999999999998</v>
      </c>
      <c r="AN757" s="21" t="s">
        <v>97</v>
      </c>
      <c r="AO757" s="21" t="s">
        <v>97</v>
      </c>
      <c r="AP757" s="21" t="str">
        <f>_xlfn.XLOOKUP(Consolidated[[#This Row],[CODE]],'[3]PRUEBA PVI'!$D:$D,'[3]PRUEBA PVI'!$I:$I,"NO DATA")</f>
        <v>VOCACIONAL</v>
      </c>
      <c r="AQ757" s="28" t="str">
        <f>IF(_xlfn.XLOOKUP(Consolidated[[#This Row],[CODE]],'[4]PRUEBA PVI'!$D:$D,'[4]PRUEBA PVI'!$I:$I,"NOT FOUND")=Consolidated[[#This Row],[SPECIAL SCHOOL]],"MATCHES","NO")</f>
        <v>MATCHES</v>
      </c>
      <c r="AR757" s="28"/>
      <c r="AS757" s="21">
        <f>_xlfn.XLOOKUP(Consolidated[[#This Row],[CODE]],'[5]WORKING FILE'!$D:$D,'[5]WORKING FILE'!$W:$W,"")</f>
        <v>4</v>
      </c>
      <c r="AT757" s="33" t="str">
        <f>_xlfn.XLOOKUP(Consolidated[[#This Row],[CODE]],'[5]WORKING FILE'!$D:$D,'[5]WORKING FILE'!$V:$V)</f>
        <v>Bring in students from nearby MIGUEL DE CERVANTES SAAVEDRA. Small addition</v>
      </c>
      <c r="AU757" s="21" t="str">
        <f>_xlfn.XLOOKUP(Consolidated[[#This Row],[CODE]],'[6]Karen sort'!$D:$D,'[6]Karen sort'!$O:$O,"NOT COMPLETE")</f>
        <v>9-12</v>
      </c>
      <c r="AV757" s="21">
        <v>28.5</v>
      </c>
      <c r="AW757" s="21">
        <v>3</v>
      </c>
      <c r="AX757" s="21" t="s">
        <v>92</v>
      </c>
      <c r="AY757" s="27" t="s">
        <v>92</v>
      </c>
      <c r="AZ757" s="21"/>
      <c r="BA757" s="21"/>
      <c r="BB757" s="21"/>
      <c r="BC757" s="21"/>
      <c r="BD757" s="21"/>
      <c r="BE757" s="21"/>
      <c r="BF757" s="24" t="s">
        <v>98</v>
      </c>
      <c r="BG757" s="24">
        <v>735.91411132345843</v>
      </c>
      <c r="BH757" s="29" t="str">
        <f>IF(_xlfn.XLOOKUP(Consolidated[[#This Row],[CODE]],'[4]PRUEBA PVI'!$D:$D,'[4]PRUEBA PVI'!$AF:$AF,"NOT FOUND")=BG757,"",_xlfn.XLOOKUP(Consolidated[[#This Row],[CODE]],'[4]PRUEBA PVI'!$D:$D,'[4]PRUEBA PVI'!$AF:$AF,"NOT FOUND"))</f>
        <v/>
      </c>
      <c r="BI757" s="30">
        <v>707.05815546030306</v>
      </c>
      <c r="BJ757" s="21">
        <v>104</v>
      </c>
      <c r="BK757" s="28" t="str">
        <f>IF(_xlfn.XLOOKUP(Consolidated[[#This Row],[CODE]],'[4]PRUEBA PVI'!$D:$D,'[4]PRUEBA PVI'!$AK:$AK,"NO DATA")=Consolidated[[#This Row],[NO OF CLASSROOMS]],"","DOES NOT MATCH")</f>
        <v/>
      </c>
      <c r="BL757" s="31">
        <f>Consolidated[[#This Row],[ENROLLMENT 2021-22]]/Consolidated[[#This Row],[NO OF CLASSROOMS]]</f>
        <v>6.798636110195222</v>
      </c>
      <c r="BM757" s="21">
        <f>Consolidated[[#This Row],[FLOOR AREA (SF)]]/Consolidated[[#This Row],[ENROLLMENT 2022-23]]</f>
        <v>173.25934920679595</v>
      </c>
      <c r="BN757" s="21" t="s">
        <v>99</v>
      </c>
      <c r="BO757" s="21" t="s">
        <v>132</v>
      </c>
      <c r="BP757" s="21" t="s">
        <v>97</v>
      </c>
      <c r="BQ757" s="21" t="s">
        <v>97</v>
      </c>
      <c r="BR757" s="21" t="s">
        <v>97</v>
      </c>
      <c r="BS757" s="21" t="str">
        <f>_xlfn.XLOOKUP(Consolidated[[#This Row],[CODE]],'[7]page 1'!$A:$A,'[7]page 1'!$C:$C,"")</f>
        <v/>
      </c>
      <c r="BT757" s="21" t="str">
        <f>_xlfn.XLOOKUP(Consolidated[[#This Row],[CODE]],[8]Sheet1!$A:$A,[8]Sheet1!$G:$G,"")</f>
        <v/>
      </c>
      <c r="BU757" s="21" t="s">
        <v>92</v>
      </c>
      <c r="BV757" s="21" t="s">
        <v>101</v>
      </c>
      <c r="BW757" s="25" t="s">
        <v>92</v>
      </c>
      <c r="BX757" s="32" t="s">
        <v>2046</v>
      </c>
      <c r="BY757" s="21" t="s">
        <v>295</v>
      </c>
      <c r="BZ757" s="21" t="s">
        <v>103</v>
      </c>
      <c r="CA757" s="33">
        <v>9560000</v>
      </c>
      <c r="CB757" s="21">
        <v>1</v>
      </c>
      <c r="CC757" s="25" t="s">
        <v>105</v>
      </c>
      <c r="CD757" s="21" t="s">
        <v>97</v>
      </c>
      <c r="CE757" s="21"/>
      <c r="CF757" s="21" t="s">
        <v>106</v>
      </c>
    </row>
    <row r="758" spans="1:84" ht="41.4" x14ac:dyDescent="0.3">
      <c r="A758" s="21">
        <v>70664</v>
      </c>
      <c r="B758" s="22" t="s">
        <v>2047</v>
      </c>
      <c r="C758" s="21" t="s">
        <v>295</v>
      </c>
      <c r="D758" s="21" t="s">
        <v>295</v>
      </c>
      <c r="E758" s="21" t="s">
        <v>295</v>
      </c>
      <c r="F758" s="21"/>
      <c r="G758" s="21" t="s">
        <v>108</v>
      </c>
      <c r="H758" s="21" t="s">
        <v>109</v>
      </c>
      <c r="I758" s="21" t="s">
        <v>92</v>
      </c>
      <c r="J758" s="21" t="s">
        <v>93</v>
      </c>
      <c r="K758" s="21" t="s">
        <v>111</v>
      </c>
      <c r="L758" s="24" t="s">
        <v>92</v>
      </c>
      <c r="M758" s="24">
        <v>32.431472393164363</v>
      </c>
      <c r="N758" s="24">
        <v>14.938715270000939</v>
      </c>
      <c r="O758" s="24">
        <v>24.404106460840481</v>
      </c>
      <c r="P758" s="24">
        <v>31.079237056221444</v>
      </c>
      <c r="Q758" s="24">
        <v>33.043584727681896</v>
      </c>
      <c r="R758" s="24">
        <v>28.370301316034375</v>
      </c>
      <c r="S758" s="24">
        <v>31.296612916305492</v>
      </c>
      <c r="T758" s="24">
        <v>34.028810079021568</v>
      </c>
      <c r="U758" s="24">
        <v>33.278839277878909</v>
      </c>
      <c r="V758" s="24" t="s">
        <v>92</v>
      </c>
      <c r="W758" s="24" t="s">
        <v>92</v>
      </c>
      <c r="X758" s="24" t="s">
        <v>92</v>
      </c>
      <c r="Y758" s="24" t="s">
        <v>92</v>
      </c>
      <c r="Z758" s="24" t="s">
        <v>92</v>
      </c>
      <c r="AA758" s="24" t="s">
        <v>92</v>
      </c>
      <c r="AB758" s="23" t="s">
        <v>148</v>
      </c>
      <c r="AC758" s="21">
        <v>18.313567670000001</v>
      </c>
      <c r="AD758" s="21">
        <v>-66.145272579999997</v>
      </c>
      <c r="AE758" s="21" t="str">
        <f>_xlfn.XLOOKUP(Consolidated[[#This Row],[CODE]],[1]updatedschoolpoints!$A:$A,[1]updatedschoolpoints!$O:$O)</f>
        <v>142-097-263-94</v>
      </c>
      <c r="AF758" s="21">
        <f>_xlfn.XLOOKUP(Consolidated[[#This Row],[CODE]],[1]updatedschoolpoints!$A:$A,[1]updatedschoolpoints!$Q:$Q)</f>
        <v>0</v>
      </c>
      <c r="AG758" s="21">
        <f>_xlfn.XLOOKUP(Consolidated[[#This Row],[CODE]],[1]updatedschoolpoints!$A:$A,[1]updatedschoolpoints!$P:$P)</f>
        <v>0</v>
      </c>
      <c r="AH758" s="21">
        <f>_xlfn.XLOOKUP(Consolidated[[#This Row],[CODE]],[1]updatedschoolpoints!$A:$A,[1]updatedschoolpoints!$I:$I)</f>
        <v>4.5340971620000001</v>
      </c>
      <c r="AI758" s="21">
        <f>_xlfn.XLOOKUP(Consolidated[[#This Row],[CODE]],[1]updatedschoolpoints!$A:$A,[1]updatedschoolpoints!$H:$H)</f>
        <v>197504.48240000001</v>
      </c>
      <c r="AJ758" s="21">
        <v>46935</v>
      </c>
      <c r="AK758" s="21" t="s">
        <v>402</v>
      </c>
      <c r="AL758" s="26">
        <f>_xlfn.XLOOKUP(Consolidated[[#This Row],[CODE]],'[2]FCI updated 220517'!$B:$B,'[2]FCI updated 220517'!$GD:$GD)</f>
        <v>0.79249999999999898</v>
      </c>
      <c r="AM758" s="27">
        <f>IF(AND(Consolidated[[#This Row],[DESIGNATION]]="Historic",Consolidated[[#This Row],[DESIGNATION 3/22/2022]]="Historic"),AL758,AL758/1.6)</f>
        <v>0.49531249999999932</v>
      </c>
      <c r="AN758" s="21" t="s">
        <v>45</v>
      </c>
      <c r="AO758" s="21" t="s">
        <v>97</v>
      </c>
      <c r="AP758" s="21" t="str">
        <f>_xlfn.XLOOKUP(Consolidated[[#This Row],[CODE]],'[3]PRUEBA PVI'!$D:$D,'[3]PRUEBA PVI'!$I:$I,"NO DATA")</f>
        <v>REGULAR</v>
      </c>
      <c r="AQ758" s="28" t="str">
        <f>IF(_xlfn.XLOOKUP(Consolidated[[#This Row],[CODE]],'[4]PRUEBA PVI'!$D:$D,'[4]PRUEBA PVI'!$I:$I,"NOT FOUND")=Consolidated[[#This Row],[SPECIAL SCHOOL]],"MATCHES","NO")</f>
        <v>MATCHES</v>
      </c>
      <c r="AR758" s="28"/>
      <c r="AS758" s="21">
        <f>_xlfn.XLOOKUP(Consolidated[[#This Row],[CODE]],'[5]WORKING FILE'!$D:$D,'[5]WORKING FILE'!$W:$W,"")</f>
        <v>3</v>
      </c>
      <c r="AT758" s="33" t="str">
        <f>_xlfn.XLOOKUP(Consolidated[[#This Row],[CODE]],'[5]WORKING FILE'!$D:$D,'[5]WORKING FILE'!$V:$V)</f>
        <v>Isolated. Keep but add Pre-K</v>
      </c>
      <c r="AU758" s="21" t="str">
        <f>_xlfn.XLOOKUP(Consolidated[[#This Row],[CODE]],'[6]Karen sort'!$D:$D,'[6]Karen sort'!$O:$O,"NOT COMPLETE")</f>
        <v>PK-8</v>
      </c>
      <c r="AV758" s="21">
        <v>28.5</v>
      </c>
      <c r="AW758" s="21">
        <v>3</v>
      </c>
      <c r="AX758" s="21" t="s">
        <v>92</v>
      </c>
      <c r="AY758" s="27" t="s">
        <v>92</v>
      </c>
      <c r="AZ758" s="21"/>
      <c r="BA758" s="21"/>
      <c r="BB758" s="21"/>
      <c r="BC758" s="21"/>
      <c r="BD758" s="21"/>
      <c r="BE758" s="21"/>
      <c r="BF758" s="24" t="s">
        <v>98</v>
      </c>
      <c r="BG758" s="24">
        <v>273.30063974086653</v>
      </c>
      <c r="BH758" s="29" t="str">
        <f>IF(_xlfn.XLOOKUP(Consolidated[[#This Row],[CODE]],'[4]PRUEBA PVI'!$D:$D,'[4]PRUEBA PVI'!$AF:$AF,"NOT FOUND")=BG758,"",_xlfn.XLOOKUP(Consolidated[[#This Row],[CODE]],'[4]PRUEBA PVI'!$D:$D,'[4]PRUEBA PVI'!$AF:$AF,"NOT FOUND"))</f>
        <v/>
      </c>
      <c r="BI758" s="30">
        <v>258.46241923633397</v>
      </c>
      <c r="BJ758" s="21">
        <v>26</v>
      </c>
      <c r="BK758" s="28" t="str">
        <f>IF(_xlfn.XLOOKUP(Consolidated[[#This Row],[CODE]],'[4]PRUEBA PVI'!$D:$D,'[4]PRUEBA PVI'!$AK:$AK,"NO DATA")=Consolidated[[#This Row],[NO OF CLASSROOMS]],"","DOES NOT MATCH")</f>
        <v/>
      </c>
      <c r="BL758" s="31">
        <f>Consolidated[[#This Row],[ENROLLMENT 2021-22]]/Consolidated[[#This Row],[NO OF CLASSROOMS]]</f>
        <v>9.9408622783205374</v>
      </c>
      <c r="BM758" s="21">
        <f>Consolidated[[#This Row],[FLOOR AREA (SF)]]/Consolidated[[#This Row],[ENROLLMENT 2022-23]]</f>
        <v>171.73395585353191</v>
      </c>
      <c r="BN758" s="21" t="s">
        <v>114</v>
      </c>
      <c r="BO758" s="21" t="s">
        <v>132</v>
      </c>
      <c r="BP758" s="21" t="s">
        <v>97</v>
      </c>
      <c r="BQ758" s="21" t="s">
        <v>123</v>
      </c>
      <c r="BR758" s="21" t="s">
        <v>97</v>
      </c>
      <c r="BS758" s="21" t="str">
        <f>_xlfn.XLOOKUP(Consolidated[[#This Row],[CODE]],'[7]page 1'!$A:$A,'[7]page 1'!$C:$C,"")</f>
        <v/>
      </c>
      <c r="BT758" s="21" t="str">
        <f>_xlfn.XLOOKUP(Consolidated[[#This Row],[CODE]],[8]Sheet1!$A:$A,[8]Sheet1!$G:$G,"")</f>
        <v/>
      </c>
      <c r="BU758" s="21" t="s">
        <v>92</v>
      </c>
      <c r="BV758" s="21" t="s">
        <v>124</v>
      </c>
      <c r="BW758" s="25" t="s">
        <v>125</v>
      </c>
      <c r="BX758" s="32" t="s">
        <v>2048</v>
      </c>
      <c r="BY758" s="21" t="s">
        <v>295</v>
      </c>
      <c r="BZ758" s="21" t="s">
        <v>103</v>
      </c>
      <c r="CA758" s="33" t="s">
        <v>1977</v>
      </c>
      <c r="CB758" s="21">
        <v>1</v>
      </c>
      <c r="CC758" s="25" t="s">
        <v>172</v>
      </c>
      <c r="CD758" s="21" t="s">
        <v>97</v>
      </c>
      <c r="CE758" s="21"/>
      <c r="CF758" s="21" t="s">
        <v>127</v>
      </c>
    </row>
    <row r="759" spans="1:84" ht="41.4" x14ac:dyDescent="0.3">
      <c r="A759" s="21">
        <v>70672</v>
      </c>
      <c r="B759" s="22" t="s">
        <v>2049</v>
      </c>
      <c r="C759" s="21" t="s">
        <v>295</v>
      </c>
      <c r="D759" s="21" t="s">
        <v>295</v>
      </c>
      <c r="E759" s="21" t="s">
        <v>295</v>
      </c>
      <c r="F759" s="21"/>
      <c r="G759" s="21" t="s">
        <v>108</v>
      </c>
      <c r="H759" s="21" t="s">
        <v>109</v>
      </c>
      <c r="I759" s="21" t="s">
        <v>92</v>
      </c>
      <c r="J759" s="21" t="s">
        <v>93</v>
      </c>
      <c r="K759" s="21" t="s">
        <v>111</v>
      </c>
      <c r="L759" s="24" t="s">
        <v>92</v>
      </c>
      <c r="M759" s="24">
        <v>13.354135691302972</v>
      </c>
      <c r="N759" s="24">
        <v>13.071375861250822</v>
      </c>
      <c r="O759" s="24">
        <v>6.5703363548416682</v>
      </c>
      <c r="P759" s="24">
        <v>11.301540747716889</v>
      </c>
      <c r="Q759" s="24">
        <v>10.385126628700025</v>
      </c>
      <c r="R759" s="24">
        <v>21.750564342293021</v>
      </c>
      <c r="S759" s="24">
        <v>22.761173030040357</v>
      </c>
      <c r="T759" s="24">
        <v>26.466852283683441</v>
      </c>
      <c r="U759" s="24">
        <v>23.770599484199224</v>
      </c>
      <c r="V759" s="24" t="s">
        <v>92</v>
      </c>
      <c r="W759" s="24" t="s">
        <v>92</v>
      </c>
      <c r="X759" s="24" t="s">
        <v>92</v>
      </c>
      <c r="Y759" s="24" t="s">
        <v>92</v>
      </c>
      <c r="Z759" s="24" t="s">
        <v>92</v>
      </c>
      <c r="AA759" s="24" t="s">
        <v>92</v>
      </c>
      <c r="AB759" s="23" t="s">
        <v>213</v>
      </c>
      <c r="AC759" s="21">
        <v>18.3203478</v>
      </c>
      <c r="AD759" s="21">
        <v>-66.161358890000002</v>
      </c>
      <c r="AE759" s="21" t="str">
        <f>_xlfn.XLOOKUP(Consolidated[[#This Row],[CODE]],[1]updatedschoolpoints!$A:$A,[1]updatedschoolpoints!$O:$O)</f>
        <v>142-065-007-01</v>
      </c>
      <c r="AF759" s="21">
        <f>_xlfn.XLOOKUP(Consolidated[[#This Row],[CODE]],[1]updatedschoolpoints!$A:$A,[1]updatedschoolpoints!$Q:$Q)</f>
        <v>1</v>
      </c>
      <c r="AG759" s="21">
        <f>_xlfn.XLOOKUP(Consolidated[[#This Row],[CODE]],[1]updatedschoolpoints!$A:$A,[1]updatedschoolpoints!$P:$P)</f>
        <v>7</v>
      </c>
      <c r="AH759" s="21">
        <f>_xlfn.XLOOKUP(Consolidated[[#This Row],[CODE]],[1]updatedschoolpoints!$A:$A,[1]updatedschoolpoints!$I:$I)</f>
        <v>1.697599069</v>
      </c>
      <c r="AI759" s="21">
        <f>_xlfn.XLOOKUP(Consolidated[[#This Row],[CODE]],[1]updatedschoolpoints!$A:$A,[1]updatedschoolpoints!$H:$H)</f>
        <v>73947.11967</v>
      </c>
      <c r="AJ759" s="21">
        <v>27960</v>
      </c>
      <c r="AK759" s="21" t="s">
        <v>793</v>
      </c>
      <c r="AL759" s="26">
        <f>_xlfn.XLOOKUP(Consolidated[[#This Row],[CODE]],'[2]FCI updated 220517'!$B:$B,'[2]FCI updated 220517'!$GD:$GD)</f>
        <v>0.80499999999999905</v>
      </c>
      <c r="AM759" s="27">
        <f>IF(AND(Consolidated[[#This Row],[DESIGNATION]]="Historic",Consolidated[[#This Row],[DESIGNATION 3/22/2022]]="Historic"),AL759,AL759/1.6)</f>
        <v>0.50312499999999938</v>
      </c>
      <c r="AN759" s="21" t="s">
        <v>45</v>
      </c>
      <c r="AO759" s="21" t="s">
        <v>97</v>
      </c>
      <c r="AP759" s="21" t="str">
        <f>_xlfn.XLOOKUP(Consolidated[[#This Row],[CODE]],'[3]PRUEBA PVI'!$D:$D,'[3]PRUEBA PVI'!$I:$I,"NO DATA")</f>
        <v>REGULAR</v>
      </c>
      <c r="AQ759" s="28" t="str">
        <f>IF(_xlfn.XLOOKUP(Consolidated[[#This Row],[CODE]],'[4]PRUEBA PVI'!$D:$D,'[4]PRUEBA PVI'!$I:$I,"NOT FOUND")=Consolidated[[#This Row],[SPECIAL SCHOOL]],"MATCHES","NO")</f>
        <v>MATCHES</v>
      </c>
      <c r="AR759" s="28"/>
      <c r="AS759" s="21">
        <f>_xlfn.XLOOKUP(Consolidated[[#This Row],[CODE]],'[5]WORKING FILE'!$D:$D,'[5]WORKING FILE'!$W:$W,"")</f>
        <v>5</v>
      </c>
      <c r="AT759" s="33" t="str">
        <f>_xlfn.XLOOKUP(Consolidated[[#This Row],[CODE]],'[5]WORKING FILE'!$D:$D,'[5]WORKING FILE'!$V:$V)</f>
        <v xml:space="preserve">Bring students from SU CACIQUE MAJAGUA here to create one K-8 for area. Replace. </v>
      </c>
      <c r="AU759" s="21" t="str">
        <f>_xlfn.XLOOKUP(Consolidated[[#This Row],[CODE]],'[6]Karen sort'!$D:$D,'[6]Karen sort'!$O:$O,"NOT COMPLETE")</f>
        <v>PK-8</v>
      </c>
      <c r="AV759" s="21">
        <v>28.5</v>
      </c>
      <c r="AW759" s="21">
        <v>2</v>
      </c>
      <c r="AX759" s="21" t="s">
        <v>92</v>
      </c>
      <c r="AY759" s="27" t="s">
        <v>92</v>
      </c>
      <c r="AZ759" s="21"/>
      <c r="BA759" s="21"/>
      <c r="BB759" s="21"/>
      <c r="BC759" s="21"/>
      <c r="BD759" s="21"/>
      <c r="BE759" s="21"/>
      <c r="BF759" s="24" t="s">
        <v>179</v>
      </c>
      <c r="BG759" s="24">
        <v>156.10590477882494</v>
      </c>
      <c r="BH759" s="29" t="str">
        <f>IF(_xlfn.XLOOKUP(Consolidated[[#This Row],[CODE]],'[4]PRUEBA PVI'!$D:$D,'[4]PRUEBA PVI'!$AF:$AF,"NOT FOUND")=BG759,"",_xlfn.XLOOKUP(Consolidated[[#This Row],[CODE]],'[4]PRUEBA PVI'!$D:$D,'[4]PRUEBA PVI'!$AF:$AF,"NOT FOUND"))</f>
        <v/>
      </c>
      <c r="BI759" s="30">
        <v>147.69632050431522</v>
      </c>
      <c r="BJ759" s="21">
        <v>19</v>
      </c>
      <c r="BK759" s="28" t="str">
        <f>IF(_xlfn.XLOOKUP(Consolidated[[#This Row],[CODE]],'[4]PRUEBA PVI'!$D:$D,'[4]PRUEBA PVI'!$AK:$AK,"NO DATA")=Consolidated[[#This Row],[NO OF CLASSROOMS]],"","DOES NOT MATCH")</f>
        <v/>
      </c>
      <c r="BL759" s="31">
        <f>Consolidated[[#This Row],[ENROLLMENT 2021-22]]/Consolidated[[#This Row],[NO OF CLASSROOMS]]</f>
        <v>7.7734905528586964</v>
      </c>
      <c r="BM759" s="21">
        <f>Consolidated[[#This Row],[FLOOR AREA (SF)]]/Consolidated[[#This Row],[ENROLLMENT 2022-23]]</f>
        <v>179.10917616866885</v>
      </c>
      <c r="BN759" s="21" t="s">
        <v>114</v>
      </c>
      <c r="BO759" s="21" t="s">
        <v>132</v>
      </c>
      <c r="BP759" s="21" t="s">
        <v>97</v>
      </c>
      <c r="BQ759" s="21" t="s">
        <v>97</v>
      </c>
      <c r="BR759" s="21" t="s">
        <v>97</v>
      </c>
      <c r="BS759" s="21" t="str">
        <f>_xlfn.XLOOKUP(Consolidated[[#This Row],[CODE]],'[7]page 1'!$A:$A,'[7]page 1'!$C:$C,"")</f>
        <v/>
      </c>
      <c r="BT759" s="21" t="str">
        <f>_xlfn.XLOOKUP(Consolidated[[#This Row],[CODE]],[8]Sheet1!$A:$A,[8]Sheet1!$G:$G,"")</f>
        <v/>
      </c>
      <c r="BU759" s="21" t="s">
        <v>92</v>
      </c>
      <c r="BV759" s="21" t="s">
        <v>124</v>
      </c>
      <c r="BW759" s="25" t="s">
        <v>92</v>
      </c>
      <c r="BX759" s="32" t="s">
        <v>2050</v>
      </c>
      <c r="BY759" s="21" t="s">
        <v>295</v>
      </c>
      <c r="BZ759" s="21" t="s">
        <v>103</v>
      </c>
      <c r="CA759" s="33" t="s">
        <v>1990</v>
      </c>
      <c r="CB759" s="21">
        <v>1</v>
      </c>
      <c r="CC759" s="25" t="s">
        <v>172</v>
      </c>
      <c r="CD759" s="21" t="s">
        <v>97</v>
      </c>
      <c r="CE759" s="21"/>
      <c r="CF759" s="21" t="s">
        <v>143</v>
      </c>
    </row>
    <row r="760" spans="1:84" ht="41.4" x14ac:dyDescent="0.3">
      <c r="A760" s="21">
        <v>70680</v>
      </c>
      <c r="B760" s="22" t="s">
        <v>2051</v>
      </c>
      <c r="C760" s="21" t="s">
        <v>295</v>
      </c>
      <c r="D760" s="21" t="s">
        <v>295</v>
      </c>
      <c r="E760" s="21" t="s">
        <v>295</v>
      </c>
      <c r="F760" s="21"/>
      <c r="G760" s="21" t="s">
        <v>108</v>
      </c>
      <c r="H760" s="21" t="s">
        <v>109</v>
      </c>
      <c r="I760" s="21" t="s">
        <v>92</v>
      </c>
      <c r="J760" s="21" t="s">
        <v>93</v>
      </c>
      <c r="K760" s="21" t="s">
        <v>111</v>
      </c>
      <c r="L760" s="24" t="s">
        <v>92</v>
      </c>
      <c r="M760" s="24">
        <v>8.5848015158376256</v>
      </c>
      <c r="N760" s="24">
        <v>4.6683485218752931</v>
      </c>
      <c r="O760" s="24">
        <v>6.5703363548416682</v>
      </c>
      <c r="P760" s="24">
        <v>11.301540747716889</v>
      </c>
      <c r="Q760" s="24">
        <v>6.6087169455363792</v>
      </c>
      <c r="R760" s="24">
        <v>9.4567671053447917</v>
      </c>
      <c r="S760" s="24">
        <v>11.380586515020179</v>
      </c>
      <c r="T760" s="24">
        <v>14.178670866258985</v>
      </c>
      <c r="U760" s="24">
        <v>16.164007649255471</v>
      </c>
      <c r="V760" s="24" t="s">
        <v>92</v>
      </c>
      <c r="W760" s="24" t="s">
        <v>92</v>
      </c>
      <c r="X760" s="24" t="s">
        <v>92</v>
      </c>
      <c r="Y760" s="24" t="s">
        <v>92</v>
      </c>
      <c r="Z760" s="24" t="s">
        <v>92</v>
      </c>
      <c r="AA760" s="24" t="s">
        <v>92</v>
      </c>
      <c r="AB760" s="23" t="s">
        <v>129</v>
      </c>
      <c r="AC760" s="21">
        <v>18.300550000000001</v>
      </c>
      <c r="AD760" s="21">
        <v>-66.186700000000002</v>
      </c>
      <c r="AE760" s="21" t="str">
        <f>_xlfn.XLOOKUP(Consolidated[[#This Row],[CODE]],[1]updatedschoolpoints!$A:$A,[1]updatedschoolpoints!$O:$O)</f>
        <v>170-031-612-85</v>
      </c>
      <c r="AF760" s="21">
        <f>_xlfn.XLOOKUP(Consolidated[[#This Row],[CODE]],[1]updatedschoolpoints!$A:$A,[1]updatedschoolpoints!$Q:$Q)</f>
        <v>85</v>
      </c>
      <c r="AG760" s="21">
        <f>_xlfn.XLOOKUP(Consolidated[[#This Row],[CODE]],[1]updatedschoolpoints!$A:$A,[1]updatedschoolpoints!$P:$P)</f>
        <v>612</v>
      </c>
      <c r="AH760" s="21">
        <f>_xlfn.XLOOKUP(Consolidated[[#This Row],[CODE]],[1]updatedschoolpoints!$A:$A,[1]updatedschoolpoints!$I:$I)</f>
        <v>2.0400312070000002</v>
      </c>
      <c r="AI760" s="21">
        <f>_xlfn.XLOOKUP(Consolidated[[#This Row],[CODE]],[1]updatedschoolpoints!$A:$A,[1]updatedschoolpoints!$H:$H)</f>
        <v>88863.403940000004</v>
      </c>
      <c r="AJ760" s="21">
        <v>42924</v>
      </c>
      <c r="AK760" s="21" t="s">
        <v>793</v>
      </c>
      <c r="AL760" s="26">
        <f>_xlfn.XLOOKUP(Consolidated[[#This Row],[CODE]],'[2]FCI updated 220517'!$B:$B,'[2]FCI updated 220517'!$GD:$GD)</f>
        <v>0.61350000000000005</v>
      </c>
      <c r="AM760" s="27">
        <f>IF(AND(Consolidated[[#This Row],[DESIGNATION]]="Historic",Consolidated[[#This Row],[DESIGNATION 3/22/2022]]="Historic"),AL760,AL760/1.6)</f>
        <v>0.38343749999999999</v>
      </c>
      <c r="AN760" s="21" t="s">
        <v>45</v>
      </c>
      <c r="AO760" s="21" t="s">
        <v>97</v>
      </c>
      <c r="AP760" s="21" t="str">
        <f>_xlfn.XLOOKUP(Consolidated[[#This Row],[CODE]],'[3]PRUEBA PVI'!$D:$D,'[3]PRUEBA PVI'!$I:$I,"NO DATA")</f>
        <v>REGULAR</v>
      </c>
      <c r="AQ760" s="28" t="str">
        <f>IF(_xlfn.XLOOKUP(Consolidated[[#This Row],[CODE]],'[4]PRUEBA PVI'!$D:$D,'[4]PRUEBA PVI'!$I:$I,"NOT FOUND")=Consolidated[[#This Row],[SPECIAL SCHOOL]],"MATCHES","NO")</f>
        <v>MATCHES</v>
      </c>
      <c r="AR760" s="28"/>
      <c r="AS760" s="21">
        <f>_xlfn.XLOOKUP(Consolidated[[#This Row],[CODE]],'[5]WORKING FILE'!$D:$D,'[5]WORKING FILE'!$W:$W,"")</f>
        <v>3</v>
      </c>
      <c r="AT760" s="33" t="str">
        <f>_xlfn.XLOOKUP(Consolidated[[#This Row],[CODE]],'[5]WORKING FILE'!$D:$D,'[5]WORKING FILE'!$V:$V)</f>
        <v>Bring students from NUEVA ESCUELA SU ANTONIO RIVERA to create one PK-8 for area. Make shelter.</v>
      </c>
      <c r="AU760" s="21" t="str">
        <f>_xlfn.XLOOKUP(Consolidated[[#This Row],[CODE]],'[6]Karen sort'!$D:$D,'[6]Karen sort'!$O:$O,"NOT COMPLETE")</f>
        <v>PK-8</v>
      </c>
      <c r="AV760" s="21">
        <v>28.5</v>
      </c>
      <c r="AW760" s="21">
        <v>3</v>
      </c>
      <c r="AX760" s="21" t="s">
        <v>92</v>
      </c>
      <c r="AY760" s="27" t="s">
        <v>92</v>
      </c>
      <c r="AZ760" s="21"/>
      <c r="BA760" s="21"/>
      <c r="BB760" s="21"/>
      <c r="BC760" s="21"/>
      <c r="BD760" s="21"/>
      <c r="BE760" s="21"/>
      <c r="BF760" s="24" t="s">
        <v>179</v>
      </c>
      <c r="BG760" s="24">
        <v>97.534270220401169</v>
      </c>
      <c r="BH760" s="29" t="str">
        <f>IF(_xlfn.XLOOKUP(Consolidated[[#This Row],[CODE]],'[4]PRUEBA PVI'!$D:$D,'[4]PRUEBA PVI'!$AF:$AF,"NOT FOUND")=BG760,"",_xlfn.XLOOKUP(Consolidated[[#This Row],[CODE]],'[4]PRUEBA PVI'!$D:$D,'[4]PRUEBA PVI'!$AF:$AF,"NOT FOUND"))</f>
        <v/>
      </c>
      <c r="BI760" s="30">
        <v>92.362160522094143</v>
      </c>
      <c r="BJ760" s="21">
        <v>20</v>
      </c>
      <c r="BK760" s="28" t="str">
        <f>IF(_xlfn.XLOOKUP(Consolidated[[#This Row],[CODE]],'[4]PRUEBA PVI'!$D:$D,'[4]PRUEBA PVI'!$AK:$AK,"NO DATA")=Consolidated[[#This Row],[NO OF CLASSROOMS]],"","DOES NOT MATCH")</f>
        <v/>
      </c>
      <c r="BL760" s="31">
        <f>Consolidated[[#This Row],[ENROLLMENT 2021-22]]/Consolidated[[#This Row],[NO OF CLASSROOMS]]</f>
        <v>4.6181080261047072</v>
      </c>
      <c r="BM760" s="21">
        <f>Consolidated[[#This Row],[FLOOR AREA (SF)]]/Consolidated[[#This Row],[ENROLLMENT 2022-23]]</f>
        <v>440.09146634309485</v>
      </c>
      <c r="BN760" s="21" t="s">
        <v>114</v>
      </c>
      <c r="BO760" s="21" t="s">
        <v>132</v>
      </c>
      <c r="BP760" s="21" t="s">
        <v>97</v>
      </c>
      <c r="BQ760" s="21" t="s">
        <v>97</v>
      </c>
      <c r="BR760" s="21" t="s">
        <v>97</v>
      </c>
      <c r="BS760" s="21" t="str">
        <f>_xlfn.XLOOKUP(Consolidated[[#This Row],[CODE]],'[7]page 1'!$A:$A,'[7]page 1'!$C:$C,"")</f>
        <v/>
      </c>
      <c r="BT760" s="21" t="str">
        <f>_xlfn.XLOOKUP(Consolidated[[#This Row],[CODE]],[8]Sheet1!$A:$A,[8]Sheet1!$G:$G,"")</f>
        <v/>
      </c>
      <c r="BU760" s="21" t="s">
        <v>92</v>
      </c>
      <c r="BV760" s="21" t="s">
        <v>124</v>
      </c>
      <c r="BW760" s="25" t="s">
        <v>92</v>
      </c>
      <c r="BX760" s="32" t="s">
        <v>2052</v>
      </c>
      <c r="BY760" s="21" t="s">
        <v>295</v>
      </c>
      <c r="BZ760" s="21" t="s">
        <v>103</v>
      </c>
      <c r="CA760" s="33">
        <v>9560000</v>
      </c>
      <c r="CB760" s="21">
        <v>1</v>
      </c>
      <c r="CC760" s="25" t="s">
        <v>172</v>
      </c>
      <c r="CD760" s="21" t="s">
        <v>97</v>
      </c>
      <c r="CE760" s="21"/>
      <c r="CF760" s="21" t="s">
        <v>176</v>
      </c>
    </row>
    <row r="761" spans="1:84" ht="55.2" x14ac:dyDescent="0.3">
      <c r="A761" s="64">
        <v>70698</v>
      </c>
      <c r="B761" s="62" t="s">
        <v>2053</v>
      </c>
      <c r="C761" s="21" t="s">
        <v>295</v>
      </c>
      <c r="D761" s="21" t="s">
        <v>295</v>
      </c>
      <c r="E761" s="21" t="s">
        <v>295</v>
      </c>
      <c r="F761" s="21"/>
      <c r="G761" s="38" t="s">
        <v>464</v>
      </c>
      <c r="H761" s="38" t="s">
        <v>464</v>
      </c>
      <c r="I761" s="38" t="s">
        <v>92</v>
      </c>
      <c r="J761" s="38" t="s">
        <v>92</v>
      </c>
      <c r="K761" s="38" t="s">
        <v>465</v>
      </c>
      <c r="L761" s="39" t="e">
        <v>#N/A</v>
      </c>
      <c r="M761" s="39" t="e">
        <v>#N/A</v>
      </c>
      <c r="N761" s="39" t="e">
        <v>#N/A</v>
      </c>
      <c r="O761" s="39" t="e">
        <v>#N/A</v>
      </c>
      <c r="P761" s="39" t="e">
        <v>#N/A</v>
      </c>
      <c r="Q761" s="39" t="e">
        <v>#N/A</v>
      </c>
      <c r="R761" s="39" t="e">
        <v>#N/A</v>
      </c>
      <c r="S761" s="39" t="e">
        <v>#N/A</v>
      </c>
      <c r="T761" s="39" t="e">
        <v>#N/A</v>
      </c>
      <c r="U761" s="39" t="e">
        <v>#N/A</v>
      </c>
      <c r="V761" s="39" t="e">
        <v>#N/A</v>
      </c>
      <c r="W761" s="39" t="e">
        <v>#N/A</v>
      </c>
      <c r="X761" s="39" t="e">
        <v>#N/A</v>
      </c>
      <c r="Y761" s="39" t="e">
        <v>#N/A</v>
      </c>
      <c r="Z761" s="39" t="e">
        <v>#N/A</v>
      </c>
      <c r="AA761" s="39" t="e">
        <v>#N/A</v>
      </c>
      <c r="AB761" s="23" t="s">
        <v>464</v>
      </c>
      <c r="AC761" s="21">
        <v>18.37468101</v>
      </c>
      <c r="AD761" s="21">
        <v>-66.144048889999993</v>
      </c>
      <c r="AE761" s="21" t="str">
        <f>_xlfn.XLOOKUP(Consolidated[[#This Row],[CODE]],[1]updatedschoolpoints!$A:$A,[1]updatedschoolpoints!$O:$O)</f>
        <v>085-097-293-11</v>
      </c>
      <c r="AF761" s="21">
        <f>_xlfn.XLOOKUP(Consolidated[[#This Row],[CODE]],[1]updatedschoolpoints!$A:$A,[1]updatedschoolpoints!$Q:$Q)</f>
        <v>11</v>
      </c>
      <c r="AG761" s="21">
        <f>_xlfn.XLOOKUP(Consolidated[[#This Row],[CODE]],[1]updatedschoolpoints!$A:$A,[1]updatedschoolpoints!$P:$P)</f>
        <v>293</v>
      </c>
      <c r="AH761" s="21">
        <f>_xlfn.XLOOKUP(Consolidated[[#This Row],[CODE]],[1]updatedschoolpoints!$A:$A,[1]updatedschoolpoints!$I:$I)</f>
        <v>2.0266247339999999</v>
      </c>
      <c r="AI761" s="21">
        <f>_xlfn.XLOOKUP(Consolidated[[#This Row],[CODE]],[1]updatedschoolpoints!$A:$A,[1]updatedschoolpoints!$H:$H)</f>
        <v>88279.420310000001</v>
      </c>
      <c r="AJ761" s="21">
        <v>21232</v>
      </c>
      <c r="AK761" s="21" t="s">
        <v>812</v>
      </c>
      <c r="AL761" s="26">
        <f>_xlfn.XLOOKUP(Consolidated[[#This Row],[CODE]],'[2]FCI updated 220517'!$B:$B,'[2]FCI updated 220517'!$GD:$GD)</f>
        <v>0.53</v>
      </c>
      <c r="AM761" s="27">
        <f>IF(AND(Consolidated[[#This Row],[DESIGNATION]]="Historic",Consolidated[[#This Row],[DESIGNATION 3/22/2022]]="Historic"),AL761,AL761/1.6)</f>
        <v>0.33124999999999999</v>
      </c>
      <c r="AN761" s="21" t="s">
        <v>45</v>
      </c>
      <c r="AO761" s="21" t="s">
        <v>97</v>
      </c>
      <c r="AP761" s="21" t="str">
        <f>_xlfn.XLOOKUP(Consolidated[[#This Row],[CODE]],'[3]PRUEBA PVI'!$D:$D,'[3]PRUEBA PVI'!$I:$I,"NO DATA")</f>
        <v>OTRO</v>
      </c>
      <c r="AQ761" s="28" t="str">
        <f>IF(_xlfn.XLOOKUP(Consolidated[[#This Row],[CODE]],'[4]PRUEBA PVI'!$D:$D,'[4]PRUEBA PVI'!$I:$I,"NOT FOUND")=Consolidated[[#This Row],[SPECIAL SCHOOL]],"MATCHES","NO")</f>
        <v>MATCHES</v>
      </c>
      <c r="AR761" s="28"/>
      <c r="AS761" s="21">
        <f>_xlfn.XLOOKUP(Consolidated[[#This Row],[CODE]],'[5]WORKING FILE'!$D:$D,'[5]WORKING FILE'!$W:$W,"")</f>
        <v>3</v>
      </c>
      <c r="AT761" s="33" t="str">
        <f>_xlfn.XLOOKUP(Consolidated[[#This Row],[CODE]],'[5]WORKING FILE'!$D:$D,'[5]WORKING FILE'!$V:$V)</f>
        <v>Specialty School. Keep</v>
      </c>
      <c r="AU761" s="21">
        <f>_xlfn.XLOOKUP(Consolidated[[#This Row],[CODE]],'[6]Karen sort'!$D:$D,'[6]Karen sort'!$O:$O,"NOT COMPLETE")</f>
        <v>0</v>
      </c>
      <c r="AV761" s="21">
        <v>28.5</v>
      </c>
      <c r="AW761" s="21"/>
      <c r="AX761" s="21" t="s">
        <v>92</v>
      </c>
      <c r="AY761" s="27" t="s">
        <v>92</v>
      </c>
      <c r="AZ761" s="21"/>
      <c r="BA761" s="21"/>
      <c r="BB761" s="21"/>
      <c r="BC761" s="21"/>
      <c r="BD761" s="21"/>
      <c r="BE761" s="21"/>
      <c r="BF761" s="24" t="s">
        <v>98</v>
      </c>
      <c r="BG761" s="24">
        <v>0</v>
      </c>
      <c r="BH761" s="29" t="str">
        <f>IF(_xlfn.XLOOKUP(Consolidated[[#This Row],[CODE]],'[4]PRUEBA PVI'!$D:$D,'[4]PRUEBA PVI'!$AF:$AF,"NOT FOUND")=BG761,"",_xlfn.XLOOKUP(Consolidated[[#This Row],[CODE]],'[4]PRUEBA PVI'!$D:$D,'[4]PRUEBA PVI'!$AF:$AF,"NOT FOUND"))</f>
        <v/>
      </c>
      <c r="BI761" s="30">
        <v>0</v>
      </c>
      <c r="BJ761" s="21">
        <v>11</v>
      </c>
      <c r="BK761" s="28" t="str">
        <f>IF(_xlfn.XLOOKUP(Consolidated[[#This Row],[CODE]],'[4]PRUEBA PVI'!$D:$D,'[4]PRUEBA PVI'!$AK:$AK,"NO DATA")=Consolidated[[#This Row],[NO OF CLASSROOMS]],"","DOES NOT MATCH")</f>
        <v/>
      </c>
      <c r="BL761" s="31">
        <f>Consolidated[[#This Row],[ENROLLMENT 2021-22]]/Consolidated[[#This Row],[NO OF CLASSROOMS]]</f>
        <v>0</v>
      </c>
      <c r="BM761" s="21" t="e">
        <f>Consolidated[[#This Row],[FLOOR AREA (SF)]]/Consolidated[[#This Row],[ENROLLMENT 2022-23]]</f>
        <v>#DIV/0!</v>
      </c>
      <c r="BN761" s="21" t="s">
        <v>99</v>
      </c>
      <c r="BO761" s="21" t="s">
        <v>100</v>
      </c>
      <c r="BP761" s="21" t="s">
        <v>97</v>
      </c>
      <c r="BQ761" s="21" t="s">
        <v>97</v>
      </c>
      <c r="BR761" s="21" t="s">
        <v>97</v>
      </c>
      <c r="BS761" s="21" t="str">
        <f>_xlfn.XLOOKUP(Consolidated[[#This Row],[CODE]],'[7]page 1'!$A:$A,'[7]page 1'!$C:$C,"")</f>
        <v/>
      </c>
      <c r="BT761" s="21" t="str">
        <f>_xlfn.XLOOKUP(Consolidated[[#This Row],[CODE]],[8]Sheet1!$A:$A,[8]Sheet1!$G:$G,"")</f>
        <v>ESSER ROOF SEALING PROGRAM</v>
      </c>
      <c r="BU761" s="21" t="s">
        <v>92</v>
      </c>
      <c r="BV761" s="21" t="s">
        <v>101</v>
      </c>
      <c r="BW761" s="25" t="s">
        <v>92</v>
      </c>
      <c r="BX761" s="32" t="s">
        <v>2054</v>
      </c>
      <c r="BY761" s="21" t="s">
        <v>295</v>
      </c>
      <c r="BZ761" s="21" t="s">
        <v>103</v>
      </c>
      <c r="CA761" s="33">
        <v>9560000</v>
      </c>
      <c r="CB761" s="21">
        <v>1</v>
      </c>
      <c r="CC761" s="25" t="s">
        <v>172</v>
      </c>
      <c r="CD761" s="21" t="s">
        <v>97</v>
      </c>
      <c r="CE761" s="21"/>
      <c r="CF761" s="21" t="s">
        <v>127</v>
      </c>
    </row>
    <row r="762" spans="1:84" ht="41.4" x14ac:dyDescent="0.3">
      <c r="A762" s="21">
        <v>70755</v>
      </c>
      <c r="B762" s="22" t="s">
        <v>2055</v>
      </c>
      <c r="C762" s="21" t="s">
        <v>295</v>
      </c>
      <c r="D762" s="21" t="s">
        <v>2056</v>
      </c>
      <c r="E762" s="21" t="s">
        <v>2057</v>
      </c>
      <c r="F762" s="21"/>
      <c r="G762" s="21" t="s">
        <v>119</v>
      </c>
      <c r="H762" s="21" t="s">
        <v>120</v>
      </c>
      <c r="I762" s="21" t="s">
        <v>110</v>
      </c>
      <c r="J762" s="21" t="s">
        <v>93</v>
      </c>
      <c r="K762" s="21" t="s">
        <v>121</v>
      </c>
      <c r="L762" s="24">
        <v>34.480436153185174</v>
      </c>
      <c r="M762" s="24">
        <v>61.047477445956446</v>
      </c>
      <c r="N762" s="24">
        <v>62.555870193128932</v>
      </c>
      <c r="O762" s="24">
        <v>79.782655737363115</v>
      </c>
      <c r="P762" s="24">
        <v>78.168990171708487</v>
      </c>
      <c r="Q762" s="24">
        <v>69.863579138527442</v>
      </c>
      <c r="R762" s="24">
        <v>54.849249210999794</v>
      </c>
      <c r="S762" s="24" t="s">
        <v>92</v>
      </c>
      <c r="T762" s="24" t="s">
        <v>92</v>
      </c>
      <c r="U762" s="24" t="s">
        <v>92</v>
      </c>
      <c r="V762" s="24" t="s">
        <v>92</v>
      </c>
      <c r="W762" s="24" t="s">
        <v>92</v>
      </c>
      <c r="X762" s="24" t="s">
        <v>92</v>
      </c>
      <c r="Y762" s="24" t="s">
        <v>92</v>
      </c>
      <c r="Z762" s="24" t="s">
        <v>92</v>
      </c>
      <c r="AA762" s="24" t="s">
        <v>92</v>
      </c>
      <c r="AB762" s="23" t="s">
        <v>290</v>
      </c>
      <c r="AC762" s="21">
        <v>18.429839999999999</v>
      </c>
      <c r="AD762" s="21">
        <v>-66.143690000000007</v>
      </c>
      <c r="AE762" s="21" t="str">
        <f>_xlfn.XLOOKUP(Consolidated[[#This Row],[CODE]],[1]updatedschoolpoints!$A:$A,[1]updatedschoolpoints!$O:$O)</f>
        <v>061-018-198-01</v>
      </c>
      <c r="AF762" s="21">
        <f>_xlfn.XLOOKUP(Consolidated[[#This Row],[CODE]],[1]updatedschoolpoints!$A:$A,[1]updatedschoolpoints!$Q:$Q)</f>
        <v>1</v>
      </c>
      <c r="AG762" s="21">
        <f>_xlfn.XLOOKUP(Consolidated[[#This Row],[CODE]],[1]updatedschoolpoints!$A:$A,[1]updatedschoolpoints!$P:$P)</f>
        <v>198</v>
      </c>
      <c r="AH762" s="21">
        <f>_xlfn.XLOOKUP(Consolidated[[#This Row],[CODE]],[1]updatedschoolpoints!$A:$A,[1]updatedschoolpoints!$I:$I)</f>
        <v>1.6813598679999999</v>
      </c>
      <c r="AI762" s="21">
        <f>_xlfn.XLOOKUP(Consolidated[[#This Row],[CODE]],[1]updatedschoolpoints!$A:$A,[1]updatedschoolpoints!$H:$H)</f>
        <v>73239.742889999994</v>
      </c>
      <c r="AJ762" s="21">
        <v>55030</v>
      </c>
      <c r="AK762" s="21" t="s">
        <v>622</v>
      </c>
      <c r="AL762" s="26">
        <f>_xlfn.XLOOKUP(Consolidated[[#This Row],[CODE]],'[2]FCI updated 220517'!$B:$B,'[2]FCI updated 220517'!$GD:$GD)</f>
        <v>1.1808000000000001</v>
      </c>
      <c r="AM762" s="27">
        <f>IF(AND(Consolidated[[#This Row],[DESIGNATION]]="Historic",Consolidated[[#This Row],[DESIGNATION 3/22/2022]]="Historic"),AL762,AL762/1.6)</f>
        <v>0.73799999999999999</v>
      </c>
      <c r="AN762" s="21" t="s">
        <v>97</v>
      </c>
      <c r="AO762" s="21" t="s">
        <v>97</v>
      </c>
      <c r="AP762" s="21" t="str">
        <f>_xlfn.XLOOKUP(Consolidated[[#This Row],[CODE]],'[3]PRUEBA PVI'!$D:$D,'[3]PRUEBA PVI'!$I:$I,"NO DATA")</f>
        <v>REGULAR</v>
      </c>
      <c r="AQ762" s="28" t="str">
        <f>IF(_xlfn.XLOOKUP(Consolidated[[#This Row],[CODE]],'[4]PRUEBA PVI'!$D:$D,'[4]PRUEBA PVI'!$I:$I,"NOT FOUND")=Consolidated[[#This Row],[SPECIAL SCHOOL]],"MATCHES","NO")</f>
        <v>MATCHES</v>
      </c>
      <c r="AR762" s="28"/>
      <c r="AS762" s="21">
        <f>_xlfn.XLOOKUP(Consolidated[[#This Row],[CODE]],'[5]WORKING FILE'!$D:$D,'[5]WORKING FILE'!$W:$W,"")</f>
        <v>3</v>
      </c>
      <c r="AT762" s="33" t="str">
        <f>_xlfn.XLOOKUP(Consolidated[[#This Row],[CODE]],'[5]WORKING FILE'!$D:$D,'[5]WORKING FILE'!$V:$V)</f>
        <v xml:space="preserve">Slightly dense but nowhere to grow. Keep </v>
      </c>
      <c r="AU762" s="21" t="str">
        <f>_xlfn.XLOOKUP(Consolidated[[#This Row],[CODE]],'[6]Karen sort'!$D:$D,'[6]Karen sort'!$O:$O,"NOT COMPLETE")</f>
        <v>PK-5</v>
      </c>
      <c r="AV762" s="21">
        <v>37.9</v>
      </c>
      <c r="AW762" s="21">
        <v>3</v>
      </c>
      <c r="AX762" s="21" t="s">
        <v>92</v>
      </c>
      <c r="AY762" s="27" t="s">
        <v>92</v>
      </c>
      <c r="AZ762" s="21"/>
      <c r="BA762" s="21"/>
      <c r="BB762" s="21"/>
      <c r="BC762" s="21"/>
      <c r="BD762" s="21"/>
      <c r="BE762" s="21"/>
      <c r="BF762" s="24" t="s">
        <v>98</v>
      </c>
      <c r="BG762" s="24">
        <v>453.20008271567832</v>
      </c>
      <c r="BH762" s="29" t="str">
        <f>IF(_xlfn.XLOOKUP(Consolidated[[#This Row],[CODE]],'[4]PRUEBA PVI'!$D:$D,'[4]PRUEBA PVI'!$AF:$AF,"NOT FOUND")=BG762,"",_xlfn.XLOOKUP(Consolidated[[#This Row],[CODE]],'[4]PRUEBA PVI'!$D:$D,'[4]PRUEBA PVI'!$AF:$AF,"NOT FOUND"))</f>
        <v/>
      </c>
      <c r="BI762" s="30">
        <v>432.0503447806019</v>
      </c>
      <c r="BJ762" s="21">
        <v>39</v>
      </c>
      <c r="BK762" s="28" t="str">
        <f>IF(_xlfn.XLOOKUP(Consolidated[[#This Row],[CODE]],'[4]PRUEBA PVI'!$D:$D,'[4]PRUEBA PVI'!$AK:$AK,"NO DATA")=Consolidated[[#This Row],[NO OF CLASSROOMS]],"","DOES NOT MATCH")</f>
        <v/>
      </c>
      <c r="BL762" s="31">
        <f>Consolidated[[#This Row],[ENROLLMENT 2021-22]]/Consolidated[[#This Row],[NO OF CLASSROOMS]]</f>
        <v>11.078213968733381</v>
      </c>
      <c r="BM762" s="21">
        <f>Consolidated[[#This Row],[FLOOR AREA (SF)]]/Consolidated[[#This Row],[ENROLLMENT 2022-23]]</f>
        <v>121.42539707902894</v>
      </c>
      <c r="BN762" s="21" t="s">
        <v>99</v>
      </c>
      <c r="BO762" s="21" t="s">
        <v>132</v>
      </c>
      <c r="BP762" s="21" t="s">
        <v>97</v>
      </c>
      <c r="BQ762" s="21" t="s">
        <v>123</v>
      </c>
      <c r="BR762" s="21" t="s">
        <v>97</v>
      </c>
      <c r="BS762" s="21" t="str">
        <f>_xlfn.XLOOKUP(Consolidated[[#This Row],[CODE]],'[7]page 1'!$A:$A,'[7]page 1'!$C:$C,"")</f>
        <v>85KVA</v>
      </c>
      <c r="BT762" s="21" t="str">
        <f>_xlfn.XLOOKUP(Consolidated[[#This Row],[CODE]],[8]Sheet1!$A:$A,[8]Sheet1!$G:$G,"")</f>
        <v/>
      </c>
      <c r="BU762" s="21" t="s">
        <v>92</v>
      </c>
      <c r="BV762" s="21" t="s">
        <v>101</v>
      </c>
      <c r="BW762" s="25" t="s">
        <v>125</v>
      </c>
      <c r="BX762" s="32" t="s">
        <v>2058</v>
      </c>
      <c r="BY762" s="21" t="s">
        <v>2057</v>
      </c>
      <c r="BZ762" s="21" t="s">
        <v>103</v>
      </c>
      <c r="CA762" s="33" t="s">
        <v>2059</v>
      </c>
      <c r="CB762" s="21">
        <v>1</v>
      </c>
      <c r="CC762" s="25" t="s">
        <v>105</v>
      </c>
      <c r="CD762" s="21" t="s">
        <v>97</v>
      </c>
      <c r="CE762" s="21"/>
      <c r="CF762" s="21" t="s">
        <v>143</v>
      </c>
    </row>
    <row r="763" spans="1:84" ht="27.6" x14ac:dyDescent="0.3">
      <c r="A763" s="21">
        <v>70763</v>
      </c>
      <c r="B763" s="22" t="s">
        <v>1796</v>
      </c>
      <c r="C763" s="21" t="s">
        <v>295</v>
      </c>
      <c r="D763" s="21" t="s">
        <v>2056</v>
      </c>
      <c r="E763" s="21" t="s">
        <v>2057</v>
      </c>
      <c r="F763" s="21"/>
      <c r="G763" s="21" t="s">
        <v>119</v>
      </c>
      <c r="H763" s="21" t="s">
        <v>120</v>
      </c>
      <c r="I763" s="21" t="s">
        <v>92</v>
      </c>
      <c r="J763" s="21" t="s">
        <v>93</v>
      </c>
      <c r="K763" s="21" t="s">
        <v>121</v>
      </c>
      <c r="L763" s="24" t="s">
        <v>92</v>
      </c>
      <c r="M763" s="24">
        <v>64.862944786328725</v>
      </c>
      <c r="N763" s="24">
        <v>52.285503445003286</v>
      </c>
      <c r="O763" s="24">
        <v>56.317168755785723</v>
      </c>
      <c r="P763" s="24">
        <v>85.70335067018641</v>
      </c>
      <c r="Q763" s="24">
        <v>65.14306703457288</v>
      </c>
      <c r="R763" s="24">
        <v>65.251693026879067</v>
      </c>
      <c r="S763" s="24" t="s">
        <v>92</v>
      </c>
      <c r="T763" s="24" t="s">
        <v>92</v>
      </c>
      <c r="U763" s="24" t="s">
        <v>92</v>
      </c>
      <c r="V763" s="24" t="s">
        <v>92</v>
      </c>
      <c r="W763" s="24" t="s">
        <v>92</v>
      </c>
      <c r="X763" s="24" t="s">
        <v>92</v>
      </c>
      <c r="Y763" s="24" t="s">
        <v>92</v>
      </c>
      <c r="Z763" s="24">
        <v>8.0148562683671827</v>
      </c>
      <c r="AA763" s="24" t="s">
        <v>92</v>
      </c>
      <c r="AB763" s="23" t="s">
        <v>129</v>
      </c>
      <c r="AC763" s="21">
        <v>18.437339999999999</v>
      </c>
      <c r="AD763" s="21">
        <v>-66.125020000000006</v>
      </c>
      <c r="AE763" s="21" t="str">
        <f>_xlfn.XLOOKUP(Consolidated[[#This Row],[CODE]],[1]updatedschoolpoints!$A:$A,[1]updatedschoolpoints!$O:$O)</f>
        <v>039-100-366-48</v>
      </c>
      <c r="AF763" s="21">
        <f>_xlfn.XLOOKUP(Consolidated[[#This Row],[CODE]],[1]updatedschoolpoints!$A:$A,[1]updatedschoolpoints!$Q:$Q)</f>
        <v>48</v>
      </c>
      <c r="AG763" s="21">
        <f>_xlfn.XLOOKUP(Consolidated[[#This Row],[CODE]],[1]updatedschoolpoints!$A:$A,[1]updatedschoolpoints!$P:$P)</f>
        <v>366</v>
      </c>
      <c r="AH763" s="21">
        <f>_xlfn.XLOOKUP(Consolidated[[#This Row],[CODE]],[1]updatedschoolpoints!$A:$A,[1]updatedschoolpoints!$I:$I)</f>
        <v>2.3633699469999998</v>
      </c>
      <c r="AI763" s="21">
        <f>_xlfn.XLOOKUP(Consolidated[[#This Row],[CODE]],[1]updatedschoolpoints!$A:$A,[1]updatedschoolpoints!$H:$H)</f>
        <v>102947.9831</v>
      </c>
      <c r="AJ763" s="21">
        <v>68400</v>
      </c>
      <c r="AK763" s="21" t="s">
        <v>248</v>
      </c>
      <c r="AL763" s="26">
        <f>_xlfn.XLOOKUP(Consolidated[[#This Row],[CODE]],'[2]FCI updated 220517'!$B:$B,'[2]FCI updated 220517'!$GD:$GD)</f>
        <v>1.0775999999999999</v>
      </c>
      <c r="AM763" s="27">
        <f>IF(AND(Consolidated[[#This Row],[DESIGNATION]]="Historic",Consolidated[[#This Row],[DESIGNATION 3/22/2022]]="Historic"),AL763,AL763/1.6)</f>
        <v>0.67349999999999988</v>
      </c>
      <c r="AN763" s="21" t="s">
        <v>45</v>
      </c>
      <c r="AO763" s="21" t="s">
        <v>46</v>
      </c>
      <c r="AP763" s="21" t="str">
        <f>_xlfn.XLOOKUP(Consolidated[[#This Row],[CODE]],'[3]PRUEBA PVI'!$D:$D,'[3]PRUEBA PVI'!$I:$I,"NO DATA")</f>
        <v>REGULAR</v>
      </c>
      <c r="AQ763" s="28" t="str">
        <f>IF(_xlfn.XLOOKUP(Consolidated[[#This Row],[CODE]],'[4]PRUEBA PVI'!$D:$D,'[4]PRUEBA PVI'!$I:$I,"NOT FOUND")=Consolidated[[#This Row],[SPECIAL SCHOOL]],"MATCHES","NO")</f>
        <v>MATCHES</v>
      </c>
      <c r="AR763" s="28"/>
      <c r="AS763" s="21">
        <f>_xlfn.XLOOKUP(Consolidated[[#This Row],[CODE]],'[5]WORKING FILE'!$D:$D,'[5]WORKING FILE'!$W:$W,"")</f>
        <v>3</v>
      </c>
      <c r="AT763" s="33" t="str">
        <f>_xlfn.XLOOKUP(Consolidated[[#This Row],[CODE]],'[5]WORKING FILE'!$D:$D,'[5]WORKING FILE'!$V:$V)</f>
        <v>Keep</v>
      </c>
      <c r="AU763" s="21" t="str">
        <f>_xlfn.XLOOKUP(Consolidated[[#This Row],[CODE]],'[6]Karen sort'!$D:$D,'[6]Karen sort'!$O:$O,"NOT COMPLETE")</f>
        <v>PK-5</v>
      </c>
      <c r="AV763" s="21">
        <v>37.9</v>
      </c>
      <c r="AW763" s="21">
        <v>3</v>
      </c>
      <c r="AX763" s="21" t="s">
        <v>92</v>
      </c>
      <c r="AY763" s="27" t="s">
        <v>92</v>
      </c>
      <c r="AZ763" s="21"/>
      <c r="BA763" s="21"/>
      <c r="BB763" s="21"/>
      <c r="BC763" s="21"/>
      <c r="BD763" s="21"/>
      <c r="BE763" s="21"/>
      <c r="BF763" s="24" t="s">
        <v>98</v>
      </c>
      <c r="BG763" s="24">
        <v>410.98824131845601</v>
      </c>
      <c r="BH763" s="29" t="str">
        <f>IF(_xlfn.XLOOKUP(Consolidated[[#This Row],[CODE]],'[4]PRUEBA PVI'!$D:$D,'[4]PRUEBA PVI'!$AF:$AF,"NOT FOUND")=BG763,"",_xlfn.XLOOKUP(Consolidated[[#This Row],[CODE]],'[4]PRUEBA PVI'!$D:$D,'[4]PRUEBA PVI'!$AF:$AF,"NOT FOUND"))</f>
        <v/>
      </c>
      <c r="BI763" s="30">
        <v>389.4931738983604</v>
      </c>
      <c r="BJ763" s="21">
        <v>37</v>
      </c>
      <c r="BK763" s="28" t="str">
        <f>IF(_xlfn.XLOOKUP(Consolidated[[#This Row],[CODE]],'[4]PRUEBA PVI'!$D:$D,'[4]PRUEBA PVI'!$AK:$AK,"NO DATA")=Consolidated[[#This Row],[NO OF CLASSROOMS]],"","DOES NOT MATCH")</f>
        <v/>
      </c>
      <c r="BL763" s="31">
        <f>Consolidated[[#This Row],[ENROLLMENT 2021-22]]/Consolidated[[#This Row],[NO OF CLASSROOMS]]</f>
        <v>10.526842537793524</v>
      </c>
      <c r="BM763" s="21">
        <f>Consolidated[[#This Row],[FLOOR AREA (SF)]]/Consolidated[[#This Row],[ENROLLMENT 2022-23]]</f>
        <v>166.42811916119996</v>
      </c>
      <c r="BN763" s="21" t="s">
        <v>99</v>
      </c>
      <c r="BO763" s="21" t="s">
        <v>132</v>
      </c>
      <c r="BP763" s="21" t="s">
        <v>97</v>
      </c>
      <c r="BQ763" s="21" t="s">
        <v>123</v>
      </c>
      <c r="BR763" s="21" t="s">
        <v>97</v>
      </c>
      <c r="BS763" s="21" t="str">
        <f>_xlfn.XLOOKUP(Consolidated[[#This Row],[CODE]],'[7]page 1'!$A:$A,'[7]page 1'!$C:$C,"")</f>
        <v/>
      </c>
      <c r="BT763" s="21" t="str">
        <f>_xlfn.XLOOKUP(Consolidated[[#This Row],[CODE]],[8]Sheet1!$A:$A,[8]Sheet1!$G:$G,"")</f>
        <v/>
      </c>
      <c r="BU763" s="21" t="s">
        <v>92</v>
      </c>
      <c r="BV763" s="21" t="s">
        <v>101</v>
      </c>
      <c r="BW763" s="25" t="s">
        <v>125</v>
      </c>
      <c r="BX763" s="32" t="s">
        <v>2060</v>
      </c>
      <c r="BY763" s="21" t="s">
        <v>2057</v>
      </c>
      <c r="BZ763" s="21" t="s">
        <v>103</v>
      </c>
      <c r="CA763" s="33" t="s">
        <v>2059</v>
      </c>
      <c r="CB763" s="21">
        <v>1</v>
      </c>
      <c r="CC763" s="25" t="s">
        <v>105</v>
      </c>
      <c r="CD763" s="21" t="s">
        <v>97</v>
      </c>
      <c r="CE763" s="21"/>
      <c r="CF763" s="21" t="s">
        <v>176</v>
      </c>
    </row>
    <row r="764" spans="1:84" ht="27.6" x14ac:dyDescent="0.3">
      <c r="A764" s="21">
        <v>70805</v>
      </c>
      <c r="B764" s="22" t="s">
        <v>2061</v>
      </c>
      <c r="C764" s="21" t="s">
        <v>295</v>
      </c>
      <c r="D764" s="21" t="s">
        <v>2056</v>
      </c>
      <c r="E764" s="21" t="s">
        <v>2057</v>
      </c>
      <c r="F764" s="21"/>
      <c r="G764" s="21" t="s">
        <v>189</v>
      </c>
      <c r="H764" s="21" t="s">
        <v>190</v>
      </c>
      <c r="I764" s="21" t="s">
        <v>92</v>
      </c>
      <c r="J764" s="21" t="s">
        <v>93</v>
      </c>
      <c r="K764" s="21" t="s">
        <v>191</v>
      </c>
      <c r="L764" s="24" t="s">
        <v>92</v>
      </c>
      <c r="M764" s="24" t="s">
        <v>92</v>
      </c>
      <c r="N764" s="24" t="s">
        <v>92</v>
      </c>
      <c r="O764" s="24" t="s">
        <v>92</v>
      </c>
      <c r="P764" s="24" t="s">
        <v>92</v>
      </c>
      <c r="Q764" s="24" t="s">
        <v>92</v>
      </c>
      <c r="R764" s="24" t="s">
        <v>92</v>
      </c>
      <c r="S764" s="24">
        <v>72.077047928461127</v>
      </c>
      <c r="T764" s="24">
        <v>63.331396535956799</v>
      </c>
      <c r="U764" s="24">
        <v>76.06591834943751</v>
      </c>
      <c r="V764" s="24" t="s">
        <v>92</v>
      </c>
      <c r="W764" s="24" t="s">
        <v>92</v>
      </c>
      <c r="X764" s="24" t="s">
        <v>92</v>
      </c>
      <c r="Y764" s="24" t="s">
        <v>92</v>
      </c>
      <c r="Z764" s="24" t="s">
        <v>92</v>
      </c>
      <c r="AA764" s="24" t="s">
        <v>92</v>
      </c>
      <c r="AB764" s="23" t="s">
        <v>192</v>
      </c>
      <c r="AC764" s="21">
        <v>18.44169187</v>
      </c>
      <c r="AD764" s="21">
        <v>-66.127924190000002</v>
      </c>
      <c r="AE764" s="21" t="str">
        <f>_xlfn.XLOOKUP(Consolidated[[#This Row],[CODE]],[1]updatedschoolpoints!$A:$A,[1]updatedschoolpoints!$O:$O)</f>
        <v>039-090-105-08</v>
      </c>
      <c r="AF764" s="21">
        <f>_xlfn.XLOOKUP(Consolidated[[#This Row],[CODE]],[1]updatedschoolpoints!$A:$A,[1]updatedschoolpoints!$Q:$Q)</f>
        <v>8</v>
      </c>
      <c r="AG764" s="21">
        <f>_xlfn.XLOOKUP(Consolidated[[#This Row],[CODE]],[1]updatedschoolpoints!$A:$A,[1]updatedschoolpoints!$P:$P)</f>
        <v>105</v>
      </c>
      <c r="AH764" s="21">
        <f>_xlfn.XLOOKUP(Consolidated[[#This Row],[CODE]],[1]updatedschoolpoints!$A:$A,[1]updatedschoolpoints!$I:$I)</f>
        <v>4.2611082370000002</v>
      </c>
      <c r="AI764" s="21">
        <f>_xlfn.XLOOKUP(Consolidated[[#This Row],[CODE]],[1]updatedschoolpoints!$A:$A,[1]updatedschoolpoints!$H:$H)</f>
        <v>185613.1324</v>
      </c>
      <c r="AJ764" s="21">
        <v>59725</v>
      </c>
      <c r="AK764" s="21" t="s">
        <v>588</v>
      </c>
      <c r="AL764" s="26">
        <f>_xlfn.XLOOKUP(Consolidated[[#This Row],[CODE]],'[2]FCI updated 220517'!$B:$B,'[2]FCI updated 220517'!$GD:$GD)</f>
        <v>1.2167999999999899</v>
      </c>
      <c r="AM764" s="27">
        <f>IF(AND(Consolidated[[#This Row],[DESIGNATION]]="Historic",Consolidated[[#This Row],[DESIGNATION 3/22/2022]]="Historic"),AL764,AL764/1.6)</f>
        <v>0.76049999999999363</v>
      </c>
      <c r="AN764" s="21" t="s">
        <v>97</v>
      </c>
      <c r="AO764" s="21" t="s">
        <v>97</v>
      </c>
      <c r="AP764" s="21" t="str">
        <f>_xlfn.XLOOKUP(Consolidated[[#This Row],[CODE]],'[3]PRUEBA PVI'!$D:$D,'[3]PRUEBA PVI'!$I:$I,"NO DATA")</f>
        <v>REGULAR</v>
      </c>
      <c r="AQ764" s="28" t="str">
        <f>IF(_xlfn.XLOOKUP(Consolidated[[#This Row],[CODE]],'[4]PRUEBA PVI'!$D:$D,'[4]PRUEBA PVI'!$I:$I,"NOT FOUND")=Consolidated[[#This Row],[SPECIAL SCHOOL]],"MATCHES","NO")</f>
        <v>MATCHES</v>
      </c>
      <c r="AR764" s="28"/>
      <c r="AS764" s="21">
        <f>_xlfn.XLOOKUP(Consolidated[[#This Row],[CODE]],'[5]WORKING FILE'!$D:$D,'[5]WORKING FILE'!$W:$W,"")</f>
        <v>3</v>
      </c>
      <c r="AT764" s="33" t="str">
        <f>_xlfn.XLOOKUP(Consolidated[[#This Row],[CODE]],'[5]WORKING FILE'!$D:$D,'[5]WORKING FILE'!$V:$V)</f>
        <v>Keep</v>
      </c>
      <c r="AU764" s="21" t="str">
        <f>_xlfn.XLOOKUP(Consolidated[[#This Row],[CODE]],'[6]Karen sort'!$D:$D,'[6]Karen sort'!$O:$O,"NOT COMPLETE")</f>
        <v>6-8</v>
      </c>
      <c r="AV764" s="21">
        <v>37.9</v>
      </c>
      <c r="AW764" s="21">
        <v>2</v>
      </c>
      <c r="AX764" s="21" t="s">
        <v>92</v>
      </c>
      <c r="AY764" s="27" t="s">
        <v>92</v>
      </c>
      <c r="AZ764" s="21"/>
      <c r="BA764" s="21"/>
      <c r="BB764" s="21"/>
      <c r="BC764" s="21"/>
      <c r="BD764" s="21"/>
      <c r="BE764" s="21"/>
      <c r="BF764" s="24" t="s">
        <v>98</v>
      </c>
      <c r="BG764" s="24">
        <v>237.72540037238983</v>
      </c>
      <c r="BH764" s="29" t="str">
        <f>IF(_xlfn.XLOOKUP(Consolidated[[#This Row],[CODE]],'[4]PRUEBA PVI'!$D:$D,'[4]PRUEBA PVI'!$AF:$AF,"NOT FOUND")=BG764,"",_xlfn.XLOOKUP(Consolidated[[#This Row],[CODE]],'[4]PRUEBA PVI'!$D:$D,'[4]PRUEBA PVI'!$AF:$AF,"NOT FOUND"))</f>
        <v/>
      </c>
      <c r="BI764" s="30">
        <v>226.07846491444212</v>
      </c>
      <c r="BJ764" s="21">
        <v>27</v>
      </c>
      <c r="BK764" s="28" t="str">
        <f>IF(_xlfn.XLOOKUP(Consolidated[[#This Row],[CODE]],'[4]PRUEBA PVI'!$D:$D,'[4]PRUEBA PVI'!$AK:$AK,"NO DATA")=Consolidated[[#This Row],[NO OF CLASSROOMS]],"","DOES NOT MATCH")</f>
        <v/>
      </c>
      <c r="BL764" s="31">
        <f>Consolidated[[#This Row],[ENROLLMENT 2021-22]]/Consolidated[[#This Row],[NO OF CLASSROOMS]]</f>
        <v>8.3732764783126719</v>
      </c>
      <c r="BM764" s="21">
        <f>Consolidated[[#This Row],[FLOOR AREA (SF)]]/Consolidated[[#This Row],[ENROLLMENT 2022-23]]</f>
        <v>251.23524834301489</v>
      </c>
      <c r="BN764" s="21" t="s">
        <v>99</v>
      </c>
      <c r="BO764" s="21" t="s">
        <v>132</v>
      </c>
      <c r="BP764" s="21" t="s">
        <v>97</v>
      </c>
      <c r="BQ764" s="21" t="s">
        <v>97</v>
      </c>
      <c r="BR764" s="21" t="s">
        <v>97</v>
      </c>
      <c r="BS764" s="21" t="str">
        <f>_xlfn.XLOOKUP(Consolidated[[#This Row],[CODE]],'[7]page 1'!$A:$A,'[7]page 1'!$C:$C,"")</f>
        <v/>
      </c>
      <c r="BT764" s="21" t="str">
        <f>_xlfn.XLOOKUP(Consolidated[[#This Row],[CODE]],[8]Sheet1!$A:$A,[8]Sheet1!$G:$G,"")</f>
        <v/>
      </c>
      <c r="BU764" s="21" t="s">
        <v>92</v>
      </c>
      <c r="BV764" s="21" t="s">
        <v>101</v>
      </c>
      <c r="BW764" s="25" t="s">
        <v>92</v>
      </c>
      <c r="BX764" s="32" t="s">
        <v>2062</v>
      </c>
      <c r="BY764" s="21" t="s">
        <v>2057</v>
      </c>
      <c r="BZ764" s="21" t="s">
        <v>103</v>
      </c>
      <c r="CA764" s="33" t="s">
        <v>2059</v>
      </c>
      <c r="CB764" s="21">
        <v>1</v>
      </c>
      <c r="CC764" s="25" t="s">
        <v>105</v>
      </c>
      <c r="CD764" s="21" t="s">
        <v>97</v>
      </c>
      <c r="CE764" s="21"/>
      <c r="CF764" s="21" t="s">
        <v>134</v>
      </c>
    </row>
    <row r="765" spans="1:84" ht="27.6" x14ac:dyDescent="0.3">
      <c r="A765" s="21">
        <v>70813</v>
      </c>
      <c r="B765" s="22" t="s">
        <v>2063</v>
      </c>
      <c r="C765" s="21" t="s">
        <v>295</v>
      </c>
      <c r="D765" s="21" t="s">
        <v>2056</v>
      </c>
      <c r="E765" s="21" t="s">
        <v>2057</v>
      </c>
      <c r="F765" s="21"/>
      <c r="G765" s="21" t="s">
        <v>160</v>
      </c>
      <c r="H765" s="21" t="s">
        <v>161</v>
      </c>
      <c r="I765" s="21" t="s">
        <v>92</v>
      </c>
      <c r="J765" s="21" t="s">
        <v>92</v>
      </c>
      <c r="K765" s="21" t="s">
        <v>162</v>
      </c>
      <c r="L765" s="24" t="s">
        <v>92</v>
      </c>
      <c r="M765" s="24" t="s">
        <v>92</v>
      </c>
      <c r="N765" s="24" t="s">
        <v>92</v>
      </c>
      <c r="O765" s="24" t="s">
        <v>92</v>
      </c>
      <c r="P765" s="24" t="s">
        <v>92</v>
      </c>
      <c r="Q765" s="24" t="s">
        <v>92</v>
      </c>
      <c r="R765" s="24" t="s">
        <v>92</v>
      </c>
      <c r="S765" s="24" t="s">
        <v>92</v>
      </c>
      <c r="T765" s="24" t="s">
        <v>92</v>
      </c>
      <c r="U765" s="24" t="s">
        <v>92</v>
      </c>
      <c r="V765" s="24">
        <v>150.85185577575496</v>
      </c>
      <c r="W765" s="24">
        <v>138.32803162183433</v>
      </c>
      <c r="X765" s="24">
        <v>114.82832561712365</v>
      </c>
      <c r="Y765" s="24">
        <v>102.25310723410909</v>
      </c>
      <c r="Z765" s="24" t="s">
        <v>92</v>
      </c>
      <c r="AA765" s="24" t="s">
        <v>92</v>
      </c>
      <c r="AB765" s="23" t="s">
        <v>313</v>
      </c>
      <c r="AC765" s="21">
        <v>18.44206462</v>
      </c>
      <c r="AD765" s="21">
        <v>-66.128782319999999</v>
      </c>
      <c r="AE765" s="21" t="str">
        <f>_xlfn.XLOOKUP(Consolidated[[#This Row],[CODE]],[1]updatedschoolpoints!$A:$A,[1]updatedschoolpoints!$O:$O)</f>
        <v>039-090-105-07</v>
      </c>
      <c r="AF765" s="21">
        <f>_xlfn.XLOOKUP(Consolidated[[#This Row],[CODE]],[1]updatedschoolpoints!$A:$A,[1]updatedschoolpoints!$Q:$Q)</f>
        <v>7</v>
      </c>
      <c r="AG765" s="21">
        <f>_xlfn.XLOOKUP(Consolidated[[#This Row],[CODE]],[1]updatedschoolpoints!$A:$A,[1]updatedschoolpoints!$P:$P)</f>
        <v>105</v>
      </c>
      <c r="AH765" s="21">
        <f>_xlfn.XLOOKUP(Consolidated[[#This Row],[CODE]],[1]updatedschoolpoints!$A:$A,[1]updatedschoolpoints!$I:$I)</f>
        <v>4.8472237710000003</v>
      </c>
      <c r="AI765" s="21">
        <f>_xlfn.XLOOKUP(Consolidated[[#This Row],[CODE]],[1]updatedschoolpoints!$A:$A,[1]updatedschoolpoints!$H:$H)</f>
        <v>211144.22289999999</v>
      </c>
      <c r="AJ765" s="21">
        <v>71560</v>
      </c>
      <c r="AK765" s="21" t="s">
        <v>622</v>
      </c>
      <c r="AL765" s="26">
        <f>_xlfn.XLOOKUP(Consolidated[[#This Row],[CODE]],'[2]FCI updated 220517'!$B:$B,'[2]FCI updated 220517'!$GD:$GD)</f>
        <v>1.1375999999999999</v>
      </c>
      <c r="AM765" s="27">
        <f>IF(AND(Consolidated[[#This Row],[DESIGNATION]]="Historic",Consolidated[[#This Row],[DESIGNATION 3/22/2022]]="Historic"),AL765,AL765/1.6)</f>
        <v>0.71099999999999997</v>
      </c>
      <c r="AN765" s="21" t="s">
        <v>45</v>
      </c>
      <c r="AO765" s="21" t="s">
        <v>97</v>
      </c>
      <c r="AP765" s="21" t="str">
        <f>_xlfn.XLOOKUP(Consolidated[[#This Row],[CODE]],'[3]PRUEBA PVI'!$D:$D,'[3]PRUEBA PVI'!$I:$I,"NO DATA")</f>
        <v>VOCACIONAL</v>
      </c>
      <c r="AQ765" s="28" t="str">
        <f>IF(_xlfn.XLOOKUP(Consolidated[[#This Row],[CODE]],'[4]PRUEBA PVI'!$D:$D,'[4]PRUEBA PVI'!$I:$I,"NOT FOUND")=Consolidated[[#This Row],[SPECIAL SCHOOL]],"MATCHES","NO")</f>
        <v>MATCHES</v>
      </c>
      <c r="AR765" s="28"/>
      <c r="AS765" s="21">
        <f>_xlfn.XLOOKUP(Consolidated[[#This Row],[CODE]],'[5]WORKING FILE'!$D:$D,'[5]WORKING FILE'!$W:$W,"")</f>
        <v>3</v>
      </c>
      <c r="AT765" s="33" t="str">
        <f>_xlfn.XLOOKUP(Consolidated[[#This Row],[CODE]],'[5]WORKING FILE'!$D:$D,'[5]WORKING FILE'!$V:$V)</f>
        <v>Keep</v>
      </c>
      <c r="AU765" s="21" t="str">
        <f>_xlfn.XLOOKUP(Consolidated[[#This Row],[CODE]],'[6]Karen sort'!$D:$D,'[6]Karen sort'!$O:$O,"NOT COMPLETE")</f>
        <v>9-12</v>
      </c>
      <c r="AV765" s="21">
        <v>37.9</v>
      </c>
      <c r="AW765" s="21">
        <v>2</v>
      </c>
      <c r="AX765" s="21" t="s">
        <v>92</v>
      </c>
      <c r="AY765" s="27" t="s">
        <v>92</v>
      </c>
      <c r="AZ765" s="21"/>
      <c r="BA765" s="21"/>
      <c r="BB765" s="21"/>
      <c r="BC765" s="21"/>
      <c r="BD765" s="21"/>
      <c r="BE765" s="21"/>
      <c r="BF765" s="24" t="s">
        <v>131</v>
      </c>
      <c r="BG765" s="24">
        <v>506.26132024882202</v>
      </c>
      <c r="BH765" s="29" t="str">
        <f>IF(_xlfn.XLOOKUP(Consolidated[[#This Row],[CODE]],'[4]PRUEBA PVI'!$D:$D,'[4]PRUEBA PVI'!$AF:$AF,"NOT FOUND")=BG765,"",_xlfn.XLOOKUP(Consolidated[[#This Row],[CODE]],'[4]PRUEBA PVI'!$D:$D,'[4]PRUEBA PVI'!$AF:$AF,"NOT FOUND"))</f>
        <v/>
      </c>
      <c r="BI765" s="30">
        <v>485.43172171918673</v>
      </c>
      <c r="BJ765" s="21">
        <v>50</v>
      </c>
      <c r="BK765" s="28" t="str">
        <f>IF(_xlfn.XLOOKUP(Consolidated[[#This Row],[CODE]],'[4]PRUEBA PVI'!$D:$D,'[4]PRUEBA PVI'!$AK:$AK,"NO DATA")=Consolidated[[#This Row],[NO OF CLASSROOMS]],"","DOES NOT MATCH")</f>
        <v/>
      </c>
      <c r="BL765" s="31">
        <f>Consolidated[[#This Row],[ENROLLMENT 2021-22]]/Consolidated[[#This Row],[NO OF CLASSROOMS]]</f>
        <v>9.7086344343837343</v>
      </c>
      <c r="BM765" s="21">
        <f>Consolidated[[#This Row],[FLOOR AREA (SF)]]/Consolidated[[#This Row],[ENROLLMENT 2022-23]]</f>
        <v>141.34992569613857</v>
      </c>
      <c r="BN765" s="21" t="s">
        <v>99</v>
      </c>
      <c r="BO765" s="21" t="s">
        <v>132</v>
      </c>
      <c r="BP765" s="21" t="s">
        <v>97</v>
      </c>
      <c r="BQ765" s="21" t="s">
        <v>97</v>
      </c>
      <c r="BR765" s="21" t="s">
        <v>97</v>
      </c>
      <c r="BS765" s="21" t="str">
        <f>_xlfn.XLOOKUP(Consolidated[[#This Row],[CODE]],'[7]page 1'!$A:$A,'[7]page 1'!$C:$C,"")</f>
        <v/>
      </c>
      <c r="BT765" s="21" t="str">
        <f>_xlfn.XLOOKUP(Consolidated[[#This Row],[CODE]],[8]Sheet1!$A:$A,[8]Sheet1!$G:$G,"")</f>
        <v/>
      </c>
      <c r="BU765" s="21" t="s">
        <v>92</v>
      </c>
      <c r="BV765" s="21" t="s">
        <v>101</v>
      </c>
      <c r="BW765" s="25" t="s">
        <v>92</v>
      </c>
      <c r="BX765" s="32" t="s">
        <v>2062</v>
      </c>
      <c r="BY765" s="21" t="s">
        <v>2057</v>
      </c>
      <c r="BZ765" s="21" t="s">
        <v>103</v>
      </c>
      <c r="CA765" s="33" t="s">
        <v>2059</v>
      </c>
      <c r="CB765" s="21">
        <v>1</v>
      </c>
      <c r="CC765" s="25" t="s">
        <v>105</v>
      </c>
      <c r="CD765" s="21" t="s">
        <v>97</v>
      </c>
      <c r="CE765" s="21"/>
      <c r="CF765" s="21" t="s">
        <v>143</v>
      </c>
    </row>
    <row r="766" spans="1:84" ht="56.4" x14ac:dyDescent="0.3">
      <c r="A766" s="21">
        <v>70870</v>
      </c>
      <c r="B766" s="22" t="s">
        <v>2064</v>
      </c>
      <c r="C766" s="21" t="s">
        <v>295</v>
      </c>
      <c r="D766" s="21" t="s">
        <v>2065</v>
      </c>
      <c r="E766" s="21" t="s">
        <v>2065</v>
      </c>
      <c r="F766" s="21"/>
      <c r="G766" s="21" t="s">
        <v>108</v>
      </c>
      <c r="H766" s="21" t="s">
        <v>109</v>
      </c>
      <c r="I766" s="21" t="s">
        <v>92</v>
      </c>
      <c r="J766" s="21" t="s">
        <v>93</v>
      </c>
      <c r="K766" s="21" t="s">
        <v>111</v>
      </c>
      <c r="L766" s="24" t="s">
        <v>92</v>
      </c>
      <c r="M766" s="24">
        <v>16.215736196582181</v>
      </c>
      <c r="N766" s="24">
        <v>14.938715270000939</v>
      </c>
      <c r="O766" s="24">
        <v>21.588248023051193</v>
      </c>
      <c r="P766" s="24">
        <v>21.661286433124037</v>
      </c>
      <c r="Q766" s="24">
        <v>17.937945995027317</v>
      </c>
      <c r="R766" s="24">
        <v>34.044361579241254</v>
      </c>
      <c r="S766" s="24">
        <v>74.922194557216173</v>
      </c>
      <c r="T766" s="24">
        <v>96.414961890561102</v>
      </c>
      <c r="U766" s="24">
        <v>95.082397936796895</v>
      </c>
      <c r="V766" s="24" t="s">
        <v>92</v>
      </c>
      <c r="W766" s="24" t="s">
        <v>92</v>
      </c>
      <c r="X766" s="24" t="s">
        <v>92</v>
      </c>
      <c r="Y766" s="24" t="s">
        <v>92</v>
      </c>
      <c r="Z766" s="24" t="s">
        <v>92</v>
      </c>
      <c r="AA766" s="24" t="s">
        <v>92</v>
      </c>
      <c r="AB766" s="23" t="s">
        <v>192</v>
      </c>
      <c r="AC766" s="37">
        <v>18.343465999999999</v>
      </c>
      <c r="AD766" s="37">
        <v>-66.320550999999995</v>
      </c>
      <c r="AE766" s="37" t="str">
        <f>_xlfn.XLOOKUP(Consolidated[[#This Row],[CODE]],[1]updatedschoolpoints!$A:$A,[1]updatedschoolpoints!$O:$O)</f>
        <v>110-099-022-24</v>
      </c>
      <c r="AF766" s="37">
        <f>_xlfn.XLOOKUP(Consolidated[[#This Row],[CODE]],[1]updatedschoolpoints!$A:$A,[1]updatedschoolpoints!$Q:$Q)</f>
        <v>24</v>
      </c>
      <c r="AG766" s="37">
        <f>_xlfn.XLOOKUP(Consolidated[[#This Row],[CODE]],[1]updatedschoolpoints!$A:$A,[1]updatedschoolpoints!$P:$P)</f>
        <v>22</v>
      </c>
      <c r="AH766" s="37">
        <f>_xlfn.XLOOKUP(Consolidated[[#This Row],[CODE]],[1]updatedschoolpoints!$A:$A,[1]updatedschoolpoints!$I:$I)</f>
        <v>2.9344545659999999</v>
      </c>
      <c r="AI766" s="37">
        <f>_xlfn.XLOOKUP(Consolidated[[#This Row],[CODE]],[1]updatedschoolpoints!$A:$A,[1]updatedschoolpoints!$H:$H)</f>
        <v>127824.3296</v>
      </c>
      <c r="AJ766" s="21">
        <v>39095</v>
      </c>
      <c r="AK766" s="21" t="s">
        <v>882</v>
      </c>
      <c r="AL766" s="26">
        <f>_xlfn.XLOOKUP(Consolidated[[#This Row],[CODE]],'[2]FCI updated 220517'!$B:$B,'[2]FCI updated 220517'!$GD:$GD)</f>
        <v>1.016</v>
      </c>
      <c r="AM766" s="27">
        <f>IF(AND(Consolidated[[#This Row],[DESIGNATION]]="Historic",Consolidated[[#This Row],[DESIGNATION 3/22/2022]]="Historic"),AL766,AL766/1.6)</f>
        <v>0.63500000000000001</v>
      </c>
      <c r="AN766" s="21" t="s">
        <v>97</v>
      </c>
      <c r="AO766" s="21" t="s">
        <v>97</v>
      </c>
      <c r="AP766" s="21" t="str">
        <f>_xlfn.XLOOKUP(Consolidated[[#This Row],[CODE]],'[3]PRUEBA PVI'!$D:$D,'[3]PRUEBA PVI'!$I:$I,"NO DATA")</f>
        <v>REGULAR</v>
      </c>
      <c r="AQ766" s="28" t="str">
        <f>IF(_xlfn.XLOOKUP(Consolidated[[#This Row],[CODE]],'[4]PRUEBA PVI'!$D:$D,'[4]PRUEBA PVI'!$I:$I,"NOT FOUND")=Consolidated[[#This Row],[SPECIAL SCHOOL]],"MATCHES","NO")</f>
        <v>MATCHES</v>
      </c>
      <c r="AR766" s="28"/>
      <c r="AS766" s="21">
        <f>_xlfn.XLOOKUP(Consolidated[[#This Row],[CODE]],'[5]WORKING FILE'!$D:$D,'[5]WORKING FILE'!$W:$W,"")</f>
        <v>3</v>
      </c>
      <c r="AT766" s="33" t="str">
        <f>_xlfn.XLOOKUP(Consolidated[[#This Row],[CODE]],'[5]WORKING FILE'!$D:$D,'[5]WORKING FILE'!$V:$V)</f>
        <v>Turn into Middle School (6-8 only) by sending K-5 students to FIDEL LOPEZ COLON.</v>
      </c>
      <c r="AU766" s="21" t="str">
        <f>_xlfn.XLOOKUP(Consolidated[[#This Row],[CODE]],'[6]Karen sort'!$D:$D,'[6]Karen sort'!$O:$O,"NOT COMPLETE")</f>
        <v>6-8</v>
      </c>
      <c r="AV766" s="21">
        <v>7.6</v>
      </c>
      <c r="AW766" s="21">
        <v>2</v>
      </c>
      <c r="AX766" s="21" t="s">
        <v>92</v>
      </c>
      <c r="AY766" s="27" t="s">
        <v>92</v>
      </c>
      <c r="AZ766" s="21"/>
      <c r="BA766" s="21"/>
      <c r="BB766" s="21"/>
      <c r="BC766" s="21"/>
      <c r="BD766" s="21"/>
      <c r="BE766" s="21"/>
      <c r="BF766" s="24" t="s">
        <v>98</v>
      </c>
      <c r="BG766" s="24">
        <v>413.54125512555601</v>
      </c>
      <c r="BH766" s="29" t="str">
        <f>IF(_xlfn.XLOOKUP(Consolidated[[#This Row],[CODE]],'[4]PRUEBA PVI'!$D:$D,'[4]PRUEBA PVI'!$AF:$AF,"NOT FOUND")=BG766,"",_xlfn.XLOOKUP(Consolidated[[#This Row],[CODE]],'[4]PRUEBA PVI'!$D:$D,'[4]PRUEBA PVI'!$AF:$AF,"NOT FOUND"))</f>
        <v/>
      </c>
      <c r="BI766" s="30">
        <v>391.35007930602336</v>
      </c>
      <c r="BJ766" s="21">
        <v>43</v>
      </c>
      <c r="BK766" s="28" t="str">
        <f>IF(_xlfn.XLOOKUP(Consolidated[[#This Row],[CODE]],'[4]PRUEBA PVI'!$D:$D,'[4]PRUEBA PVI'!$AK:$AK,"NO DATA")=Consolidated[[#This Row],[NO OF CLASSROOMS]],"","DOES NOT MATCH")</f>
        <v/>
      </c>
      <c r="BL766" s="31">
        <f>Consolidated[[#This Row],[ENROLLMENT 2021-22]]/Consolidated[[#This Row],[NO OF CLASSROOMS]]</f>
        <v>9.1011646350237996</v>
      </c>
      <c r="BM766" s="21">
        <f>Consolidated[[#This Row],[FLOOR AREA (SF)]]/Consolidated[[#This Row],[ENROLLMENT 2022-23]]</f>
        <v>94.537121787596007</v>
      </c>
      <c r="BN766" s="21" t="s">
        <v>99</v>
      </c>
      <c r="BO766" s="21" t="s">
        <v>115</v>
      </c>
      <c r="BP766" s="21" t="s">
        <v>97</v>
      </c>
      <c r="BQ766" s="21" t="s">
        <v>97</v>
      </c>
      <c r="BR766" s="21" t="s">
        <v>97</v>
      </c>
      <c r="BS766" s="21" t="str">
        <f>_xlfn.XLOOKUP(Consolidated[[#This Row],[CODE]],'[7]page 1'!$A:$A,'[7]page 1'!$C:$C,"")</f>
        <v/>
      </c>
      <c r="BT766" s="21" t="str">
        <f>_xlfn.XLOOKUP(Consolidated[[#This Row],[CODE]],[8]Sheet1!$A:$A,[8]Sheet1!$G:$G,"")</f>
        <v/>
      </c>
      <c r="BU766" s="21" t="s">
        <v>92</v>
      </c>
      <c r="BV766" s="21" t="s">
        <v>124</v>
      </c>
      <c r="BW766" s="25" t="s">
        <v>125</v>
      </c>
      <c r="BX766" s="32" t="s">
        <v>2066</v>
      </c>
      <c r="BY766" s="21" t="s">
        <v>2065</v>
      </c>
      <c r="BZ766" s="21" t="s">
        <v>103</v>
      </c>
      <c r="CA766" s="33" t="s">
        <v>2067</v>
      </c>
      <c r="CB766" s="21">
        <v>2</v>
      </c>
      <c r="CC766" s="25" t="s">
        <v>105</v>
      </c>
      <c r="CD766" s="21" t="s">
        <v>97</v>
      </c>
      <c r="CE766" s="21"/>
      <c r="CF766" s="21" t="s">
        <v>127</v>
      </c>
    </row>
    <row r="767" spans="1:84" ht="42.6" x14ac:dyDescent="0.3">
      <c r="A767" s="21">
        <v>70888</v>
      </c>
      <c r="B767" s="22" t="s">
        <v>2068</v>
      </c>
      <c r="C767" s="21" t="s">
        <v>295</v>
      </c>
      <c r="D767" s="21" t="s">
        <v>2065</v>
      </c>
      <c r="E767" s="21" t="s">
        <v>2065</v>
      </c>
      <c r="F767" s="21"/>
      <c r="G767" s="21" t="s">
        <v>160</v>
      </c>
      <c r="H767" s="21" t="s">
        <v>161</v>
      </c>
      <c r="I767" s="21" t="s">
        <v>92</v>
      </c>
      <c r="J767" s="21" t="s">
        <v>93</v>
      </c>
      <c r="K767" s="21" t="s">
        <v>162</v>
      </c>
      <c r="L767" s="24" t="s">
        <v>92</v>
      </c>
      <c r="M767" s="24" t="s">
        <v>92</v>
      </c>
      <c r="N767" s="24" t="s">
        <v>92</v>
      </c>
      <c r="O767" s="24" t="s">
        <v>92</v>
      </c>
      <c r="P767" s="24" t="s">
        <v>92</v>
      </c>
      <c r="Q767" s="24" t="s">
        <v>92</v>
      </c>
      <c r="R767" s="24" t="s">
        <v>92</v>
      </c>
      <c r="S767" s="24" t="s">
        <v>92</v>
      </c>
      <c r="T767" s="24" t="s">
        <v>92</v>
      </c>
      <c r="U767" s="24" t="s">
        <v>92</v>
      </c>
      <c r="V767" s="24">
        <v>167.0827516503615</v>
      </c>
      <c r="W767" s="24">
        <v>177.4414750459392</v>
      </c>
      <c r="X767" s="24">
        <v>144.74158691234075</v>
      </c>
      <c r="Y767" s="24">
        <v>151.45035694108611</v>
      </c>
      <c r="Z767" s="24" t="s">
        <v>92</v>
      </c>
      <c r="AA767" s="24" t="s">
        <v>92</v>
      </c>
      <c r="AB767" s="23" t="s">
        <v>178</v>
      </c>
      <c r="AC767" s="21">
        <v>18.340299999999999</v>
      </c>
      <c r="AD767" s="21">
        <v>-66.321939999999998</v>
      </c>
      <c r="AE767" s="21" t="str">
        <f>_xlfn.XLOOKUP(Consolidated[[#This Row],[CODE]],[1]updatedschoolpoints!$A:$A,[1]updatedschoolpoints!$O:$O)</f>
        <v>139-009-041-01</v>
      </c>
      <c r="AF767" s="21">
        <f>_xlfn.XLOOKUP(Consolidated[[#This Row],[CODE]],[1]updatedschoolpoints!$A:$A,[1]updatedschoolpoints!$Q:$Q)</f>
        <v>1</v>
      </c>
      <c r="AG767" s="21">
        <f>_xlfn.XLOOKUP(Consolidated[[#This Row],[CODE]],[1]updatedschoolpoints!$A:$A,[1]updatedschoolpoints!$P:$P)</f>
        <v>41</v>
      </c>
      <c r="AH767" s="21">
        <f>_xlfn.XLOOKUP(Consolidated[[#This Row],[CODE]],[1]updatedschoolpoints!$A:$A,[1]updatedschoolpoints!$I:$I)</f>
        <v>4.4216657650000002</v>
      </c>
      <c r="AI767" s="21">
        <f>_xlfn.XLOOKUP(Consolidated[[#This Row],[CODE]],[1]updatedschoolpoints!$A:$A,[1]updatedschoolpoints!$H:$H)</f>
        <v>192606.9903</v>
      </c>
      <c r="AJ767" s="21">
        <v>89970</v>
      </c>
      <c r="AK767" s="21" t="s">
        <v>882</v>
      </c>
      <c r="AL767" s="26">
        <f>_xlfn.XLOOKUP(Consolidated[[#This Row],[CODE]],'[2]FCI updated 220517'!$B:$B,'[2]FCI updated 220517'!$GD:$GD)</f>
        <v>1.208</v>
      </c>
      <c r="AM767" s="27">
        <f>IF(AND(Consolidated[[#This Row],[DESIGNATION]]="Historic",Consolidated[[#This Row],[DESIGNATION 3/22/2022]]="Historic"),AL767,AL767/1.6)</f>
        <v>0.75499999999999989</v>
      </c>
      <c r="AN767" s="21" t="s">
        <v>97</v>
      </c>
      <c r="AO767" s="21" t="s">
        <v>46</v>
      </c>
      <c r="AP767" s="21" t="str">
        <f>_xlfn.XLOOKUP(Consolidated[[#This Row],[CODE]],'[3]PRUEBA PVI'!$D:$D,'[3]PRUEBA PVI'!$I:$I,"NO DATA")</f>
        <v>VOCACIONAL</v>
      </c>
      <c r="AQ767" s="28" t="str">
        <f>IF(_xlfn.XLOOKUP(Consolidated[[#This Row],[CODE]],'[4]PRUEBA PVI'!$D:$D,'[4]PRUEBA PVI'!$I:$I,"NOT FOUND")=Consolidated[[#This Row],[SPECIAL SCHOOL]],"MATCHES","NO")</f>
        <v>MATCHES</v>
      </c>
      <c r="AR767" s="28"/>
      <c r="AS767" s="21">
        <f>_xlfn.XLOOKUP(Consolidated[[#This Row],[CODE]],'[5]WORKING FILE'!$D:$D,'[5]WORKING FILE'!$W:$W,"")</f>
        <v>3</v>
      </c>
      <c r="AT767" s="33" t="str">
        <f>_xlfn.XLOOKUP(Consolidated[[#This Row],[CODE]],'[5]WORKING FILE'!$D:$D,'[5]WORKING FILE'!$V:$V)</f>
        <v>Keep</v>
      </c>
      <c r="AU767" s="21" t="str">
        <f>_xlfn.XLOOKUP(Consolidated[[#This Row],[CODE]],'[6]Karen sort'!$D:$D,'[6]Karen sort'!$O:$O,"NOT COMPLETE")</f>
        <v>9-12</v>
      </c>
      <c r="AV767" s="21">
        <v>7.6</v>
      </c>
      <c r="AW767" s="21">
        <v>2</v>
      </c>
      <c r="AX767" s="21" t="s">
        <v>92</v>
      </c>
      <c r="AY767" s="27" t="s">
        <v>92</v>
      </c>
      <c r="AZ767" s="21"/>
      <c r="BA767" s="21"/>
      <c r="BB767" s="21"/>
      <c r="BC767" s="21"/>
      <c r="BD767" s="21"/>
      <c r="BE767" s="21"/>
      <c r="BF767" s="24" t="s">
        <v>98</v>
      </c>
      <c r="BG767" s="24">
        <v>645.64008883126007</v>
      </c>
      <c r="BH767" s="29" t="str">
        <f>IF(_xlfn.XLOOKUP(Consolidated[[#This Row],[CODE]],'[4]PRUEBA PVI'!$D:$D,'[4]PRUEBA PVI'!$AF:$AF,"NOT FOUND")=BG767,"",_xlfn.XLOOKUP(Consolidated[[#This Row],[CODE]],'[4]PRUEBA PVI'!$D:$D,'[4]PRUEBA PVI'!$AF:$AF,"NOT FOUND"))</f>
        <v/>
      </c>
      <c r="BI767" s="30">
        <v>619.41383964954309</v>
      </c>
      <c r="BJ767" s="21">
        <v>89</v>
      </c>
      <c r="BK767" s="28" t="str">
        <f>IF(_xlfn.XLOOKUP(Consolidated[[#This Row],[CODE]],'[4]PRUEBA PVI'!$D:$D,'[4]PRUEBA PVI'!$AK:$AK,"NO DATA")=Consolidated[[#This Row],[NO OF CLASSROOMS]],"","DOES NOT MATCH")</f>
        <v/>
      </c>
      <c r="BL767" s="31">
        <f>Consolidated[[#This Row],[ENROLLMENT 2021-22]]/Consolidated[[#This Row],[NO OF CLASSROOMS]]</f>
        <v>6.9597060634780119</v>
      </c>
      <c r="BM767" s="21">
        <f>Consolidated[[#This Row],[FLOOR AREA (SF)]]/Consolidated[[#This Row],[ENROLLMENT 2022-23]]</f>
        <v>139.35008305147844</v>
      </c>
      <c r="BN767" s="21" t="s">
        <v>99</v>
      </c>
      <c r="BO767" s="21" t="s">
        <v>115</v>
      </c>
      <c r="BP767" s="21" t="s">
        <v>97</v>
      </c>
      <c r="BQ767" s="21" t="s">
        <v>97</v>
      </c>
      <c r="BR767" s="21" t="s">
        <v>97</v>
      </c>
      <c r="BS767" s="21" t="str">
        <f>_xlfn.XLOOKUP(Consolidated[[#This Row],[CODE]],'[7]page 1'!$A:$A,'[7]page 1'!$C:$C,"")</f>
        <v>85KVA</v>
      </c>
      <c r="BT767" s="21" t="str">
        <f>_xlfn.XLOOKUP(Consolidated[[#This Row],[CODE]],[8]Sheet1!$A:$A,[8]Sheet1!$G:$G,"")</f>
        <v>ESSER ROOF SEALING PROGRAM</v>
      </c>
      <c r="BU767" s="21" t="s">
        <v>92</v>
      </c>
      <c r="BV767" s="21" t="s">
        <v>101</v>
      </c>
      <c r="BW767" s="25" t="s">
        <v>125</v>
      </c>
      <c r="BX767" s="32" t="s">
        <v>2069</v>
      </c>
      <c r="BY767" s="21" t="s">
        <v>2065</v>
      </c>
      <c r="BZ767" s="21" t="s">
        <v>103</v>
      </c>
      <c r="CA767" s="33" t="s">
        <v>2067</v>
      </c>
      <c r="CB767" s="21">
        <v>2</v>
      </c>
      <c r="CC767" s="25" t="s">
        <v>105</v>
      </c>
      <c r="CD767" s="21" t="s">
        <v>97</v>
      </c>
      <c r="CE767" s="21"/>
      <c r="CF767" s="21" t="s">
        <v>143</v>
      </c>
    </row>
    <row r="768" spans="1:84" ht="42.6" x14ac:dyDescent="0.3">
      <c r="A768" s="21">
        <v>70904</v>
      </c>
      <c r="B768" s="22" t="s">
        <v>2070</v>
      </c>
      <c r="C768" s="21" t="s">
        <v>295</v>
      </c>
      <c r="D768" s="21" t="s">
        <v>2065</v>
      </c>
      <c r="E768" s="21" t="s">
        <v>2065</v>
      </c>
      <c r="F768" s="21"/>
      <c r="G768" s="21" t="s">
        <v>119</v>
      </c>
      <c r="H768" s="21" t="s">
        <v>120</v>
      </c>
      <c r="I768" s="21" t="s">
        <v>92</v>
      </c>
      <c r="J768" s="21" t="s">
        <v>92</v>
      </c>
      <c r="K768" s="21" t="s">
        <v>121</v>
      </c>
      <c r="L768" s="24" t="s">
        <v>92</v>
      </c>
      <c r="M768" s="24">
        <v>43.877874414281195</v>
      </c>
      <c r="N768" s="24">
        <v>56.020182262503525</v>
      </c>
      <c r="O768" s="24">
        <v>54.439929797259531</v>
      </c>
      <c r="P768" s="24">
        <v>58.391293863203927</v>
      </c>
      <c r="Q768" s="24">
        <v>52.869735564291034</v>
      </c>
      <c r="R768" s="24">
        <v>53.903572500465316</v>
      </c>
      <c r="S768" s="24" t="s">
        <v>92</v>
      </c>
      <c r="T768" s="24" t="s">
        <v>92</v>
      </c>
      <c r="U768" s="24" t="s">
        <v>92</v>
      </c>
      <c r="V768" s="24" t="s">
        <v>92</v>
      </c>
      <c r="W768" s="24" t="s">
        <v>92</v>
      </c>
      <c r="X768" s="24" t="s">
        <v>92</v>
      </c>
      <c r="Y768" s="24" t="s">
        <v>92</v>
      </c>
      <c r="Z768" s="24" t="s">
        <v>92</v>
      </c>
      <c r="AA768" s="24" t="s">
        <v>92</v>
      </c>
      <c r="AB768" s="23" t="s">
        <v>198</v>
      </c>
      <c r="AC768" s="21">
        <v>18.340969999999999</v>
      </c>
      <c r="AD768" s="21">
        <v>-66.307779999999994</v>
      </c>
      <c r="AE768" s="21" t="str">
        <f>_xlfn.XLOOKUP(Consolidated[[#This Row],[CODE]],[1]updatedschoolpoints!$A:$A,[1]updatedschoolpoints!$O:$O)</f>
        <v>140-001-002-04</v>
      </c>
      <c r="AF768" s="21">
        <f>_xlfn.XLOOKUP(Consolidated[[#This Row],[CODE]],[1]updatedschoolpoints!$A:$A,[1]updatedschoolpoints!$Q:$Q)</f>
        <v>4</v>
      </c>
      <c r="AG768" s="21">
        <f>_xlfn.XLOOKUP(Consolidated[[#This Row],[CODE]],[1]updatedschoolpoints!$A:$A,[1]updatedschoolpoints!$P:$P)</f>
        <v>2</v>
      </c>
      <c r="AH768" s="21">
        <f>_xlfn.XLOOKUP(Consolidated[[#This Row],[CODE]],[1]updatedschoolpoints!$A:$A,[1]updatedschoolpoints!$I:$I)</f>
        <v>2.6186476839999999</v>
      </c>
      <c r="AI768" s="21">
        <f>_xlfn.XLOOKUP(Consolidated[[#This Row],[CODE]],[1]updatedschoolpoints!$A:$A,[1]updatedschoolpoints!$H:$H)</f>
        <v>114067.83689999999</v>
      </c>
      <c r="AJ768" s="21">
        <v>30982</v>
      </c>
      <c r="AK768" s="21" t="s">
        <v>258</v>
      </c>
      <c r="AL768" s="26">
        <f>_xlfn.XLOOKUP(Consolidated[[#This Row],[CODE]],'[2]FCI updated 220517'!$B:$B,'[2]FCI updated 220517'!$GD:$GD)</f>
        <v>0.99680000000000002</v>
      </c>
      <c r="AM768" s="27">
        <f>IF(AND(Consolidated[[#This Row],[DESIGNATION]]="Historic",Consolidated[[#This Row],[DESIGNATION 3/22/2022]]="Historic"),AL768,AL768/1.6)</f>
        <v>0.623</v>
      </c>
      <c r="AN768" s="21" t="s">
        <v>97</v>
      </c>
      <c r="AO768" s="21" t="s">
        <v>97</v>
      </c>
      <c r="AP768" s="21" t="str">
        <f>_xlfn.XLOOKUP(Consolidated[[#This Row],[CODE]],'[3]PRUEBA PVI'!$D:$D,'[3]PRUEBA PVI'!$I:$I,"NO DATA")</f>
        <v>REGULAR</v>
      </c>
      <c r="AQ768" s="28" t="str">
        <f>IF(_xlfn.XLOOKUP(Consolidated[[#This Row],[CODE]],'[4]PRUEBA PVI'!$D:$D,'[4]PRUEBA PVI'!$I:$I,"NOT FOUND")=Consolidated[[#This Row],[SPECIAL SCHOOL]],"MATCHES","NO")</f>
        <v>MATCHES</v>
      </c>
      <c r="AR768" s="28"/>
      <c r="AS768" s="21">
        <f>_xlfn.XLOOKUP(Consolidated[[#This Row],[CODE]],'[5]WORKING FILE'!$D:$D,'[5]WORKING FILE'!$W:$W,"")</f>
        <v>5</v>
      </c>
      <c r="AT768" s="33" t="str">
        <f>_xlfn.XLOOKUP(Consolidated[[#This Row],[CODE]],'[5]WORKING FILE'!$D:$D,'[5]WORKING FILE'!$V:$V)</f>
        <v>Bring students from GENARO BOU and K-5 students from MANUEL BOU GALI to make central Elementary School near HS and MS. Replacement school needed.</v>
      </c>
      <c r="AU768" s="21" t="str">
        <f>_xlfn.XLOOKUP(Consolidated[[#This Row],[CODE]],'[6]Karen sort'!$D:$D,'[6]Karen sort'!$O:$O,"NOT COMPLETE")</f>
        <v>PK-5</v>
      </c>
      <c r="AV768" s="21">
        <v>7.6</v>
      </c>
      <c r="AW768" s="21">
        <v>3</v>
      </c>
      <c r="AX768" s="21" t="s">
        <v>92</v>
      </c>
      <c r="AY768" s="27" t="s">
        <v>92</v>
      </c>
      <c r="AZ768" s="21"/>
      <c r="BA768" s="21"/>
      <c r="BB768" s="21"/>
      <c r="BC768" s="21"/>
      <c r="BD768" s="21"/>
      <c r="BE768" s="21"/>
      <c r="BF768" s="24" t="s">
        <v>98</v>
      </c>
      <c r="BG768" s="24">
        <v>319.50258840200451</v>
      </c>
      <c r="BH768" s="29" t="str">
        <f>IF(_xlfn.XLOOKUP(Consolidated[[#This Row],[CODE]],'[4]PRUEBA PVI'!$D:$D,'[4]PRUEBA PVI'!$AF:$AF,"NOT FOUND")=BG768,"",_xlfn.XLOOKUP(Consolidated[[#This Row],[CODE]],'[4]PRUEBA PVI'!$D:$D,'[4]PRUEBA PVI'!$AF:$AF,"NOT FOUND"))</f>
        <v/>
      </c>
      <c r="BI768" s="30">
        <v>301.13880547101525</v>
      </c>
      <c r="BJ768" s="21">
        <v>39</v>
      </c>
      <c r="BK768" s="28" t="str">
        <f>IF(_xlfn.XLOOKUP(Consolidated[[#This Row],[CODE]],'[4]PRUEBA PVI'!$D:$D,'[4]PRUEBA PVI'!$AK:$AK,"NO DATA")=Consolidated[[#This Row],[NO OF CLASSROOMS]],"","DOES NOT MATCH")</f>
        <v/>
      </c>
      <c r="BL768" s="31">
        <f>Consolidated[[#This Row],[ENROLLMENT 2021-22]]/Consolidated[[#This Row],[NO OF CLASSROOMS]]</f>
        <v>7.7215078325901345</v>
      </c>
      <c r="BM768" s="21">
        <f>Consolidated[[#This Row],[FLOOR AREA (SF)]]/Consolidated[[#This Row],[ENROLLMENT 2022-23]]</f>
        <v>96.969480450711814</v>
      </c>
      <c r="BN768" s="21" t="s">
        <v>99</v>
      </c>
      <c r="BO768" s="21" t="s">
        <v>115</v>
      </c>
      <c r="BP768" s="21" t="s">
        <v>97</v>
      </c>
      <c r="BQ768" s="21" t="s">
        <v>97</v>
      </c>
      <c r="BR768" s="21" t="s">
        <v>97</v>
      </c>
      <c r="BS768" s="21" t="str">
        <f>_xlfn.XLOOKUP(Consolidated[[#This Row],[CODE]],'[7]page 1'!$A:$A,'[7]page 1'!$C:$C,"")</f>
        <v/>
      </c>
      <c r="BT768" s="21" t="str">
        <f>_xlfn.XLOOKUP(Consolidated[[#This Row],[CODE]],[8]Sheet1!$A:$A,[8]Sheet1!$G:$G,"")</f>
        <v/>
      </c>
      <c r="BU768" s="21" t="s">
        <v>92</v>
      </c>
      <c r="BV768" s="21" t="s">
        <v>124</v>
      </c>
      <c r="BW768" s="25" t="s">
        <v>92</v>
      </c>
      <c r="BX768" s="32" t="s">
        <v>2071</v>
      </c>
      <c r="BY768" s="21" t="s">
        <v>2065</v>
      </c>
      <c r="BZ768" s="21" t="s">
        <v>103</v>
      </c>
      <c r="CA768" s="33" t="s">
        <v>2067</v>
      </c>
      <c r="CB768" s="21">
        <v>2</v>
      </c>
      <c r="CC768" s="25" t="s">
        <v>105</v>
      </c>
      <c r="CD768" s="21" t="s">
        <v>97</v>
      </c>
      <c r="CE768" s="21"/>
      <c r="CF768" s="21" t="s">
        <v>117</v>
      </c>
    </row>
    <row r="769" spans="1:84" ht="70.2" x14ac:dyDescent="0.3">
      <c r="A769" s="21">
        <v>70912</v>
      </c>
      <c r="B769" s="22" t="s">
        <v>2072</v>
      </c>
      <c r="C769" s="21" t="s">
        <v>295</v>
      </c>
      <c r="D769" s="21" t="s">
        <v>2065</v>
      </c>
      <c r="E769" s="21" t="s">
        <v>2065</v>
      </c>
      <c r="F769" s="21"/>
      <c r="G769" s="21" t="s">
        <v>119</v>
      </c>
      <c r="H769" s="21" t="s">
        <v>120</v>
      </c>
      <c r="I769" s="21" t="s">
        <v>92</v>
      </c>
      <c r="J769" s="21" t="s">
        <v>93</v>
      </c>
      <c r="K769" s="21" t="s">
        <v>121</v>
      </c>
      <c r="L769" s="24" t="s">
        <v>92</v>
      </c>
      <c r="M769" s="24">
        <v>20.985070372047527</v>
      </c>
      <c r="N769" s="24">
        <v>28.010091131251762</v>
      </c>
      <c r="O769" s="24">
        <v>27.219964898629765</v>
      </c>
      <c r="P769" s="24">
        <v>22.603081495433777</v>
      </c>
      <c r="Q769" s="24">
        <v>29.26717504451825</v>
      </c>
      <c r="R769" s="24">
        <v>22.696241052827503</v>
      </c>
      <c r="S769" s="24" t="s">
        <v>92</v>
      </c>
      <c r="T769" s="24" t="s">
        <v>92</v>
      </c>
      <c r="U769" s="24" t="s">
        <v>92</v>
      </c>
      <c r="V769" s="24" t="s">
        <v>92</v>
      </c>
      <c r="W769" s="24" t="s">
        <v>92</v>
      </c>
      <c r="X769" s="24" t="s">
        <v>92</v>
      </c>
      <c r="Y769" s="24" t="s">
        <v>92</v>
      </c>
      <c r="Z769" s="24" t="s">
        <v>92</v>
      </c>
      <c r="AA769" s="24" t="s">
        <v>92</v>
      </c>
      <c r="AB769" s="23" t="s">
        <v>136</v>
      </c>
      <c r="AC769" s="21">
        <v>18.345301360000001</v>
      </c>
      <c r="AD769" s="21">
        <v>-66.342381669999995</v>
      </c>
      <c r="AE769" s="21" t="str">
        <f>_xlfn.XLOOKUP(Consolidated[[#This Row],[CODE]],[1]updatedschoolpoints!$A:$A,[1]updatedschoolpoints!$O:$O)</f>
        <v>110-086-246-27</v>
      </c>
      <c r="AF769" s="21">
        <f>_xlfn.XLOOKUP(Consolidated[[#This Row],[CODE]],[1]updatedschoolpoints!$A:$A,[1]updatedschoolpoints!$Q:$Q)</f>
        <v>27</v>
      </c>
      <c r="AG769" s="21">
        <f>_xlfn.XLOOKUP(Consolidated[[#This Row],[CODE]],[1]updatedschoolpoints!$A:$A,[1]updatedschoolpoints!$P:$P)</f>
        <v>246</v>
      </c>
      <c r="AH769" s="21">
        <f>_xlfn.XLOOKUP(Consolidated[[#This Row],[CODE]],[1]updatedschoolpoints!$A:$A,[1]updatedschoolpoints!$I:$I)</f>
        <v>1.1076001470000001</v>
      </c>
      <c r="AI769" s="21">
        <f>_xlfn.XLOOKUP(Consolidated[[#This Row],[CODE]],[1]updatedschoolpoints!$A:$A,[1]updatedschoolpoints!$H:$H)</f>
        <v>48246.869429999999</v>
      </c>
      <c r="AJ769" s="21">
        <v>16886</v>
      </c>
      <c r="AK769" s="21" t="s">
        <v>1132</v>
      </c>
      <c r="AL769" s="26">
        <f>_xlfn.XLOOKUP(Consolidated[[#This Row],[CODE]],'[2]FCI updated 220517'!$B:$B,'[2]FCI updated 220517'!$GD:$GD)</f>
        <v>1.1120000000000001</v>
      </c>
      <c r="AM769" s="27">
        <f>IF(AND(Consolidated[[#This Row],[DESIGNATION]]="Historic",Consolidated[[#This Row],[DESIGNATION 3/22/2022]]="Historic"),AL769,AL769/1.6)</f>
        <v>0.69500000000000006</v>
      </c>
      <c r="AN769" s="21" t="s">
        <v>97</v>
      </c>
      <c r="AO769" s="21" t="s">
        <v>97</v>
      </c>
      <c r="AP769" s="21" t="str">
        <f>_xlfn.XLOOKUP(Consolidated[[#This Row],[CODE]],'[3]PRUEBA PVI'!$D:$D,'[3]PRUEBA PVI'!$I:$I,"NO DATA")</f>
        <v>REGULAR</v>
      </c>
      <c r="AQ769" s="28" t="str">
        <f>IF(_xlfn.XLOOKUP(Consolidated[[#This Row],[CODE]],'[4]PRUEBA PVI'!$D:$D,'[4]PRUEBA PVI'!$I:$I,"NOT FOUND")=Consolidated[[#This Row],[SPECIAL SCHOOL]],"MATCHES","NO")</f>
        <v>MATCHES</v>
      </c>
      <c r="AR769" s="28"/>
      <c r="AS769" s="21">
        <f>_xlfn.XLOOKUP(Consolidated[[#This Row],[CODE]],'[5]WORKING FILE'!$D:$D,'[5]WORKING FILE'!$W:$W,"")</f>
        <v>1</v>
      </c>
      <c r="AT769" s="33" t="str">
        <f>_xlfn.XLOOKUP(Consolidated[[#This Row],[CODE]],'[5]WORKING FILE'!$D:$D,'[5]WORKING FILE'!$V:$V)</f>
        <v>Small. Send students to FIDEL LOPEZ COLON.</v>
      </c>
      <c r="AU769" s="21" t="str">
        <f>_xlfn.XLOOKUP(Consolidated[[#This Row],[CODE]],'[6]Karen sort'!$D:$D,'[6]Karen sort'!$O:$O,"NOT COMPLETE")</f>
        <v>-</v>
      </c>
      <c r="AV769" s="21">
        <v>7.6</v>
      </c>
      <c r="AW769" s="21">
        <v>2</v>
      </c>
      <c r="AX769" s="21" t="s">
        <v>92</v>
      </c>
      <c r="AY769" s="27" t="s">
        <v>92</v>
      </c>
      <c r="AZ769" s="21"/>
      <c r="BA769" s="21"/>
      <c r="BB769" s="21"/>
      <c r="BC769" s="21"/>
      <c r="BD769" s="21"/>
      <c r="BE769" s="21"/>
      <c r="BF769" s="24" t="s">
        <v>98</v>
      </c>
      <c r="BG769" s="24">
        <v>156.52861999385118</v>
      </c>
      <c r="BH769" s="29" t="str">
        <f>IF(_xlfn.XLOOKUP(Consolidated[[#This Row],[CODE]],'[4]PRUEBA PVI'!$D:$D,'[4]PRUEBA PVI'!$AF:$AF,"NOT FOUND")=BG769,"",_xlfn.XLOOKUP(Consolidated[[#This Row],[CODE]],'[4]PRUEBA PVI'!$D:$D,'[4]PRUEBA PVI'!$AF:$AF,"NOT FOUND"))</f>
        <v/>
      </c>
      <c r="BI769" s="30">
        <v>147.60497388205712</v>
      </c>
      <c r="BJ769" s="21">
        <v>28</v>
      </c>
      <c r="BK769" s="28" t="str">
        <f>IF(_xlfn.XLOOKUP(Consolidated[[#This Row],[CODE]],'[4]PRUEBA PVI'!$D:$D,'[4]PRUEBA PVI'!$AK:$AK,"NO DATA")=Consolidated[[#This Row],[NO OF CLASSROOMS]],"","DOES NOT MATCH")</f>
        <v/>
      </c>
      <c r="BL769" s="31">
        <f>Consolidated[[#This Row],[ENROLLMENT 2021-22]]/Consolidated[[#This Row],[NO OF CLASSROOMS]]</f>
        <v>5.2716062100734691</v>
      </c>
      <c r="BM769" s="21">
        <f>Consolidated[[#This Row],[FLOOR AREA (SF)]]/Consolidated[[#This Row],[ENROLLMENT 2022-23]]</f>
        <v>107.87803534371749</v>
      </c>
      <c r="BN769" s="21" t="s">
        <v>114</v>
      </c>
      <c r="BO769" s="21" t="s">
        <v>115</v>
      </c>
      <c r="BP769" s="21" t="s">
        <v>97</v>
      </c>
      <c r="BQ769" s="21" t="s">
        <v>97</v>
      </c>
      <c r="BR769" s="21" t="s">
        <v>97</v>
      </c>
      <c r="BS769" s="21" t="str">
        <f>_xlfn.XLOOKUP(Consolidated[[#This Row],[CODE]],'[7]page 1'!$A:$A,'[7]page 1'!$C:$C,"")</f>
        <v>150KVA</v>
      </c>
      <c r="BT769" s="21" t="str">
        <f>_xlfn.XLOOKUP(Consolidated[[#This Row],[CODE]],[8]Sheet1!$A:$A,[8]Sheet1!$G:$G,"")</f>
        <v/>
      </c>
      <c r="BU769" s="21" t="s">
        <v>92</v>
      </c>
      <c r="BV769" s="21" t="s">
        <v>124</v>
      </c>
      <c r="BW769" s="25" t="s">
        <v>92</v>
      </c>
      <c r="BX769" s="32" t="s">
        <v>2073</v>
      </c>
      <c r="BY769" s="21" t="s">
        <v>2065</v>
      </c>
      <c r="BZ769" s="21" t="s">
        <v>103</v>
      </c>
      <c r="CA769" s="33" t="s">
        <v>2067</v>
      </c>
      <c r="CB769" s="21">
        <v>2</v>
      </c>
      <c r="CC769" s="25" t="s">
        <v>105</v>
      </c>
      <c r="CD769" s="21" t="s">
        <v>97</v>
      </c>
      <c r="CE769" s="21"/>
      <c r="CF769" s="21" t="s">
        <v>127</v>
      </c>
    </row>
    <row r="770" spans="1:84" ht="56.4" x14ac:dyDescent="0.3">
      <c r="A770" s="21">
        <v>71035</v>
      </c>
      <c r="B770" s="22" t="s">
        <v>2074</v>
      </c>
      <c r="C770" s="21" t="s">
        <v>295</v>
      </c>
      <c r="D770" s="21" t="s">
        <v>2065</v>
      </c>
      <c r="E770" s="21" t="s">
        <v>2065</v>
      </c>
      <c r="F770" s="21"/>
      <c r="G770" s="21" t="s">
        <v>108</v>
      </c>
      <c r="H770" s="21" t="s">
        <v>109</v>
      </c>
      <c r="I770" s="21" t="s">
        <v>92</v>
      </c>
      <c r="J770" s="21" t="s">
        <v>93</v>
      </c>
      <c r="K770" s="21" t="s">
        <v>111</v>
      </c>
      <c r="L770" s="24" t="s">
        <v>92</v>
      </c>
      <c r="M770" s="24">
        <v>30.523738722978223</v>
      </c>
      <c r="N770" s="24">
        <v>18.673394087501173</v>
      </c>
      <c r="O770" s="24">
        <v>24.404106460840481</v>
      </c>
      <c r="P770" s="24">
        <v>16.010516059265594</v>
      </c>
      <c r="Q770" s="24">
        <v>25.490765361354605</v>
      </c>
      <c r="R770" s="24">
        <v>33.098684868706769</v>
      </c>
      <c r="S770" s="24">
        <v>37.935288383400597</v>
      </c>
      <c r="T770" s="24">
        <v>39.700278425525163</v>
      </c>
      <c r="U770" s="24">
        <v>36.131311215982819</v>
      </c>
      <c r="V770" s="24" t="s">
        <v>92</v>
      </c>
      <c r="W770" s="24" t="s">
        <v>92</v>
      </c>
      <c r="X770" s="24" t="s">
        <v>92</v>
      </c>
      <c r="Y770" s="24" t="s">
        <v>92</v>
      </c>
      <c r="Z770" s="24" t="s">
        <v>92</v>
      </c>
      <c r="AA770" s="24" t="s">
        <v>92</v>
      </c>
      <c r="AB770" s="23" t="s">
        <v>329</v>
      </c>
      <c r="AC770" s="21">
        <v>18.321090000000002</v>
      </c>
      <c r="AD770" s="21">
        <v>-66.297139999999999</v>
      </c>
      <c r="AE770" s="21" t="str">
        <f>_xlfn.XLOOKUP(Consolidated[[#This Row],[CODE]],[1]updatedschoolpoints!$A:$A,[1]updatedschoolpoints!$O:$O)</f>
        <v>140-000-007-55</v>
      </c>
      <c r="AF770" s="21">
        <f>_xlfn.XLOOKUP(Consolidated[[#This Row],[CODE]],[1]updatedschoolpoints!$A:$A,[1]updatedschoolpoints!$Q:$Q)</f>
        <v>43</v>
      </c>
      <c r="AG770" s="21">
        <f>_xlfn.XLOOKUP(Consolidated[[#This Row],[CODE]],[1]updatedschoolpoints!$A:$A,[1]updatedschoolpoints!$P:$P)</f>
        <v>7</v>
      </c>
      <c r="AH770" s="21">
        <f>_xlfn.XLOOKUP(Consolidated[[#This Row],[CODE]],[1]updatedschoolpoints!$A:$A,[1]updatedschoolpoints!$I:$I)</f>
        <v>12.492374099999999</v>
      </c>
      <c r="AI770" s="21">
        <f>_xlfn.XLOOKUP(Consolidated[[#This Row],[CODE]],[1]updatedschoolpoints!$A:$A,[1]updatedschoolpoints!$H:$H)</f>
        <v>544165.63890000002</v>
      </c>
      <c r="AJ770" s="21">
        <v>45719</v>
      </c>
      <c r="AK770" s="21" t="s">
        <v>382</v>
      </c>
      <c r="AL770" s="26">
        <f>_xlfn.XLOOKUP(Consolidated[[#This Row],[CODE]],'[2]FCI updated 220517'!$B:$B,'[2]FCI updated 220517'!$GD:$GD)</f>
        <v>1.4119999999999999</v>
      </c>
      <c r="AM770" s="27">
        <f>IF(AND(Consolidated[[#This Row],[DESIGNATION]]="Historic",Consolidated[[#This Row],[DESIGNATION 3/22/2022]]="Historic"),AL770,AL770/1.6)</f>
        <v>0.88249999999999995</v>
      </c>
      <c r="AN770" s="21" t="s">
        <v>97</v>
      </c>
      <c r="AO770" s="21" t="s">
        <v>97</v>
      </c>
      <c r="AP770" s="21" t="str">
        <f>_xlfn.XLOOKUP(Consolidated[[#This Row],[CODE]],'[3]PRUEBA PVI'!$D:$D,'[3]PRUEBA PVI'!$I:$I,"NO DATA")</f>
        <v>REGULAR</v>
      </c>
      <c r="AQ770" s="28" t="str">
        <f>IF(_xlfn.XLOOKUP(Consolidated[[#This Row],[CODE]],'[4]PRUEBA PVI'!$D:$D,'[4]PRUEBA PVI'!$I:$I,"NOT FOUND")=Consolidated[[#This Row],[SPECIAL SCHOOL]],"MATCHES","NO")</f>
        <v>MATCHES</v>
      </c>
      <c r="AR770" s="28"/>
      <c r="AS770" s="21">
        <f>_xlfn.XLOOKUP(Consolidated[[#This Row],[CODE]],'[5]WORKING FILE'!$D:$D,'[5]WORKING FILE'!$W:$W,"")</f>
        <v>3</v>
      </c>
      <c r="AT770" s="33" t="str">
        <f>_xlfn.XLOOKUP(Consolidated[[#This Row],[CODE]],'[5]WORKING FILE'!$D:$D,'[5]WORKING FILE'!$V:$V)</f>
        <v>Isolated. Keep but add Pre-K</v>
      </c>
      <c r="AU770" s="21" t="str">
        <f>_xlfn.XLOOKUP(Consolidated[[#This Row],[CODE]],'[6]Karen sort'!$D:$D,'[6]Karen sort'!$O:$O,"NOT COMPLETE")</f>
        <v>PK-8</v>
      </c>
      <c r="AV770" s="21">
        <v>7.6</v>
      </c>
      <c r="AW770" s="21">
        <v>3</v>
      </c>
      <c r="AX770" s="21" t="s">
        <v>92</v>
      </c>
      <c r="AY770" s="27" t="s">
        <v>92</v>
      </c>
      <c r="AZ770" s="21"/>
      <c r="BA770" s="21"/>
      <c r="BB770" s="21"/>
      <c r="BC770" s="21"/>
      <c r="BD770" s="21"/>
      <c r="BE770" s="21"/>
      <c r="BF770" s="24" t="s">
        <v>98</v>
      </c>
      <c r="BG770" s="24">
        <v>274.41990825036441</v>
      </c>
      <c r="BH770" s="29" t="str">
        <f>IF(_xlfn.XLOOKUP(Consolidated[[#This Row],[CODE]],'[4]PRUEBA PVI'!$D:$D,'[4]PRUEBA PVI'!$AF:$AF,"NOT FOUND")=BG770,"",_xlfn.XLOOKUP(Consolidated[[#This Row],[CODE]],'[4]PRUEBA PVI'!$D:$D,'[4]PRUEBA PVI'!$AF:$AF,"NOT FOUND"))</f>
        <v/>
      </c>
      <c r="BI770" s="30">
        <v>259.68662066103963</v>
      </c>
      <c r="BJ770" s="21">
        <v>36</v>
      </c>
      <c r="BK770" s="28" t="str">
        <f>IF(_xlfn.XLOOKUP(Consolidated[[#This Row],[CODE]],'[4]PRUEBA PVI'!$D:$D,'[4]PRUEBA PVI'!$AK:$AK,"NO DATA")=Consolidated[[#This Row],[NO OF CLASSROOMS]],"","DOES NOT MATCH")</f>
        <v/>
      </c>
      <c r="BL770" s="31">
        <f>Consolidated[[#This Row],[ENROLLMENT 2021-22]]/Consolidated[[#This Row],[NO OF CLASSROOMS]]</f>
        <v>7.2135172405844337</v>
      </c>
      <c r="BM770" s="21">
        <f>Consolidated[[#This Row],[FLOOR AREA (SF)]]/Consolidated[[#This Row],[ENROLLMENT 2022-23]]</f>
        <v>166.6023441647998</v>
      </c>
      <c r="BN770" s="21" t="s">
        <v>114</v>
      </c>
      <c r="BO770" s="21" t="s">
        <v>115</v>
      </c>
      <c r="BP770" s="21" t="s">
        <v>97</v>
      </c>
      <c r="BQ770" s="21" t="s">
        <v>123</v>
      </c>
      <c r="BR770" s="21" t="s">
        <v>97</v>
      </c>
      <c r="BS770" s="21" t="str">
        <f>_xlfn.XLOOKUP(Consolidated[[#This Row],[CODE]],'[7]page 1'!$A:$A,'[7]page 1'!$C:$C,"")</f>
        <v>85KVA</v>
      </c>
      <c r="BT770" s="21" t="str">
        <f>_xlfn.XLOOKUP(Consolidated[[#This Row],[CODE]],[8]Sheet1!$A:$A,[8]Sheet1!$G:$G,"")</f>
        <v>ESSER ROOF SEALING PROGRAM</v>
      </c>
      <c r="BU770" s="21" t="s">
        <v>285</v>
      </c>
      <c r="BV770" s="21" t="s">
        <v>124</v>
      </c>
      <c r="BW770" s="25" t="s">
        <v>125</v>
      </c>
      <c r="BX770" s="32" t="s">
        <v>2075</v>
      </c>
      <c r="BY770" s="21" t="s">
        <v>2065</v>
      </c>
      <c r="BZ770" s="21" t="s">
        <v>103</v>
      </c>
      <c r="CA770" s="33" t="s">
        <v>2067</v>
      </c>
      <c r="CB770" s="21">
        <v>2</v>
      </c>
      <c r="CC770" s="25" t="s">
        <v>105</v>
      </c>
      <c r="CD770" s="21" t="s">
        <v>97</v>
      </c>
      <c r="CE770" s="21"/>
      <c r="CF770" s="21" t="s">
        <v>127</v>
      </c>
    </row>
    <row r="771" spans="1:84" ht="56.4" x14ac:dyDescent="0.3">
      <c r="A771" s="21">
        <v>71043</v>
      </c>
      <c r="B771" s="22" t="s">
        <v>2036</v>
      </c>
      <c r="C771" s="21" t="s">
        <v>295</v>
      </c>
      <c r="D771" s="21" t="s">
        <v>2065</v>
      </c>
      <c r="E771" s="21" t="s">
        <v>2065</v>
      </c>
      <c r="F771" s="21"/>
      <c r="G771" s="21" t="s">
        <v>379</v>
      </c>
      <c r="H771" s="21" t="s">
        <v>380</v>
      </c>
      <c r="I771" s="21" t="s">
        <v>92</v>
      </c>
      <c r="J771" s="21" t="s">
        <v>93</v>
      </c>
      <c r="K771" s="21" t="s">
        <v>268</v>
      </c>
      <c r="L771" s="24" t="s">
        <v>92</v>
      </c>
      <c r="M771" s="24">
        <v>25.754404547512877</v>
      </c>
      <c r="N771" s="24">
        <v>22.408072905001408</v>
      </c>
      <c r="O771" s="24">
        <v>28.158584377892861</v>
      </c>
      <c r="P771" s="24">
        <v>22.603081495433777</v>
      </c>
      <c r="Q771" s="24">
        <v>26.434867782145517</v>
      </c>
      <c r="R771" s="24">
        <v>34.044361579241254</v>
      </c>
      <c r="S771" s="24">
        <v>32.244995125890505</v>
      </c>
      <c r="T771" s="24">
        <v>40.645523149942427</v>
      </c>
      <c r="U771" s="24">
        <v>38.983783154086723</v>
      </c>
      <c r="V771" s="24">
        <v>61.104549174989344</v>
      </c>
      <c r="W771" s="24">
        <v>44.837361973973884</v>
      </c>
      <c r="X771" s="24">
        <v>42.457532160953285</v>
      </c>
      <c r="Y771" s="24">
        <v>18.328387145736535</v>
      </c>
      <c r="Z771" s="24" t="s">
        <v>92</v>
      </c>
      <c r="AA771" s="24" t="s">
        <v>92</v>
      </c>
      <c r="AB771" s="23" t="s">
        <v>329</v>
      </c>
      <c r="AC771" s="21">
        <v>18.29035</v>
      </c>
      <c r="AD771" s="21">
        <v>-66.353309999999993</v>
      </c>
      <c r="AE771" s="21" t="str">
        <f>_xlfn.XLOOKUP(Consolidated[[#This Row],[CODE]],[1]updatedschoolpoints!$A:$A,[1]updatedschoolpoints!$O:$O)</f>
        <v>167-064-007-07</v>
      </c>
      <c r="AF771" s="21">
        <f>_xlfn.XLOOKUP(Consolidated[[#This Row],[CODE]],[1]updatedschoolpoints!$A:$A,[1]updatedschoolpoints!$Q:$Q)</f>
        <v>7</v>
      </c>
      <c r="AG771" s="21">
        <f>_xlfn.XLOOKUP(Consolidated[[#This Row],[CODE]],[1]updatedschoolpoints!$A:$A,[1]updatedschoolpoints!$P:$P)</f>
        <v>7</v>
      </c>
      <c r="AH771" s="21">
        <f>_xlfn.XLOOKUP(Consolidated[[#This Row],[CODE]],[1]updatedschoolpoints!$A:$A,[1]updatedschoolpoints!$I:$I)</f>
        <v>3.369386961</v>
      </c>
      <c r="AI771" s="21">
        <f>_xlfn.XLOOKUP(Consolidated[[#This Row],[CODE]],[1]updatedschoolpoints!$A:$A,[1]updatedschoolpoints!$H:$H)</f>
        <v>146769.90890000001</v>
      </c>
      <c r="AJ771" s="21">
        <v>61226</v>
      </c>
      <c r="AK771" s="21" t="s">
        <v>186</v>
      </c>
      <c r="AL771" s="26">
        <f>_xlfn.XLOOKUP(Consolidated[[#This Row],[CODE]],'[2]FCI updated 220517'!$B:$B,'[2]FCI updated 220517'!$GD:$GD)</f>
        <v>1.1120000000000001</v>
      </c>
      <c r="AM771" s="27">
        <f>IF(AND(Consolidated[[#This Row],[DESIGNATION]]="Historic",Consolidated[[#This Row],[DESIGNATION 3/22/2022]]="Historic"),AL771,AL771/1.6)</f>
        <v>0.69500000000000006</v>
      </c>
      <c r="AN771" s="21" t="s">
        <v>97</v>
      </c>
      <c r="AO771" s="21" t="s">
        <v>97</v>
      </c>
      <c r="AP771" s="21" t="str">
        <f>_xlfn.XLOOKUP(Consolidated[[#This Row],[CODE]],'[3]PRUEBA PVI'!$D:$D,'[3]PRUEBA PVI'!$I:$I,"NO DATA")</f>
        <v>REGULAR</v>
      </c>
      <c r="AQ771" s="28" t="str">
        <f>IF(_xlfn.XLOOKUP(Consolidated[[#This Row],[CODE]],'[4]PRUEBA PVI'!$D:$D,'[4]PRUEBA PVI'!$I:$I,"NOT FOUND")=Consolidated[[#This Row],[SPECIAL SCHOOL]],"MATCHES","NO")</f>
        <v>MATCHES</v>
      </c>
      <c r="AR771" s="28"/>
      <c r="AS771" s="21">
        <f>_xlfn.XLOOKUP(Consolidated[[#This Row],[CODE]],'[5]WORKING FILE'!$D:$D,'[5]WORKING FILE'!$W:$W,"")</f>
        <v>4</v>
      </c>
      <c r="AT771" s="33" t="str">
        <f>_xlfn.XLOOKUP(Consolidated[[#This Row],[CODE]],'[5]WORKING FILE'!$D:$D,'[5]WORKING FILE'!$V:$V)</f>
        <v>Small addition. Shelter</v>
      </c>
      <c r="AU771" s="21" t="str">
        <f>_xlfn.XLOOKUP(Consolidated[[#This Row],[CODE]],'[6]Karen sort'!$D:$D,'[6]Karen sort'!$O:$O,"NOT COMPLETE")</f>
        <v>K-12</v>
      </c>
      <c r="AV771" s="21">
        <v>7.6</v>
      </c>
      <c r="AW771" s="21">
        <v>3</v>
      </c>
      <c r="AX771" s="21" t="s">
        <v>92</v>
      </c>
      <c r="AY771" s="27" t="s">
        <v>92</v>
      </c>
      <c r="AZ771" s="21"/>
      <c r="BA771" s="21"/>
      <c r="BB771" s="21"/>
      <c r="BC771" s="21"/>
      <c r="BD771" s="21"/>
      <c r="BE771" s="21"/>
      <c r="BF771" s="24" t="s">
        <v>179</v>
      </c>
      <c r="BG771" s="24">
        <v>467.30014919372968</v>
      </c>
      <c r="BH771" s="29" t="str">
        <f>IF(_xlfn.XLOOKUP(Consolidated[[#This Row],[CODE]],'[4]PRUEBA PVI'!$D:$D,'[4]PRUEBA PVI'!$AF:$AF,"NOT FOUND")=BG771,"",_xlfn.XLOOKUP(Consolidated[[#This Row],[CODE]],'[4]PRUEBA PVI'!$D:$D,'[4]PRUEBA PVI'!$AF:$AF,"NOT FOUND"))</f>
        <v/>
      </c>
      <c r="BI771" s="30">
        <v>443.87318776566087</v>
      </c>
      <c r="BJ771" s="21">
        <v>40</v>
      </c>
      <c r="BK771" s="28" t="str">
        <f>IF(_xlfn.XLOOKUP(Consolidated[[#This Row],[CODE]],'[4]PRUEBA PVI'!$D:$D,'[4]PRUEBA PVI'!$AK:$AK,"NO DATA")=Consolidated[[#This Row],[NO OF CLASSROOMS]],"","DOES NOT MATCH")</f>
        <v/>
      </c>
      <c r="BL771" s="31">
        <f>Consolidated[[#This Row],[ENROLLMENT 2021-22]]/Consolidated[[#This Row],[NO OF CLASSROOMS]]</f>
        <v>11.096829694141523</v>
      </c>
      <c r="BM771" s="21">
        <f>Consolidated[[#This Row],[FLOOR AREA (SF)]]/Consolidated[[#This Row],[ENROLLMENT 2022-23]]</f>
        <v>131.02071571267015</v>
      </c>
      <c r="BN771" s="21" t="s">
        <v>114</v>
      </c>
      <c r="BO771" s="21" t="s">
        <v>115</v>
      </c>
      <c r="BP771" s="21" t="s">
        <v>97</v>
      </c>
      <c r="BQ771" s="21" t="s">
        <v>123</v>
      </c>
      <c r="BR771" s="21" t="s">
        <v>97</v>
      </c>
      <c r="BS771" s="21" t="str">
        <f>_xlfn.XLOOKUP(Consolidated[[#This Row],[CODE]],'[7]page 1'!$A:$A,'[7]page 1'!$C:$C,"")</f>
        <v/>
      </c>
      <c r="BT771" s="21" t="str">
        <f>_xlfn.XLOOKUP(Consolidated[[#This Row],[CODE]],[8]Sheet1!$A:$A,[8]Sheet1!$G:$G,"")</f>
        <v/>
      </c>
      <c r="BU771" s="21" t="s">
        <v>285</v>
      </c>
      <c r="BV771" s="21" t="s">
        <v>124</v>
      </c>
      <c r="BW771" s="25" t="s">
        <v>279</v>
      </c>
      <c r="BX771" s="32" t="s">
        <v>2076</v>
      </c>
      <c r="BY771" s="21" t="s">
        <v>2065</v>
      </c>
      <c r="BZ771" s="21" t="s">
        <v>103</v>
      </c>
      <c r="CA771" s="33" t="s">
        <v>2067</v>
      </c>
      <c r="CB771" s="21">
        <v>2</v>
      </c>
      <c r="CC771" s="25" t="s">
        <v>105</v>
      </c>
      <c r="CD771" s="21" t="s">
        <v>97</v>
      </c>
      <c r="CE771" s="21"/>
      <c r="CF771" s="21" t="s">
        <v>387</v>
      </c>
    </row>
    <row r="772" spans="1:84" ht="56.4" x14ac:dyDescent="0.3">
      <c r="A772" s="21">
        <v>71050</v>
      </c>
      <c r="B772" s="22" t="s">
        <v>2077</v>
      </c>
      <c r="C772" s="21" t="s">
        <v>295</v>
      </c>
      <c r="D772" s="21" t="s">
        <v>2065</v>
      </c>
      <c r="E772" s="21" t="s">
        <v>2065</v>
      </c>
      <c r="F772" s="21"/>
      <c r="G772" s="21" t="s">
        <v>108</v>
      </c>
      <c r="H772" s="21" t="s">
        <v>109</v>
      </c>
      <c r="I772" s="21" t="s">
        <v>110</v>
      </c>
      <c r="J772" s="21" t="s">
        <v>93</v>
      </c>
      <c r="K772" s="21" t="s">
        <v>111</v>
      </c>
      <c r="L772" s="24">
        <v>3.2325408893611103</v>
      </c>
      <c r="M772" s="24">
        <v>34.339206063350503</v>
      </c>
      <c r="N772" s="24">
        <v>21.474403200626352</v>
      </c>
      <c r="O772" s="24">
        <v>29.097203857155957</v>
      </c>
      <c r="P772" s="24">
        <v>25.428466682363002</v>
      </c>
      <c r="Q772" s="24">
        <v>29.26717504451825</v>
      </c>
      <c r="R772" s="24">
        <v>28.370301316034375</v>
      </c>
      <c r="S772" s="24">
        <v>33.193377335475517</v>
      </c>
      <c r="T772" s="24">
        <v>40.645523149942427</v>
      </c>
      <c r="U772" s="24">
        <v>47.541198968398447</v>
      </c>
      <c r="V772" s="24" t="s">
        <v>92</v>
      </c>
      <c r="W772" s="24" t="s">
        <v>92</v>
      </c>
      <c r="X772" s="24" t="s">
        <v>92</v>
      </c>
      <c r="Y772" s="24" t="s">
        <v>92</v>
      </c>
      <c r="Z772" s="24" t="s">
        <v>92</v>
      </c>
      <c r="AA772" s="24" t="s">
        <v>92</v>
      </c>
      <c r="AB772" s="23" t="s">
        <v>112</v>
      </c>
      <c r="AC772" s="21">
        <v>18.322040000000001</v>
      </c>
      <c r="AD772" s="21">
        <v>-66.344380000000001</v>
      </c>
      <c r="AE772" s="21" t="str">
        <f>_xlfn.XLOOKUP(Consolidated[[#This Row],[CODE]],[1]updatedschoolpoints!$A:$A,[1]updatedschoolpoints!$O:$O)</f>
        <v>139-000-008-52</v>
      </c>
      <c r="AF772" s="21">
        <f>_xlfn.XLOOKUP(Consolidated[[#This Row],[CODE]],[1]updatedschoolpoints!$A:$A,[1]updatedschoolpoints!$Q:$Q)</f>
        <v>52</v>
      </c>
      <c r="AG772" s="21">
        <f>_xlfn.XLOOKUP(Consolidated[[#This Row],[CODE]],[1]updatedschoolpoints!$A:$A,[1]updatedschoolpoints!$P:$P)</f>
        <v>8</v>
      </c>
      <c r="AH772" s="21">
        <f>_xlfn.XLOOKUP(Consolidated[[#This Row],[CODE]],[1]updatedschoolpoints!$A:$A,[1]updatedschoolpoints!$I:$I)</f>
        <v>5.5756037589999998</v>
      </c>
      <c r="AI772" s="21">
        <f>_xlfn.XLOOKUP(Consolidated[[#This Row],[CODE]],[1]updatedschoolpoints!$A:$A,[1]updatedschoolpoints!$H:$H)</f>
        <v>242872.32829999999</v>
      </c>
      <c r="AJ772" s="21">
        <v>30496</v>
      </c>
      <c r="AK772" s="21" t="s">
        <v>613</v>
      </c>
      <c r="AL772" s="26">
        <f>_xlfn.XLOOKUP(Consolidated[[#This Row],[CODE]],'[2]FCI updated 220517'!$B:$B,'[2]FCI updated 220517'!$GD:$GD)</f>
        <v>1.1599999999999999</v>
      </c>
      <c r="AM772" s="27">
        <f>IF(AND(Consolidated[[#This Row],[DESIGNATION]]="Historic",Consolidated[[#This Row],[DESIGNATION 3/22/2022]]="Historic"),AL772,AL772/1.6)</f>
        <v>0.72499999999999987</v>
      </c>
      <c r="AN772" s="21" t="s">
        <v>97</v>
      </c>
      <c r="AO772" s="21" t="s">
        <v>97</v>
      </c>
      <c r="AP772" s="21" t="str">
        <f>_xlfn.XLOOKUP(Consolidated[[#This Row],[CODE]],'[3]PRUEBA PVI'!$D:$D,'[3]PRUEBA PVI'!$I:$I,"NO DATA")</f>
        <v>REGULAR</v>
      </c>
      <c r="AQ772" s="28" t="str">
        <f>IF(_xlfn.XLOOKUP(Consolidated[[#This Row],[CODE]],'[4]PRUEBA PVI'!$D:$D,'[4]PRUEBA PVI'!$I:$I,"NOT FOUND")=Consolidated[[#This Row],[SPECIAL SCHOOL]],"MATCHES","NO")</f>
        <v>MATCHES</v>
      </c>
      <c r="AR772" s="28"/>
      <c r="AS772" s="21">
        <f>_xlfn.XLOOKUP(Consolidated[[#This Row],[CODE]],'[5]WORKING FILE'!$D:$D,'[5]WORKING FILE'!$W:$W,"")</f>
        <v>4</v>
      </c>
      <c r="AT772" s="33" t="str">
        <f>_xlfn.XLOOKUP(Consolidated[[#This Row],[CODE]],'[5]WORKING FILE'!$D:$D,'[5]WORKING FILE'!$V:$V)</f>
        <v>Isolated. Needs addition or partial replacement.</v>
      </c>
      <c r="AU772" s="21" t="str">
        <f>_xlfn.XLOOKUP(Consolidated[[#This Row],[CODE]],'[6]Karen sort'!$D:$D,'[6]Karen sort'!$O:$O,"NOT COMPLETE")</f>
        <v>PK-8</v>
      </c>
      <c r="AV772" s="21">
        <v>7.6</v>
      </c>
      <c r="AW772" s="21">
        <v>3</v>
      </c>
      <c r="AX772" s="21" t="s">
        <v>92</v>
      </c>
      <c r="AY772" s="27" t="s">
        <v>92</v>
      </c>
      <c r="AZ772" s="21"/>
      <c r="BA772" s="21"/>
      <c r="BB772" s="21"/>
      <c r="BC772" s="21"/>
      <c r="BD772" s="21"/>
      <c r="BE772" s="21"/>
      <c r="BF772" s="24" t="s">
        <v>98</v>
      </c>
      <c r="BG772" s="24">
        <v>309.78444203834903</v>
      </c>
      <c r="BH772" s="29" t="str">
        <f>IF(_xlfn.XLOOKUP(Consolidated[[#This Row],[CODE]],'[4]PRUEBA PVI'!$D:$D,'[4]PRUEBA PVI'!$AF:$AF,"NOT FOUND")=BG772,"",_xlfn.XLOOKUP(Consolidated[[#This Row],[CODE]],'[4]PRUEBA PVI'!$D:$D,'[4]PRUEBA PVI'!$AF:$AF,"NOT FOUND"))</f>
        <v/>
      </c>
      <c r="BI772" s="30">
        <v>293.53804863684377</v>
      </c>
      <c r="BJ772" s="21">
        <v>27</v>
      </c>
      <c r="BK772" s="28" t="str">
        <f>IF(_xlfn.XLOOKUP(Consolidated[[#This Row],[CODE]],'[4]PRUEBA PVI'!$D:$D,'[4]PRUEBA PVI'!$AK:$AK,"NO DATA")=Consolidated[[#This Row],[NO OF CLASSROOMS]],"","DOES NOT MATCH")</f>
        <v/>
      </c>
      <c r="BL772" s="31">
        <f>Consolidated[[#This Row],[ENROLLMENT 2021-22]]/Consolidated[[#This Row],[NO OF CLASSROOMS]]</f>
        <v>10.871779579142363</v>
      </c>
      <c r="BM772" s="21">
        <f>Consolidated[[#This Row],[FLOOR AREA (SF)]]/Consolidated[[#This Row],[ENROLLMENT 2022-23]]</f>
        <v>98.442645470958865</v>
      </c>
      <c r="BN772" s="21" t="s">
        <v>114</v>
      </c>
      <c r="BO772" s="21" t="s">
        <v>115</v>
      </c>
      <c r="BP772" s="21" t="s">
        <v>97</v>
      </c>
      <c r="BQ772" s="21" t="s">
        <v>97</v>
      </c>
      <c r="BR772" s="21" t="s">
        <v>97</v>
      </c>
      <c r="BS772" s="21" t="str">
        <f>_xlfn.XLOOKUP(Consolidated[[#This Row],[CODE]],'[7]page 1'!$A:$A,'[7]page 1'!$C:$C,"")</f>
        <v>85KVA</v>
      </c>
      <c r="BT772" s="21" t="str">
        <f>_xlfn.XLOOKUP(Consolidated[[#This Row],[CODE]],[8]Sheet1!$A:$A,[8]Sheet1!$G:$G,"")</f>
        <v/>
      </c>
      <c r="BU772" s="21" t="s">
        <v>92</v>
      </c>
      <c r="BV772" s="21" t="s">
        <v>124</v>
      </c>
      <c r="BW772" s="25" t="s">
        <v>125</v>
      </c>
      <c r="BX772" s="32" t="s">
        <v>2078</v>
      </c>
      <c r="BY772" s="21" t="s">
        <v>2065</v>
      </c>
      <c r="BZ772" s="21" t="s">
        <v>103</v>
      </c>
      <c r="CA772" s="33" t="s">
        <v>2067</v>
      </c>
      <c r="CB772" s="21">
        <v>2</v>
      </c>
      <c r="CC772" s="25" t="s">
        <v>105</v>
      </c>
      <c r="CD772" s="21" t="s">
        <v>97</v>
      </c>
      <c r="CE772" s="21"/>
      <c r="CF772" s="21" t="s">
        <v>106</v>
      </c>
    </row>
    <row r="773" spans="1:84" ht="56.4" x14ac:dyDescent="0.3">
      <c r="A773" s="21">
        <v>71068</v>
      </c>
      <c r="B773" s="22" t="s">
        <v>2079</v>
      </c>
      <c r="C773" s="21" t="s">
        <v>295</v>
      </c>
      <c r="D773" s="21" t="s">
        <v>2065</v>
      </c>
      <c r="E773" s="21" t="s">
        <v>2065</v>
      </c>
      <c r="F773" s="21"/>
      <c r="G773" s="21" t="s">
        <v>108</v>
      </c>
      <c r="H773" s="21" t="s">
        <v>109</v>
      </c>
      <c r="I773" s="21" t="s">
        <v>92</v>
      </c>
      <c r="J773" s="21" t="s">
        <v>93</v>
      </c>
      <c r="K773" s="21" t="s">
        <v>111</v>
      </c>
      <c r="L773" s="24" t="s">
        <v>92</v>
      </c>
      <c r="M773" s="24">
        <v>32.431472393164363</v>
      </c>
      <c r="N773" s="24">
        <v>20.540733496251292</v>
      </c>
      <c r="O773" s="24">
        <v>22.526867502314289</v>
      </c>
      <c r="P773" s="24">
        <v>23.544876557743518</v>
      </c>
      <c r="Q773" s="24">
        <v>30.211277465309163</v>
      </c>
      <c r="R773" s="24">
        <v>25.533271184430937</v>
      </c>
      <c r="S773" s="24">
        <v>39.832052802570622</v>
      </c>
      <c r="T773" s="24">
        <v>36.864544252273362</v>
      </c>
      <c r="U773" s="24">
        <v>19.967303566727349</v>
      </c>
      <c r="V773" s="24" t="s">
        <v>92</v>
      </c>
      <c r="W773" s="24" t="s">
        <v>92</v>
      </c>
      <c r="X773" s="24" t="s">
        <v>92</v>
      </c>
      <c r="Y773" s="24" t="s">
        <v>92</v>
      </c>
      <c r="Z773" s="24" t="s">
        <v>92</v>
      </c>
      <c r="AA773" s="24" t="s">
        <v>92</v>
      </c>
      <c r="AB773" s="23" t="s">
        <v>129</v>
      </c>
      <c r="AC773" s="21">
        <v>18.268750000000001</v>
      </c>
      <c r="AD773" s="21">
        <v>-66.340109999999996</v>
      </c>
      <c r="AE773" s="21" t="str">
        <f>_xlfn.XLOOKUP(Consolidated[[#This Row],[CODE]],[1]updatedschoolpoints!$A:$A,[1]updatedschoolpoints!$O:$O)</f>
        <v>194-036-004-06</v>
      </c>
      <c r="AF773" s="21">
        <f>_xlfn.XLOOKUP(Consolidated[[#This Row],[CODE]],[1]updatedschoolpoints!$A:$A,[1]updatedschoolpoints!$Q:$Q)</f>
        <v>0</v>
      </c>
      <c r="AG773" s="21">
        <f>_xlfn.XLOOKUP(Consolidated[[#This Row],[CODE]],[1]updatedschoolpoints!$A:$A,[1]updatedschoolpoints!$P:$P)</f>
        <v>0</v>
      </c>
      <c r="AH773" s="21">
        <f>_xlfn.XLOOKUP(Consolidated[[#This Row],[CODE]],[1]updatedschoolpoints!$A:$A,[1]updatedschoolpoints!$I:$I)</f>
        <v>2.7180596690000001</v>
      </c>
      <c r="AI773" s="21">
        <f>_xlfn.XLOOKUP(Consolidated[[#This Row],[CODE]],[1]updatedschoolpoints!$A:$A,[1]updatedschoolpoints!$H:$H)</f>
        <v>118398.2056</v>
      </c>
      <c r="AJ773" s="21">
        <v>20880</v>
      </c>
      <c r="AK773" s="21" t="s">
        <v>152</v>
      </c>
      <c r="AL773" s="26">
        <f>_xlfn.XLOOKUP(Consolidated[[#This Row],[CODE]],'[2]FCI updated 220517'!$B:$B,'[2]FCI updated 220517'!$GD:$GD)</f>
        <v>1.3879999999999999</v>
      </c>
      <c r="AM773" s="27">
        <f>IF(AND(Consolidated[[#This Row],[DESIGNATION]]="Historic",Consolidated[[#This Row],[DESIGNATION 3/22/2022]]="Historic"),AL773,AL773/1.6)</f>
        <v>0.86749999999999994</v>
      </c>
      <c r="AN773" s="21" t="s">
        <v>97</v>
      </c>
      <c r="AO773" s="21" t="s">
        <v>97</v>
      </c>
      <c r="AP773" s="21" t="str">
        <f>_xlfn.XLOOKUP(Consolidated[[#This Row],[CODE]],'[3]PRUEBA PVI'!$D:$D,'[3]PRUEBA PVI'!$I:$I,"NO DATA")</f>
        <v>REGULAR</v>
      </c>
      <c r="AQ773" s="28" t="str">
        <f>IF(_xlfn.XLOOKUP(Consolidated[[#This Row],[CODE]],'[4]PRUEBA PVI'!$D:$D,'[4]PRUEBA PVI'!$I:$I,"NOT FOUND")=Consolidated[[#This Row],[SPECIAL SCHOOL]],"MATCHES","NO")</f>
        <v>MATCHES</v>
      </c>
      <c r="AR773" s="28"/>
      <c r="AS773" s="21">
        <f>_xlfn.XLOOKUP(Consolidated[[#This Row],[CODE]],'[5]WORKING FILE'!$D:$D,'[5]WORKING FILE'!$W:$W,"")</f>
        <v>5</v>
      </c>
      <c r="AT773" s="33" t="str">
        <f>_xlfn.XLOOKUP(Consolidated[[#This Row],[CODE]],'[5]WORKING FILE'!$D:$D,'[5]WORKING FILE'!$V:$V)</f>
        <v>Replacement Needed. Shelter</v>
      </c>
      <c r="AU773" s="21" t="str">
        <f>_xlfn.XLOOKUP(Consolidated[[#This Row],[CODE]],'[6]Karen sort'!$D:$D,'[6]Karen sort'!$O:$O,"NOT COMPLETE")</f>
        <v>PK-8</v>
      </c>
      <c r="AV773" s="21">
        <v>7.6</v>
      </c>
      <c r="AW773" s="21">
        <v>4</v>
      </c>
      <c r="AX773" s="21" t="s">
        <v>92</v>
      </c>
      <c r="AY773" s="27" t="s">
        <v>92</v>
      </c>
      <c r="AZ773" s="21"/>
      <c r="BA773" s="21"/>
      <c r="BB773" s="21"/>
      <c r="BC773" s="21"/>
      <c r="BD773" s="21"/>
      <c r="BE773" s="21"/>
      <c r="BF773" s="24" t="s">
        <v>98</v>
      </c>
      <c r="BG773" s="24">
        <v>259.0691180866703</v>
      </c>
      <c r="BH773" s="29" t="str">
        <f>IF(_xlfn.XLOOKUP(Consolidated[[#This Row],[CODE]],'[4]PRUEBA PVI'!$D:$D,'[4]PRUEBA PVI'!$AF:$AF,"NOT FOUND")=BG773,"",_xlfn.XLOOKUP(Consolidated[[#This Row],[CODE]],'[4]PRUEBA PVI'!$D:$D,'[4]PRUEBA PVI'!$AF:$AF,"NOT FOUND"))</f>
        <v/>
      </c>
      <c r="BI773" s="30">
        <v>244.96058949527242</v>
      </c>
      <c r="BJ773" s="21">
        <v>29</v>
      </c>
      <c r="BK773" s="28" t="str">
        <f>IF(_xlfn.XLOOKUP(Consolidated[[#This Row],[CODE]],'[4]PRUEBA PVI'!$D:$D,'[4]PRUEBA PVI'!$AK:$AK,"NO DATA")=Consolidated[[#This Row],[NO OF CLASSROOMS]],"","DOES NOT MATCH")</f>
        <v/>
      </c>
      <c r="BL773" s="31">
        <f>Consolidated[[#This Row],[ENROLLMENT 2021-22]]/Consolidated[[#This Row],[NO OF CLASSROOMS]]</f>
        <v>8.4469168791473255</v>
      </c>
      <c r="BM773" s="21">
        <f>Consolidated[[#This Row],[FLOOR AREA (SF)]]/Consolidated[[#This Row],[ENROLLMENT 2022-23]]</f>
        <v>80.59625228281628</v>
      </c>
      <c r="BN773" s="21" t="s">
        <v>114</v>
      </c>
      <c r="BO773" s="21" t="s">
        <v>115</v>
      </c>
      <c r="BP773" s="21" t="s">
        <v>97</v>
      </c>
      <c r="BQ773" s="21" t="s">
        <v>123</v>
      </c>
      <c r="BR773" s="21" t="s">
        <v>97</v>
      </c>
      <c r="BS773" s="21" t="str">
        <f>_xlfn.XLOOKUP(Consolidated[[#This Row],[CODE]],'[7]page 1'!$A:$A,'[7]page 1'!$C:$C,"")</f>
        <v>85KVA</v>
      </c>
      <c r="BT773" s="21" t="str">
        <f>_xlfn.XLOOKUP(Consolidated[[#This Row],[CODE]],[8]Sheet1!$A:$A,[8]Sheet1!$G:$G,"")</f>
        <v/>
      </c>
      <c r="BU773" s="21" t="s">
        <v>92</v>
      </c>
      <c r="BV773" s="21" t="s">
        <v>124</v>
      </c>
      <c r="BW773" s="25" t="s">
        <v>279</v>
      </c>
      <c r="BX773" s="32" t="s">
        <v>2080</v>
      </c>
      <c r="BY773" s="21" t="s">
        <v>2065</v>
      </c>
      <c r="BZ773" s="21" t="s">
        <v>103</v>
      </c>
      <c r="CA773" s="33" t="s">
        <v>2067</v>
      </c>
      <c r="CB773" s="21">
        <v>2</v>
      </c>
      <c r="CC773" s="25" t="s">
        <v>105</v>
      </c>
      <c r="CD773" s="21" t="s">
        <v>97</v>
      </c>
      <c r="CE773" s="21"/>
      <c r="CF773" s="21" t="s">
        <v>127</v>
      </c>
    </row>
    <row r="774" spans="1:84" ht="56.4" x14ac:dyDescent="0.3">
      <c r="A774" s="21">
        <v>71076</v>
      </c>
      <c r="B774" s="22" t="s">
        <v>2081</v>
      </c>
      <c r="C774" s="21" t="s">
        <v>91</v>
      </c>
      <c r="D774" s="21" t="s">
        <v>377</v>
      </c>
      <c r="E774" s="21" t="s">
        <v>521</v>
      </c>
      <c r="F774" s="21"/>
      <c r="G774" s="21" t="s">
        <v>119</v>
      </c>
      <c r="H774" s="21" t="s">
        <v>120</v>
      </c>
      <c r="I774" s="21" t="s">
        <v>92</v>
      </c>
      <c r="J774" s="21" t="s">
        <v>93</v>
      </c>
      <c r="K774" s="21" t="s">
        <v>121</v>
      </c>
      <c r="L774" s="24" t="s">
        <v>92</v>
      </c>
      <c r="M774" s="24">
        <v>42.924007579188128</v>
      </c>
      <c r="N774" s="24">
        <v>39.214127583752465</v>
      </c>
      <c r="O774" s="24">
        <v>45.053735004628578</v>
      </c>
      <c r="P774" s="24">
        <v>38.613597554699368</v>
      </c>
      <c r="Q774" s="24">
        <v>50.037428301918304</v>
      </c>
      <c r="R774" s="24">
        <v>52.957895789930838</v>
      </c>
      <c r="S774" s="24" t="s">
        <v>92</v>
      </c>
      <c r="T774" s="24" t="s">
        <v>92</v>
      </c>
      <c r="U774" s="24" t="s">
        <v>92</v>
      </c>
      <c r="V774" s="24" t="s">
        <v>92</v>
      </c>
      <c r="W774" s="24" t="s">
        <v>92</v>
      </c>
      <c r="X774" s="24" t="s">
        <v>92</v>
      </c>
      <c r="Y774" s="24" t="s">
        <v>92</v>
      </c>
      <c r="Z774" s="24">
        <v>5.7248973345479879</v>
      </c>
      <c r="AA774" s="24" t="s">
        <v>92</v>
      </c>
      <c r="AB774" s="23" t="s">
        <v>136</v>
      </c>
      <c r="AC774" s="21">
        <v>18.46031</v>
      </c>
      <c r="AD774" s="21">
        <v>-66.261290000000002</v>
      </c>
      <c r="AE774" s="21" t="str">
        <f>_xlfn.XLOOKUP(Consolidated[[#This Row],[CODE]],[1]updatedschoolpoints!$A:$A,[1]updatedschoolpoints!$O:$O)</f>
        <v>037-029-004-20</v>
      </c>
      <c r="AF774" s="21">
        <f>_xlfn.XLOOKUP(Consolidated[[#This Row],[CODE]],[1]updatedschoolpoints!$A:$A,[1]updatedschoolpoints!$Q:$Q)</f>
        <v>20</v>
      </c>
      <c r="AG774" s="21">
        <f>_xlfn.XLOOKUP(Consolidated[[#This Row],[CODE]],[1]updatedschoolpoints!$A:$A,[1]updatedschoolpoints!$P:$P)</f>
        <v>4</v>
      </c>
      <c r="AH774" s="21">
        <f>_xlfn.XLOOKUP(Consolidated[[#This Row],[CODE]],[1]updatedschoolpoints!$A:$A,[1]updatedschoolpoints!$I:$I)</f>
        <v>3.7528539099999998</v>
      </c>
      <c r="AI774" s="21">
        <f>_xlfn.XLOOKUP(Consolidated[[#This Row],[CODE]],[1]updatedschoolpoints!$A:$A,[1]updatedschoolpoints!$H:$H)</f>
        <v>163474.31630000001</v>
      </c>
      <c r="AJ774" s="21">
        <v>75092</v>
      </c>
      <c r="AK774" s="21" t="s">
        <v>2082</v>
      </c>
      <c r="AL774" s="26">
        <f>_xlfn.XLOOKUP(Consolidated[[#This Row],[CODE]],'[2]FCI updated 220517'!$B:$B,'[2]FCI updated 220517'!$GD:$GD)</f>
        <v>1.1719999999999999</v>
      </c>
      <c r="AM774" s="27">
        <f>IF(AND(Consolidated[[#This Row],[DESIGNATION]]="Historic",Consolidated[[#This Row],[DESIGNATION 3/22/2022]]="Historic"),AL774,AL774/1.6)</f>
        <v>1.1719999999999999</v>
      </c>
      <c r="AN774" s="21" t="s">
        <v>97</v>
      </c>
      <c r="AO774" s="21" t="s">
        <v>97</v>
      </c>
      <c r="AP774" s="21" t="str">
        <f>_xlfn.XLOOKUP(Consolidated[[#This Row],[CODE]],'[3]PRUEBA PVI'!$D:$D,'[3]PRUEBA PVI'!$I:$I,"NO DATA")</f>
        <v>REGULAR</v>
      </c>
      <c r="AQ774" s="28" t="str">
        <f>IF(_xlfn.XLOOKUP(Consolidated[[#This Row],[CODE]],'[4]PRUEBA PVI'!$D:$D,'[4]PRUEBA PVI'!$I:$I,"NOT FOUND")=Consolidated[[#This Row],[SPECIAL SCHOOL]],"MATCHES","NO")</f>
        <v>MATCHES</v>
      </c>
      <c r="AR774" s="28"/>
      <c r="AS774" s="21">
        <f>_xlfn.XLOOKUP(Consolidated[[#This Row],[CODE]],'[5]WORKING FILE'!$D:$D,'[5]WORKING FILE'!$W:$W,"")</f>
        <v>3</v>
      </c>
      <c r="AT774" s="33" t="str">
        <f>_xlfn.XLOOKUP(Consolidated[[#This Row],[CODE]],'[5]WORKING FILE'!$D:$D,'[5]WORKING FILE'!$V:$V)</f>
        <v>6-8 RICARDO ARROYO LARACUENTE 900 meters away, Shelter designation</v>
      </c>
      <c r="AU774" s="21" t="str">
        <f>_xlfn.XLOOKUP(Consolidated[[#This Row],[CODE]],'[6]Karen sort'!$D:$D,'[6]Karen sort'!$O:$O,"NOT COMPLETE")</f>
        <v>PK-5</v>
      </c>
      <c r="AV774" s="21">
        <v>9.6999999999999993</v>
      </c>
      <c r="AW774" s="21">
        <v>3</v>
      </c>
      <c r="AX774" s="21" t="s">
        <v>92</v>
      </c>
      <c r="AY774" s="27" t="s">
        <v>92</v>
      </c>
      <c r="AZ774" s="21"/>
      <c r="BA774" s="21"/>
      <c r="BB774" s="21"/>
      <c r="BC774" s="21"/>
      <c r="BD774" s="21"/>
      <c r="BE774" s="21"/>
      <c r="BF774" s="24" t="s">
        <v>131</v>
      </c>
      <c r="BG774" s="24">
        <v>298.47150581175981</v>
      </c>
      <c r="BH774" s="29" t="str">
        <f>IF(_xlfn.XLOOKUP(Consolidated[[#This Row],[CODE]],'[4]PRUEBA PVI'!$D:$D,'[4]PRUEBA PVI'!$AF:$AF,"NOT FOUND")=BG774,"",_xlfn.XLOOKUP(Consolidated[[#This Row],[CODE]],'[4]PRUEBA PVI'!$D:$D,'[4]PRUEBA PVI'!$AF:$AF,"NOT FOUND"))</f>
        <v/>
      </c>
      <c r="BI774" s="30">
        <v>283.02372017361824</v>
      </c>
      <c r="BJ774" s="21">
        <v>32</v>
      </c>
      <c r="BK774" s="28" t="str">
        <f>IF(_xlfn.XLOOKUP(Consolidated[[#This Row],[CODE]],'[4]PRUEBA PVI'!$D:$D,'[4]PRUEBA PVI'!$AK:$AK,"NO DATA")=Consolidated[[#This Row],[NO OF CLASSROOMS]],"","DOES NOT MATCH")</f>
        <v/>
      </c>
      <c r="BL774" s="31">
        <f>Consolidated[[#This Row],[ENROLLMENT 2021-22]]/Consolidated[[#This Row],[NO OF CLASSROOMS]]</f>
        <v>8.8444912554255701</v>
      </c>
      <c r="BM774" s="21">
        <f>Consolidated[[#This Row],[FLOOR AREA (SF)]]/Consolidated[[#This Row],[ENROLLMENT 2022-23]]</f>
        <v>251.58850522689113</v>
      </c>
      <c r="BN774" s="21" t="s">
        <v>99</v>
      </c>
      <c r="BO774" s="21" t="s">
        <v>115</v>
      </c>
      <c r="BP774" s="21" t="s">
        <v>97</v>
      </c>
      <c r="BQ774" s="21" t="s">
        <v>123</v>
      </c>
      <c r="BR774" s="21" t="s">
        <v>97</v>
      </c>
      <c r="BS774" s="21" t="str">
        <f>_xlfn.XLOOKUP(Consolidated[[#This Row],[CODE]],'[7]page 1'!$A:$A,'[7]page 1'!$C:$C,"")</f>
        <v/>
      </c>
      <c r="BT774" s="21" t="str">
        <f>_xlfn.XLOOKUP(Consolidated[[#This Row],[CODE]],[8]Sheet1!$A:$A,[8]Sheet1!$G:$G,"")</f>
        <v/>
      </c>
      <c r="BU774" s="21" t="s">
        <v>92</v>
      </c>
      <c r="BV774" s="21" t="s">
        <v>101</v>
      </c>
      <c r="BW774" s="25" t="s">
        <v>92</v>
      </c>
      <c r="BX774" s="32" t="s">
        <v>2083</v>
      </c>
      <c r="BY774" s="21" t="s">
        <v>521</v>
      </c>
      <c r="BZ774" s="21" t="s">
        <v>103</v>
      </c>
      <c r="CA774" s="33" t="s">
        <v>524</v>
      </c>
      <c r="CB774" s="21">
        <v>1</v>
      </c>
      <c r="CC774" s="25" t="s">
        <v>105</v>
      </c>
      <c r="CD774" s="21" t="s">
        <v>105</v>
      </c>
      <c r="CE774" s="21"/>
      <c r="CF774" s="21" t="s">
        <v>176</v>
      </c>
    </row>
    <row r="775" spans="1:84" ht="56.4" x14ac:dyDescent="0.3">
      <c r="A775" s="21">
        <v>71084</v>
      </c>
      <c r="B775" s="22" t="s">
        <v>2084</v>
      </c>
      <c r="C775" s="21" t="s">
        <v>91</v>
      </c>
      <c r="D775" s="21" t="s">
        <v>377</v>
      </c>
      <c r="E775" s="21" t="s">
        <v>521</v>
      </c>
      <c r="F775" s="21"/>
      <c r="G775" s="21" t="s">
        <v>189</v>
      </c>
      <c r="H775" s="21" t="s">
        <v>190</v>
      </c>
      <c r="I775" s="21" t="s">
        <v>92</v>
      </c>
      <c r="J775" s="21" t="s">
        <v>93</v>
      </c>
      <c r="K775" s="21" t="s">
        <v>191</v>
      </c>
      <c r="L775" s="24" t="s">
        <v>92</v>
      </c>
      <c r="M775" s="24" t="s">
        <v>92</v>
      </c>
      <c r="N775" s="24" t="s">
        <v>92</v>
      </c>
      <c r="O775" s="24" t="s">
        <v>92</v>
      </c>
      <c r="P775" s="24" t="s">
        <v>92</v>
      </c>
      <c r="Q775" s="24" t="s">
        <v>92</v>
      </c>
      <c r="R775" s="24" t="s">
        <v>92</v>
      </c>
      <c r="S775" s="24">
        <v>73.973812347631153</v>
      </c>
      <c r="T775" s="24">
        <v>76.564822677798517</v>
      </c>
      <c r="U775" s="24">
        <v>80.820038246277363</v>
      </c>
      <c r="V775" s="24" t="s">
        <v>92</v>
      </c>
      <c r="W775" s="24" t="s">
        <v>92</v>
      </c>
      <c r="X775" s="24" t="s">
        <v>92</v>
      </c>
      <c r="Y775" s="24" t="s">
        <v>92</v>
      </c>
      <c r="Z775" s="24" t="s">
        <v>92</v>
      </c>
      <c r="AA775" s="24" t="s">
        <v>92</v>
      </c>
      <c r="AB775" s="23" t="s">
        <v>192</v>
      </c>
      <c r="AC775" s="37">
        <v>18.462489999999999</v>
      </c>
      <c r="AD775" s="37">
        <v>-66.266959999999997</v>
      </c>
      <c r="AE775" s="37" t="str">
        <f>_xlfn.XLOOKUP(Consolidated[[#This Row],[CODE]],[1]updatedschoolpoints!$A:$A,[1]updatedschoolpoints!$O:$O)</f>
        <v>037-018-040-04</v>
      </c>
      <c r="AF775" s="37">
        <f>_xlfn.XLOOKUP(Consolidated[[#This Row],[CODE]],[1]updatedschoolpoints!$A:$A,[1]updatedschoolpoints!$Q:$Q)</f>
        <v>4</v>
      </c>
      <c r="AG775" s="37">
        <f>_xlfn.XLOOKUP(Consolidated[[#This Row],[CODE]],[1]updatedschoolpoints!$A:$A,[1]updatedschoolpoints!$P:$P)</f>
        <v>40</v>
      </c>
      <c r="AH775" s="37">
        <f>_xlfn.XLOOKUP(Consolidated[[#This Row],[CODE]],[1]updatedschoolpoints!$A:$A,[1]updatedschoolpoints!$I:$I)</f>
        <v>2.3252590780000002</v>
      </c>
      <c r="AI775" s="37">
        <f>_xlfn.XLOOKUP(Consolidated[[#This Row],[CODE]],[1]updatedschoolpoints!$A:$A,[1]updatedschoolpoints!$H:$H)</f>
        <v>101288.28539999999</v>
      </c>
      <c r="AJ775" s="21">
        <v>42256</v>
      </c>
      <c r="AK775" s="21" t="s">
        <v>1223</v>
      </c>
      <c r="AL775" s="26">
        <f>_xlfn.XLOOKUP(Consolidated[[#This Row],[CODE]],'[2]FCI updated 220517'!$B:$B,'[2]FCI updated 220517'!$GD:$GD)</f>
        <v>1.208</v>
      </c>
      <c r="AM775" s="27">
        <f>IF(AND(Consolidated[[#This Row],[DESIGNATION]]="Historic",Consolidated[[#This Row],[DESIGNATION 3/22/2022]]="Historic"),AL775,AL775/1.6)</f>
        <v>0.75499999999999989</v>
      </c>
      <c r="AN775" s="21" t="s">
        <v>97</v>
      </c>
      <c r="AO775" s="21" t="s">
        <v>97</v>
      </c>
      <c r="AP775" s="21" t="str">
        <f>_xlfn.XLOOKUP(Consolidated[[#This Row],[CODE]],'[3]PRUEBA PVI'!$D:$D,'[3]PRUEBA PVI'!$I:$I,"NO DATA")</f>
        <v>REGULAR</v>
      </c>
      <c r="AQ775" s="28" t="str">
        <f>IF(_xlfn.XLOOKUP(Consolidated[[#This Row],[CODE]],'[4]PRUEBA PVI'!$D:$D,'[4]PRUEBA PVI'!$I:$I,"NOT FOUND")=Consolidated[[#This Row],[SPECIAL SCHOOL]],"MATCHES","NO")</f>
        <v>MATCHES</v>
      </c>
      <c r="AR775" s="28"/>
      <c r="AS775" s="21">
        <f>_xlfn.XLOOKUP(Consolidated[[#This Row],[CODE]],'[5]WORKING FILE'!$D:$D,'[5]WORKING FILE'!$W:$W,"")</f>
        <v>3</v>
      </c>
      <c r="AT775" s="33" t="str">
        <f>_xlfn.XLOOKUP(Consolidated[[#This Row],[CODE]],'[5]WORKING FILE'!$D:$D,'[5]WORKING FILE'!$V:$V)</f>
        <v>K-5 changed to PK-5 JACINTO LOPEZ MARTINEZ 900 meters away</v>
      </c>
      <c r="AU775" s="21" t="str">
        <f>_xlfn.XLOOKUP(Consolidated[[#This Row],[CODE]],'[6]Karen sort'!$D:$D,'[6]Karen sort'!$O:$O,"NOT COMPLETE")</f>
        <v>6-8</v>
      </c>
      <c r="AV775" s="21">
        <v>9.6999999999999993</v>
      </c>
      <c r="AW775" s="21">
        <v>2</v>
      </c>
      <c r="AX775" s="21" t="s">
        <v>92</v>
      </c>
      <c r="AY775" s="27" t="s">
        <v>92</v>
      </c>
      <c r="AZ775" s="21"/>
      <c r="BA775" s="21"/>
      <c r="BB775" s="21"/>
      <c r="BC775" s="21"/>
      <c r="BD775" s="21"/>
      <c r="BE775" s="21"/>
      <c r="BF775" s="24" t="s">
        <v>98</v>
      </c>
      <c r="BG775" s="24">
        <v>258.69171009328397</v>
      </c>
      <c r="BH775" s="29" t="str">
        <f>IF(_xlfn.XLOOKUP(Consolidated[[#This Row],[CODE]],'[4]PRUEBA PVI'!$D:$D,'[4]PRUEBA PVI'!$AF:$AF,"NOT FOUND")=BG775,"",_xlfn.XLOOKUP(Consolidated[[#This Row],[CODE]],'[4]PRUEBA PVI'!$D:$D,'[4]PRUEBA PVI'!$AF:$AF,"NOT FOUND"))</f>
        <v/>
      </c>
      <c r="BI775" s="30">
        <v>245.13546586441274</v>
      </c>
      <c r="BJ775" s="21">
        <v>32</v>
      </c>
      <c r="BK775" s="28" t="str">
        <f>IF(_xlfn.XLOOKUP(Consolidated[[#This Row],[CODE]],'[4]PRUEBA PVI'!$D:$D,'[4]PRUEBA PVI'!$AK:$AK,"NO DATA")=Consolidated[[#This Row],[NO OF CLASSROOMS]],"","DOES NOT MATCH")</f>
        <v/>
      </c>
      <c r="BL775" s="31">
        <f>Consolidated[[#This Row],[ENROLLMENT 2021-22]]/Consolidated[[#This Row],[NO OF CLASSROOMS]]</f>
        <v>7.660483308262898</v>
      </c>
      <c r="BM775" s="21">
        <f>Consolidated[[#This Row],[FLOOR AREA (SF)]]/Consolidated[[#This Row],[ENROLLMENT 2022-23]]</f>
        <v>163.34501010783271</v>
      </c>
      <c r="BN775" s="21" t="s">
        <v>99</v>
      </c>
      <c r="BO775" s="21" t="s">
        <v>115</v>
      </c>
      <c r="BP775" s="21" t="s">
        <v>97</v>
      </c>
      <c r="BQ775" s="21" t="s">
        <v>97</v>
      </c>
      <c r="BR775" s="21" t="s">
        <v>97</v>
      </c>
      <c r="BS775" s="21" t="str">
        <f>_xlfn.XLOOKUP(Consolidated[[#This Row],[CODE]],'[7]page 1'!$A:$A,'[7]page 1'!$C:$C,"")</f>
        <v/>
      </c>
      <c r="BT775" s="21" t="str">
        <f>_xlfn.XLOOKUP(Consolidated[[#This Row],[CODE]],[8]Sheet1!$A:$A,[8]Sheet1!$G:$G,"")</f>
        <v/>
      </c>
      <c r="BU775" s="21" t="s">
        <v>92</v>
      </c>
      <c r="BV775" s="21" t="s">
        <v>101</v>
      </c>
      <c r="BW775" s="25" t="s">
        <v>92</v>
      </c>
      <c r="BX775" s="32" t="s">
        <v>2085</v>
      </c>
      <c r="BY775" s="21" t="s">
        <v>521</v>
      </c>
      <c r="BZ775" s="21" t="s">
        <v>103</v>
      </c>
      <c r="CA775" s="33" t="s">
        <v>524</v>
      </c>
      <c r="CB775" s="21">
        <v>1</v>
      </c>
      <c r="CC775" s="25" t="s">
        <v>105</v>
      </c>
      <c r="CD775" s="21" t="s">
        <v>97</v>
      </c>
      <c r="CE775" s="21"/>
      <c r="CF775" s="21" t="s">
        <v>176</v>
      </c>
    </row>
    <row r="776" spans="1:84" ht="56.4" x14ac:dyDescent="0.3">
      <c r="A776" s="21">
        <v>71092</v>
      </c>
      <c r="B776" s="22" t="s">
        <v>2086</v>
      </c>
      <c r="C776" s="21" t="s">
        <v>91</v>
      </c>
      <c r="D776" s="21" t="s">
        <v>377</v>
      </c>
      <c r="E776" s="21" t="s">
        <v>521</v>
      </c>
      <c r="F776" s="21"/>
      <c r="G776" s="21" t="s">
        <v>160</v>
      </c>
      <c r="H776" s="21" t="s">
        <v>161</v>
      </c>
      <c r="I776" s="21" t="s">
        <v>92</v>
      </c>
      <c r="J776" s="21" t="s">
        <v>93</v>
      </c>
      <c r="K776" s="21" t="s">
        <v>162</v>
      </c>
      <c r="L776" s="24" t="s">
        <v>92</v>
      </c>
      <c r="M776" s="24" t="s">
        <v>92</v>
      </c>
      <c r="N776" s="24" t="s">
        <v>92</v>
      </c>
      <c r="O776" s="24" t="s">
        <v>92</v>
      </c>
      <c r="P776" s="24" t="s">
        <v>92</v>
      </c>
      <c r="Q776" s="24" t="s">
        <v>92</v>
      </c>
      <c r="R776" s="24" t="s">
        <v>92</v>
      </c>
      <c r="S776" s="24" t="s">
        <v>92</v>
      </c>
      <c r="T776" s="24" t="s">
        <v>92</v>
      </c>
      <c r="U776" s="24" t="s">
        <v>92</v>
      </c>
      <c r="V776" s="24">
        <v>145.12330429059969</v>
      </c>
      <c r="W776" s="24">
        <v>171.71755649607019</v>
      </c>
      <c r="X776" s="24">
        <v>202.63822167727704</v>
      </c>
      <c r="Y776" s="24">
        <v>154.3443128062024</v>
      </c>
      <c r="Z776" s="24" t="s">
        <v>92</v>
      </c>
      <c r="AA776" s="24" t="s">
        <v>92</v>
      </c>
      <c r="AB776" s="23" t="s">
        <v>178</v>
      </c>
      <c r="AC776" s="37">
        <v>18.463314</v>
      </c>
      <c r="AD776" s="37">
        <v>-66.266806000000003</v>
      </c>
      <c r="AE776" s="37" t="str">
        <f>_xlfn.XLOOKUP(Consolidated[[#This Row],[CODE]],[1]updatedschoolpoints!$A:$A,[1]updatedschoolpoints!$O:$O)</f>
        <v>037-008-051-13</v>
      </c>
      <c r="AF776" s="37">
        <f>_xlfn.XLOOKUP(Consolidated[[#This Row],[CODE]],[1]updatedschoolpoints!$A:$A,[1]updatedschoolpoints!$Q:$Q)</f>
        <v>13</v>
      </c>
      <c r="AG776" s="37">
        <f>_xlfn.XLOOKUP(Consolidated[[#This Row],[CODE]],[1]updatedschoolpoints!$A:$A,[1]updatedschoolpoints!$P:$P)</f>
        <v>51</v>
      </c>
      <c r="AH776" s="37">
        <f>_xlfn.XLOOKUP(Consolidated[[#This Row],[CODE]],[1]updatedschoolpoints!$A:$A,[1]updatedschoolpoints!$I:$I)</f>
        <v>2.7497594630000002</v>
      </c>
      <c r="AI776" s="37">
        <f>_xlfn.XLOOKUP(Consolidated[[#This Row],[CODE]],[1]updatedschoolpoints!$A:$A,[1]updatedschoolpoints!$H:$H)</f>
        <v>119779.52220000001</v>
      </c>
      <c r="AJ776" s="21">
        <v>83085</v>
      </c>
      <c r="AK776" s="21" t="s">
        <v>445</v>
      </c>
      <c r="AL776" s="26">
        <f>_xlfn.XLOOKUP(Consolidated[[#This Row],[CODE]],'[2]FCI updated 220517'!$B:$B,'[2]FCI updated 220517'!$GD:$GD)</f>
        <v>0.59799999999999998</v>
      </c>
      <c r="AM776" s="27">
        <f>IF(AND(Consolidated[[#This Row],[DESIGNATION]]="Historic",Consolidated[[#This Row],[DESIGNATION 3/22/2022]]="Historic"),AL776,AL776/1.6)</f>
        <v>0.37374999999999997</v>
      </c>
      <c r="AN776" s="21" t="s">
        <v>45</v>
      </c>
      <c r="AO776" s="21" t="s">
        <v>46</v>
      </c>
      <c r="AP776" s="21" t="str">
        <f>_xlfn.XLOOKUP(Consolidated[[#This Row],[CODE]],'[3]PRUEBA PVI'!$D:$D,'[3]PRUEBA PVI'!$I:$I,"NO DATA")</f>
        <v>VOCACIONAL</v>
      </c>
      <c r="AQ776" s="28" t="str">
        <f>IF(_xlfn.XLOOKUP(Consolidated[[#This Row],[CODE]],'[4]PRUEBA PVI'!$D:$D,'[4]PRUEBA PVI'!$I:$I,"NOT FOUND")=Consolidated[[#This Row],[SPECIAL SCHOOL]],"MATCHES","NO")</f>
        <v>MATCHES</v>
      </c>
      <c r="AR776" s="28"/>
      <c r="AS776" s="21">
        <f>_xlfn.XLOOKUP(Consolidated[[#This Row],[CODE]],'[5]WORKING FILE'!$D:$D,'[5]WORKING FILE'!$W:$W,"")</f>
        <v>4</v>
      </c>
      <c r="AT776" s="33" t="str">
        <f>_xlfn.XLOOKUP(Consolidated[[#This Row],[CODE]],'[5]WORKING FILE'!$D:$D,'[5]WORKING FILE'!$V:$V)</f>
        <v>2.6 m to ADOLFINA IRIZARRY DE PUIG different municipality, on flood plain border</v>
      </c>
      <c r="AU776" s="21" t="str">
        <f>_xlfn.XLOOKUP(Consolidated[[#This Row],[CODE]],'[6]Karen sort'!$D:$D,'[6]Karen sort'!$O:$O,"NOT COMPLETE")</f>
        <v>9-12</v>
      </c>
      <c r="AV776" s="21">
        <v>9.6999999999999993</v>
      </c>
      <c r="AW776" s="21">
        <v>2</v>
      </c>
      <c r="AX776" s="21" t="s">
        <v>92</v>
      </c>
      <c r="AY776" s="27" t="s">
        <v>92</v>
      </c>
      <c r="AZ776" s="21"/>
      <c r="BA776" s="21"/>
      <c r="BB776" s="21"/>
      <c r="BC776" s="21"/>
      <c r="BD776" s="21"/>
      <c r="BE776" s="21"/>
      <c r="BF776" s="24" t="s">
        <v>131</v>
      </c>
      <c r="BG776" s="24">
        <v>694.5038520525859</v>
      </c>
      <c r="BH776" s="29" t="str">
        <f>IF(_xlfn.XLOOKUP(Consolidated[[#This Row],[CODE]],'[4]PRUEBA PVI'!$D:$D,'[4]PRUEBA PVI'!$AF:$AF,"NOT FOUND")=BG776,"",_xlfn.XLOOKUP(Consolidated[[#This Row],[CODE]],'[4]PRUEBA PVI'!$D:$D,'[4]PRUEBA PVI'!$AF:$AF,"NOT FOUND"))</f>
        <v/>
      </c>
      <c r="BI776" s="30">
        <v>667.16277532143727</v>
      </c>
      <c r="BJ776" s="21">
        <v>57</v>
      </c>
      <c r="BK776" s="28" t="str">
        <f>IF(_xlfn.XLOOKUP(Consolidated[[#This Row],[CODE]],'[4]PRUEBA PVI'!$D:$D,'[4]PRUEBA PVI'!$AK:$AK,"NO DATA")=Consolidated[[#This Row],[NO OF CLASSROOMS]],"","DOES NOT MATCH")</f>
        <v/>
      </c>
      <c r="BL776" s="31">
        <f>Consolidated[[#This Row],[ENROLLMENT 2021-22]]/Consolidated[[#This Row],[NO OF CLASSROOMS]]</f>
        <v>11.704610093358548</v>
      </c>
      <c r="BM776" s="21">
        <f>Consolidated[[#This Row],[FLOOR AREA (SF)]]/Consolidated[[#This Row],[ENROLLMENT 2022-23]]</f>
        <v>119.6321658324064</v>
      </c>
      <c r="BN776" s="21" t="s">
        <v>99</v>
      </c>
      <c r="BO776" s="21" t="s">
        <v>115</v>
      </c>
      <c r="BP776" s="21" t="s">
        <v>97</v>
      </c>
      <c r="BQ776" s="21" t="s">
        <v>123</v>
      </c>
      <c r="BR776" s="21" t="s">
        <v>97</v>
      </c>
      <c r="BS776" s="21" t="str">
        <f>_xlfn.XLOOKUP(Consolidated[[#This Row],[CODE]],'[7]page 1'!$A:$A,'[7]page 1'!$C:$C,"")</f>
        <v/>
      </c>
      <c r="BT776" s="21" t="str">
        <f>_xlfn.XLOOKUP(Consolidated[[#This Row],[CODE]],[8]Sheet1!$A:$A,[8]Sheet1!$G:$G,"")</f>
        <v>ESSER ROOF SEALING PROGRAM</v>
      </c>
      <c r="BU776" s="21" t="s">
        <v>92</v>
      </c>
      <c r="BV776" s="21" t="s">
        <v>101</v>
      </c>
      <c r="BW776" s="25" t="s">
        <v>125</v>
      </c>
      <c r="BX776" s="32" t="s">
        <v>2087</v>
      </c>
      <c r="BY776" s="21" t="s">
        <v>521</v>
      </c>
      <c r="BZ776" s="21" t="s">
        <v>103</v>
      </c>
      <c r="CA776" s="33" t="s">
        <v>2088</v>
      </c>
      <c r="CB776" s="21">
        <v>1</v>
      </c>
      <c r="CC776" s="25" t="s">
        <v>172</v>
      </c>
      <c r="CD776" s="21" t="s">
        <v>97</v>
      </c>
      <c r="CE776" s="21"/>
      <c r="CF776" s="21" t="s">
        <v>143</v>
      </c>
    </row>
    <row r="777" spans="1:84" ht="56.4" x14ac:dyDescent="0.3">
      <c r="A777" s="21">
        <v>71134</v>
      </c>
      <c r="B777" s="22" t="s">
        <v>2089</v>
      </c>
      <c r="C777" s="21" t="s">
        <v>91</v>
      </c>
      <c r="D777" s="21" t="s">
        <v>377</v>
      </c>
      <c r="E777" s="21" t="s">
        <v>521</v>
      </c>
      <c r="F777" s="21"/>
      <c r="G777" s="21" t="s">
        <v>119</v>
      </c>
      <c r="H777" s="21" t="s">
        <v>120</v>
      </c>
      <c r="I777" s="21" t="s">
        <v>92</v>
      </c>
      <c r="J777" s="21" t="s">
        <v>93</v>
      </c>
      <c r="K777" s="21" t="s">
        <v>121</v>
      </c>
      <c r="L777" s="24" t="s">
        <v>92</v>
      </c>
      <c r="M777" s="24">
        <v>28.616005052792083</v>
      </c>
      <c r="N777" s="24">
        <v>38.280457879377408</v>
      </c>
      <c r="O777" s="24">
        <v>27.219964898629765</v>
      </c>
      <c r="P777" s="24">
        <v>32.962827180840925</v>
      </c>
      <c r="Q777" s="24">
        <v>34.931789569263721</v>
      </c>
      <c r="R777" s="24">
        <v>21.750564342293021</v>
      </c>
      <c r="S777" s="24" t="s">
        <v>92</v>
      </c>
      <c r="T777" s="24" t="s">
        <v>92</v>
      </c>
      <c r="U777" s="24" t="s">
        <v>92</v>
      </c>
      <c r="V777" s="24" t="s">
        <v>92</v>
      </c>
      <c r="W777" s="24" t="s">
        <v>92</v>
      </c>
      <c r="X777" s="24" t="s">
        <v>92</v>
      </c>
      <c r="Y777" s="24" t="s">
        <v>92</v>
      </c>
      <c r="Z777" s="24">
        <v>9.159835735276781</v>
      </c>
      <c r="AA777" s="24" t="s">
        <v>92</v>
      </c>
      <c r="AB777" s="23" t="s">
        <v>136</v>
      </c>
      <c r="AC777" s="21">
        <v>18.448889999999999</v>
      </c>
      <c r="AD777" s="21">
        <v>-66.293549999999996</v>
      </c>
      <c r="AE777" s="21" t="str">
        <f>_xlfn.XLOOKUP(Consolidated[[#This Row],[CODE]],[1]updatedschoolpoints!$A:$A,[1]updatedschoolpoints!$O:$O)</f>
        <v>037-053-013-09</v>
      </c>
      <c r="AF777" s="21">
        <f>_xlfn.XLOOKUP(Consolidated[[#This Row],[CODE]],[1]updatedschoolpoints!$A:$A,[1]updatedschoolpoints!$Q:$Q)</f>
        <v>9</v>
      </c>
      <c r="AG777" s="21">
        <f>_xlfn.XLOOKUP(Consolidated[[#This Row],[CODE]],[1]updatedschoolpoints!$A:$A,[1]updatedschoolpoints!$P:$P)</f>
        <v>13</v>
      </c>
      <c r="AH777" s="21">
        <f>_xlfn.XLOOKUP(Consolidated[[#This Row],[CODE]],[1]updatedschoolpoints!$A:$A,[1]updatedschoolpoints!$I:$I)</f>
        <v>1.8537375250000001</v>
      </c>
      <c r="AI777" s="21">
        <f>_xlfn.XLOOKUP(Consolidated[[#This Row],[CODE]],[1]updatedschoolpoints!$A:$A,[1]updatedschoolpoints!$H:$H)</f>
        <v>80748.806570000001</v>
      </c>
      <c r="AJ777" s="21">
        <v>61559</v>
      </c>
      <c r="AK777" s="21" t="s">
        <v>262</v>
      </c>
      <c r="AL777" s="26">
        <f>_xlfn.XLOOKUP(Consolidated[[#This Row],[CODE]],'[2]FCI updated 220517'!$B:$B,'[2]FCI updated 220517'!$GD:$GD)</f>
        <v>0.69499999999999995</v>
      </c>
      <c r="AM777" s="27">
        <f>IF(AND(Consolidated[[#This Row],[DESIGNATION]]="Historic",Consolidated[[#This Row],[DESIGNATION 3/22/2022]]="Historic"),AL777,AL777/1.6)</f>
        <v>0.43437499999999996</v>
      </c>
      <c r="AN777" s="21" t="s">
        <v>45</v>
      </c>
      <c r="AO777" s="21" t="s">
        <v>97</v>
      </c>
      <c r="AP777" s="21" t="str">
        <f>_xlfn.XLOOKUP(Consolidated[[#This Row],[CODE]],'[3]PRUEBA PVI'!$D:$D,'[3]PRUEBA PVI'!$I:$I,"NO DATA")</f>
        <v>REGULAR</v>
      </c>
      <c r="AQ777" s="28" t="str">
        <f>IF(_xlfn.XLOOKUP(Consolidated[[#This Row],[CODE]],'[4]PRUEBA PVI'!$D:$D,'[4]PRUEBA PVI'!$I:$I,"NOT FOUND")=Consolidated[[#This Row],[SPECIAL SCHOOL]],"MATCHES","NO")</f>
        <v>MATCHES</v>
      </c>
      <c r="AR777" s="28"/>
      <c r="AS777" s="21">
        <f>_xlfn.XLOOKUP(Consolidated[[#This Row],[CODE]],'[5]WORKING FILE'!$D:$D,'[5]WORKING FILE'!$W:$W,"")</f>
        <v>1</v>
      </c>
      <c r="AT777" s="33" t="str">
        <f>_xlfn.XLOOKUP(Consolidated[[#This Row],[CODE]],'[5]WORKING FILE'!$D:$D,'[5]WORKING FILE'!$V:$V)</f>
        <v>2.4m to PK-8 ELEM BO HIGUILLAR, moved these students there, This site is tight but adjacent to baseball field</v>
      </c>
      <c r="AU777" s="21" t="str">
        <f>_xlfn.XLOOKUP(Consolidated[[#This Row],[CODE]],'[6]Karen sort'!$D:$D,'[6]Karen sort'!$O:$O,"NOT COMPLETE")</f>
        <v>K-5</v>
      </c>
      <c r="AV777" s="21">
        <v>9.6999999999999993</v>
      </c>
      <c r="AW777" s="21">
        <v>4</v>
      </c>
      <c r="AX777" s="21" t="s">
        <v>92</v>
      </c>
      <c r="AY777" s="27" t="s">
        <v>92</v>
      </c>
      <c r="AZ777" s="21"/>
      <c r="BA777" s="21"/>
      <c r="BB777" s="21"/>
      <c r="BC777" s="21"/>
      <c r="BD777" s="21"/>
      <c r="BE777" s="21"/>
      <c r="BF777" s="24" t="s">
        <v>179</v>
      </c>
      <c r="BG777" s="24">
        <v>196.75277532456874</v>
      </c>
      <c r="BH777" s="29" t="str">
        <f>IF(_xlfn.XLOOKUP(Consolidated[[#This Row],[CODE]],'[4]PRUEBA PVI'!$D:$D,'[4]PRUEBA PVI'!$AF:$AF,"NOT FOUND")=BG777,"",_xlfn.XLOOKUP(Consolidated[[#This Row],[CODE]],'[4]PRUEBA PVI'!$D:$D,'[4]PRUEBA PVI'!$AF:$AF,"NOT FOUND"))</f>
        <v/>
      </c>
      <c r="BI777" s="30">
        <v>187.33636586147674</v>
      </c>
      <c r="BJ777" s="21">
        <v>12</v>
      </c>
      <c r="BK777" s="28" t="str">
        <f>IF(_xlfn.XLOOKUP(Consolidated[[#This Row],[CODE]],'[4]PRUEBA PVI'!$D:$D,'[4]PRUEBA PVI'!$AK:$AK,"NO DATA")=Consolidated[[#This Row],[NO OF CLASSROOMS]],"","DOES NOT MATCH")</f>
        <v/>
      </c>
      <c r="BL777" s="31">
        <f>Consolidated[[#This Row],[ENROLLMENT 2021-22]]/Consolidated[[#This Row],[NO OF CLASSROOMS]]</f>
        <v>15.611363821789729</v>
      </c>
      <c r="BM777" s="21">
        <f>Consolidated[[#This Row],[FLOOR AREA (SF)]]/Consolidated[[#This Row],[ENROLLMENT 2022-23]]</f>
        <v>312.87487507330252</v>
      </c>
      <c r="BN777" s="21" t="s">
        <v>114</v>
      </c>
      <c r="BO777" s="21" t="s">
        <v>115</v>
      </c>
      <c r="BP777" s="21" t="s">
        <v>97</v>
      </c>
      <c r="BQ777" s="21" t="s">
        <v>123</v>
      </c>
      <c r="BR777" s="21" t="s">
        <v>97</v>
      </c>
      <c r="BS777" s="21" t="str">
        <f>_xlfn.XLOOKUP(Consolidated[[#This Row],[CODE]],'[7]page 1'!$A:$A,'[7]page 1'!$C:$C,"")</f>
        <v/>
      </c>
      <c r="BT777" s="21" t="str">
        <f>_xlfn.XLOOKUP(Consolidated[[#This Row],[CODE]],[8]Sheet1!$A:$A,[8]Sheet1!$G:$G,"")</f>
        <v/>
      </c>
      <c r="BU777" s="21" t="s">
        <v>92</v>
      </c>
      <c r="BV777" s="21" t="s">
        <v>124</v>
      </c>
      <c r="BW777" s="25" t="s">
        <v>125</v>
      </c>
      <c r="BX777" s="32" t="s">
        <v>2090</v>
      </c>
      <c r="BY777" s="21" t="s">
        <v>521</v>
      </c>
      <c r="BZ777" s="21" t="s">
        <v>103</v>
      </c>
      <c r="CA777" s="33" t="s">
        <v>524</v>
      </c>
      <c r="CB777" s="21">
        <v>1</v>
      </c>
      <c r="CC777" s="25" t="s">
        <v>172</v>
      </c>
      <c r="CD777" s="21" t="s">
        <v>97</v>
      </c>
      <c r="CE777" s="21"/>
      <c r="CF777" s="21" t="s">
        <v>176</v>
      </c>
    </row>
    <row r="778" spans="1:84" ht="56.4" x14ac:dyDescent="0.3">
      <c r="A778" s="21">
        <v>71217</v>
      </c>
      <c r="B778" s="22" t="s">
        <v>2091</v>
      </c>
      <c r="C778" s="21" t="s">
        <v>295</v>
      </c>
      <c r="D778" s="21" t="s">
        <v>2065</v>
      </c>
      <c r="E778" s="21" t="s">
        <v>2092</v>
      </c>
      <c r="F778" s="21"/>
      <c r="G778" s="21" t="s">
        <v>189</v>
      </c>
      <c r="H778" s="21" t="s">
        <v>190</v>
      </c>
      <c r="I778" s="21" t="s">
        <v>92</v>
      </c>
      <c r="J778" s="21" t="s">
        <v>93</v>
      </c>
      <c r="K778" s="21" t="s">
        <v>191</v>
      </c>
      <c r="L778" s="24" t="s">
        <v>92</v>
      </c>
      <c r="M778" s="24" t="s">
        <v>92</v>
      </c>
      <c r="N778" s="24" t="s">
        <v>92</v>
      </c>
      <c r="O778" s="24" t="s">
        <v>92</v>
      </c>
      <c r="P778" s="24" t="s">
        <v>92</v>
      </c>
      <c r="Q778" s="24" t="s">
        <v>92</v>
      </c>
      <c r="R778" s="24" t="s">
        <v>92</v>
      </c>
      <c r="S778" s="24">
        <v>103.37366084476662</v>
      </c>
      <c r="T778" s="24">
        <v>93.579227717309308</v>
      </c>
      <c r="U778" s="24">
        <v>114.09887752415626</v>
      </c>
      <c r="V778" s="24" t="s">
        <v>92</v>
      </c>
      <c r="W778" s="24" t="s">
        <v>92</v>
      </c>
      <c r="X778" s="24" t="s">
        <v>92</v>
      </c>
      <c r="Y778" s="24" t="s">
        <v>92</v>
      </c>
      <c r="Z778" s="24" t="s">
        <v>92</v>
      </c>
      <c r="AA778" s="24" t="s">
        <v>92</v>
      </c>
      <c r="AB778" s="23" t="s">
        <v>192</v>
      </c>
      <c r="AC778" s="21">
        <v>18.30151</v>
      </c>
      <c r="AD778" s="21">
        <v>-66.248519999999999</v>
      </c>
      <c r="AE778" s="21" t="str">
        <f>_xlfn.XLOOKUP(Consolidated[[#This Row],[CODE]],[1]updatedschoolpoints!$A:$A,[1]updatedschoolpoints!$O:$O)</f>
        <v>169-021-036-01</v>
      </c>
      <c r="AF778" s="21">
        <f>_xlfn.XLOOKUP(Consolidated[[#This Row],[CODE]],[1]updatedschoolpoints!$A:$A,[1]updatedschoolpoints!$Q:$Q)</f>
        <v>1</v>
      </c>
      <c r="AG778" s="21">
        <f>_xlfn.XLOOKUP(Consolidated[[#This Row],[CODE]],[1]updatedschoolpoints!$A:$A,[1]updatedschoolpoints!$P:$P)</f>
        <v>36</v>
      </c>
      <c r="AH778" s="21">
        <f>_xlfn.XLOOKUP(Consolidated[[#This Row],[CODE]],[1]updatedschoolpoints!$A:$A,[1]updatedschoolpoints!$I:$I)</f>
        <v>1.4201062870000001</v>
      </c>
      <c r="AI778" s="21">
        <f>_xlfn.XLOOKUP(Consolidated[[#This Row],[CODE]],[1]updatedschoolpoints!$A:$A,[1]updatedschoolpoints!$H:$H)</f>
        <v>61859.582439999998</v>
      </c>
      <c r="AJ778" s="21">
        <v>58861</v>
      </c>
      <c r="AK778" s="21" t="s">
        <v>609</v>
      </c>
      <c r="AL778" s="26">
        <f>_xlfn.XLOOKUP(Consolidated[[#This Row],[CODE]],'[2]FCI updated 220517'!$B:$B,'[2]FCI updated 220517'!$GD:$GD)</f>
        <v>1.3560000000000001</v>
      </c>
      <c r="AM778" s="27">
        <f>IF(AND(Consolidated[[#This Row],[DESIGNATION]]="Historic",Consolidated[[#This Row],[DESIGNATION 3/22/2022]]="Historic"),AL778,AL778/1.6)</f>
        <v>1.3560000000000001</v>
      </c>
      <c r="AN778" s="21" t="s">
        <v>45</v>
      </c>
      <c r="AO778" s="21" t="s">
        <v>46</v>
      </c>
      <c r="AP778" s="21" t="str">
        <f>_xlfn.XLOOKUP(Consolidated[[#This Row],[CODE]],'[3]PRUEBA PVI'!$D:$D,'[3]PRUEBA PVI'!$I:$I,"NO DATA")</f>
        <v>REGULAR</v>
      </c>
      <c r="AQ778" s="28" t="str">
        <f>IF(_xlfn.XLOOKUP(Consolidated[[#This Row],[CODE]],'[4]PRUEBA PVI'!$D:$D,'[4]PRUEBA PVI'!$I:$I,"NOT FOUND")=Consolidated[[#This Row],[SPECIAL SCHOOL]],"MATCHES","NO")</f>
        <v>MATCHES</v>
      </c>
      <c r="AR778" s="28"/>
      <c r="AS778" s="21">
        <f>_xlfn.XLOOKUP(Consolidated[[#This Row],[CODE]],'[5]WORKING FILE'!$D:$D,'[5]WORKING FILE'!$W:$W,"")</f>
        <v>3</v>
      </c>
      <c r="AT778" s="33" t="str">
        <f>_xlfn.XLOOKUP(Consolidated[[#This Row],[CODE]],'[5]WORKING FILE'!$D:$D,'[5]WORKING FILE'!$V:$V)</f>
        <v>Right size. Keep</v>
      </c>
      <c r="AU778" s="21" t="str">
        <f>_xlfn.XLOOKUP(Consolidated[[#This Row],[CODE]],'[6]Karen sort'!$D:$D,'[6]Karen sort'!$O:$O,"NOT COMPLETE")</f>
        <v>6-8</v>
      </c>
      <c r="AV778" s="21">
        <v>12.3</v>
      </c>
      <c r="AW778" s="21">
        <v>3</v>
      </c>
      <c r="AX778" s="21" t="s">
        <v>92</v>
      </c>
      <c r="AY778" s="27" t="s">
        <v>92</v>
      </c>
      <c r="AZ778" s="21"/>
      <c r="BA778" s="21"/>
      <c r="BB778" s="21"/>
      <c r="BC778" s="21"/>
      <c r="BD778" s="21"/>
      <c r="BE778" s="21"/>
      <c r="BF778" s="24" t="s">
        <v>98</v>
      </c>
      <c r="BG778" s="24">
        <v>317.64939566385419</v>
      </c>
      <c r="BH778" s="29" t="str">
        <f>IF(_xlfn.XLOOKUP(Consolidated[[#This Row],[CODE]],'[4]PRUEBA PVI'!$D:$D,'[4]PRUEBA PVI'!$AF:$AF,"NOT FOUND")=BG778,"",_xlfn.XLOOKUP(Consolidated[[#This Row],[CODE]],'[4]PRUEBA PVI'!$D:$D,'[4]PRUEBA PVI'!$AF:$AF,"NOT FOUND"))</f>
        <v/>
      </c>
      <c r="BI778" s="30">
        <v>301.19934897483319</v>
      </c>
      <c r="BJ778" s="21">
        <v>31</v>
      </c>
      <c r="BK778" s="28" t="str">
        <f>IF(_xlfn.XLOOKUP(Consolidated[[#This Row],[CODE]],'[4]PRUEBA PVI'!$D:$D,'[4]PRUEBA PVI'!$AK:$AK,"NO DATA")=Consolidated[[#This Row],[NO OF CLASSROOMS]],"","DOES NOT MATCH")</f>
        <v/>
      </c>
      <c r="BL778" s="31">
        <f>Consolidated[[#This Row],[ENROLLMENT 2021-22]]/Consolidated[[#This Row],[NO OF CLASSROOMS]]</f>
        <v>9.7161080314462325</v>
      </c>
      <c r="BM778" s="21">
        <f>Consolidated[[#This Row],[FLOOR AREA (SF)]]/Consolidated[[#This Row],[ENROLLMENT 2022-23]]</f>
        <v>185.30178493488594</v>
      </c>
      <c r="BN778" s="21" t="s">
        <v>99</v>
      </c>
      <c r="BO778" s="21" t="s">
        <v>115</v>
      </c>
      <c r="BP778" s="21" t="s">
        <v>97</v>
      </c>
      <c r="BQ778" s="21" t="s">
        <v>97</v>
      </c>
      <c r="BR778" s="21" t="s">
        <v>97</v>
      </c>
      <c r="BS778" s="21" t="str">
        <f>_xlfn.XLOOKUP(Consolidated[[#This Row],[CODE]],'[7]page 1'!$A:$A,'[7]page 1'!$C:$C,"")</f>
        <v/>
      </c>
      <c r="BT778" s="21" t="str">
        <f>_xlfn.XLOOKUP(Consolidated[[#This Row],[CODE]],[8]Sheet1!$A:$A,[8]Sheet1!$G:$G,"")</f>
        <v/>
      </c>
      <c r="BU778" s="21" t="s">
        <v>92</v>
      </c>
      <c r="BV778" s="21" t="s">
        <v>101</v>
      </c>
      <c r="BW778" s="25" t="s">
        <v>125</v>
      </c>
      <c r="BX778" s="32" t="s">
        <v>2093</v>
      </c>
      <c r="BY778" s="21" t="s">
        <v>2092</v>
      </c>
      <c r="BZ778" s="21" t="s">
        <v>103</v>
      </c>
      <c r="CA778" s="33">
        <v>7190000</v>
      </c>
      <c r="CB778" s="21">
        <v>2</v>
      </c>
      <c r="CC778" s="25" t="s">
        <v>105</v>
      </c>
      <c r="CD778" s="21" t="s">
        <v>105</v>
      </c>
      <c r="CE778" s="21"/>
      <c r="CF778" s="21" t="s">
        <v>176</v>
      </c>
    </row>
    <row r="779" spans="1:84" ht="70.2" x14ac:dyDescent="0.3">
      <c r="A779" s="21">
        <v>71225</v>
      </c>
      <c r="B779" s="22" t="s">
        <v>2094</v>
      </c>
      <c r="C779" s="21" t="s">
        <v>295</v>
      </c>
      <c r="D779" s="21" t="s">
        <v>2065</v>
      </c>
      <c r="E779" s="21" t="s">
        <v>2092</v>
      </c>
      <c r="F779" s="21"/>
      <c r="G779" s="21" t="s">
        <v>160</v>
      </c>
      <c r="H779" s="21" t="s">
        <v>161</v>
      </c>
      <c r="I779" s="21" t="s">
        <v>92</v>
      </c>
      <c r="J779" s="21" t="s">
        <v>93</v>
      </c>
      <c r="K779" s="21" t="s">
        <v>162</v>
      </c>
      <c r="L779" s="24" t="s">
        <v>92</v>
      </c>
      <c r="M779" s="24" t="s">
        <v>92</v>
      </c>
      <c r="N779" s="24" t="s">
        <v>92</v>
      </c>
      <c r="O779" s="24" t="s">
        <v>92</v>
      </c>
      <c r="P779" s="24" t="s">
        <v>92</v>
      </c>
      <c r="Q779" s="24" t="s">
        <v>92</v>
      </c>
      <c r="R779" s="24" t="s">
        <v>92</v>
      </c>
      <c r="S779" s="24" t="s">
        <v>92</v>
      </c>
      <c r="T779" s="24" t="s">
        <v>92</v>
      </c>
      <c r="U779" s="24" t="s">
        <v>92</v>
      </c>
      <c r="V779" s="24">
        <v>85.928272277328759</v>
      </c>
      <c r="W779" s="24">
        <v>109.7084388724893</v>
      </c>
      <c r="X779" s="24">
        <v>55.001803026689487</v>
      </c>
      <c r="Y779" s="24">
        <v>58.843769257364663</v>
      </c>
      <c r="Z779" s="24" t="s">
        <v>92</v>
      </c>
      <c r="AA779" s="24" t="s">
        <v>92</v>
      </c>
      <c r="AB779" s="23" t="s">
        <v>313</v>
      </c>
      <c r="AC779" s="21">
        <v>18.299530000000001</v>
      </c>
      <c r="AD779" s="21">
        <v>-66.249250000000004</v>
      </c>
      <c r="AE779" s="21" t="str">
        <f>_xlfn.XLOOKUP(Consolidated[[#This Row],[CODE]],[1]updatedschoolpoints!$A:$A,[1]updatedschoolpoints!$O:$O)</f>
        <v>169-000-001-16</v>
      </c>
      <c r="AF779" s="21">
        <f>_xlfn.XLOOKUP(Consolidated[[#This Row],[CODE]],[1]updatedschoolpoints!$A:$A,[1]updatedschoolpoints!$Q:$Q)</f>
        <v>16</v>
      </c>
      <c r="AG779" s="21">
        <f>_xlfn.XLOOKUP(Consolidated[[#This Row],[CODE]],[1]updatedschoolpoints!$A:$A,[1]updatedschoolpoints!$P:$P)</f>
        <v>1</v>
      </c>
      <c r="AH779" s="21">
        <f>_xlfn.XLOOKUP(Consolidated[[#This Row],[CODE]],[1]updatedschoolpoints!$A:$A,[1]updatedschoolpoints!$I:$I)</f>
        <v>1.9540280940000001</v>
      </c>
      <c r="AI779" s="21">
        <f>_xlfn.XLOOKUP(Consolidated[[#This Row],[CODE]],[1]updatedschoolpoints!$A:$A,[1]updatedschoolpoints!$H:$H)</f>
        <v>85117.123319999999</v>
      </c>
      <c r="AJ779" s="21">
        <v>43212</v>
      </c>
      <c r="AK779" s="21" t="s">
        <v>314</v>
      </c>
      <c r="AL779" s="26">
        <f>_xlfn.XLOOKUP(Consolidated[[#This Row],[CODE]],'[2]FCI updated 220517'!$B:$B,'[2]FCI updated 220517'!$GD:$GD)</f>
        <v>0.83499999999999996</v>
      </c>
      <c r="AM779" s="27">
        <f>IF(AND(Consolidated[[#This Row],[DESIGNATION]]="Historic",Consolidated[[#This Row],[DESIGNATION 3/22/2022]]="Historic"),AL779,AL779/1.6)</f>
        <v>0.52187499999999998</v>
      </c>
      <c r="AN779" s="21" t="s">
        <v>97</v>
      </c>
      <c r="AO779" s="21" t="s">
        <v>97</v>
      </c>
      <c r="AP779" s="21" t="str">
        <f>_xlfn.XLOOKUP(Consolidated[[#This Row],[CODE]],'[3]PRUEBA PVI'!$D:$D,'[3]PRUEBA PVI'!$I:$I,"NO DATA")</f>
        <v>REGULAR</v>
      </c>
      <c r="AQ779" s="28" t="str">
        <f>IF(_xlfn.XLOOKUP(Consolidated[[#This Row],[CODE]],'[4]PRUEBA PVI'!$D:$D,'[4]PRUEBA PVI'!$I:$I,"NOT FOUND")=Consolidated[[#This Row],[SPECIAL SCHOOL]],"MATCHES","NO")</f>
        <v>MATCHES</v>
      </c>
      <c r="AR779" s="28"/>
      <c r="AS779" s="21">
        <f>_xlfn.XLOOKUP(Consolidated[[#This Row],[CODE]],'[5]WORKING FILE'!$D:$D,'[5]WORKING FILE'!$W:$W,"")</f>
        <v>4</v>
      </c>
      <c r="AT779" s="33" t="str">
        <f>_xlfn.XLOOKUP(Consolidated[[#This Row],[CODE]],'[5]WORKING FILE'!$D:$D,'[5]WORKING FILE'!$V:$V)</f>
        <v xml:space="preserve">No room to add. Needs replacement of a wing to reduce density. </v>
      </c>
      <c r="AU779" s="21" t="str">
        <f>_xlfn.XLOOKUP(Consolidated[[#This Row],[CODE]],'[6]Karen sort'!$D:$D,'[6]Karen sort'!$O:$O,"NOT COMPLETE")</f>
        <v>9-12</v>
      </c>
      <c r="AV779" s="21">
        <v>12.3</v>
      </c>
      <c r="AW779" s="21">
        <v>2</v>
      </c>
      <c r="AX779" s="21" t="s">
        <v>92</v>
      </c>
      <c r="AY779" s="27" t="s">
        <v>92</v>
      </c>
      <c r="AZ779" s="21"/>
      <c r="BA779" s="21"/>
      <c r="BB779" s="21"/>
      <c r="BC779" s="21"/>
      <c r="BD779" s="21"/>
      <c r="BE779" s="21"/>
      <c r="BF779" s="24" t="s">
        <v>179</v>
      </c>
      <c r="BG779" s="24">
        <v>346.9040623735192</v>
      </c>
      <c r="BH779" s="29" t="str">
        <f>IF(_xlfn.XLOOKUP(Consolidated[[#This Row],[CODE]],'[4]PRUEBA PVI'!$D:$D,'[4]PRUEBA PVI'!$AF:$AF,"NOT FOUND")=BG779,"",_xlfn.XLOOKUP(Consolidated[[#This Row],[CODE]],'[4]PRUEBA PVI'!$D:$D,'[4]PRUEBA PVI'!$AF:$AF,"NOT FOUND"))</f>
        <v/>
      </c>
      <c r="BI779" s="30">
        <v>333.39088505155416</v>
      </c>
      <c r="BJ779" s="21">
        <v>105</v>
      </c>
      <c r="BK779" s="28" t="str">
        <f>IF(_xlfn.XLOOKUP(Consolidated[[#This Row],[CODE]],'[4]PRUEBA PVI'!$D:$D,'[4]PRUEBA PVI'!$AK:$AK,"NO DATA")=Consolidated[[#This Row],[NO OF CLASSROOMS]],"","DOES NOT MATCH")</f>
        <v/>
      </c>
      <c r="BL779" s="31">
        <f>Consolidated[[#This Row],[ENROLLMENT 2021-22]]/Consolidated[[#This Row],[NO OF CLASSROOMS]]</f>
        <v>3.1751512862052778</v>
      </c>
      <c r="BM779" s="21">
        <f>Consolidated[[#This Row],[FLOOR AREA (SF)]]/Consolidated[[#This Row],[ENROLLMENT 2022-23]]</f>
        <v>124.56469867877388</v>
      </c>
      <c r="BN779" s="21" t="s">
        <v>99</v>
      </c>
      <c r="BO779" s="21" t="s">
        <v>115</v>
      </c>
      <c r="BP779" s="21" t="s">
        <v>97</v>
      </c>
      <c r="BQ779" s="21" t="s">
        <v>97</v>
      </c>
      <c r="BR779" s="21" t="s">
        <v>97</v>
      </c>
      <c r="BS779" s="21" t="str">
        <f>_xlfn.XLOOKUP(Consolidated[[#This Row],[CODE]],'[7]page 1'!$A:$A,'[7]page 1'!$C:$C,"")</f>
        <v/>
      </c>
      <c r="BT779" s="21" t="str">
        <f>_xlfn.XLOOKUP(Consolidated[[#This Row],[CODE]],[8]Sheet1!$A:$A,[8]Sheet1!$G:$G,"")</f>
        <v/>
      </c>
      <c r="BU779" s="21" t="s">
        <v>92</v>
      </c>
      <c r="BV779" s="21" t="s">
        <v>101</v>
      </c>
      <c r="BW779" s="25" t="s">
        <v>92</v>
      </c>
      <c r="BX779" s="32" t="s">
        <v>2095</v>
      </c>
      <c r="BY779" s="21" t="s">
        <v>2092</v>
      </c>
      <c r="BZ779" s="21" t="s">
        <v>103</v>
      </c>
      <c r="CA779" s="33" t="s">
        <v>2096</v>
      </c>
      <c r="CB779" s="21">
        <v>2</v>
      </c>
      <c r="CC779" s="25" t="s">
        <v>172</v>
      </c>
      <c r="CD779" s="21" t="s">
        <v>97</v>
      </c>
      <c r="CE779" s="21"/>
      <c r="CF779" s="21" t="s">
        <v>117</v>
      </c>
    </row>
    <row r="780" spans="1:84" ht="70.2" x14ac:dyDescent="0.3">
      <c r="A780" s="21">
        <v>71290</v>
      </c>
      <c r="B780" s="22" t="s">
        <v>2097</v>
      </c>
      <c r="C780" s="21" t="s">
        <v>295</v>
      </c>
      <c r="D780" s="21" t="s">
        <v>2065</v>
      </c>
      <c r="E780" s="21" t="s">
        <v>2092</v>
      </c>
      <c r="F780" s="21"/>
      <c r="G780" s="21" t="s">
        <v>255</v>
      </c>
      <c r="H780" s="21" t="s">
        <v>256</v>
      </c>
      <c r="I780" s="21" t="s">
        <v>110</v>
      </c>
      <c r="J780" s="21" t="s">
        <v>92</v>
      </c>
      <c r="K780" s="21" t="s">
        <v>111</v>
      </c>
      <c r="L780" s="24">
        <v>20.089866749907696</v>
      </c>
      <c r="M780" s="24">
        <v>20.031203536954457</v>
      </c>
      <c r="N780" s="24">
        <v>17.739724383126116</v>
      </c>
      <c r="O780" s="24">
        <v>15.017911668209527</v>
      </c>
      <c r="P780" s="24">
        <v>12.243335810026629</v>
      </c>
      <c r="Q780" s="24">
        <v>11.329229049490936</v>
      </c>
      <c r="R780" s="24">
        <v>7.5654136842758337</v>
      </c>
      <c r="S780" s="24">
        <v>12.328968724605193</v>
      </c>
      <c r="T780" s="24" t="s">
        <v>92</v>
      </c>
      <c r="U780" s="24" t="s">
        <v>92</v>
      </c>
      <c r="V780" s="24" t="s">
        <v>92</v>
      </c>
      <c r="W780" s="24" t="s">
        <v>92</v>
      </c>
      <c r="X780" s="24" t="s">
        <v>92</v>
      </c>
      <c r="Y780" s="24" t="s">
        <v>92</v>
      </c>
      <c r="Z780" s="24" t="s">
        <v>92</v>
      </c>
      <c r="AA780" s="24" t="s">
        <v>92</v>
      </c>
      <c r="AB780" s="23" t="s">
        <v>223</v>
      </c>
      <c r="AC780" s="37">
        <v>18.29457</v>
      </c>
      <c r="AD780" s="37">
        <v>-66.211579999999998</v>
      </c>
      <c r="AE780" s="37" t="str">
        <f>_xlfn.XLOOKUP(Consolidated[[#This Row],[CODE]],[1]updatedschoolpoints!$A:$A,[1]updatedschoolpoints!$O:$O)</f>
        <v>169-057-163-01</v>
      </c>
      <c r="AF780" s="37">
        <f>_xlfn.XLOOKUP(Consolidated[[#This Row],[CODE]],[1]updatedschoolpoints!$A:$A,[1]updatedschoolpoints!$Q:$Q)</f>
        <v>1</v>
      </c>
      <c r="AG780" s="37">
        <f>_xlfn.XLOOKUP(Consolidated[[#This Row],[CODE]],[1]updatedschoolpoints!$A:$A,[1]updatedschoolpoints!$P:$P)</f>
        <v>163</v>
      </c>
      <c r="AH780" s="37">
        <f>_xlfn.XLOOKUP(Consolidated[[#This Row],[CODE]],[1]updatedschoolpoints!$A:$A,[1]updatedschoolpoints!$I:$I)</f>
        <v>2.1498844940000001</v>
      </c>
      <c r="AI780" s="37">
        <f>_xlfn.XLOOKUP(Consolidated[[#This Row],[CODE]],[1]updatedschoolpoints!$A:$A,[1]updatedschoolpoints!$H:$H)</f>
        <v>93648.593980000005</v>
      </c>
      <c r="AJ780" s="21">
        <v>10339</v>
      </c>
      <c r="AK780" s="21" t="s">
        <v>588</v>
      </c>
      <c r="AL780" s="26">
        <f>_xlfn.XLOOKUP(Consolidated[[#This Row],[CODE]],'[2]FCI updated 220517'!$B:$B,'[2]FCI updated 220517'!$GD:$GD)</f>
        <v>1.3520000000000001</v>
      </c>
      <c r="AM780" s="27">
        <f>IF(AND(Consolidated[[#This Row],[DESIGNATION]]="Historic",Consolidated[[#This Row],[DESIGNATION 3/22/2022]]="Historic"),AL780,AL780/1.6)</f>
        <v>0.84499999999999997</v>
      </c>
      <c r="AN780" s="21" t="s">
        <v>97</v>
      </c>
      <c r="AO780" s="21" t="s">
        <v>97</v>
      </c>
      <c r="AP780" s="21" t="str">
        <f>_xlfn.XLOOKUP(Consolidated[[#This Row],[CODE]],'[3]PRUEBA PVI'!$D:$D,'[3]PRUEBA PVI'!$I:$I,"NO DATA")</f>
        <v>MONTESSORI</v>
      </c>
      <c r="AQ780" s="28" t="str">
        <f>IF(_xlfn.XLOOKUP(Consolidated[[#This Row],[CODE]],'[4]PRUEBA PVI'!$D:$D,'[4]PRUEBA PVI'!$I:$I,"NOT FOUND")=Consolidated[[#This Row],[SPECIAL SCHOOL]],"MATCHES","NO")</f>
        <v>MATCHES</v>
      </c>
      <c r="AR780" s="28"/>
      <c r="AS780" s="21">
        <f>_xlfn.XLOOKUP(Consolidated[[#This Row],[CODE]],'[5]WORKING FILE'!$D:$D,'[5]WORKING FILE'!$W:$W,"")</f>
        <v>3</v>
      </c>
      <c r="AT780" s="33" t="str">
        <f>_xlfn.XLOOKUP(Consolidated[[#This Row],[CODE]],'[5]WORKING FILE'!$D:$D,'[5]WORKING FILE'!$V:$V)</f>
        <v xml:space="preserve">Overly dense but also very isolated with nowhere to grow the building. Consider turning into K-5 to aleviate density issues. Otherwise, a complete replacement will be needed. </v>
      </c>
      <c r="AU780" s="21" t="str">
        <f>_xlfn.XLOOKUP(Consolidated[[#This Row],[CODE]],'[6]Karen sort'!$D:$D,'[6]Karen sort'!$O:$O,"NOT COMPLETE")</f>
        <v>K-5</v>
      </c>
      <c r="AV780" s="21">
        <v>12.3</v>
      </c>
      <c r="AW780" s="21">
        <v>2</v>
      </c>
      <c r="AX780" s="21" t="s">
        <v>92</v>
      </c>
      <c r="AY780" s="27" t="s">
        <v>92</v>
      </c>
      <c r="AZ780" s="21"/>
      <c r="BA780" s="21"/>
      <c r="BB780" s="21"/>
      <c r="BC780" s="21"/>
      <c r="BD780" s="21"/>
      <c r="BE780" s="21"/>
      <c r="BF780" s="24" t="s">
        <v>98</v>
      </c>
      <c r="BG780" s="24">
        <v>116.34565360659637</v>
      </c>
      <c r="BH780" s="29" t="str">
        <f>IF(_xlfn.XLOOKUP(Consolidated[[#This Row],[CODE]],'[4]PRUEBA PVI'!$D:$D,'[4]PRUEBA PVI'!$AF:$AF,"NOT FOUND")=BG780,"",_xlfn.XLOOKUP(Consolidated[[#This Row],[CODE]],'[4]PRUEBA PVI'!$D:$D,'[4]PRUEBA PVI'!$AF:$AF,"NOT FOUND"))</f>
        <v/>
      </c>
      <c r="BI780" s="30">
        <v>112.09074754970709</v>
      </c>
      <c r="BJ780" s="21">
        <v>9</v>
      </c>
      <c r="BK780" s="28" t="str">
        <f>IF(_xlfn.XLOOKUP(Consolidated[[#This Row],[CODE]],'[4]PRUEBA PVI'!$D:$D,'[4]PRUEBA PVI'!$AK:$AK,"NO DATA")=Consolidated[[#This Row],[NO OF CLASSROOMS]],"","DOES NOT MATCH")</f>
        <v/>
      </c>
      <c r="BL780" s="31">
        <f>Consolidated[[#This Row],[ENROLLMENT 2021-22]]/Consolidated[[#This Row],[NO OF CLASSROOMS]]</f>
        <v>12.454527505523011</v>
      </c>
      <c r="BM780" s="21">
        <f>Consolidated[[#This Row],[FLOOR AREA (SF)]]/Consolidated[[#This Row],[ENROLLMENT 2022-23]]</f>
        <v>88.864514311463864</v>
      </c>
      <c r="BN780" s="21" t="s">
        <v>114</v>
      </c>
      <c r="BO780" s="21" t="s">
        <v>115</v>
      </c>
      <c r="BP780" s="21" t="s">
        <v>97</v>
      </c>
      <c r="BQ780" s="21" t="s">
        <v>97</v>
      </c>
      <c r="BR780" s="21" t="s">
        <v>97</v>
      </c>
      <c r="BS780" s="21" t="str">
        <f>_xlfn.XLOOKUP(Consolidated[[#This Row],[CODE]],'[7]page 1'!$A:$A,'[7]page 1'!$C:$C,"")</f>
        <v>150KVA</v>
      </c>
      <c r="BT780" s="21" t="str">
        <f>_xlfn.XLOOKUP(Consolidated[[#This Row],[CODE]],[8]Sheet1!$A:$A,[8]Sheet1!$G:$G,"")</f>
        <v/>
      </c>
      <c r="BU780" s="21" t="s">
        <v>92</v>
      </c>
      <c r="BV780" s="21" t="s">
        <v>124</v>
      </c>
      <c r="BW780" s="25" t="s">
        <v>92</v>
      </c>
      <c r="BX780" s="32" t="s">
        <v>2098</v>
      </c>
      <c r="BY780" s="21" t="s">
        <v>2092</v>
      </c>
      <c r="BZ780" s="21" t="s">
        <v>103</v>
      </c>
      <c r="CA780" s="33" t="s">
        <v>2096</v>
      </c>
      <c r="CB780" s="21">
        <v>2</v>
      </c>
      <c r="CC780" s="25" t="s">
        <v>105</v>
      </c>
      <c r="CD780" s="21" t="s">
        <v>97</v>
      </c>
      <c r="CE780" s="21"/>
      <c r="CF780" s="21" t="s">
        <v>117</v>
      </c>
    </row>
    <row r="781" spans="1:84" ht="70.2" x14ac:dyDescent="0.3">
      <c r="A781" s="21">
        <v>71308</v>
      </c>
      <c r="B781" s="22" t="s">
        <v>2099</v>
      </c>
      <c r="C781" s="21" t="s">
        <v>295</v>
      </c>
      <c r="D781" s="21" t="s">
        <v>2065</v>
      </c>
      <c r="E781" s="21" t="s">
        <v>2092</v>
      </c>
      <c r="F781" s="21"/>
      <c r="G781" s="21" t="s">
        <v>119</v>
      </c>
      <c r="H781" s="21" t="s">
        <v>120</v>
      </c>
      <c r="I781" s="21" t="s">
        <v>92</v>
      </c>
      <c r="J781" s="21" t="s">
        <v>92</v>
      </c>
      <c r="K781" s="21" t="s">
        <v>121</v>
      </c>
      <c r="L781" s="24" t="s">
        <v>92</v>
      </c>
      <c r="M781" s="24">
        <v>21.938937207140597</v>
      </c>
      <c r="N781" s="24">
        <v>28.010091131251762</v>
      </c>
      <c r="O781" s="24">
        <v>20.649628543788101</v>
      </c>
      <c r="P781" s="24">
        <v>19.777696308504556</v>
      </c>
      <c r="Q781" s="24">
        <v>28.323072623727342</v>
      </c>
      <c r="R781" s="24">
        <v>26.478947894965419</v>
      </c>
      <c r="S781" s="24" t="s">
        <v>92</v>
      </c>
      <c r="T781" s="24" t="s">
        <v>92</v>
      </c>
      <c r="U781" s="24" t="s">
        <v>92</v>
      </c>
      <c r="V781" s="24" t="s">
        <v>92</v>
      </c>
      <c r="W781" s="24" t="s">
        <v>92</v>
      </c>
      <c r="X781" s="24" t="s">
        <v>92</v>
      </c>
      <c r="Y781" s="24" t="s">
        <v>92</v>
      </c>
      <c r="Z781" s="24" t="s">
        <v>92</v>
      </c>
      <c r="AA781" s="24" t="s">
        <v>92</v>
      </c>
      <c r="AB781" s="23" t="s">
        <v>202</v>
      </c>
      <c r="AC781" s="21">
        <v>18.260840000000002</v>
      </c>
      <c r="AD781" s="21">
        <v>-66.262079999999997</v>
      </c>
      <c r="AE781" s="21" t="str">
        <f>_xlfn.XLOOKUP(Consolidated[[#This Row],[CODE]],[1]updatedschoolpoints!$A:$A,[1]updatedschoolpoints!$O:$O)</f>
        <v>195-000-010-25</v>
      </c>
      <c r="AF781" s="21">
        <f>_xlfn.XLOOKUP(Consolidated[[#This Row],[CODE]],[1]updatedschoolpoints!$A:$A,[1]updatedschoolpoints!$Q:$Q)</f>
        <v>25</v>
      </c>
      <c r="AG781" s="21">
        <f>_xlfn.XLOOKUP(Consolidated[[#This Row],[CODE]],[1]updatedschoolpoints!$A:$A,[1]updatedschoolpoints!$P:$P)</f>
        <v>10</v>
      </c>
      <c r="AH781" s="21">
        <f>_xlfn.XLOOKUP(Consolidated[[#This Row],[CODE]],[1]updatedschoolpoints!$A:$A,[1]updatedschoolpoints!$I:$I)</f>
        <v>1.196570304</v>
      </c>
      <c r="AI781" s="21">
        <f>_xlfn.XLOOKUP(Consolidated[[#This Row],[CODE]],[1]updatedschoolpoints!$A:$A,[1]updatedschoolpoints!$H:$H)</f>
        <v>52122.393940000002</v>
      </c>
      <c r="AJ781" s="21">
        <v>13712</v>
      </c>
      <c r="AK781" s="21" t="s">
        <v>137</v>
      </c>
      <c r="AL781" s="26">
        <f>_xlfn.XLOOKUP(Consolidated[[#This Row],[CODE]],'[2]FCI updated 220517'!$B:$B,'[2]FCI updated 220517'!$GD:$GD)</f>
        <v>1.292</v>
      </c>
      <c r="AM781" s="27">
        <f>IF(AND(Consolidated[[#This Row],[DESIGNATION]]="Historic",Consolidated[[#This Row],[DESIGNATION 3/22/2022]]="Historic"),AL781,AL781/1.6)</f>
        <v>0.8075</v>
      </c>
      <c r="AN781" s="21" t="s">
        <v>97</v>
      </c>
      <c r="AO781" s="21" t="s">
        <v>97</v>
      </c>
      <c r="AP781" s="21" t="str">
        <f>_xlfn.XLOOKUP(Consolidated[[#This Row],[CODE]],'[3]PRUEBA PVI'!$D:$D,'[3]PRUEBA PVI'!$I:$I,"NO DATA")</f>
        <v>REGULAR</v>
      </c>
      <c r="AQ781" s="28" t="str">
        <f>IF(_xlfn.XLOOKUP(Consolidated[[#This Row],[CODE]],'[4]PRUEBA PVI'!$D:$D,'[4]PRUEBA PVI'!$I:$I,"NOT FOUND")=Consolidated[[#This Row],[SPECIAL SCHOOL]],"MATCHES","NO")</f>
        <v>MATCHES</v>
      </c>
      <c r="AR781" s="28"/>
      <c r="AS781" s="21">
        <f>_xlfn.XLOOKUP(Consolidated[[#This Row],[CODE]],'[5]WORKING FILE'!$D:$D,'[5]WORKING FILE'!$W:$W,"")</f>
        <v>1</v>
      </c>
      <c r="AT781" s="33" t="str">
        <f>_xlfn.XLOOKUP(Consolidated[[#This Row],[CODE]],'[5]WORKING FILE'!$D:$D,'[5]WORKING FILE'!$V:$V)</f>
        <v xml:space="preserve">Small school, too dense, no room to grow. Combine with SU PEDRO FERNANDEZ on their site. </v>
      </c>
      <c r="AU781" s="21" t="str">
        <f>_xlfn.XLOOKUP(Consolidated[[#This Row],[CODE]],'[6]Karen sort'!$D:$D,'[6]Karen sort'!$O:$O,"NOT COMPLETE")</f>
        <v>-</v>
      </c>
      <c r="AV781" s="21">
        <v>12.3</v>
      </c>
      <c r="AW781" s="21">
        <v>4</v>
      </c>
      <c r="AX781" s="21" t="s">
        <v>92</v>
      </c>
      <c r="AY781" s="27" t="s">
        <v>92</v>
      </c>
      <c r="AZ781" s="21"/>
      <c r="BA781" s="21"/>
      <c r="BB781" s="21"/>
      <c r="BC781" s="21"/>
      <c r="BD781" s="21"/>
      <c r="BE781" s="21"/>
      <c r="BF781" s="24" t="s">
        <v>98</v>
      </c>
      <c r="BG781" s="24">
        <v>145.17837370937778</v>
      </c>
      <c r="BH781" s="29" t="str">
        <f>IF(_xlfn.XLOOKUP(Consolidated[[#This Row],[CODE]],'[4]PRUEBA PVI'!$D:$D,'[4]PRUEBA PVI'!$AF:$AF,"NOT FOUND")=BG781,"",_xlfn.XLOOKUP(Consolidated[[#This Row],[CODE]],'[4]PRUEBA PVI'!$D:$D,'[4]PRUEBA PVI'!$AF:$AF,"NOT FOUND"))</f>
        <v/>
      </c>
      <c r="BI781" s="30">
        <v>136.86808419509552</v>
      </c>
      <c r="BJ781" s="21">
        <v>12</v>
      </c>
      <c r="BK781" s="28" t="str">
        <f>IF(_xlfn.XLOOKUP(Consolidated[[#This Row],[CODE]],'[4]PRUEBA PVI'!$D:$D,'[4]PRUEBA PVI'!$AK:$AK,"NO DATA")=Consolidated[[#This Row],[NO OF CLASSROOMS]],"","DOES NOT MATCH")</f>
        <v/>
      </c>
      <c r="BL781" s="31">
        <f>Consolidated[[#This Row],[ENROLLMENT 2021-22]]/Consolidated[[#This Row],[NO OF CLASSROOMS]]</f>
        <v>11.405673682924627</v>
      </c>
      <c r="BM781" s="21">
        <f>Consolidated[[#This Row],[FLOOR AREA (SF)]]/Consolidated[[#This Row],[ENROLLMENT 2022-23]]</f>
        <v>94.449329122869727</v>
      </c>
      <c r="BN781" s="21" t="s">
        <v>114</v>
      </c>
      <c r="BO781" s="21" t="s">
        <v>115</v>
      </c>
      <c r="BP781" s="21" t="s">
        <v>97</v>
      </c>
      <c r="BQ781" s="21" t="s">
        <v>97</v>
      </c>
      <c r="BR781" s="21" t="s">
        <v>97</v>
      </c>
      <c r="BS781" s="21" t="str">
        <f>_xlfn.XLOOKUP(Consolidated[[#This Row],[CODE]],'[7]page 1'!$A:$A,'[7]page 1'!$C:$C,"")</f>
        <v>150KVA</v>
      </c>
      <c r="BT781" s="21" t="str">
        <f>_xlfn.XLOOKUP(Consolidated[[#This Row],[CODE]],[8]Sheet1!$A:$A,[8]Sheet1!$G:$G,"")</f>
        <v/>
      </c>
      <c r="BU781" s="21" t="s">
        <v>92</v>
      </c>
      <c r="BV781" s="21" t="s">
        <v>124</v>
      </c>
      <c r="BW781" s="25" t="s">
        <v>279</v>
      </c>
      <c r="BX781" s="32" t="s">
        <v>2100</v>
      </c>
      <c r="BY781" s="21" t="s">
        <v>2092</v>
      </c>
      <c r="BZ781" s="21" t="s">
        <v>103</v>
      </c>
      <c r="CA781" s="33" t="s">
        <v>2096</v>
      </c>
      <c r="CB781" s="21">
        <v>2</v>
      </c>
      <c r="CC781" s="25" t="s">
        <v>105</v>
      </c>
      <c r="CD781" s="21" t="s">
        <v>97</v>
      </c>
      <c r="CE781" s="21"/>
      <c r="CF781" s="21" t="s">
        <v>127</v>
      </c>
    </row>
    <row r="782" spans="1:84" ht="56.4" x14ac:dyDescent="0.3">
      <c r="A782" s="21">
        <v>71340</v>
      </c>
      <c r="B782" s="22" t="s">
        <v>2101</v>
      </c>
      <c r="C782" s="21" t="s">
        <v>295</v>
      </c>
      <c r="D782" s="21" t="s">
        <v>2065</v>
      </c>
      <c r="E782" s="21" t="s">
        <v>2092</v>
      </c>
      <c r="F782" s="21"/>
      <c r="G782" s="21" t="s">
        <v>108</v>
      </c>
      <c r="H782" s="21" t="s">
        <v>109</v>
      </c>
      <c r="I782" s="21" t="s">
        <v>92</v>
      </c>
      <c r="J782" s="21" t="s">
        <v>93</v>
      </c>
      <c r="K782" s="21" t="s">
        <v>111</v>
      </c>
      <c r="L782" s="24" t="s">
        <v>92</v>
      </c>
      <c r="M782" s="24">
        <v>29.569871887885153</v>
      </c>
      <c r="N782" s="24">
        <v>23.341742609376467</v>
      </c>
      <c r="O782" s="24">
        <v>32.851681774208338</v>
      </c>
      <c r="P782" s="24">
        <v>32.962827180840925</v>
      </c>
      <c r="Q782" s="24">
        <v>33.043584727681896</v>
      </c>
      <c r="R782" s="24">
        <v>39.71842184244813</v>
      </c>
      <c r="S782" s="24">
        <v>29.399848497135459</v>
      </c>
      <c r="T782" s="24">
        <v>40.645523149942427</v>
      </c>
      <c r="U782" s="24">
        <v>41.836255092190633</v>
      </c>
      <c r="V782" s="24" t="s">
        <v>92</v>
      </c>
      <c r="W782" s="24" t="s">
        <v>92</v>
      </c>
      <c r="X782" s="24" t="s">
        <v>92</v>
      </c>
      <c r="Y782" s="24" t="s">
        <v>92</v>
      </c>
      <c r="Z782" s="24" t="s">
        <v>92</v>
      </c>
      <c r="AA782" s="24" t="s">
        <v>92</v>
      </c>
      <c r="AB782" s="23" t="s">
        <v>329</v>
      </c>
      <c r="AC782" s="21">
        <v>18.324369999999998</v>
      </c>
      <c r="AD782" s="21">
        <v>-66.267020000000002</v>
      </c>
      <c r="AE782" s="21" t="str">
        <f>_xlfn.XLOOKUP(Consolidated[[#This Row],[CODE]],[1]updatedschoolpoints!$A:$A,[1]updatedschoolpoints!$O:$O)</f>
        <v>140-000-009-04</v>
      </c>
      <c r="AF782" s="21">
        <f>_xlfn.XLOOKUP(Consolidated[[#This Row],[CODE]],[1]updatedschoolpoints!$A:$A,[1]updatedschoolpoints!$Q:$Q)</f>
        <v>4</v>
      </c>
      <c r="AG782" s="21">
        <f>_xlfn.XLOOKUP(Consolidated[[#This Row],[CODE]],[1]updatedschoolpoints!$A:$A,[1]updatedschoolpoints!$P:$P)</f>
        <v>9</v>
      </c>
      <c r="AH782" s="21">
        <f>_xlfn.XLOOKUP(Consolidated[[#This Row],[CODE]],[1]updatedschoolpoints!$A:$A,[1]updatedschoolpoints!$I:$I)</f>
        <v>1.4004532940000001</v>
      </c>
      <c r="AI782" s="21">
        <f>_xlfn.XLOOKUP(Consolidated[[#This Row],[CODE]],[1]updatedschoolpoints!$A:$A,[1]updatedschoolpoints!$H:$H)</f>
        <v>61003.501479999999</v>
      </c>
      <c r="AJ782" s="21">
        <v>32018</v>
      </c>
      <c r="AK782" s="21" t="s">
        <v>209</v>
      </c>
      <c r="AL782" s="26">
        <f>_xlfn.XLOOKUP(Consolidated[[#This Row],[CODE]],'[2]FCI updated 220517'!$B:$B,'[2]FCI updated 220517'!$GD:$GD)</f>
        <v>1.284</v>
      </c>
      <c r="AM782" s="27">
        <f>IF(AND(Consolidated[[#This Row],[DESIGNATION]]="Historic",Consolidated[[#This Row],[DESIGNATION 3/22/2022]]="Historic"),AL782,AL782/1.6)</f>
        <v>0.80249999999999999</v>
      </c>
      <c r="AN782" s="21" t="s">
        <v>45</v>
      </c>
      <c r="AO782" s="21" t="s">
        <v>46</v>
      </c>
      <c r="AP782" s="21" t="str">
        <f>_xlfn.XLOOKUP(Consolidated[[#This Row],[CODE]],'[3]PRUEBA PVI'!$D:$D,'[3]PRUEBA PVI'!$I:$I,"NO DATA")</f>
        <v>REGULAR</v>
      </c>
      <c r="AQ782" s="28" t="str">
        <f>IF(_xlfn.XLOOKUP(Consolidated[[#This Row],[CODE]],'[4]PRUEBA PVI'!$D:$D,'[4]PRUEBA PVI'!$I:$I,"NOT FOUND")=Consolidated[[#This Row],[SPECIAL SCHOOL]],"MATCHES","NO")</f>
        <v>MATCHES</v>
      </c>
      <c r="AR782" s="28"/>
      <c r="AS782" s="21">
        <f>_xlfn.XLOOKUP(Consolidated[[#This Row],[CODE]],'[5]WORKING FILE'!$D:$D,'[5]WORKING FILE'!$W:$W,"")</f>
        <v>5</v>
      </c>
      <c r="AT782" s="33" t="str">
        <f>_xlfn.XLOOKUP(Consolidated[[#This Row],[CODE]],'[5]WORKING FILE'!$D:$D,'[5]WORKING FILE'!$V:$V)</f>
        <v xml:space="preserve">Far from other schools with significant student population and high density. Consider replacement. </v>
      </c>
      <c r="AU782" s="21" t="str">
        <f>_xlfn.XLOOKUP(Consolidated[[#This Row],[CODE]],'[6]Karen sort'!$D:$D,'[6]Karen sort'!$O:$O,"NOT COMPLETE")</f>
        <v>PK-8</v>
      </c>
      <c r="AV782" s="21">
        <v>12.3</v>
      </c>
      <c r="AW782" s="21">
        <v>2</v>
      </c>
      <c r="AX782" s="21" t="s">
        <v>92</v>
      </c>
      <c r="AY782" s="27" t="s">
        <v>92</v>
      </c>
      <c r="AZ782" s="21"/>
      <c r="BA782" s="21"/>
      <c r="BB782" s="21"/>
      <c r="BC782" s="21"/>
      <c r="BD782" s="21"/>
      <c r="BE782" s="21"/>
      <c r="BF782" s="24" t="s">
        <v>98</v>
      </c>
      <c r="BG782" s="24">
        <v>309.02486782824258</v>
      </c>
      <c r="BH782" s="29" t="str">
        <f>IF(_xlfn.XLOOKUP(Consolidated[[#This Row],[CODE]],'[4]PRUEBA PVI'!$D:$D,'[4]PRUEBA PVI'!$AF:$AF,"NOT FOUND")=BG782,"",_xlfn.XLOOKUP(Consolidated[[#This Row],[CODE]],'[4]PRUEBA PVI'!$D:$D,'[4]PRUEBA PVI'!$AF:$AF,"NOT FOUND"))</f>
        <v/>
      </c>
      <c r="BI782" s="30">
        <v>292.04719021953269</v>
      </c>
      <c r="BJ782" s="21">
        <v>24</v>
      </c>
      <c r="BK782" s="28" t="str">
        <f>IF(_xlfn.XLOOKUP(Consolidated[[#This Row],[CODE]],'[4]PRUEBA PVI'!$D:$D,'[4]PRUEBA PVI'!$AK:$AK,"NO DATA")=Consolidated[[#This Row],[NO OF CLASSROOMS]],"","DOES NOT MATCH")</f>
        <v/>
      </c>
      <c r="BL782" s="31">
        <f>Consolidated[[#This Row],[ENROLLMENT 2021-22]]/Consolidated[[#This Row],[NO OF CLASSROOMS]]</f>
        <v>12.168632925813862</v>
      </c>
      <c r="BM782" s="21">
        <f>Consolidated[[#This Row],[FLOOR AREA (SF)]]/Consolidated[[#This Row],[ENROLLMENT 2022-23]]</f>
        <v>103.6097846267691</v>
      </c>
      <c r="BN782" s="21" t="s">
        <v>114</v>
      </c>
      <c r="BO782" s="21" t="s">
        <v>115</v>
      </c>
      <c r="BP782" s="21" t="s">
        <v>97</v>
      </c>
      <c r="BQ782" s="21" t="s">
        <v>97</v>
      </c>
      <c r="BR782" s="21" t="s">
        <v>97</v>
      </c>
      <c r="BS782" s="21" t="str">
        <f>_xlfn.XLOOKUP(Consolidated[[#This Row],[CODE]],'[7]page 1'!$A:$A,'[7]page 1'!$C:$C,"")</f>
        <v>150KVA</v>
      </c>
      <c r="BT782" s="21" t="str">
        <f>_xlfn.XLOOKUP(Consolidated[[#This Row],[CODE]],[8]Sheet1!$A:$A,[8]Sheet1!$G:$G,"")</f>
        <v/>
      </c>
      <c r="BU782" s="21" t="s">
        <v>92</v>
      </c>
      <c r="BV782" s="21" t="s">
        <v>124</v>
      </c>
      <c r="BW782" s="25" t="s">
        <v>92</v>
      </c>
      <c r="BX782" s="32" t="s">
        <v>2102</v>
      </c>
      <c r="BY782" s="21" t="s">
        <v>2092</v>
      </c>
      <c r="BZ782" s="21" t="s">
        <v>103</v>
      </c>
      <c r="CA782" s="33" t="s">
        <v>2096</v>
      </c>
      <c r="CB782" s="21">
        <v>2</v>
      </c>
      <c r="CC782" s="25" t="s">
        <v>105</v>
      </c>
      <c r="CD782" s="21" t="s">
        <v>97</v>
      </c>
      <c r="CE782" s="21"/>
      <c r="CF782" s="21" t="s">
        <v>117</v>
      </c>
    </row>
    <row r="783" spans="1:84" ht="70.2" x14ac:dyDescent="0.3">
      <c r="A783" s="21">
        <v>71357</v>
      </c>
      <c r="B783" s="22" t="s">
        <v>2103</v>
      </c>
      <c r="C783" s="21" t="s">
        <v>295</v>
      </c>
      <c r="D783" s="21" t="s">
        <v>2065</v>
      </c>
      <c r="E783" s="21" t="s">
        <v>2092</v>
      </c>
      <c r="F783" s="21"/>
      <c r="G783" s="21" t="s">
        <v>108</v>
      </c>
      <c r="H783" s="21" t="s">
        <v>109</v>
      </c>
      <c r="I783" s="21" t="s">
        <v>92</v>
      </c>
      <c r="J783" s="21" t="s">
        <v>92</v>
      </c>
      <c r="K783" s="21" t="s">
        <v>111</v>
      </c>
      <c r="L783" s="24" t="s">
        <v>92</v>
      </c>
      <c r="M783" s="24">
        <v>24.800537712419807</v>
      </c>
      <c r="N783" s="24">
        <v>21.474403200626352</v>
      </c>
      <c r="O783" s="24">
        <v>21.588248023051193</v>
      </c>
      <c r="P783" s="24">
        <v>25.428466682363002</v>
      </c>
      <c r="Q783" s="24">
        <v>22.658458098981871</v>
      </c>
      <c r="R783" s="24">
        <v>35.935715000310211</v>
      </c>
      <c r="S783" s="24">
        <v>39.832052802570622</v>
      </c>
      <c r="T783" s="24">
        <v>31.193075905769767</v>
      </c>
      <c r="U783" s="24">
        <v>41.836255092190633</v>
      </c>
      <c r="V783" s="24" t="s">
        <v>92</v>
      </c>
      <c r="W783" s="24" t="s">
        <v>92</v>
      </c>
      <c r="X783" s="24" t="s">
        <v>92</v>
      </c>
      <c r="Y783" s="24" t="s">
        <v>92</v>
      </c>
      <c r="Z783" s="24" t="s">
        <v>92</v>
      </c>
      <c r="AA783" s="24" t="s">
        <v>92</v>
      </c>
      <c r="AB783" s="23" t="s">
        <v>112</v>
      </c>
      <c r="AC783" s="21">
        <v>18.247620000000001</v>
      </c>
      <c r="AD783" s="21">
        <v>-66.283450000000002</v>
      </c>
      <c r="AE783" s="21" t="str">
        <f>_xlfn.XLOOKUP(Consolidated[[#This Row],[CODE]],[1]updatedschoolpoints!$A:$A,[1]updatedschoolpoints!$O:$O)</f>
        <v>221-005-059-90</v>
      </c>
      <c r="AF783" s="21">
        <f>_xlfn.XLOOKUP(Consolidated[[#This Row],[CODE]],[1]updatedschoolpoints!$A:$A,[1]updatedschoolpoints!$Q:$Q)</f>
        <v>90</v>
      </c>
      <c r="AG783" s="21">
        <f>_xlfn.XLOOKUP(Consolidated[[#This Row],[CODE]],[1]updatedschoolpoints!$A:$A,[1]updatedschoolpoints!$P:$P)</f>
        <v>59</v>
      </c>
      <c r="AH783" s="21">
        <f>_xlfn.XLOOKUP(Consolidated[[#This Row],[CODE]],[1]updatedschoolpoints!$A:$A,[1]updatedschoolpoints!$I:$I)</f>
        <v>2.433733251</v>
      </c>
      <c r="AI783" s="21">
        <f>_xlfn.XLOOKUP(Consolidated[[#This Row],[CODE]],[1]updatedschoolpoints!$A:$A,[1]updatedschoolpoints!$H:$H)</f>
        <v>106012.9963</v>
      </c>
      <c r="AJ783" s="21">
        <v>32868</v>
      </c>
      <c r="AK783" s="21" t="s">
        <v>137</v>
      </c>
      <c r="AL783" s="26">
        <f>_xlfn.XLOOKUP(Consolidated[[#This Row],[CODE]],'[2]FCI updated 220517'!$B:$B,'[2]FCI updated 220517'!$GD:$GD)</f>
        <v>1.46</v>
      </c>
      <c r="AM783" s="27">
        <f>IF(AND(Consolidated[[#This Row],[DESIGNATION]]="Historic",Consolidated[[#This Row],[DESIGNATION 3/22/2022]]="Historic"),AL783,AL783/1.6)</f>
        <v>0.91249999999999998</v>
      </c>
      <c r="AN783" s="21" t="s">
        <v>97</v>
      </c>
      <c r="AO783" s="21" t="s">
        <v>97</v>
      </c>
      <c r="AP783" s="21" t="str">
        <f>_xlfn.XLOOKUP(Consolidated[[#This Row],[CODE]],'[3]PRUEBA PVI'!$D:$D,'[3]PRUEBA PVI'!$I:$I,"NO DATA")</f>
        <v>REGULAR</v>
      </c>
      <c r="AQ783" s="28" t="str">
        <f>IF(_xlfn.XLOOKUP(Consolidated[[#This Row],[CODE]],'[4]PRUEBA PVI'!$D:$D,'[4]PRUEBA PVI'!$I:$I,"NOT FOUND")=Consolidated[[#This Row],[SPECIAL SCHOOL]],"MATCHES","NO")</f>
        <v>MATCHES</v>
      </c>
      <c r="AR783" s="28"/>
      <c r="AS783" s="21">
        <f>_xlfn.XLOOKUP(Consolidated[[#This Row],[CODE]],'[5]WORKING FILE'!$D:$D,'[5]WORKING FILE'!$W:$W,"")</f>
        <v>5</v>
      </c>
      <c r="AT783" s="33" t="str">
        <f>_xlfn.XLOOKUP(Consolidated[[#This Row],[CODE]],'[5]WORKING FILE'!$D:$D,'[5]WORKING FILE'!$V:$V)</f>
        <v>Bring ROSA LUZ ZAYAS students here and replace school with modern PK-8 to serve this isolated community.</v>
      </c>
      <c r="AU783" s="21" t="str">
        <f>_xlfn.XLOOKUP(Consolidated[[#This Row],[CODE]],'[6]Karen sort'!$D:$D,'[6]Karen sort'!$O:$O,"NOT COMPLETE")</f>
        <v>PK-8</v>
      </c>
      <c r="AV783" s="21">
        <v>12.3</v>
      </c>
      <c r="AW783" s="21">
        <v>3</v>
      </c>
      <c r="AX783" s="21" t="s">
        <v>92</v>
      </c>
      <c r="AY783" s="27" t="s">
        <v>92</v>
      </c>
      <c r="AZ783" s="21"/>
      <c r="BA783" s="21"/>
      <c r="BB783" s="21"/>
      <c r="BC783" s="21"/>
      <c r="BD783" s="21"/>
      <c r="BE783" s="21"/>
      <c r="BF783" s="24" t="s">
        <v>98</v>
      </c>
      <c r="BG783" s="24">
        <v>264.74721251828345</v>
      </c>
      <c r="BH783" s="29" t="str">
        <f>IF(_xlfn.XLOOKUP(Consolidated[[#This Row],[CODE]],'[4]PRUEBA PVI'!$D:$D,'[4]PRUEBA PVI'!$AF:$AF,"NOT FOUND")=BG783,"",_xlfn.XLOOKUP(Consolidated[[#This Row],[CODE]],'[4]PRUEBA PVI'!$D:$D,'[4]PRUEBA PVI'!$AF:$AF,"NOT FOUND"))</f>
        <v/>
      </c>
      <c r="BI783" s="30">
        <v>250.33345371639928</v>
      </c>
      <c r="BJ783" s="21">
        <v>32</v>
      </c>
      <c r="BK783" s="28" t="str">
        <f>IF(_xlfn.XLOOKUP(Consolidated[[#This Row],[CODE]],'[4]PRUEBA PVI'!$D:$D,'[4]PRUEBA PVI'!$AK:$AK,"NO DATA")=Consolidated[[#This Row],[NO OF CLASSROOMS]],"","DOES NOT MATCH")</f>
        <v/>
      </c>
      <c r="BL783" s="31">
        <f>Consolidated[[#This Row],[ENROLLMENT 2021-22]]/Consolidated[[#This Row],[NO OF CLASSROOMS]]</f>
        <v>7.8229204286374774</v>
      </c>
      <c r="BM783" s="21">
        <f>Consolidated[[#This Row],[FLOOR AREA (SF)]]/Consolidated[[#This Row],[ENROLLMENT 2022-23]]</f>
        <v>124.14861590933704</v>
      </c>
      <c r="BN783" s="21" t="s">
        <v>114</v>
      </c>
      <c r="BO783" s="21" t="s">
        <v>115</v>
      </c>
      <c r="BP783" s="21" t="s">
        <v>97</v>
      </c>
      <c r="BQ783" s="21" t="s">
        <v>97</v>
      </c>
      <c r="BR783" s="21" t="s">
        <v>97</v>
      </c>
      <c r="BS783" s="21" t="str">
        <f>_xlfn.XLOOKUP(Consolidated[[#This Row],[CODE]],'[7]page 1'!$A:$A,'[7]page 1'!$C:$C,"")</f>
        <v>85KVA</v>
      </c>
      <c r="BT783" s="21" t="str">
        <f>_xlfn.XLOOKUP(Consolidated[[#This Row],[CODE]],[8]Sheet1!$A:$A,[8]Sheet1!$G:$G,"")</f>
        <v/>
      </c>
      <c r="BU783" s="21" t="s">
        <v>92</v>
      </c>
      <c r="BV783" s="21" t="s">
        <v>124</v>
      </c>
      <c r="BW783" s="25" t="s">
        <v>279</v>
      </c>
      <c r="BX783" s="32" t="s">
        <v>2104</v>
      </c>
      <c r="BY783" s="21" t="s">
        <v>2092</v>
      </c>
      <c r="BZ783" s="21" t="s">
        <v>103</v>
      </c>
      <c r="CA783" s="33" t="s">
        <v>2096</v>
      </c>
      <c r="CB783" s="21">
        <v>2</v>
      </c>
      <c r="CC783" s="25" t="s">
        <v>105</v>
      </c>
      <c r="CD783" s="21" t="s">
        <v>97</v>
      </c>
      <c r="CE783" s="21"/>
      <c r="CF783" s="21" t="s">
        <v>117</v>
      </c>
    </row>
    <row r="784" spans="1:84" ht="55.2" x14ac:dyDescent="0.3">
      <c r="A784" s="21">
        <v>71365</v>
      </c>
      <c r="B784" s="22" t="s">
        <v>2105</v>
      </c>
      <c r="C784" s="21" t="s">
        <v>295</v>
      </c>
      <c r="D784" s="21" t="s">
        <v>2056</v>
      </c>
      <c r="E784" s="21" t="s">
        <v>2106</v>
      </c>
      <c r="F784" s="21"/>
      <c r="G784" s="21" t="s">
        <v>119</v>
      </c>
      <c r="H784" s="21" t="s">
        <v>120</v>
      </c>
      <c r="I784" s="21" t="s">
        <v>110</v>
      </c>
      <c r="J784" s="21" t="s">
        <v>93</v>
      </c>
      <c r="K784" s="21" t="s">
        <v>121</v>
      </c>
      <c r="L784" s="24">
        <v>25.860327114888882</v>
      </c>
      <c r="M784" s="24">
        <v>31.477605558071293</v>
      </c>
      <c r="N784" s="24">
        <v>25.209082018126583</v>
      </c>
      <c r="O784" s="24">
        <v>45.053735004628578</v>
      </c>
      <c r="P784" s="24">
        <v>39.555392617009112</v>
      </c>
      <c r="Q784" s="24">
        <v>49.093325881127392</v>
      </c>
      <c r="R784" s="24">
        <v>37.827068421379167</v>
      </c>
      <c r="S784" s="24" t="s">
        <v>92</v>
      </c>
      <c r="T784" s="24" t="s">
        <v>92</v>
      </c>
      <c r="U784" s="24" t="s">
        <v>92</v>
      </c>
      <c r="V784" s="24" t="s">
        <v>92</v>
      </c>
      <c r="W784" s="24" t="s">
        <v>92</v>
      </c>
      <c r="X784" s="24" t="s">
        <v>92</v>
      </c>
      <c r="Y784" s="24" t="s">
        <v>92</v>
      </c>
      <c r="Z784" s="24" t="s">
        <v>92</v>
      </c>
      <c r="AA784" s="24" t="s">
        <v>92</v>
      </c>
      <c r="AB784" s="23" t="s">
        <v>290</v>
      </c>
      <c r="AC784" s="21">
        <v>18.390350000000002</v>
      </c>
      <c r="AD784" s="21">
        <v>-66.247500000000002</v>
      </c>
      <c r="AE784" s="21" t="str">
        <f>_xlfn.XLOOKUP(Consolidated[[#This Row],[CODE]],[1]updatedschoolpoints!$A:$A,[1]updatedschoolpoints!$O:$O)</f>
        <v>084-041-027-01</v>
      </c>
      <c r="AF784" s="21">
        <f>_xlfn.XLOOKUP(Consolidated[[#This Row],[CODE]],[1]updatedschoolpoints!$A:$A,[1]updatedschoolpoints!$Q:$Q)</f>
        <v>1</v>
      </c>
      <c r="AG784" s="21">
        <f>_xlfn.XLOOKUP(Consolidated[[#This Row],[CODE]],[1]updatedschoolpoints!$A:$A,[1]updatedschoolpoints!$P:$P)</f>
        <v>27</v>
      </c>
      <c r="AH784" s="21">
        <f>_xlfn.XLOOKUP(Consolidated[[#This Row],[CODE]],[1]updatedschoolpoints!$A:$A,[1]updatedschoolpoints!$I:$I)</f>
        <v>4.5821753489999999</v>
      </c>
      <c r="AI784" s="21">
        <f>_xlfn.XLOOKUP(Consolidated[[#This Row],[CODE]],[1]updatedschoolpoints!$A:$A,[1]updatedschoolpoints!$H:$H)</f>
        <v>199598.7598</v>
      </c>
      <c r="AJ784" s="21">
        <v>55897</v>
      </c>
      <c r="AK784" s="21" t="s">
        <v>137</v>
      </c>
      <c r="AL784" s="26">
        <f>_xlfn.XLOOKUP(Consolidated[[#This Row],[CODE]],'[2]FCI updated 220517'!$B:$B,'[2]FCI updated 220517'!$GD:$GD)</f>
        <v>1.3688</v>
      </c>
      <c r="AM784" s="27">
        <f>IF(AND(Consolidated[[#This Row],[DESIGNATION]]="Historic",Consolidated[[#This Row],[DESIGNATION 3/22/2022]]="Historic"),AL784,AL784/1.6)</f>
        <v>0.85549999999999993</v>
      </c>
      <c r="AN784" s="21" t="s">
        <v>97</v>
      </c>
      <c r="AO784" s="21" t="s">
        <v>97</v>
      </c>
      <c r="AP784" s="21" t="str">
        <f>_xlfn.XLOOKUP(Consolidated[[#This Row],[CODE]],'[3]PRUEBA PVI'!$D:$D,'[3]PRUEBA PVI'!$I:$I,"NO DATA")</f>
        <v>REGULAR</v>
      </c>
      <c r="AQ784" s="28" t="str">
        <f>IF(_xlfn.XLOOKUP(Consolidated[[#This Row],[CODE]],'[4]PRUEBA PVI'!$D:$D,'[4]PRUEBA PVI'!$I:$I,"NOT FOUND")=Consolidated[[#This Row],[SPECIAL SCHOOL]],"MATCHES","NO")</f>
        <v>MATCHES</v>
      </c>
      <c r="AR784" s="28"/>
      <c r="AS784" s="21">
        <f>_xlfn.XLOOKUP(Consolidated[[#This Row],[CODE]],'[5]WORKING FILE'!$D:$D,'[5]WORKING FILE'!$W:$W,"")</f>
        <v>3</v>
      </c>
      <c r="AT784" s="33" t="str">
        <f>_xlfn.XLOOKUP(Consolidated[[#This Row],[CODE]],'[5]WORKING FILE'!$D:$D,'[5]WORKING FILE'!$V:$V)</f>
        <v xml:space="preserve">On flood plain, but has enough extra SF to accomodate students from ALEJANDRO JR CRUZ. </v>
      </c>
      <c r="AU784" s="21" t="str">
        <f>_xlfn.XLOOKUP(Consolidated[[#This Row],[CODE]],'[6]Karen sort'!$D:$D,'[6]Karen sort'!$O:$O,"NOT COMPLETE")</f>
        <v>PK-5</v>
      </c>
      <c r="AV784" s="21">
        <v>14.6</v>
      </c>
      <c r="AW784" s="21">
        <v>3</v>
      </c>
      <c r="AX784" s="21" t="s">
        <v>92</v>
      </c>
      <c r="AY784" s="27" t="s">
        <v>92</v>
      </c>
      <c r="AZ784" s="21"/>
      <c r="BA784" s="21"/>
      <c r="BB784" s="21"/>
      <c r="BC784" s="21"/>
      <c r="BD784" s="21"/>
      <c r="BE784" s="21"/>
      <c r="BF784" s="24" t="s">
        <v>98</v>
      </c>
      <c r="BG784" s="24">
        <v>264.61269594699246</v>
      </c>
      <c r="BH784" s="29" t="str">
        <f>IF(_xlfn.XLOOKUP(Consolidated[[#This Row],[CODE]],'[4]PRUEBA PVI'!$D:$D,'[4]PRUEBA PVI'!$AF:$AF,"NOT FOUND")=BG784,"",_xlfn.XLOOKUP(Consolidated[[#This Row],[CODE]],'[4]PRUEBA PVI'!$D:$D,'[4]PRUEBA PVI'!$AF:$AF,"NOT FOUND"))</f>
        <v/>
      </c>
      <c r="BI784" s="30">
        <v>253.18182485638698</v>
      </c>
      <c r="BJ784" s="21">
        <v>44</v>
      </c>
      <c r="BK784" s="28" t="str">
        <f>IF(_xlfn.XLOOKUP(Consolidated[[#This Row],[CODE]],'[4]PRUEBA PVI'!$D:$D,'[4]PRUEBA PVI'!$AK:$AK,"NO DATA")=Consolidated[[#This Row],[NO OF CLASSROOMS]],"","DOES NOT MATCH")</f>
        <v/>
      </c>
      <c r="BL784" s="31">
        <f>Consolidated[[#This Row],[ENROLLMENT 2021-22]]/Consolidated[[#This Row],[NO OF CLASSROOMS]]</f>
        <v>5.7541323830997042</v>
      </c>
      <c r="BM784" s="21">
        <f>Consolidated[[#This Row],[FLOOR AREA (SF)]]/Consolidated[[#This Row],[ENROLLMENT 2022-23]]</f>
        <v>211.24080913788563</v>
      </c>
      <c r="BN784" s="21" t="s">
        <v>99</v>
      </c>
      <c r="BO784" s="21" t="s">
        <v>132</v>
      </c>
      <c r="BP784" s="21" t="s">
        <v>97</v>
      </c>
      <c r="BQ784" s="21" t="s">
        <v>97</v>
      </c>
      <c r="BR784" s="21" t="s">
        <v>97</v>
      </c>
      <c r="BS784" s="21" t="str">
        <f>_xlfn.XLOOKUP(Consolidated[[#This Row],[CODE]],'[7]page 1'!$A:$A,'[7]page 1'!$C:$C,"")</f>
        <v/>
      </c>
      <c r="BT784" s="21" t="str">
        <f>_xlfn.XLOOKUP(Consolidated[[#This Row],[CODE]],[8]Sheet1!$A:$A,[8]Sheet1!$G:$G,"")</f>
        <v/>
      </c>
      <c r="BU784" s="21" t="s">
        <v>285</v>
      </c>
      <c r="BV784" s="21" t="s">
        <v>101</v>
      </c>
      <c r="BW784" s="25" t="s">
        <v>92</v>
      </c>
      <c r="BX784" s="32" t="s">
        <v>2107</v>
      </c>
      <c r="BY784" s="21" t="s">
        <v>2106</v>
      </c>
      <c r="BZ784" s="21" t="s">
        <v>103</v>
      </c>
      <c r="CA784" s="33" t="s">
        <v>2108</v>
      </c>
      <c r="CB784" s="21">
        <v>1</v>
      </c>
      <c r="CC784" s="25" t="s">
        <v>105</v>
      </c>
      <c r="CD784" s="21" t="s">
        <v>97</v>
      </c>
      <c r="CE784" s="21"/>
      <c r="CF784" s="21" t="s">
        <v>106</v>
      </c>
    </row>
    <row r="785" spans="1:84" ht="27.6" x14ac:dyDescent="0.3">
      <c r="A785" s="21">
        <v>71373</v>
      </c>
      <c r="B785" s="22" t="s">
        <v>2109</v>
      </c>
      <c r="C785" s="21" t="s">
        <v>295</v>
      </c>
      <c r="D785" s="21" t="s">
        <v>2056</v>
      </c>
      <c r="E785" s="21" t="s">
        <v>2106</v>
      </c>
      <c r="F785" s="21"/>
      <c r="G785" s="21" t="s">
        <v>189</v>
      </c>
      <c r="H785" s="21" t="s">
        <v>190</v>
      </c>
      <c r="I785" s="21" t="s">
        <v>92</v>
      </c>
      <c r="J785" s="21" t="s">
        <v>93</v>
      </c>
      <c r="K785" s="21" t="s">
        <v>191</v>
      </c>
      <c r="L785" s="24" t="s">
        <v>92</v>
      </c>
      <c r="M785" s="24" t="s">
        <v>92</v>
      </c>
      <c r="N785" s="24" t="s">
        <v>92</v>
      </c>
      <c r="O785" s="24" t="s">
        <v>92</v>
      </c>
      <c r="P785" s="24" t="s">
        <v>92</v>
      </c>
      <c r="Q785" s="24" t="s">
        <v>92</v>
      </c>
      <c r="R785" s="24" t="s">
        <v>92</v>
      </c>
      <c r="S785" s="24">
        <v>58.799696994270917</v>
      </c>
      <c r="T785" s="24">
        <v>59.55041763828774</v>
      </c>
      <c r="U785" s="24">
        <v>66.557678555757818</v>
      </c>
      <c r="V785" s="24" t="s">
        <v>92</v>
      </c>
      <c r="W785" s="24" t="s">
        <v>92</v>
      </c>
      <c r="X785" s="24" t="s">
        <v>92</v>
      </c>
      <c r="Y785" s="24" t="s">
        <v>92</v>
      </c>
      <c r="Z785" s="24" t="s">
        <v>92</v>
      </c>
      <c r="AA785" s="24" t="s">
        <v>92</v>
      </c>
      <c r="AB785" s="23" t="s">
        <v>192</v>
      </c>
      <c r="AC785" s="21">
        <v>18.390910000000002</v>
      </c>
      <c r="AD785" s="21">
        <v>-66.248900000000006</v>
      </c>
      <c r="AE785" s="21" t="str">
        <f>_xlfn.XLOOKUP(Consolidated[[#This Row],[CODE]],[1]updatedschoolpoints!$A:$A,[1]updatedschoolpoints!$O:$O)</f>
        <v>084-041-027-01</v>
      </c>
      <c r="AF785" s="21">
        <f>_xlfn.XLOOKUP(Consolidated[[#This Row],[CODE]],[1]updatedschoolpoints!$A:$A,[1]updatedschoolpoints!$Q:$Q)</f>
        <v>1</v>
      </c>
      <c r="AG785" s="21">
        <f>_xlfn.XLOOKUP(Consolidated[[#This Row],[CODE]],[1]updatedschoolpoints!$A:$A,[1]updatedschoolpoints!$P:$P)</f>
        <v>27</v>
      </c>
      <c r="AH785" s="21">
        <f>_xlfn.XLOOKUP(Consolidated[[#This Row],[CODE]],[1]updatedschoolpoints!$A:$A,[1]updatedschoolpoints!$I:$I)</f>
        <v>3.184553368</v>
      </c>
      <c r="AI785" s="21">
        <f>_xlfn.XLOOKUP(Consolidated[[#This Row],[CODE]],[1]updatedschoolpoints!$A:$A,[1]updatedschoolpoints!$H:$H)</f>
        <v>138718.58989999999</v>
      </c>
      <c r="AJ785" s="21">
        <v>37940</v>
      </c>
      <c r="AK785" s="21" t="s">
        <v>149</v>
      </c>
      <c r="AL785" s="26">
        <f>_xlfn.XLOOKUP(Consolidated[[#This Row],[CODE]],'[2]FCI updated 220517'!$B:$B,'[2]FCI updated 220517'!$GD:$GD)</f>
        <v>1.5879999999999901</v>
      </c>
      <c r="AM785" s="27">
        <f>IF(AND(Consolidated[[#This Row],[DESIGNATION]]="Historic",Consolidated[[#This Row],[DESIGNATION 3/22/2022]]="Historic"),AL785,AL785/1.6)</f>
        <v>0.99249999999999372</v>
      </c>
      <c r="AN785" s="21" t="s">
        <v>97</v>
      </c>
      <c r="AO785" s="21" t="s">
        <v>97</v>
      </c>
      <c r="AP785" s="21" t="str">
        <f>_xlfn.XLOOKUP(Consolidated[[#This Row],[CODE]],'[3]PRUEBA PVI'!$D:$D,'[3]PRUEBA PVI'!$I:$I,"NO DATA")</f>
        <v>REGULAR</v>
      </c>
      <c r="AQ785" s="28" t="str">
        <f>IF(_xlfn.XLOOKUP(Consolidated[[#This Row],[CODE]],'[4]PRUEBA PVI'!$D:$D,'[4]PRUEBA PVI'!$I:$I,"NOT FOUND")=Consolidated[[#This Row],[SPECIAL SCHOOL]],"MATCHES","NO")</f>
        <v>MATCHES</v>
      </c>
      <c r="AR785" s="28"/>
      <c r="AS785" s="21">
        <f>_xlfn.XLOOKUP(Consolidated[[#This Row],[CODE]],'[5]WORKING FILE'!$D:$D,'[5]WORKING FILE'!$W:$W,"")</f>
        <v>3</v>
      </c>
      <c r="AT785" s="33" t="str">
        <f>_xlfn.XLOOKUP(Consolidated[[#This Row],[CODE]],'[5]WORKING FILE'!$D:$D,'[5]WORKING FILE'!$V:$V)</f>
        <v>In flood plain but serves community with K-5 nearby. Keep</v>
      </c>
      <c r="AU785" s="21" t="str">
        <f>_xlfn.XLOOKUP(Consolidated[[#This Row],[CODE]],'[6]Karen sort'!$D:$D,'[6]Karen sort'!$O:$O,"NOT COMPLETE")</f>
        <v>6-8</v>
      </c>
      <c r="AV785" s="21">
        <v>14.6</v>
      </c>
      <c r="AW785" s="21">
        <v>2</v>
      </c>
      <c r="AX785" s="21" t="s">
        <v>92</v>
      </c>
      <c r="AY785" s="27" t="s">
        <v>92</v>
      </c>
      <c r="AZ785" s="21"/>
      <c r="BA785" s="21"/>
      <c r="BB785" s="21"/>
      <c r="BC785" s="21"/>
      <c r="BD785" s="21"/>
      <c r="BE785" s="21"/>
      <c r="BF785" s="24" t="s">
        <v>98</v>
      </c>
      <c r="BG785" s="24">
        <v>207.52823745444911</v>
      </c>
      <c r="BH785" s="29" t="str">
        <f>IF(_xlfn.XLOOKUP(Consolidated[[#This Row],[CODE]],'[4]PRUEBA PVI'!$D:$D,'[4]PRUEBA PVI'!$AF:$AF,"NOT FOUND")=BG785,"",_xlfn.XLOOKUP(Consolidated[[#This Row],[CODE]],'[4]PRUEBA PVI'!$D:$D,'[4]PRUEBA PVI'!$AF:$AF,"NOT FOUND"))</f>
        <v/>
      </c>
      <c r="BI785" s="30">
        <v>196.65912889955604</v>
      </c>
      <c r="BJ785" s="21">
        <v>248</v>
      </c>
      <c r="BK785" s="28" t="str">
        <f>IF(_xlfn.XLOOKUP(Consolidated[[#This Row],[CODE]],'[4]PRUEBA PVI'!$D:$D,'[4]PRUEBA PVI'!$AK:$AK,"NO DATA")=Consolidated[[#This Row],[NO OF CLASSROOMS]],"","DOES NOT MATCH")</f>
        <v/>
      </c>
      <c r="BL785" s="31">
        <f>Consolidated[[#This Row],[ENROLLMENT 2021-22]]/Consolidated[[#This Row],[NO OF CLASSROOMS]]</f>
        <v>0.79298035846595172</v>
      </c>
      <c r="BM785" s="21">
        <f>Consolidated[[#This Row],[FLOOR AREA (SF)]]/Consolidated[[#This Row],[ENROLLMENT 2022-23]]</f>
        <v>182.81849480038852</v>
      </c>
      <c r="BN785" s="21" t="s">
        <v>99</v>
      </c>
      <c r="BO785" s="21" t="s">
        <v>100</v>
      </c>
      <c r="BP785" s="21" t="s">
        <v>97</v>
      </c>
      <c r="BQ785" s="21" t="s">
        <v>97</v>
      </c>
      <c r="BR785" s="21" t="s">
        <v>97</v>
      </c>
      <c r="BS785" s="21" t="str">
        <f>_xlfn.XLOOKUP(Consolidated[[#This Row],[CODE]],'[7]page 1'!$A:$A,'[7]page 1'!$C:$C,"")</f>
        <v>85KVA</v>
      </c>
      <c r="BT785" s="21" t="str">
        <f>_xlfn.XLOOKUP(Consolidated[[#This Row],[CODE]],[8]Sheet1!$A:$A,[8]Sheet1!$G:$G,"")</f>
        <v/>
      </c>
      <c r="BU785" s="21" t="s">
        <v>92</v>
      </c>
      <c r="BV785" s="21" t="s">
        <v>101</v>
      </c>
      <c r="BW785" s="25" t="s">
        <v>92</v>
      </c>
      <c r="BX785" s="32" t="s">
        <v>2110</v>
      </c>
      <c r="BY785" s="21" t="s">
        <v>2106</v>
      </c>
      <c r="BZ785" s="21" t="s">
        <v>103</v>
      </c>
      <c r="CA785" s="33" t="s">
        <v>2108</v>
      </c>
      <c r="CB785" s="21">
        <v>1</v>
      </c>
      <c r="CC785" s="25" t="s">
        <v>105</v>
      </c>
      <c r="CD785" s="21" t="s">
        <v>97</v>
      </c>
      <c r="CE785" s="21"/>
      <c r="CF785" s="21" t="s">
        <v>176</v>
      </c>
    </row>
    <row r="786" spans="1:84" ht="27.6" x14ac:dyDescent="0.3">
      <c r="A786" s="21">
        <v>71381</v>
      </c>
      <c r="B786" s="22" t="s">
        <v>2111</v>
      </c>
      <c r="C786" s="21" t="s">
        <v>295</v>
      </c>
      <c r="D786" s="21" t="s">
        <v>2056</v>
      </c>
      <c r="E786" s="21" t="s">
        <v>2106</v>
      </c>
      <c r="F786" s="21"/>
      <c r="G786" s="21" t="s">
        <v>160</v>
      </c>
      <c r="H786" s="21" t="s">
        <v>161</v>
      </c>
      <c r="I786" s="21" t="s">
        <v>92</v>
      </c>
      <c r="J786" s="21" t="s">
        <v>93</v>
      </c>
      <c r="K786" s="21" t="s">
        <v>162</v>
      </c>
      <c r="L786" s="24" t="s">
        <v>92</v>
      </c>
      <c r="M786" s="24" t="s">
        <v>92</v>
      </c>
      <c r="N786" s="24" t="s">
        <v>92</v>
      </c>
      <c r="O786" s="24" t="s">
        <v>92</v>
      </c>
      <c r="P786" s="24" t="s">
        <v>92</v>
      </c>
      <c r="Q786" s="24" t="s">
        <v>92</v>
      </c>
      <c r="R786" s="24" t="s">
        <v>92</v>
      </c>
      <c r="S786" s="24" t="s">
        <v>92</v>
      </c>
      <c r="T786" s="24" t="s">
        <v>92</v>
      </c>
      <c r="U786" s="24" t="s">
        <v>92</v>
      </c>
      <c r="V786" s="24">
        <v>135.5757184820076</v>
      </c>
      <c r="W786" s="24">
        <v>136.42005877187799</v>
      </c>
      <c r="X786" s="24">
        <v>128.33754039560878</v>
      </c>
      <c r="Y786" s="24">
        <v>119.61684242480686</v>
      </c>
      <c r="Z786" s="24" t="s">
        <v>92</v>
      </c>
      <c r="AA786" s="24" t="s">
        <v>92</v>
      </c>
      <c r="AB786" s="23" t="s">
        <v>178</v>
      </c>
      <c r="AC786" s="21">
        <v>18.391439999999999</v>
      </c>
      <c r="AD786" s="21">
        <v>-66.248620000000003</v>
      </c>
      <c r="AE786" s="21" t="str">
        <f>_xlfn.XLOOKUP(Consolidated[[#This Row],[CODE]],[1]updatedschoolpoints!$A:$A,[1]updatedschoolpoints!$O:$O)</f>
        <v>084-031-027-05</v>
      </c>
      <c r="AF786" s="21">
        <f>_xlfn.XLOOKUP(Consolidated[[#This Row],[CODE]],[1]updatedschoolpoints!$A:$A,[1]updatedschoolpoints!$Q:$Q)</f>
        <v>5</v>
      </c>
      <c r="AG786" s="21">
        <f>_xlfn.XLOOKUP(Consolidated[[#This Row],[CODE]],[1]updatedschoolpoints!$A:$A,[1]updatedschoolpoints!$P:$P)</f>
        <v>27</v>
      </c>
      <c r="AH786" s="21">
        <f>_xlfn.XLOOKUP(Consolidated[[#This Row],[CODE]],[1]updatedschoolpoints!$A:$A,[1]updatedschoolpoints!$I:$I)</f>
        <v>7.9049539309999997</v>
      </c>
      <c r="AI786" s="21">
        <f>_xlfn.XLOOKUP(Consolidated[[#This Row],[CODE]],[1]updatedschoolpoints!$A:$A,[1]updatedschoolpoints!$H:$H)</f>
        <v>344338.41590000002</v>
      </c>
      <c r="AJ786" s="21">
        <v>90813</v>
      </c>
      <c r="AK786" s="21" t="s">
        <v>402</v>
      </c>
      <c r="AL786" s="26">
        <f>_xlfn.XLOOKUP(Consolidated[[#This Row],[CODE]],'[2]FCI updated 220517'!$B:$B,'[2]FCI updated 220517'!$GD:$GD)</f>
        <v>0.565499999999999</v>
      </c>
      <c r="AM786" s="27">
        <f>IF(AND(Consolidated[[#This Row],[DESIGNATION]]="Historic",Consolidated[[#This Row],[DESIGNATION 3/22/2022]]="Historic"),AL786,AL786/1.6)</f>
        <v>0.35343749999999935</v>
      </c>
      <c r="AN786" s="21" t="s">
        <v>45</v>
      </c>
      <c r="AO786" s="21" t="s">
        <v>46</v>
      </c>
      <c r="AP786" s="21" t="str">
        <f>_xlfn.XLOOKUP(Consolidated[[#This Row],[CODE]],'[3]PRUEBA PVI'!$D:$D,'[3]PRUEBA PVI'!$I:$I,"NO DATA")</f>
        <v>VOCACIONAL</v>
      </c>
      <c r="AQ786" s="28" t="str">
        <f>IF(_xlfn.XLOOKUP(Consolidated[[#This Row],[CODE]],'[4]PRUEBA PVI'!$D:$D,'[4]PRUEBA PVI'!$I:$I,"NOT FOUND")=Consolidated[[#This Row],[SPECIAL SCHOOL]],"MATCHES","NO")</f>
        <v>MATCHES</v>
      </c>
      <c r="AR786" s="28"/>
      <c r="AS786" s="21">
        <f>_xlfn.XLOOKUP(Consolidated[[#This Row],[CODE]],'[5]WORKING FILE'!$D:$D,'[5]WORKING FILE'!$W:$W,"")</f>
        <v>3</v>
      </c>
      <c r="AT786" s="33" t="str">
        <f>_xlfn.XLOOKUP(Consolidated[[#This Row],[CODE]],'[5]WORKING FILE'!$D:$D,'[5]WORKING FILE'!$V:$V)</f>
        <v>In flood plain but in town and far from other HS. Keep</v>
      </c>
      <c r="AU786" s="21">
        <f>_xlfn.XLOOKUP(Consolidated[[#This Row],[CODE]],'[6]Karen sort'!$D:$D,'[6]Karen sort'!$O:$O,"NOT COMPLETE")</f>
        <v>0</v>
      </c>
      <c r="AV786" s="21">
        <v>14.6</v>
      </c>
      <c r="AW786" s="21">
        <v>3</v>
      </c>
      <c r="AX786" s="21" t="s">
        <v>92</v>
      </c>
      <c r="AY786" s="27" t="s">
        <v>92</v>
      </c>
      <c r="AZ786" s="21"/>
      <c r="BA786" s="21"/>
      <c r="BB786" s="21"/>
      <c r="BC786" s="21"/>
      <c r="BD786" s="21"/>
      <c r="BE786" s="21"/>
      <c r="BF786" s="24" t="s">
        <v>98</v>
      </c>
      <c r="BG786" s="24">
        <v>552.44802073241578</v>
      </c>
      <c r="BH786" s="29" t="str">
        <f>IF(_xlfn.XLOOKUP(Consolidated[[#This Row],[CODE]],'[4]PRUEBA PVI'!$D:$D,'[4]PRUEBA PVI'!$AF:$AF,"NOT FOUND")=BG786,"",_xlfn.XLOOKUP(Consolidated[[#This Row],[CODE]],'[4]PRUEBA PVI'!$D:$D,'[4]PRUEBA PVI'!$AF:$AF,"NOT FOUND"))</f>
        <v/>
      </c>
      <c r="BI786" s="30">
        <v>530.81547606354923</v>
      </c>
      <c r="BJ786" s="21">
        <v>46</v>
      </c>
      <c r="BK786" s="28" t="str">
        <f>IF(_xlfn.XLOOKUP(Consolidated[[#This Row],[CODE]],'[4]PRUEBA PVI'!$D:$D,'[4]PRUEBA PVI'!$AK:$AK,"NO DATA")=Consolidated[[#This Row],[NO OF CLASSROOMS]],"","DOES NOT MATCH")</f>
        <v/>
      </c>
      <c r="BL786" s="31">
        <f>Consolidated[[#This Row],[ENROLLMENT 2021-22]]/Consolidated[[#This Row],[NO OF CLASSROOMS]]</f>
        <v>11.539466870946722</v>
      </c>
      <c r="BM786" s="21">
        <f>Consolidated[[#This Row],[FLOOR AREA (SF)]]/Consolidated[[#This Row],[ENROLLMENT 2022-23]]</f>
        <v>164.38288597650035</v>
      </c>
      <c r="BN786" s="21" t="s">
        <v>99</v>
      </c>
      <c r="BO786" s="21" t="s">
        <v>100</v>
      </c>
      <c r="BP786" s="21" t="s">
        <v>97</v>
      </c>
      <c r="BQ786" s="21" t="s">
        <v>123</v>
      </c>
      <c r="BR786" s="21" t="s">
        <v>97</v>
      </c>
      <c r="BS786" s="21" t="str">
        <f>_xlfn.XLOOKUP(Consolidated[[#This Row],[CODE]],'[7]page 1'!$A:$A,'[7]page 1'!$C:$C,"")</f>
        <v/>
      </c>
      <c r="BT786" s="21" t="str">
        <f>_xlfn.XLOOKUP(Consolidated[[#This Row],[CODE]],[8]Sheet1!$A:$A,[8]Sheet1!$G:$G,"")</f>
        <v/>
      </c>
      <c r="BU786" s="21" t="s">
        <v>92</v>
      </c>
      <c r="BV786" s="21" t="s">
        <v>101</v>
      </c>
      <c r="BW786" s="25" t="s">
        <v>125</v>
      </c>
      <c r="BX786" s="32" t="s">
        <v>2112</v>
      </c>
      <c r="BY786" s="21" t="s">
        <v>2106</v>
      </c>
      <c r="BZ786" s="21" t="s">
        <v>103</v>
      </c>
      <c r="CA786" s="33" t="s">
        <v>2108</v>
      </c>
      <c r="CB786" s="21">
        <v>1</v>
      </c>
      <c r="CC786" s="25" t="s">
        <v>172</v>
      </c>
      <c r="CD786" s="21" t="s">
        <v>97</v>
      </c>
      <c r="CE786" s="21"/>
      <c r="CF786" s="21" t="s">
        <v>134</v>
      </c>
    </row>
    <row r="787" spans="1:84" ht="41.4" x14ac:dyDescent="0.3">
      <c r="A787" s="21">
        <v>71399</v>
      </c>
      <c r="B787" s="22" t="s">
        <v>2113</v>
      </c>
      <c r="C787" s="21" t="s">
        <v>295</v>
      </c>
      <c r="D787" s="21" t="s">
        <v>2056</v>
      </c>
      <c r="E787" s="21" t="s">
        <v>2106</v>
      </c>
      <c r="F787" s="21"/>
      <c r="G787" s="21" t="s">
        <v>119</v>
      </c>
      <c r="H787" s="21" t="s">
        <v>120</v>
      </c>
      <c r="I787" s="21" t="s">
        <v>92</v>
      </c>
      <c r="J787" s="21" t="s">
        <v>92</v>
      </c>
      <c r="K787" s="21" t="s">
        <v>121</v>
      </c>
      <c r="L787" s="24" t="s">
        <v>92</v>
      </c>
      <c r="M787" s="24">
        <v>35.293072898443569</v>
      </c>
      <c r="N787" s="24">
        <v>33.612109357502113</v>
      </c>
      <c r="O787" s="24">
        <v>28.158584377892861</v>
      </c>
      <c r="P787" s="24">
        <v>43.322572866248073</v>
      </c>
      <c r="Q787" s="24">
        <v>39.652301673218275</v>
      </c>
      <c r="R787" s="24">
        <v>48.22951223725844</v>
      </c>
      <c r="S787" s="24" t="s">
        <v>92</v>
      </c>
      <c r="T787" s="24" t="s">
        <v>92</v>
      </c>
      <c r="U787" s="24" t="s">
        <v>92</v>
      </c>
      <c r="V787" s="24" t="s">
        <v>92</v>
      </c>
      <c r="W787" s="24" t="s">
        <v>92</v>
      </c>
      <c r="X787" s="24" t="s">
        <v>92</v>
      </c>
      <c r="Y787" s="24" t="s">
        <v>92</v>
      </c>
      <c r="Z787" s="24" t="s">
        <v>92</v>
      </c>
      <c r="AA787" s="24" t="s">
        <v>92</v>
      </c>
      <c r="AB787" s="23" t="s">
        <v>198</v>
      </c>
      <c r="AC787" s="21">
        <v>18.386900000000001</v>
      </c>
      <c r="AD787" s="21">
        <v>-66.216629999999995</v>
      </c>
      <c r="AE787" s="21" t="str">
        <f>_xlfn.XLOOKUP(Consolidated[[#This Row],[CODE]],[1]updatedschoolpoints!$A:$A,[1]updatedschoolpoints!$O:$O)</f>
        <v>084-056-018-16</v>
      </c>
      <c r="AF787" s="21">
        <f>_xlfn.XLOOKUP(Consolidated[[#This Row],[CODE]],[1]updatedschoolpoints!$A:$A,[1]updatedschoolpoints!$Q:$Q)</f>
        <v>16</v>
      </c>
      <c r="AG787" s="21">
        <f>_xlfn.XLOOKUP(Consolidated[[#This Row],[CODE]],[1]updatedschoolpoints!$A:$A,[1]updatedschoolpoints!$P:$P)</f>
        <v>18</v>
      </c>
      <c r="AH787" s="21">
        <f>_xlfn.XLOOKUP(Consolidated[[#This Row],[CODE]],[1]updatedschoolpoints!$A:$A,[1]updatedschoolpoints!$I:$I)</f>
        <v>1.9870162</v>
      </c>
      <c r="AI787" s="21">
        <f>_xlfn.XLOOKUP(Consolidated[[#This Row],[CODE]],[1]updatedschoolpoints!$A:$A,[1]updatedschoolpoints!$H:$H)</f>
        <v>86554.079469999997</v>
      </c>
      <c r="AJ787" s="21">
        <v>20516</v>
      </c>
      <c r="AK787" s="21" t="s">
        <v>324</v>
      </c>
      <c r="AL787" s="26">
        <f>_xlfn.XLOOKUP(Consolidated[[#This Row],[CODE]],'[9]Added completed QCQA items 2206'!$J:$J,'[9]Added completed QCQA items 2206'!$GB:$GB,"MISSING")</f>
        <v>0.83760000000000001</v>
      </c>
      <c r="AM787" s="27">
        <f>IF(AND(Consolidated[[#This Row],[DESIGNATION]]="Historic",Consolidated[[#This Row],[DESIGNATION 3/22/2022]]="Historic"),AL787,AL787/1.6)</f>
        <v>0.52349999999999997</v>
      </c>
      <c r="AN787" s="21" t="s">
        <v>97</v>
      </c>
      <c r="AO787" s="21" t="s">
        <v>97</v>
      </c>
      <c r="AP787" s="21" t="str">
        <f>_xlfn.XLOOKUP(Consolidated[[#This Row],[CODE]],'[3]PRUEBA PVI'!$D:$D,'[3]PRUEBA PVI'!$I:$I,"NO DATA")</f>
        <v>REGULAR</v>
      </c>
      <c r="AQ787" s="28" t="str">
        <f>IF(_xlfn.XLOOKUP(Consolidated[[#This Row],[CODE]],'[4]PRUEBA PVI'!$D:$D,'[4]PRUEBA PVI'!$I:$I,"NOT FOUND")=Consolidated[[#This Row],[SPECIAL SCHOOL]],"MATCHES","NO")</f>
        <v>MATCHES</v>
      </c>
      <c r="AR787" s="28"/>
      <c r="AS787" s="21">
        <f>_xlfn.XLOOKUP(Consolidated[[#This Row],[CODE]],'[5]WORKING FILE'!$D:$D,'[5]WORKING FILE'!$W:$W,"")</f>
        <v>5</v>
      </c>
      <c r="AT787" s="33" t="str">
        <f>_xlfn.XLOOKUP(Consolidated[[#This Row],[CODE]],'[5]WORKING FILE'!$D:$D,'[5]WORKING FILE'!$V:$V)</f>
        <v xml:space="preserve">Small rural school in need of replacement. </v>
      </c>
      <c r="AU787" s="21" t="str">
        <f>_xlfn.XLOOKUP(Consolidated[[#This Row],[CODE]],'[6]Karen sort'!$D:$D,'[6]Karen sort'!$O:$O,"NOT COMPLETE")</f>
        <v>PK-5</v>
      </c>
      <c r="AV787" s="21">
        <v>14.6</v>
      </c>
      <c r="AW787" s="21">
        <v>4</v>
      </c>
      <c r="AX787" s="21" t="s">
        <v>92</v>
      </c>
      <c r="AY787" s="27" t="s">
        <v>92</v>
      </c>
      <c r="AZ787" s="21"/>
      <c r="BA787" s="21"/>
      <c r="BB787" s="21"/>
      <c r="BC787" s="21"/>
      <c r="BD787" s="21"/>
      <c r="BE787" s="21"/>
      <c r="BF787" s="24" t="s">
        <v>98</v>
      </c>
      <c r="BG787" s="24">
        <v>228.26815341056331</v>
      </c>
      <c r="BH787" s="29" t="str">
        <f>IF(_xlfn.XLOOKUP(Consolidated[[#This Row],[CODE]],'[4]PRUEBA PVI'!$D:$D,'[4]PRUEBA PVI'!$AF:$AF,"NOT FOUND")=BG787,"",_xlfn.XLOOKUP(Consolidated[[#This Row],[CODE]],'[4]PRUEBA PVI'!$D:$D,'[4]PRUEBA PVI'!$AF:$AF,"NOT FOUND"))</f>
        <v/>
      </c>
      <c r="BI787" s="30">
        <v>215.32404145396845</v>
      </c>
      <c r="BJ787" s="21">
        <v>21</v>
      </c>
      <c r="BK787" s="28" t="str">
        <f>IF(_xlfn.XLOOKUP(Consolidated[[#This Row],[CODE]],'[4]PRUEBA PVI'!$D:$D,'[4]PRUEBA PVI'!$AK:$AK,"NO DATA")=Consolidated[[#This Row],[NO OF CLASSROOMS]],"","DOES NOT MATCH")</f>
        <v/>
      </c>
      <c r="BL787" s="31">
        <f>Consolidated[[#This Row],[ENROLLMENT 2021-22]]/Consolidated[[#This Row],[NO OF CLASSROOMS]]</f>
        <v>10.253525783522306</v>
      </c>
      <c r="BM787" s="21">
        <f>Consolidated[[#This Row],[FLOOR AREA (SF)]]/Consolidated[[#This Row],[ENROLLMENT 2022-23]]</f>
        <v>89.876751064349762</v>
      </c>
      <c r="BN787" s="21" t="s">
        <v>114</v>
      </c>
      <c r="BO787" s="21" t="s">
        <v>115</v>
      </c>
      <c r="BP787" s="21" t="s">
        <v>97</v>
      </c>
      <c r="BQ787" s="21" t="s">
        <v>123</v>
      </c>
      <c r="BR787" s="21" t="s">
        <v>97</v>
      </c>
      <c r="BS787" s="21" t="str">
        <f>_xlfn.XLOOKUP(Consolidated[[#This Row],[CODE]],'[7]page 1'!$A:$A,'[7]page 1'!$C:$C,"")</f>
        <v>150KVA</v>
      </c>
      <c r="BT787" s="21" t="str">
        <f>_xlfn.XLOOKUP(Consolidated[[#This Row],[CODE]],[8]Sheet1!$A:$A,[8]Sheet1!$G:$G,"")</f>
        <v/>
      </c>
      <c r="BU787" s="21" t="s">
        <v>92</v>
      </c>
      <c r="BV787" s="21" t="s">
        <v>124</v>
      </c>
      <c r="BW787" s="25" t="s">
        <v>279</v>
      </c>
      <c r="BX787" s="32" t="s">
        <v>2114</v>
      </c>
      <c r="BY787" s="21" t="s">
        <v>2106</v>
      </c>
      <c r="BZ787" s="21" t="s">
        <v>103</v>
      </c>
      <c r="CA787" s="33" t="s">
        <v>2108</v>
      </c>
      <c r="CB787" s="21">
        <v>1</v>
      </c>
      <c r="CC787" s="25" t="s">
        <v>105</v>
      </c>
      <c r="CD787" s="21" t="s">
        <v>97</v>
      </c>
      <c r="CE787" s="21"/>
      <c r="CF787" s="21" t="s">
        <v>117</v>
      </c>
    </row>
    <row r="788" spans="1:84" ht="27.6" x14ac:dyDescent="0.3">
      <c r="A788" s="21">
        <v>71449</v>
      </c>
      <c r="B788" s="22" t="s">
        <v>2115</v>
      </c>
      <c r="C788" s="21" t="s">
        <v>295</v>
      </c>
      <c r="D788" s="21" t="s">
        <v>2056</v>
      </c>
      <c r="E788" s="21" t="s">
        <v>2106</v>
      </c>
      <c r="F788" s="21"/>
      <c r="G788" s="21" t="s">
        <v>119</v>
      </c>
      <c r="H788" s="21" t="s">
        <v>120</v>
      </c>
      <c r="I788" s="21" t="s">
        <v>92</v>
      </c>
      <c r="J788" s="21" t="s">
        <v>93</v>
      </c>
      <c r="K788" s="21" t="s">
        <v>121</v>
      </c>
      <c r="L788" s="24" t="s">
        <v>92</v>
      </c>
      <c r="M788" s="24">
        <v>13.354135691302972</v>
      </c>
      <c r="N788" s="24">
        <v>11.204036452500704</v>
      </c>
      <c r="O788" s="24">
        <v>21.588248023051193</v>
      </c>
      <c r="P788" s="24">
        <v>16.010516059265594</v>
      </c>
      <c r="Q788" s="24">
        <v>18.882048415818225</v>
      </c>
      <c r="R788" s="24">
        <v>20.804887631758543</v>
      </c>
      <c r="S788" s="24" t="s">
        <v>92</v>
      </c>
      <c r="T788" s="24" t="s">
        <v>92</v>
      </c>
      <c r="U788" s="24" t="s">
        <v>92</v>
      </c>
      <c r="V788" s="24" t="s">
        <v>92</v>
      </c>
      <c r="W788" s="24" t="s">
        <v>92</v>
      </c>
      <c r="X788" s="24" t="s">
        <v>92</v>
      </c>
      <c r="Y788" s="24" t="s">
        <v>92</v>
      </c>
      <c r="Z788" s="24">
        <v>6.8698768014575862</v>
      </c>
      <c r="AA788" s="24" t="s">
        <v>92</v>
      </c>
      <c r="AB788" s="23" t="s">
        <v>136</v>
      </c>
      <c r="AC788" s="21">
        <v>18.366250000000001</v>
      </c>
      <c r="AD788" s="21">
        <v>-66.256770000000003</v>
      </c>
      <c r="AE788" s="21" t="str">
        <f>_xlfn.XLOOKUP(Consolidated[[#This Row],[CODE]],[1]updatedschoolpoints!$A:$A,[1]updatedschoolpoints!$O:$O)</f>
        <v>112-000-001-53</v>
      </c>
      <c r="AF788" s="21">
        <f>_xlfn.XLOOKUP(Consolidated[[#This Row],[CODE]],[1]updatedschoolpoints!$A:$A,[1]updatedschoolpoints!$Q:$Q)</f>
        <v>53</v>
      </c>
      <c r="AG788" s="21">
        <f>_xlfn.XLOOKUP(Consolidated[[#This Row],[CODE]],[1]updatedschoolpoints!$A:$A,[1]updatedschoolpoints!$P:$P)</f>
        <v>1</v>
      </c>
      <c r="AH788" s="21">
        <f>_xlfn.XLOOKUP(Consolidated[[#This Row],[CODE]],[1]updatedschoolpoints!$A:$A,[1]updatedschoolpoints!$I:$I)</f>
        <v>2.44386036</v>
      </c>
      <c r="AI788" s="21">
        <f>_xlfn.XLOOKUP(Consolidated[[#This Row],[CODE]],[1]updatedschoolpoints!$A:$A,[1]updatedschoolpoints!$H:$H)</f>
        <v>106454.1315</v>
      </c>
      <c r="AJ788" s="21">
        <v>40218</v>
      </c>
      <c r="AK788" s="21" t="s">
        <v>442</v>
      </c>
      <c r="AL788" s="26">
        <f>_xlfn.XLOOKUP(Consolidated[[#This Row],[CODE]],'[2]FCI updated 220517'!$B:$B,'[2]FCI updated 220517'!$GD:$GD)</f>
        <v>0.999999999999999</v>
      </c>
      <c r="AM788" s="27">
        <f>IF(AND(Consolidated[[#This Row],[DESIGNATION]]="Historic",Consolidated[[#This Row],[DESIGNATION 3/22/2022]]="Historic"),AL788,AL788/1.6)</f>
        <v>0.62499999999999933</v>
      </c>
      <c r="AN788" s="21" t="s">
        <v>45</v>
      </c>
      <c r="AO788" s="21" t="s">
        <v>97</v>
      </c>
      <c r="AP788" s="21" t="str">
        <f>_xlfn.XLOOKUP(Consolidated[[#This Row],[CODE]],'[3]PRUEBA PVI'!$D:$D,'[3]PRUEBA PVI'!$I:$I,"NO DATA")</f>
        <v>REGULAR</v>
      </c>
      <c r="AQ788" s="28" t="str">
        <f>IF(_xlfn.XLOOKUP(Consolidated[[#This Row],[CODE]],'[4]PRUEBA PVI'!$D:$D,'[4]PRUEBA PVI'!$I:$I,"NOT FOUND")=Consolidated[[#This Row],[SPECIAL SCHOOL]],"MATCHES","NO")</f>
        <v>MATCHES</v>
      </c>
      <c r="AR788" s="28"/>
      <c r="AS788" s="21">
        <f>_xlfn.XLOOKUP(Consolidated[[#This Row],[CODE]],'[5]WORKING FILE'!$D:$D,'[5]WORKING FILE'!$W:$W,"")</f>
        <v>1</v>
      </c>
      <c r="AT788" s="33" t="str">
        <f>_xlfn.XLOOKUP(Consolidated[[#This Row],[CODE]],'[5]WORKING FILE'!$D:$D,'[5]WORKING FILE'!$V:$V)</f>
        <v>Very small. Recommend sending students to VIOLANTA JIMENEZ</v>
      </c>
      <c r="AU788" s="21" t="str">
        <f>_xlfn.XLOOKUP(Consolidated[[#This Row],[CODE]],'[6]Karen sort'!$D:$D,'[6]Karen sort'!$O:$O,"NOT COMPLETE")</f>
        <v>-</v>
      </c>
      <c r="AV788" s="21">
        <v>14.6</v>
      </c>
      <c r="AW788" s="21">
        <v>4</v>
      </c>
      <c r="AX788" s="21" t="s">
        <v>92</v>
      </c>
      <c r="AY788" s="27" t="s">
        <v>92</v>
      </c>
      <c r="AZ788" s="21"/>
      <c r="BA788" s="21"/>
      <c r="BB788" s="21"/>
      <c r="BC788" s="21"/>
      <c r="BD788" s="21"/>
      <c r="BE788" s="21"/>
      <c r="BF788" s="24" t="s">
        <v>179</v>
      </c>
      <c r="BG788" s="24">
        <v>123.0812390730113</v>
      </c>
      <c r="BH788" s="29" t="str">
        <f>IF(_xlfn.XLOOKUP(Consolidated[[#This Row],[CODE]],'[4]PRUEBA PVI'!$D:$D,'[4]PRUEBA PVI'!$AF:$AF,"NOT FOUND")=BG788,"",_xlfn.XLOOKUP(Consolidated[[#This Row],[CODE]],'[4]PRUEBA PVI'!$D:$D,'[4]PRUEBA PVI'!$AF:$AF,"NOT FOUND"))</f>
        <v/>
      </c>
      <c r="BI788" s="30">
        <v>117.66951608820027</v>
      </c>
      <c r="BJ788" s="21">
        <v>17</v>
      </c>
      <c r="BK788" s="28" t="str">
        <f>IF(_xlfn.XLOOKUP(Consolidated[[#This Row],[CODE]],'[4]PRUEBA PVI'!$D:$D,'[4]PRUEBA PVI'!$AK:$AK,"NO DATA")=Consolidated[[#This Row],[NO OF CLASSROOMS]],"","DOES NOT MATCH")</f>
        <v/>
      </c>
      <c r="BL788" s="31">
        <f>Consolidated[[#This Row],[ENROLLMENT 2021-22]]/Consolidated[[#This Row],[NO OF CLASSROOMS]]</f>
        <v>6.9217362404823684</v>
      </c>
      <c r="BM788" s="21">
        <f>Consolidated[[#This Row],[FLOOR AREA (SF)]]/Consolidated[[#This Row],[ENROLLMENT 2022-23]]</f>
        <v>326.75979136140188</v>
      </c>
      <c r="BN788" s="21" t="s">
        <v>114</v>
      </c>
      <c r="BO788" s="21" t="s">
        <v>100</v>
      </c>
      <c r="BP788" s="21" t="s">
        <v>97</v>
      </c>
      <c r="BQ788" s="21" t="s">
        <v>123</v>
      </c>
      <c r="BR788" s="21" t="s">
        <v>97</v>
      </c>
      <c r="BS788" s="21" t="str">
        <f>_xlfn.XLOOKUP(Consolidated[[#This Row],[CODE]],'[7]page 1'!$A:$A,'[7]page 1'!$C:$C,"")</f>
        <v/>
      </c>
      <c r="BT788" s="21" t="str">
        <f>_xlfn.XLOOKUP(Consolidated[[#This Row],[CODE]],[8]Sheet1!$A:$A,[8]Sheet1!$G:$G,"")</f>
        <v/>
      </c>
      <c r="BU788" s="21" t="s">
        <v>92</v>
      </c>
      <c r="BV788" s="21" t="s">
        <v>124</v>
      </c>
      <c r="BW788" s="25" t="s">
        <v>125</v>
      </c>
      <c r="BX788" s="32" t="s">
        <v>2116</v>
      </c>
      <c r="BY788" s="21" t="s">
        <v>2106</v>
      </c>
      <c r="BZ788" s="21" t="s">
        <v>103</v>
      </c>
      <c r="CA788" s="33" t="s">
        <v>2117</v>
      </c>
      <c r="CB788" s="21">
        <v>1</v>
      </c>
      <c r="CC788" s="25" t="s">
        <v>172</v>
      </c>
      <c r="CD788" s="21" t="s">
        <v>97</v>
      </c>
      <c r="CE788" s="21"/>
      <c r="CF788" s="21" t="s">
        <v>143</v>
      </c>
    </row>
    <row r="789" spans="1:84" ht="27.6" x14ac:dyDescent="0.3">
      <c r="A789" s="21">
        <v>71472</v>
      </c>
      <c r="B789" s="22" t="s">
        <v>2118</v>
      </c>
      <c r="C789" s="21" t="s">
        <v>295</v>
      </c>
      <c r="D789" s="21" t="s">
        <v>2056</v>
      </c>
      <c r="E789" s="21" t="s">
        <v>2106</v>
      </c>
      <c r="F789" s="21"/>
      <c r="G789" s="21" t="s">
        <v>108</v>
      </c>
      <c r="H789" s="21" t="s">
        <v>109</v>
      </c>
      <c r="I789" s="21" t="s">
        <v>92</v>
      </c>
      <c r="J789" s="21" t="s">
        <v>93</v>
      </c>
      <c r="K789" s="21" t="s">
        <v>111</v>
      </c>
      <c r="L789" s="24" t="s">
        <v>92</v>
      </c>
      <c r="M789" s="24">
        <v>40.062407073908915</v>
      </c>
      <c r="N789" s="24">
        <v>29.877430540001878</v>
      </c>
      <c r="O789" s="24">
        <v>23.465486981577385</v>
      </c>
      <c r="P789" s="24">
        <v>22.603081495433777</v>
      </c>
      <c r="Q789" s="24">
        <v>27.378970202936429</v>
      </c>
      <c r="R789" s="24">
        <v>31.207331447637813</v>
      </c>
      <c r="S789" s="24">
        <v>31.296612916305492</v>
      </c>
      <c r="T789" s="24">
        <v>42.536012598776956</v>
      </c>
      <c r="U789" s="24">
        <v>46.590374989030479</v>
      </c>
      <c r="V789" s="24" t="s">
        <v>92</v>
      </c>
      <c r="W789" s="24" t="s">
        <v>92</v>
      </c>
      <c r="X789" s="24" t="s">
        <v>92</v>
      </c>
      <c r="Y789" s="24" t="s">
        <v>92</v>
      </c>
      <c r="Z789" s="24" t="s">
        <v>92</v>
      </c>
      <c r="AA789" s="24" t="s">
        <v>92</v>
      </c>
      <c r="AB789" s="23" t="s">
        <v>129</v>
      </c>
      <c r="AC789" s="21">
        <v>18.36956</v>
      </c>
      <c r="AD789" s="21">
        <v>-66.217460000000003</v>
      </c>
      <c r="AE789" s="21" t="str">
        <f>_xlfn.XLOOKUP(Consolidated[[#This Row],[CODE]],[1]updatedschoolpoints!$A:$A,[1]updatedschoolpoints!$O:$O)</f>
        <v>112-016-008-09</v>
      </c>
      <c r="AF789" s="21">
        <f>_xlfn.XLOOKUP(Consolidated[[#This Row],[CODE]],[1]updatedschoolpoints!$A:$A,[1]updatedschoolpoints!$Q:$Q)</f>
        <v>9</v>
      </c>
      <c r="AG789" s="21">
        <f>_xlfn.XLOOKUP(Consolidated[[#This Row],[CODE]],[1]updatedschoolpoints!$A:$A,[1]updatedschoolpoints!$P:$P)</f>
        <v>8</v>
      </c>
      <c r="AH789" s="21">
        <f>_xlfn.XLOOKUP(Consolidated[[#This Row],[CODE]],[1]updatedschoolpoints!$A:$A,[1]updatedschoolpoints!$I:$I)</f>
        <v>0.88929053400000002</v>
      </c>
      <c r="AI789" s="21">
        <f>_xlfn.XLOOKUP(Consolidated[[#This Row],[CODE]],[1]updatedschoolpoints!$A:$A,[1]updatedschoolpoints!$H:$H)</f>
        <v>38737.34072</v>
      </c>
      <c r="AJ789" s="21">
        <v>21560</v>
      </c>
      <c r="AK789" s="21" t="s">
        <v>96</v>
      </c>
      <c r="AL789" s="26" t="e">
        <f>_xlfn.XLOOKUP(Consolidated[[#This Row],[CODE]],'[2]FCI updated 220517'!$B:$B,'[2]FCI updated 220517'!$GD:$GD)</f>
        <v>#N/A</v>
      </c>
      <c r="AM789" s="27" t="e">
        <f>IF(AND(Consolidated[[#This Row],[DESIGNATION]]="Historic",Consolidated[[#This Row],[DESIGNATION 3/22/2022]]="Historic"),AL789,AL789/1.6)</f>
        <v>#N/A</v>
      </c>
      <c r="AN789" s="21" t="s">
        <v>97</v>
      </c>
      <c r="AO789" s="21" t="s">
        <v>97</v>
      </c>
      <c r="AP789" s="21" t="str">
        <f>_xlfn.XLOOKUP(Consolidated[[#This Row],[CODE]],'[3]PRUEBA PVI'!$D:$D,'[3]PRUEBA PVI'!$I:$I,"NO DATA")</f>
        <v>REGULAR</v>
      </c>
      <c r="AQ789" s="28" t="str">
        <f>IF(_xlfn.XLOOKUP(Consolidated[[#This Row],[CODE]],'[4]PRUEBA PVI'!$D:$D,'[4]PRUEBA PVI'!$I:$I,"NOT FOUND")=Consolidated[[#This Row],[SPECIAL SCHOOL]],"MATCHES","NO")</f>
        <v>MATCHES</v>
      </c>
      <c r="AR789" s="28"/>
      <c r="AS789" s="21">
        <f>_xlfn.XLOOKUP(Consolidated[[#This Row],[CODE]],'[5]WORKING FILE'!$D:$D,'[5]WORKING FILE'!$W:$W,"")</f>
        <v>1</v>
      </c>
      <c r="AT789" s="33" t="str">
        <f>_xlfn.XLOOKUP(Consolidated[[#This Row],[CODE]],'[5]WORKING FILE'!$D:$D,'[5]WORKING FILE'!$V:$V)</f>
        <v>Very tight on SF with no room to grow. Recommend merging with MARIA C OSORIO (for K-5) and ABELARDO DIAZ ALFARO (for 6-8).</v>
      </c>
      <c r="AU789" s="21" t="str">
        <f>_xlfn.XLOOKUP(Consolidated[[#This Row],[CODE]],'[6]Karen sort'!$D:$D,'[6]Karen sort'!$O:$O,"NOT COMPLETE")</f>
        <v>-</v>
      </c>
      <c r="AV789" s="21">
        <v>14.6</v>
      </c>
      <c r="AW789" s="21">
        <v>3</v>
      </c>
      <c r="AX789" s="21" t="s">
        <v>92</v>
      </c>
      <c r="AY789" s="27" t="s">
        <v>92</v>
      </c>
      <c r="AZ789" s="21"/>
      <c r="BA789" s="21"/>
      <c r="BB789" s="21"/>
      <c r="BC789" s="21"/>
      <c r="BD789" s="21"/>
      <c r="BE789" s="21"/>
      <c r="BF789" s="24" t="s">
        <v>98</v>
      </c>
      <c r="BG789" s="24">
        <v>307.46953291041808</v>
      </c>
      <c r="BH789" s="29" t="str">
        <f>IF(_xlfn.XLOOKUP(Consolidated[[#This Row],[CODE]],'[4]PRUEBA PVI'!$D:$D,'[4]PRUEBA PVI'!$AF:$AF,"NOT FOUND")=BG789,"",_xlfn.XLOOKUP(Consolidated[[#This Row],[CODE]],'[4]PRUEBA PVI'!$D:$D,'[4]PRUEBA PVI'!$AF:$AF,"NOT FOUND"))</f>
        <v/>
      </c>
      <c r="BI789" s="30">
        <v>290.89718807950192</v>
      </c>
      <c r="BJ789" s="21">
        <v>27</v>
      </c>
      <c r="BK789" s="28" t="str">
        <f>IF(_xlfn.XLOOKUP(Consolidated[[#This Row],[CODE]],'[4]PRUEBA PVI'!$D:$D,'[4]PRUEBA PVI'!$AK:$AK,"NO DATA")=Consolidated[[#This Row],[NO OF CLASSROOMS]],"","DOES NOT MATCH")</f>
        <v/>
      </c>
      <c r="BL789" s="31">
        <f>Consolidated[[#This Row],[ENROLLMENT 2021-22]]/Consolidated[[#This Row],[NO OF CLASSROOMS]]</f>
        <v>10.773969928870441</v>
      </c>
      <c r="BM789" s="21">
        <f>Consolidated[[#This Row],[FLOOR AREA (SF)]]/Consolidated[[#This Row],[ENROLLMENT 2022-23]]</f>
        <v>70.120768701598649</v>
      </c>
      <c r="BN789" s="21" t="s">
        <v>114</v>
      </c>
      <c r="BO789" s="21" t="s">
        <v>115</v>
      </c>
      <c r="BP789" s="21" t="s">
        <v>97</v>
      </c>
      <c r="BQ789" s="21" t="s">
        <v>97</v>
      </c>
      <c r="BR789" s="21" t="s">
        <v>97</v>
      </c>
      <c r="BS789" s="21" t="str">
        <f>_xlfn.XLOOKUP(Consolidated[[#This Row],[CODE]],'[7]page 1'!$A:$A,'[7]page 1'!$C:$C,"")</f>
        <v>150KVA</v>
      </c>
      <c r="BT789" s="21" t="str">
        <f>_xlfn.XLOOKUP(Consolidated[[#This Row],[CODE]],[8]Sheet1!$A:$A,[8]Sheet1!$G:$G,"")</f>
        <v/>
      </c>
      <c r="BU789" s="21" t="s">
        <v>92</v>
      </c>
      <c r="BV789" s="21" t="s">
        <v>101</v>
      </c>
      <c r="BW789" s="25" t="s">
        <v>92</v>
      </c>
      <c r="BX789" s="32" t="s">
        <v>2119</v>
      </c>
      <c r="BY789" s="21" t="s">
        <v>2106</v>
      </c>
      <c r="BZ789" s="21" t="s">
        <v>103</v>
      </c>
      <c r="CA789" s="33" t="s">
        <v>2108</v>
      </c>
      <c r="CB789" s="21">
        <v>1</v>
      </c>
      <c r="CC789" s="25" t="s">
        <v>105</v>
      </c>
      <c r="CD789" s="21" t="s">
        <v>97</v>
      </c>
      <c r="CE789" s="21"/>
      <c r="CF789" s="21" t="s">
        <v>127</v>
      </c>
    </row>
    <row r="790" spans="1:84" ht="27.6" x14ac:dyDescent="0.3">
      <c r="A790" s="21">
        <v>71498</v>
      </c>
      <c r="B790" s="22" t="s">
        <v>2120</v>
      </c>
      <c r="C790" s="21" t="s">
        <v>295</v>
      </c>
      <c r="D790" s="21" t="s">
        <v>2056</v>
      </c>
      <c r="E790" s="21" t="s">
        <v>2056</v>
      </c>
      <c r="F790" s="21"/>
      <c r="G790" s="21" t="s">
        <v>108</v>
      </c>
      <c r="H790" s="21" t="s">
        <v>109</v>
      </c>
      <c r="I790" s="21" t="s">
        <v>92</v>
      </c>
      <c r="J790" s="21" t="s">
        <v>93</v>
      </c>
      <c r="K790" s="21" t="s">
        <v>111</v>
      </c>
      <c r="L790" s="24" t="s">
        <v>92</v>
      </c>
      <c r="M790" s="24">
        <v>13.354135691302972</v>
      </c>
      <c r="N790" s="24">
        <v>9.3366970437505863</v>
      </c>
      <c r="O790" s="24">
        <v>9.3861947926309544</v>
      </c>
      <c r="P790" s="24">
        <v>14.126925934646112</v>
      </c>
      <c r="Q790" s="24">
        <v>15.105638732654581</v>
      </c>
      <c r="R790" s="24">
        <v>18.913534210689583</v>
      </c>
      <c r="S790" s="24">
        <v>19.916026401285311</v>
      </c>
      <c r="T790" s="24">
        <v>30.247831181352502</v>
      </c>
      <c r="U790" s="24">
        <v>38.983783154086723</v>
      </c>
      <c r="V790" s="24" t="s">
        <v>92</v>
      </c>
      <c r="W790" s="24" t="s">
        <v>92</v>
      </c>
      <c r="X790" s="24" t="s">
        <v>92</v>
      </c>
      <c r="Y790" s="24" t="s">
        <v>92</v>
      </c>
      <c r="Z790" s="24" t="s">
        <v>92</v>
      </c>
      <c r="AA790" s="24" t="s">
        <v>92</v>
      </c>
      <c r="AB790" s="23" t="s">
        <v>329</v>
      </c>
      <c r="AC790" s="21">
        <v>18.440529999999999</v>
      </c>
      <c r="AD790" s="21">
        <v>-66.25291</v>
      </c>
      <c r="AE790" s="21" t="str">
        <f>_xlfn.XLOOKUP(Consolidated[[#This Row],[CODE]],[1]updatedschoolpoints!$A:$A,[1]updatedschoolpoints!$O:$O)</f>
        <v>037-090-021-01</v>
      </c>
      <c r="AF790" s="21">
        <f>_xlfn.XLOOKUP(Consolidated[[#This Row],[CODE]],[1]updatedschoolpoints!$A:$A,[1]updatedschoolpoints!$Q:$Q)</f>
        <v>1</v>
      </c>
      <c r="AG790" s="21">
        <f>_xlfn.XLOOKUP(Consolidated[[#This Row],[CODE]],[1]updatedschoolpoints!$A:$A,[1]updatedschoolpoints!$P:$P)</f>
        <v>21</v>
      </c>
      <c r="AH790" s="21">
        <f>_xlfn.XLOOKUP(Consolidated[[#This Row],[CODE]],[1]updatedschoolpoints!$A:$A,[1]updatedschoolpoints!$I:$I)</f>
        <v>3.642090161</v>
      </c>
      <c r="AI790" s="21">
        <f>_xlfn.XLOOKUP(Consolidated[[#This Row],[CODE]],[1]updatedschoolpoints!$A:$A,[1]updatedschoolpoints!$H:$H)</f>
        <v>158648.81280000001</v>
      </c>
      <c r="AJ790" s="21">
        <v>32800</v>
      </c>
      <c r="AK790" s="21" t="s">
        <v>2082</v>
      </c>
      <c r="AL790" s="26">
        <f>_xlfn.XLOOKUP(Consolidated[[#This Row],[CODE]],'[2]FCI updated 220517'!$B:$B,'[2]FCI updated 220517'!$GD:$GD)</f>
        <v>1.5680000000000001</v>
      </c>
      <c r="AM790" s="27">
        <f>IF(AND(Consolidated[[#This Row],[DESIGNATION]]="Historic",Consolidated[[#This Row],[DESIGNATION 3/22/2022]]="Historic"),AL790,AL790/1.6)</f>
        <v>0.98</v>
      </c>
      <c r="AN790" s="21" t="s">
        <v>97</v>
      </c>
      <c r="AO790" s="21" t="s">
        <v>97</v>
      </c>
      <c r="AP790" s="21" t="str">
        <f>_xlfn.XLOOKUP(Consolidated[[#This Row],[CODE]],'[3]PRUEBA PVI'!$D:$D,'[3]PRUEBA PVI'!$I:$I,"NO DATA")</f>
        <v>REGULAR</v>
      </c>
      <c r="AQ790" s="28" t="str">
        <f>IF(_xlfn.XLOOKUP(Consolidated[[#This Row],[CODE]],'[4]PRUEBA PVI'!$D:$D,'[4]PRUEBA PVI'!$I:$I,"NOT FOUND")=Consolidated[[#This Row],[SPECIAL SCHOOL]],"MATCHES","NO")</f>
        <v>MATCHES</v>
      </c>
      <c r="AR790" s="28"/>
      <c r="AS790" s="21">
        <f>_xlfn.XLOOKUP(Consolidated[[#This Row],[CODE]],'[5]WORKING FILE'!$D:$D,'[5]WORKING FILE'!$W:$W,"")</f>
        <v>3</v>
      </c>
      <c r="AT790" s="33" t="str">
        <f>_xlfn.XLOOKUP(Consolidated[[#This Row],[CODE]],'[5]WORKING FILE'!$D:$D,'[5]WORKING FILE'!$V:$V)</f>
        <v xml:space="preserve">Small school far away from others. In flood plain. </v>
      </c>
      <c r="AU790" s="21" t="str">
        <f>_xlfn.XLOOKUP(Consolidated[[#This Row],[CODE]],'[6]Karen sort'!$D:$D,'[6]Karen sort'!$O:$O,"NOT COMPLETE")</f>
        <v>PK-8</v>
      </c>
      <c r="AV790" s="21">
        <v>17.899999999999999</v>
      </c>
      <c r="AW790" s="21">
        <v>3</v>
      </c>
      <c r="AX790" s="21" t="s">
        <v>92</v>
      </c>
      <c r="AY790" s="27" t="s">
        <v>92</v>
      </c>
      <c r="AZ790" s="21"/>
      <c r="BA790" s="21"/>
      <c r="BB790" s="21"/>
      <c r="BC790" s="21"/>
      <c r="BD790" s="21"/>
      <c r="BE790" s="21"/>
      <c r="BF790" s="24" t="s">
        <v>98</v>
      </c>
      <c r="BG790" s="24">
        <v>193.02561485223026</v>
      </c>
      <c r="BH790" s="29" t="str">
        <f>IF(_xlfn.XLOOKUP(Consolidated[[#This Row],[CODE]],'[4]PRUEBA PVI'!$D:$D,'[4]PRUEBA PVI'!$AF:$AF,"NOT FOUND")=BG790,"",_xlfn.XLOOKUP(Consolidated[[#This Row],[CODE]],'[4]PRUEBA PVI'!$D:$D,'[4]PRUEBA PVI'!$AF:$AF,"NOT FOUND"))</f>
        <v/>
      </c>
      <c r="BI790" s="30">
        <v>182.64701762411639</v>
      </c>
      <c r="BJ790" s="21">
        <v>37</v>
      </c>
      <c r="BK790" s="28" t="str">
        <f>IF(_xlfn.XLOOKUP(Consolidated[[#This Row],[CODE]],'[4]PRUEBA PVI'!$D:$D,'[4]PRUEBA PVI'!$AK:$AK,"NO DATA")=Consolidated[[#This Row],[NO OF CLASSROOMS]],"","DOES NOT MATCH")</f>
        <v/>
      </c>
      <c r="BL790" s="31">
        <f>Consolidated[[#This Row],[ENROLLMENT 2021-22]]/Consolidated[[#This Row],[NO OF CLASSROOMS]]</f>
        <v>4.9364058817328758</v>
      </c>
      <c r="BM790" s="21">
        <f>Consolidated[[#This Row],[FLOOR AREA (SF)]]/Consolidated[[#This Row],[ENROLLMENT 2022-23]]</f>
        <v>169.92563409322574</v>
      </c>
      <c r="BN790" s="21" t="s">
        <v>99</v>
      </c>
      <c r="BO790" s="21" t="s">
        <v>132</v>
      </c>
      <c r="BP790" s="21" t="s">
        <v>97</v>
      </c>
      <c r="BQ790" s="21" t="s">
        <v>97</v>
      </c>
      <c r="BR790" s="21" t="s">
        <v>97</v>
      </c>
      <c r="BS790" s="21" t="str">
        <f>_xlfn.XLOOKUP(Consolidated[[#This Row],[CODE]],'[7]page 1'!$A:$A,'[7]page 1'!$C:$C,"")</f>
        <v>150KVA</v>
      </c>
      <c r="BT790" s="21" t="str">
        <f>_xlfn.XLOOKUP(Consolidated[[#This Row],[CODE]],[8]Sheet1!$A:$A,[8]Sheet1!$G:$G,"")</f>
        <v/>
      </c>
      <c r="BU790" s="21" t="s">
        <v>92</v>
      </c>
      <c r="BV790" s="21" t="s">
        <v>124</v>
      </c>
      <c r="BW790" s="25" t="s">
        <v>92</v>
      </c>
      <c r="BX790" s="32" t="s">
        <v>2121</v>
      </c>
      <c r="BY790" s="21" t="s">
        <v>2056</v>
      </c>
      <c r="BZ790" s="21" t="s">
        <v>103</v>
      </c>
      <c r="CA790" s="33" t="s">
        <v>2122</v>
      </c>
      <c r="CB790" s="21">
        <v>1</v>
      </c>
      <c r="CC790" s="25" t="s">
        <v>105</v>
      </c>
      <c r="CD790" s="21" t="s">
        <v>97</v>
      </c>
      <c r="CE790" s="21"/>
      <c r="CF790" s="21" t="s">
        <v>176</v>
      </c>
    </row>
    <row r="791" spans="1:84" ht="27.6" x14ac:dyDescent="0.3">
      <c r="A791" s="21">
        <v>71514</v>
      </c>
      <c r="B791" s="22" t="s">
        <v>2123</v>
      </c>
      <c r="C791" s="21" t="s">
        <v>295</v>
      </c>
      <c r="D791" s="21" t="s">
        <v>2056</v>
      </c>
      <c r="E791" s="21" t="s">
        <v>2056</v>
      </c>
      <c r="F791" s="21"/>
      <c r="G791" s="21" t="s">
        <v>160</v>
      </c>
      <c r="H791" s="21" t="s">
        <v>161</v>
      </c>
      <c r="I791" s="21" t="s">
        <v>92</v>
      </c>
      <c r="J791" s="21" t="s">
        <v>92</v>
      </c>
      <c r="K791" s="21" t="s">
        <v>162</v>
      </c>
      <c r="L791" s="24" t="s">
        <v>92</v>
      </c>
      <c r="M791" s="24" t="s">
        <v>92</v>
      </c>
      <c r="N791" s="24" t="s">
        <v>92</v>
      </c>
      <c r="O791" s="24" t="s">
        <v>92</v>
      </c>
      <c r="P791" s="24" t="s">
        <v>92</v>
      </c>
      <c r="Q791" s="24" t="s">
        <v>92</v>
      </c>
      <c r="R791" s="24" t="s">
        <v>92</v>
      </c>
      <c r="S791" s="24" t="s">
        <v>92</v>
      </c>
      <c r="T791" s="24" t="s">
        <v>92</v>
      </c>
      <c r="U791" s="24" t="s">
        <v>92</v>
      </c>
      <c r="V791" s="24">
        <v>118.39006402654185</v>
      </c>
      <c r="W791" s="24">
        <v>84.904791823056925</v>
      </c>
      <c r="X791" s="24">
        <v>107.10877431513215</v>
      </c>
      <c r="Y791" s="24">
        <v>94.535891593798965</v>
      </c>
      <c r="Z791" s="24" t="s">
        <v>92</v>
      </c>
      <c r="AA791" s="24" t="s">
        <v>92</v>
      </c>
      <c r="AB791" s="23" t="s">
        <v>313</v>
      </c>
      <c r="AC791" s="21">
        <v>18.439283100000001</v>
      </c>
      <c r="AD791" s="21">
        <v>-66.253868769999997</v>
      </c>
      <c r="AE791" s="21" t="str">
        <f>_xlfn.XLOOKUP(Consolidated[[#This Row],[CODE]],[1]updatedschoolpoints!$A:$A,[1]updatedschoolpoints!$O:$O)</f>
        <v>037-000-010-05</v>
      </c>
      <c r="AF791" s="21">
        <f>_xlfn.XLOOKUP(Consolidated[[#This Row],[CODE]],[1]updatedschoolpoints!$A:$A,[1]updatedschoolpoints!$Q:$Q)</f>
        <v>5</v>
      </c>
      <c r="AG791" s="21">
        <f>_xlfn.XLOOKUP(Consolidated[[#This Row],[CODE]],[1]updatedschoolpoints!$A:$A,[1]updatedschoolpoints!$P:$P)</f>
        <v>10</v>
      </c>
      <c r="AH791" s="21">
        <f>_xlfn.XLOOKUP(Consolidated[[#This Row],[CODE]],[1]updatedschoolpoints!$A:$A,[1]updatedschoolpoints!$I:$I)</f>
        <v>5.468829242</v>
      </c>
      <c r="AI791" s="21">
        <f>_xlfn.XLOOKUP(Consolidated[[#This Row],[CODE]],[1]updatedschoolpoints!$A:$A,[1]updatedschoolpoints!$H:$H)</f>
        <v>238221.24890000001</v>
      </c>
      <c r="AJ791" s="21">
        <v>76560</v>
      </c>
      <c r="AK791" s="21" t="s">
        <v>730</v>
      </c>
      <c r="AL791" s="26">
        <f>_xlfn.XLOOKUP(Consolidated[[#This Row],[CODE]],'[2]FCI updated 220517'!$B:$B,'[2]FCI updated 220517'!$GD:$GD)</f>
        <v>0.83050000000000002</v>
      </c>
      <c r="AM791" s="27">
        <f>IF(AND(Consolidated[[#This Row],[DESIGNATION]]="Historic",Consolidated[[#This Row],[DESIGNATION 3/22/2022]]="Historic"),AL791,AL791/1.6)</f>
        <v>0.51906249999999998</v>
      </c>
      <c r="AN791" s="21" t="s">
        <v>97</v>
      </c>
      <c r="AO791" s="21" t="s">
        <v>97</v>
      </c>
      <c r="AP791" s="21" t="str">
        <f>_xlfn.XLOOKUP(Consolidated[[#This Row],[CODE]],'[3]PRUEBA PVI'!$D:$D,'[3]PRUEBA PVI'!$I:$I,"NO DATA")</f>
        <v>VOCACIONAL</v>
      </c>
      <c r="AQ791" s="28" t="str">
        <f>IF(_xlfn.XLOOKUP(Consolidated[[#This Row],[CODE]],'[4]PRUEBA PVI'!$D:$D,'[4]PRUEBA PVI'!$I:$I,"NOT FOUND")=Consolidated[[#This Row],[SPECIAL SCHOOL]],"MATCHES","NO")</f>
        <v>MATCHES</v>
      </c>
      <c r="AR791" s="28"/>
      <c r="AS791" s="21">
        <f>_xlfn.XLOOKUP(Consolidated[[#This Row],[CODE]],'[5]WORKING FILE'!$D:$D,'[5]WORKING FILE'!$W:$W,"")</f>
        <v>3</v>
      </c>
      <c r="AT791" s="33" t="str">
        <f>_xlfn.XLOOKUP(Consolidated[[#This Row],[CODE]],'[5]WORKING FILE'!$D:$D,'[5]WORKING FILE'!$V:$V)</f>
        <v>Decent sized HS. In Flood zone</v>
      </c>
      <c r="AU791" s="21" t="str">
        <f>_xlfn.XLOOKUP(Consolidated[[#This Row],[CODE]],'[6]Karen sort'!$D:$D,'[6]Karen sort'!$O:$O,"NOT COMPLETE")</f>
        <v>9-12</v>
      </c>
      <c r="AV791" s="21">
        <v>17.899999999999999</v>
      </c>
      <c r="AW791" s="21">
        <v>2</v>
      </c>
      <c r="AX791" s="21" t="s">
        <v>92</v>
      </c>
      <c r="AY791" s="27" t="s">
        <v>92</v>
      </c>
      <c r="AZ791" s="21"/>
      <c r="BA791" s="21"/>
      <c r="BB791" s="21"/>
      <c r="BC791" s="21"/>
      <c r="BD791" s="21"/>
      <c r="BE791" s="21"/>
      <c r="BF791" s="24" t="s">
        <v>179</v>
      </c>
      <c r="BG791" s="24">
        <v>404.93952175852991</v>
      </c>
      <c r="BH791" s="29" t="str">
        <f>IF(_xlfn.XLOOKUP(Consolidated[[#This Row],[CODE]],'[4]PRUEBA PVI'!$D:$D,'[4]PRUEBA PVI'!$AF:$AF,"NOT FOUND")=BG791,"",_xlfn.XLOOKUP(Consolidated[[#This Row],[CODE]],'[4]PRUEBA PVI'!$D:$D,'[4]PRUEBA PVI'!$AF:$AF,"NOT FOUND"))</f>
        <v/>
      </c>
      <c r="BI791" s="30">
        <v>388.58014075728306</v>
      </c>
      <c r="BJ791" s="21">
        <v>35</v>
      </c>
      <c r="BK791" s="28" t="str">
        <f>IF(_xlfn.XLOOKUP(Consolidated[[#This Row],[CODE]],'[4]PRUEBA PVI'!$D:$D,'[4]PRUEBA PVI'!$AK:$AK,"NO DATA")=Consolidated[[#This Row],[NO OF CLASSROOMS]],"","DOES NOT MATCH")</f>
        <v/>
      </c>
      <c r="BL791" s="31">
        <f>Consolidated[[#This Row],[ENROLLMENT 2021-22]]/Consolidated[[#This Row],[NO OF CLASSROOMS]]</f>
        <v>11.102289735922373</v>
      </c>
      <c r="BM791" s="21">
        <f>Consolidated[[#This Row],[FLOOR AREA (SF)]]/Consolidated[[#This Row],[ENROLLMENT 2022-23]]</f>
        <v>189.0652699630875</v>
      </c>
      <c r="BN791" s="21" t="s">
        <v>99</v>
      </c>
      <c r="BO791" s="21" t="s">
        <v>132</v>
      </c>
      <c r="BP791" s="21" t="s">
        <v>97</v>
      </c>
      <c r="BQ791" s="21" t="s">
        <v>97</v>
      </c>
      <c r="BR791" s="21" t="s">
        <v>97</v>
      </c>
      <c r="BS791" s="21" t="str">
        <f>_xlfn.XLOOKUP(Consolidated[[#This Row],[CODE]],'[7]page 1'!$A:$A,'[7]page 1'!$C:$C,"")</f>
        <v/>
      </c>
      <c r="BT791" s="21" t="str">
        <f>_xlfn.XLOOKUP(Consolidated[[#This Row],[CODE]],[8]Sheet1!$A:$A,[8]Sheet1!$G:$G,"")</f>
        <v/>
      </c>
      <c r="BU791" s="21" t="s">
        <v>92</v>
      </c>
      <c r="BV791" s="21" t="s">
        <v>101</v>
      </c>
      <c r="BW791" s="25" t="s">
        <v>92</v>
      </c>
      <c r="BX791" s="32" t="s">
        <v>2124</v>
      </c>
      <c r="BY791" s="21" t="s">
        <v>2056</v>
      </c>
      <c r="BZ791" s="21" t="s">
        <v>103</v>
      </c>
      <c r="CA791" s="33" t="s">
        <v>2125</v>
      </c>
      <c r="CB791" s="21">
        <v>1</v>
      </c>
      <c r="CC791" s="25" t="s">
        <v>172</v>
      </c>
      <c r="CD791" s="21" t="s">
        <v>97</v>
      </c>
      <c r="CE791" s="21"/>
      <c r="CF791" s="21" t="s">
        <v>127</v>
      </c>
    </row>
    <row r="792" spans="1:84" ht="27.6" x14ac:dyDescent="0.3">
      <c r="A792" s="21">
        <v>71522</v>
      </c>
      <c r="B792" s="22" t="s">
        <v>2126</v>
      </c>
      <c r="C792" s="21" t="s">
        <v>295</v>
      </c>
      <c r="D792" s="21" t="s">
        <v>2056</v>
      </c>
      <c r="E792" s="21" t="s">
        <v>2056</v>
      </c>
      <c r="F792" s="21"/>
      <c r="G792" s="21" t="s">
        <v>119</v>
      </c>
      <c r="H792" s="21" t="s">
        <v>120</v>
      </c>
      <c r="I792" s="21" t="s">
        <v>110</v>
      </c>
      <c r="J792" s="21" t="s">
        <v>93</v>
      </c>
      <c r="K792" s="21" t="s">
        <v>121</v>
      </c>
      <c r="L792" s="24">
        <v>23.804311155206509</v>
      </c>
      <c r="M792" s="24">
        <v>17.169603031675251</v>
      </c>
      <c r="N792" s="24">
        <v>42.01513669687764</v>
      </c>
      <c r="O792" s="24">
        <v>31.913062294945245</v>
      </c>
      <c r="P792" s="24">
        <v>29.195646931601964</v>
      </c>
      <c r="Q792" s="24">
        <v>23.602560519772783</v>
      </c>
      <c r="R792" s="24">
        <v>18.913534210689583</v>
      </c>
      <c r="S792" s="24" t="s">
        <v>92</v>
      </c>
      <c r="T792" s="24" t="s">
        <v>92</v>
      </c>
      <c r="U792" s="24" t="s">
        <v>92</v>
      </c>
      <c r="V792" s="24" t="s">
        <v>92</v>
      </c>
      <c r="W792" s="24" t="s">
        <v>92</v>
      </c>
      <c r="X792" s="24" t="s">
        <v>92</v>
      </c>
      <c r="Y792" s="24" t="s">
        <v>92</v>
      </c>
      <c r="Z792" s="24" t="s">
        <v>92</v>
      </c>
      <c r="AA792" s="24" t="s">
        <v>92</v>
      </c>
      <c r="AB792" s="23" t="s">
        <v>136</v>
      </c>
      <c r="AC792" s="21">
        <v>18.444199999999999</v>
      </c>
      <c r="AD792" s="21">
        <v>-66.229460000000003</v>
      </c>
      <c r="AE792" s="21" t="str">
        <f>_xlfn.XLOOKUP(Consolidated[[#This Row],[CODE]],[1]updatedschoolpoints!$A:$A,[1]updatedschoolpoints!$O:$O)</f>
        <v>038-074-683-02</v>
      </c>
      <c r="AF792" s="21">
        <f>_xlfn.XLOOKUP(Consolidated[[#This Row],[CODE]],[1]updatedschoolpoints!$A:$A,[1]updatedschoolpoints!$Q:$Q)</f>
        <v>2</v>
      </c>
      <c r="AG792" s="21">
        <f>_xlfn.XLOOKUP(Consolidated[[#This Row],[CODE]],[1]updatedschoolpoints!$A:$A,[1]updatedschoolpoints!$P:$P)</f>
        <v>683</v>
      </c>
      <c r="AH792" s="21">
        <f>_xlfn.XLOOKUP(Consolidated[[#This Row],[CODE]],[1]updatedschoolpoints!$A:$A,[1]updatedschoolpoints!$I:$I)</f>
        <v>3.5954363599999999</v>
      </c>
      <c r="AI792" s="21">
        <f>_xlfn.XLOOKUP(Consolidated[[#This Row],[CODE]],[1]updatedschoolpoints!$A:$A,[1]updatedschoolpoints!$H:$H)</f>
        <v>156616.5814</v>
      </c>
      <c r="AJ792" s="21">
        <v>37338</v>
      </c>
      <c r="AK792" s="21" t="s">
        <v>1319</v>
      </c>
      <c r="AL792" s="26">
        <f>_xlfn.XLOOKUP(Consolidated[[#This Row],[CODE]],'[2]FCI updated 220517'!$B:$B,'[2]FCI updated 220517'!$GD:$GD)</f>
        <v>0.67499999999999905</v>
      </c>
      <c r="AM792" s="27">
        <f>IF(AND(Consolidated[[#This Row],[DESIGNATION]]="Historic",Consolidated[[#This Row],[DESIGNATION 3/22/2022]]="Historic"),AL792,AL792/1.6)</f>
        <v>0.42187499999999939</v>
      </c>
      <c r="AN792" s="21" t="s">
        <v>97</v>
      </c>
      <c r="AO792" s="21" t="s">
        <v>97</v>
      </c>
      <c r="AP792" s="21" t="str">
        <f>_xlfn.XLOOKUP(Consolidated[[#This Row],[CODE]],'[3]PRUEBA PVI'!$D:$D,'[3]PRUEBA PVI'!$I:$I,"NO DATA")</f>
        <v>MONTESSORI</v>
      </c>
      <c r="AQ792" s="28" t="str">
        <f>IF(_xlfn.XLOOKUP(Consolidated[[#This Row],[CODE]],'[4]PRUEBA PVI'!$D:$D,'[4]PRUEBA PVI'!$I:$I,"NOT FOUND")=Consolidated[[#This Row],[SPECIAL SCHOOL]],"MATCHES","NO")</f>
        <v>MATCHES</v>
      </c>
      <c r="AR792" s="28"/>
      <c r="AS792" s="21">
        <f>_xlfn.XLOOKUP(Consolidated[[#This Row],[CODE]],'[5]WORKING FILE'!$D:$D,'[5]WORKING FILE'!$W:$W,"")</f>
        <v>3</v>
      </c>
      <c r="AT792" s="33" t="str">
        <f>_xlfn.XLOOKUP(Consolidated[[#This Row],[CODE]],'[5]WORKING FILE'!$D:$D,'[5]WORKING FILE'!$V:$V)</f>
        <v>Shelter. In Flood Plain. Small but far away from other schools. Keep.</v>
      </c>
      <c r="AU792" s="21" t="str">
        <f>_xlfn.XLOOKUP(Consolidated[[#This Row],[CODE]],'[6]Karen sort'!$D:$D,'[6]Karen sort'!$O:$O,"NOT COMPLETE")</f>
        <v>PK-5</v>
      </c>
      <c r="AV792" s="21">
        <v>17.899999999999999</v>
      </c>
      <c r="AW792" s="21">
        <v>3</v>
      </c>
      <c r="AX792" s="21" t="s">
        <v>92</v>
      </c>
      <c r="AY792" s="27" t="s">
        <v>92</v>
      </c>
      <c r="AZ792" s="21"/>
      <c r="BA792" s="21"/>
      <c r="BB792" s="21"/>
      <c r="BC792" s="21"/>
      <c r="BD792" s="21"/>
      <c r="BE792" s="21"/>
      <c r="BF792" s="24" t="s">
        <v>179</v>
      </c>
      <c r="BG792" s="24">
        <v>190.44518550686405</v>
      </c>
      <c r="BH792" s="29" t="str">
        <f>IF(_xlfn.XLOOKUP(Consolidated[[#This Row],[CODE]],'[4]PRUEBA PVI'!$D:$D,'[4]PRUEBA PVI'!$AF:$AF,"NOT FOUND")=BG792,"",_xlfn.XLOOKUP(Consolidated[[#This Row],[CODE]],'[4]PRUEBA PVI'!$D:$D,'[4]PRUEBA PVI'!$AF:$AF,"NOT FOUND"))</f>
        <v/>
      </c>
      <c r="BI792" s="30">
        <v>181.53215931744941</v>
      </c>
      <c r="BJ792" s="21">
        <v>49</v>
      </c>
      <c r="BK792" s="28" t="str">
        <f>IF(_xlfn.XLOOKUP(Consolidated[[#This Row],[CODE]],'[4]PRUEBA PVI'!$D:$D,'[4]PRUEBA PVI'!$AK:$AK,"NO DATA")=Consolidated[[#This Row],[NO OF CLASSROOMS]],"","DOES NOT MATCH")</f>
        <v/>
      </c>
      <c r="BL792" s="31">
        <f>Consolidated[[#This Row],[ENROLLMENT 2021-22]]/Consolidated[[#This Row],[NO OF CLASSROOMS]]</f>
        <v>3.7047379452540699</v>
      </c>
      <c r="BM792" s="21">
        <f>Consolidated[[#This Row],[FLOOR AREA (SF)]]/Consolidated[[#This Row],[ENROLLMENT 2022-23]]</f>
        <v>196.05641329617262</v>
      </c>
      <c r="BN792" s="21" t="s">
        <v>114</v>
      </c>
      <c r="BO792" s="21" t="s">
        <v>132</v>
      </c>
      <c r="BP792" s="21" t="s">
        <v>97</v>
      </c>
      <c r="BQ792" s="21" t="s">
        <v>123</v>
      </c>
      <c r="BR792" s="21" t="s">
        <v>97</v>
      </c>
      <c r="BS792" s="21" t="str">
        <f>_xlfn.XLOOKUP(Consolidated[[#This Row],[CODE]],'[7]page 1'!$A:$A,'[7]page 1'!$C:$C,"")</f>
        <v/>
      </c>
      <c r="BT792" s="21" t="str">
        <f>_xlfn.XLOOKUP(Consolidated[[#This Row],[CODE]],[8]Sheet1!$A:$A,[8]Sheet1!$G:$G,"")</f>
        <v/>
      </c>
      <c r="BU792" s="21" t="s">
        <v>92</v>
      </c>
      <c r="BV792" s="21" t="s">
        <v>124</v>
      </c>
      <c r="BW792" s="25" t="s">
        <v>92</v>
      </c>
      <c r="BX792" s="32" t="s">
        <v>2127</v>
      </c>
      <c r="BY792" s="21" t="s">
        <v>2056</v>
      </c>
      <c r="BZ792" s="21" t="s">
        <v>103</v>
      </c>
      <c r="CA792" s="33" t="s">
        <v>2122</v>
      </c>
      <c r="CB792" s="21">
        <v>1</v>
      </c>
      <c r="CC792" s="25" t="s">
        <v>172</v>
      </c>
      <c r="CD792" s="21" t="s">
        <v>97</v>
      </c>
      <c r="CE792" s="21"/>
      <c r="CF792" s="21" t="s">
        <v>143</v>
      </c>
    </row>
    <row r="793" spans="1:84" ht="27.6" x14ac:dyDescent="0.3">
      <c r="A793" s="21">
        <v>71530</v>
      </c>
      <c r="B793" s="22" t="s">
        <v>2128</v>
      </c>
      <c r="C793" s="21" t="s">
        <v>295</v>
      </c>
      <c r="D793" s="21" t="s">
        <v>2056</v>
      </c>
      <c r="E793" s="21" t="s">
        <v>2056</v>
      </c>
      <c r="F793" s="21"/>
      <c r="G793" s="21" t="s">
        <v>108</v>
      </c>
      <c r="H793" s="21" t="s">
        <v>109</v>
      </c>
      <c r="I793" s="21" t="s">
        <v>92</v>
      </c>
      <c r="J793" s="21" t="s">
        <v>93</v>
      </c>
      <c r="K793" s="21" t="s">
        <v>111</v>
      </c>
      <c r="L793" s="24" t="s">
        <v>92</v>
      </c>
      <c r="M793" s="24">
        <v>39.108540238815849</v>
      </c>
      <c r="N793" s="24">
        <v>33.612109357502113</v>
      </c>
      <c r="O793" s="24">
        <v>35.667540211997625</v>
      </c>
      <c r="P793" s="24">
        <v>53.682318551655221</v>
      </c>
      <c r="Q793" s="24">
        <v>51.925633143500121</v>
      </c>
      <c r="R793" s="24">
        <v>63.360339605810104</v>
      </c>
      <c r="S793" s="24">
        <v>68.283519090121075</v>
      </c>
      <c r="T793" s="24">
        <v>71.838599055712194</v>
      </c>
      <c r="U793" s="24">
        <v>64.656030597021882</v>
      </c>
      <c r="V793" s="24" t="s">
        <v>92</v>
      </c>
      <c r="W793" s="24" t="s">
        <v>92</v>
      </c>
      <c r="X793" s="24" t="s">
        <v>92</v>
      </c>
      <c r="Y793" s="24" t="s">
        <v>92</v>
      </c>
      <c r="Z793" s="24" t="s">
        <v>92</v>
      </c>
      <c r="AA793" s="24" t="s">
        <v>92</v>
      </c>
      <c r="AB793" s="23" t="s">
        <v>129</v>
      </c>
      <c r="AC793" s="21">
        <v>18.42334</v>
      </c>
      <c r="AD793" s="21">
        <v>-66.234269999999995</v>
      </c>
      <c r="AE793" s="21" t="str">
        <f>_xlfn.XLOOKUP(Consolidated[[#This Row],[CODE]],[1]updatedschoolpoints!$A:$A,[1]updatedschoolpoints!$O:$O)</f>
        <v>060-033-410-18</v>
      </c>
      <c r="AF793" s="21">
        <f>_xlfn.XLOOKUP(Consolidated[[#This Row],[CODE]],[1]updatedschoolpoints!$A:$A,[1]updatedschoolpoints!$Q:$Q)</f>
        <v>18</v>
      </c>
      <c r="AG793" s="21">
        <f>_xlfn.XLOOKUP(Consolidated[[#This Row],[CODE]],[1]updatedschoolpoints!$A:$A,[1]updatedschoolpoints!$P:$P)</f>
        <v>410</v>
      </c>
      <c r="AH793" s="21">
        <f>_xlfn.XLOOKUP(Consolidated[[#This Row],[CODE]],[1]updatedschoolpoints!$A:$A,[1]updatedschoolpoints!$I:$I)</f>
        <v>3.3570109650000002</v>
      </c>
      <c r="AI793" s="21">
        <f>_xlfn.XLOOKUP(Consolidated[[#This Row],[CODE]],[1]updatedschoolpoints!$A:$A,[1]updatedschoolpoints!$H:$H)</f>
        <v>146230.81270000001</v>
      </c>
      <c r="AJ793" s="38"/>
      <c r="AK793" s="21" t="s">
        <v>364</v>
      </c>
      <c r="AL793" s="26">
        <f>_xlfn.XLOOKUP(Consolidated[[#This Row],[CODE]],'[9]Added completed QCQA items 2206'!$J:$J,'[9]Added completed QCQA items 2206'!$GB:$GB,"MISSING")</f>
        <v>0.755</v>
      </c>
      <c r="AM793" s="27">
        <f>IF(AND(Consolidated[[#This Row],[DESIGNATION]]="Historic",Consolidated[[#This Row],[DESIGNATION 3/22/2022]]="Historic"),AL793,AL793/1.6)</f>
        <v>0.47187499999999999</v>
      </c>
      <c r="AN793" s="21" t="s">
        <v>97</v>
      </c>
      <c r="AO793" s="21" t="s">
        <v>97</v>
      </c>
      <c r="AP793" s="21" t="str">
        <f>_xlfn.XLOOKUP(Consolidated[[#This Row],[CODE]],'[3]PRUEBA PVI'!$D:$D,'[3]PRUEBA PVI'!$I:$I,"NO DATA")</f>
        <v>REGULAR</v>
      </c>
      <c r="AQ793" s="28" t="str">
        <f>IF(_xlfn.XLOOKUP(Consolidated[[#This Row],[CODE]],'[4]PRUEBA PVI'!$D:$D,'[4]PRUEBA PVI'!$I:$I,"NOT FOUND")=Consolidated[[#This Row],[SPECIAL SCHOOL]],"MATCHES","NO")</f>
        <v>MATCHES</v>
      </c>
      <c r="AR793" s="28"/>
      <c r="AS793" s="21">
        <f>_xlfn.XLOOKUP(Consolidated[[#This Row],[CODE]],'[5]WORKING FILE'!$D:$D,'[5]WORKING FILE'!$W:$W,"")</f>
        <v>1</v>
      </c>
      <c r="AT793" s="33" t="str">
        <f>_xlfn.XLOOKUP(Consolidated[[#This Row],[CODE]],'[5]WORKING FILE'!$D:$D,'[5]WORKING FILE'!$V:$V)</f>
        <v>In flood plain. Recommend merging on site of ERNESTINA BRACERO and making larger PK-8.</v>
      </c>
      <c r="AU793" s="21">
        <f>_xlfn.XLOOKUP(Consolidated[[#This Row],[CODE]],'[6]Karen sort'!$D:$D,'[6]Karen sort'!$O:$O,"NOT COMPLETE")</f>
        <v>0</v>
      </c>
      <c r="AV793" s="21">
        <v>17.899999999999999</v>
      </c>
      <c r="AW793" s="21">
        <v>3</v>
      </c>
      <c r="AX793" s="21" t="s">
        <v>92</v>
      </c>
      <c r="AY793" s="27" t="s">
        <v>92</v>
      </c>
      <c r="AZ793" s="21"/>
      <c r="BA793" s="21"/>
      <c r="BB793" s="21"/>
      <c r="BC793" s="21"/>
      <c r="BD793" s="21"/>
      <c r="BE793" s="21"/>
      <c r="BF793" s="24" t="s">
        <v>179</v>
      </c>
      <c r="BG793" s="24">
        <v>505.12261384870658</v>
      </c>
      <c r="BH793" s="29" t="str">
        <f>IF(_xlfn.XLOOKUP(Consolidated[[#This Row],[CODE]],'[4]PRUEBA PVI'!$D:$D,'[4]PRUEBA PVI'!$AF:$AF,"NOT FOUND")=BG793,"",_xlfn.XLOOKUP(Consolidated[[#This Row],[CODE]],'[4]PRUEBA PVI'!$D:$D,'[4]PRUEBA PVI'!$AF:$AF,"NOT FOUND"))</f>
        <v/>
      </c>
      <c r="BI793" s="30">
        <v>477.82352955597463</v>
      </c>
      <c r="BJ793" s="21">
        <v>29</v>
      </c>
      <c r="BK793" s="28" t="str">
        <f>IF(_xlfn.XLOOKUP(Consolidated[[#This Row],[CODE]],'[4]PRUEBA PVI'!$D:$D,'[4]PRUEBA PVI'!$AK:$AK,"NO DATA")=Consolidated[[#This Row],[NO OF CLASSROOMS]],"","DOES NOT MATCH")</f>
        <v/>
      </c>
      <c r="BL793" s="31">
        <f>Consolidated[[#This Row],[ENROLLMENT 2021-22]]/Consolidated[[#This Row],[NO OF CLASSROOMS]]</f>
        <v>16.476673432964642</v>
      </c>
      <c r="BM793" s="21">
        <f>Consolidated[[#This Row],[FLOOR AREA (SF)]]/Consolidated[[#This Row],[ENROLLMENT 2022-23]]</f>
        <v>0</v>
      </c>
      <c r="BN793" s="21" t="s">
        <v>114</v>
      </c>
      <c r="BO793" s="21" t="s">
        <v>132</v>
      </c>
      <c r="BP793" s="21" t="s">
        <v>97</v>
      </c>
      <c r="BQ793" s="21" t="s">
        <v>123</v>
      </c>
      <c r="BR793" s="21" t="s">
        <v>97</v>
      </c>
      <c r="BS793" s="21" t="str">
        <f>_xlfn.XLOOKUP(Consolidated[[#This Row],[CODE]],'[7]page 1'!$A:$A,'[7]page 1'!$C:$C,"")</f>
        <v/>
      </c>
      <c r="BT793" s="21" t="str">
        <f>_xlfn.XLOOKUP(Consolidated[[#This Row],[CODE]],[8]Sheet1!$A:$A,[8]Sheet1!$G:$G,"")</f>
        <v/>
      </c>
      <c r="BU793" s="21" t="s">
        <v>92</v>
      </c>
      <c r="BV793" s="21" t="s">
        <v>124</v>
      </c>
      <c r="BW793" s="25" t="s">
        <v>125</v>
      </c>
      <c r="BX793" s="32" t="s">
        <v>2129</v>
      </c>
      <c r="BY793" s="21" t="s">
        <v>2056</v>
      </c>
      <c r="BZ793" s="21" t="s">
        <v>103</v>
      </c>
      <c r="CA793" s="33" t="s">
        <v>2125</v>
      </c>
      <c r="CB793" s="21"/>
      <c r="CC793" s="25" t="s">
        <v>92</v>
      </c>
      <c r="CD793" s="21" t="s">
        <v>97</v>
      </c>
      <c r="CE793" s="21"/>
      <c r="CF793" s="21" t="s">
        <v>143</v>
      </c>
    </row>
    <row r="794" spans="1:84" ht="27.6" x14ac:dyDescent="0.3">
      <c r="A794" s="21">
        <v>71548</v>
      </c>
      <c r="B794" s="22" t="s">
        <v>2130</v>
      </c>
      <c r="C794" s="21" t="s">
        <v>295</v>
      </c>
      <c r="D794" s="21" t="s">
        <v>2056</v>
      </c>
      <c r="E794" s="21" t="s">
        <v>2056</v>
      </c>
      <c r="F794" s="21"/>
      <c r="G794" s="21" t="s">
        <v>119</v>
      </c>
      <c r="H794" s="21" t="s">
        <v>120</v>
      </c>
      <c r="I794" s="21" t="s">
        <v>110</v>
      </c>
      <c r="J794" s="21" t="s">
        <v>93</v>
      </c>
      <c r="K794" s="21" t="s">
        <v>121</v>
      </c>
      <c r="L794" s="24">
        <v>17.240218076592587</v>
      </c>
      <c r="M794" s="24">
        <v>20.985070372047527</v>
      </c>
      <c r="N794" s="24">
        <v>16.806054678751057</v>
      </c>
      <c r="O794" s="24">
        <v>20.649628543788101</v>
      </c>
      <c r="P794" s="24">
        <v>23.544876557743518</v>
      </c>
      <c r="Q794" s="24">
        <v>14.161536311863671</v>
      </c>
      <c r="R794" s="24">
        <v>15.130827368551667</v>
      </c>
      <c r="S794" s="24" t="s">
        <v>92</v>
      </c>
      <c r="T794" s="24" t="s">
        <v>92</v>
      </c>
      <c r="U794" s="24" t="s">
        <v>92</v>
      </c>
      <c r="V794" s="24" t="s">
        <v>92</v>
      </c>
      <c r="W794" s="24" t="s">
        <v>92</v>
      </c>
      <c r="X794" s="24" t="s">
        <v>92</v>
      </c>
      <c r="Y794" s="24" t="s">
        <v>92</v>
      </c>
      <c r="Z794" s="24" t="s">
        <v>92</v>
      </c>
      <c r="AA794" s="24" t="s">
        <v>92</v>
      </c>
      <c r="AB794" s="23" t="s">
        <v>136</v>
      </c>
      <c r="AC794" s="21">
        <v>18.402429999999999</v>
      </c>
      <c r="AD794" s="21">
        <v>-66.253960000000006</v>
      </c>
      <c r="AE794" s="21" t="str">
        <f>_xlfn.XLOOKUP(Consolidated[[#This Row],[CODE]],[1]updatedschoolpoints!$A:$A,[1]updatedschoolpoints!$O:$O)</f>
        <v>084-000-001-01</v>
      </c>
      <c r="AF794" s="21">
        <f>_xlfn.XLOOKUP(Consolidated[[#This Row],[CODE]],[1]updatedschoolpoints!$A:$A,[1]updatedschoolpoints!$Q:$Q)</f>
        <v>1</v>
      </c>
      <c r="AG794" s="21">
        <f>_xlfn.XLOOKUP(Consolidated[[#This Row],[CODE]],[1]updatedschoolpoints!$A:$A,[1]updatedschoolpoints!$P:$P)</f>
        <v>1</v>
      </c>
      <c r="AH794" s="21">
        <f>_xlfn.XLOOKUP(Consolidated[[#This Row],[CODE]],[1]updatedschoolpoints!$A:$A,[1]updatedschoolpoints!$I:$I)</f>
        <v>5.8260850289999997</v>
      </c>
      <c r="AI794" s="21">
        <f>_xlfn.XLOOKUP(Consolidated[[#This Row],[CODE]],[1]updatedschoolpoints!$A:$A,[1]updatedschoolpoints!$H:$H)</f>
        <v>253784.26389999999</v>
      </c>
      <c r="AJ794" s="21">
        <v>46626</v>
      </c>
      <c r="AK794" s="21" t="s">
        <v>262</v>
      </c>
      <c r="AL794" s="26">
        <f>_xlfn.XLOOKUP(Consolidated[[#This Row],[CODE]],'[2]FCI updated 220517'!$B:$B,'[2]FCI updated 220517'!$GD:$GD)</f>
        <v>0</v>
      </c>
      <c r="AM794" s="27">
        <f>IF(AND(Consolidated[[#This Row],[DESIGNATION]]="Historic",Consolidated[[#This Row],[DESIGNATION 3/22/2022]]="Historic"),AL794,AL794/1.6)</f>
        <v>0</v>
      </c>
      <c r="AN794" s="21" t="s">
        <v>45</v>
      </c>
      <c r="AO794" s="21" t="s">
        <v>97</v>
      </c>
      <c r="AP794" s="21" t="str">
        <f>_xlfn.XLOOKUP(Consolidated[[#This Row],[CODE]],'[3]PRUEBA PVI'!$D:$D,'[3]PRUEBA PVI'!$I:$I,"NO DATA")</f>
        <v>REGULAR</v>
      </c>
      <c r="AQ794" s="28" t="str">
        <f>IF(_xlfn.XLOOKUP(Consolidated[[#This Row],[CODE]],'[4]PRUEBA PVI'!$D:$D,'[4]PRUEBA PVI'!$I:$I,"NOT FOUND")=Consolidated[[#This Row],[SPECIAL SCHOOL]],"MATCHES","NO")</f>
        <v>MATCHES</v>
      </c>
      <c r="AR794" s="28"/>
      <c r="AS794" s="21">
        <f>_xlfn.XLOOKUP(Consolidated[[#This Row],[CODE]],'[5]WORKING FILE'!$D:$D,'[5]WORKING FILE'!$W:$W,"")</f>
        <v>3</v>
      </c>
      <c r="AT794" s="33" t="str">
        <f>_xlfn.XLOOKUP(Consolidated[[#This Row],[CODE]],'[5]WORKING FILE'!$D:$D,'[5]WORKING FILE'!$V:$V)</f>
        <v>Very small but far away from other schools. Keep</v>
      </c>
      <c r="AU794" s="21" t="str">
        <f>_xlfn.XLOOKUP(Consolidated[[#This Row],[CODE]],'[6]Karen sort'!$D:$D,'[6]Karen sort'!$O:$O,"NOT COMPLETE")</f>
        <v>PK-5</v>
      </c>
      <c r="AV794" s="21">
        <v>17.899999999999999</v>
      </c>
      <c r="AW794" s="21">
        <v>3</v>
      </c>
      <c r="AX794" s="21" t="s">
        <v>92</v>
      </c>
      <c r="AY794" s="27" t="s">
        <v>92</v>
      </c>
      <c r="AZ794" s="21"/>
      <c r="BA794" s="21"/>
      <c r="BB794" s="21"/>
      <c r="BC794" s="21"/>
      <c r="BD794" s="21"/>
      <c r="BE794" s="21"/>
      <c r="BF794" s="24" t="s">
        <v>179</v>
      </c>
      <c r="BG794" s="24">
        <v>134.26520790848073</v>
      </c>
      <c r="BH794" s="29" t="str">
        <f>IF(_xlfn.XLOOKUP(Consolidated[[#This Row],[CODE]],'[4]PRUEBA PVI'!$D:$D,'[4]PRUEBA PVI'!$AF:$AF,"NOT FOUND")=BG794,"",_xlfn.XLOOKUP(Consolidated[[#This Row],[CODE]],'[4]PRUEBA PVI'!$D:$D,'[4]PRUEBA PVI'!$AF:$AF,"NOT FOUND"))</f>
        <v/>
      </c>
      <c r="BI794" s="30">
        <v>129.02490106722826</v>
      </c>
      <c r="BJ794" s="21">
        <v>21</v>
      </c>
      <c r="BK794" s="28" t="str">
        <f>IF(_xlfn.XLOOKUP(Consolidated[[#This Row],[CODE]],'[4]PRUEBA PVI'!$D:$D,'[4]PRUEBA PVI'!$AK:$AK,"NO DATA")=Consolidated[[#This Row],[NO OF CLASSROOMS]],"","DOES NOT MATCH")</f>
        <v/>
      </c>
      <c r="BL794" s="31">
        <f>Consolidated[[#This Row],[ENROLLMENT 2021-22]]/Consolidated[[#This Row],[NO OF CLASSROOMS]]</f>
        <v>6.1440429079632501</v>
      </c>
      <c r="BM794" s="21">
        <f>Consolidated[[#This Row],[FLOOR AREA (SF)]]/Consolidated[[#This Row],[ENROLLMENT 2022-23]]</f>
        <v>347.26792388227415</v>
      </c>
      <c r="BN794" s="21" t="s">
        <v>114</v>
      </c>
      <c r="BO794" s="21" t="s">
        <v>132</v>
      </c>
      <c r="BP794" s="21" t="s">
        <v>97</v>
      </c>
      <c r="BQ794" s="21" t="s">
        <v>123</v>
      </c>
      <c r="BR794" s="21" t="s">
        <v>97</v>
      </c>
      <c r="BS794" s="21" t="str">
        <f>_xlfn.XLOOKUP(Consolidated[[#This Row],[CODE]],'[7]page 1'!$A:$A,'[7]page 1'!$C:$C,"")</f>
        <v/>
      </c>
      <c r="BT794" s="21" t="str">
        <f>_xlfn.XLOOKUP(Consolidated[[#This Row],[CODE]],[8]Sheet1!$A:$A,[8]Sheet1!$G:$G,"")</f>
        <v/>
      </c>
      <c r="BU794" s="21" t="s">
        <v>92</v>
      </c>
      <c r="BV794" s="21" t="s">
        <v>124</v>
      </c>
      <c r="BW794" s="25" t="s">
        <v>279</v>
      </c>
      <c r="BX794" s="32" t="s">
        <v>2131</v>
      </c>
      <c r="BY794" s="21" t="s">
        <v>2056</v>
      </c>
      <c r="BZ794" s="21" t="s">
        <v>103</v>
      </c>
      <c r="CA794" s="33" t="s">
        <v>2125</v>
      </c>
      <c r="CB794" s="21">
        <v>1</v>
      </c>
      <c r="CC794" s="25" t="s">
        <v>172</v>
      </c>
      <c r="CD794" s="21" t="s">
        <v>97</v>
      </c>
      <c r="CE794" s="21"/>
      <c r="CF794" s="21" t="s">
        <v>143</v>
      </c>
    </row>
    <row r="795" spans="1:84" ht="41.4" x14ac:dyDescent="0.3">
      <c r="A795" s="21">
        <v>71571</v>
      </c>
      <c r="B795" s="22" t="s">
        <v>2132</v>
      </c>
      <c r="C795" s="21" t="s">
        <v>295</v>
      </c>
      <c r="D795" s="21" t="s">
        <v>2056</v>
      </c>
      <c r="E795" s="21" t="s">
        <v>2056</v>
      </c>
      <c r="F795" s="21"/>
      <c r="G795" s="21" t="s">
        <v>255</v>
      </c>
      <c r="H795" s="21" t="s">
        <v>256</v>
      </c>
      <c r="I795" s="21" t="s">
        <v>110</v>
      </c>
      <c r="J795" s="21" t="s">
        <v>93</v>
      </c>
      <c r="K795" s="21" t="s">
        <v>111</v>
      </c>
      <c r="L795" s="24">
        <v>17.637034433408957</v>
      </c>
      <c r="M795" s="24">
        <v>26.708271382605943</v>
      </c>
      <c r="N795" s="24">
        <v>22.408072905001408</v>
      </c>
      <c r="O795" s="24">
        <v>31.913062294945245</v>
      </c>
      <c r="P795" s="24">
        <v>29.195646931601964</v>
      </c>
      <c r="Q795" s="24">
        <v>26.434867782145517</v>
      </c>
      <c r="R795" s="24">
        <v>19.859210921224065</v>
      </c>
      <c r="S795" s="24">
        <v>16.122497562945252</v>
      </c>
      <c r="T795" s="24" t="s">
        <v>92</v>
      </c>
      <c r="U795" s="24" t="s">
        <v>92</v>
      </c>
      <c r="V795" s="24" t="s">
        <v>92</v>
      </c>
      <c r="W795" s="24" t="s">
        <v>92</v>
      </c>
      <c r="X795" s="24" t="s">
        <v>92</v>
      </c>
      <c r="Y795" s="24" t="s">
        <v>92</v>
      </c>
      <c r="Z795" s="24" t="s">
        <v>92</v>
      </c>
      <c r="AA795" s="24" t="s">
        <v>92</v>
      </c>
      <c r="AB795" s="23" t="s">
        <v>278</v>
      </c>
      <c r="AC795" s="21">
        <v>18.416319999999999</v>
      </c>
      <c r="AD795" s="21">
        <v>-66.210549999999998</v>
      </c>
      <c r="AE795" s="21" t="str">
        <f>_xlfn.XLOOKUP(Consolidated[[#This Row],[CODE]],[1]updatedschoolpoints!$A:$A,[1]updatedschoolpoints!$O:$O)</f>
        <v>060-000-009-01</v>
      </c>
      <c r="AF795" s="21">
        <f>_xlfn.XLOOKUP(Consolidated[[#This Row],[CODE]],[1]updatedschoolpoints!$A:$A,[1]updatedschoolpoints!$Q:$Q)</f>
        <v>1</v>
      </c>
      <c r="AG795" s="21">
        <f>_xlfn.XLOOKUP(Consolidated[[#This Row],[CODE]],[1]updatedschoolpoints!$A:$A,[1]updatedschoolpoints!$P:$P)</f>
        <v>9</v>
      </c>
      <c r="AH795" s="21">
        <f>_xlfn.XLOOKUP(Consolidated[[#This Row],[CODE]],[1]updatedschoolpoints!$A:$A,[1]updatedschoolpoints!$I:$I)</f>
        <v>4.1387712690000003</v>
      </c>
      <c r="AI795" s="21">
        <f>_xlfn.XLOOKUP(Consolidated[[#This Row],[CODE]],[1]updatedschoolpoints!$A:$A,[1]updatedschoolpoints!$H:$H)</f>
        <v>180284.15530000001</v>
      </c>
      <c r="AJ795" s="21">
        <v>60377</v>
      </c>
      <c r="AK795" s="21" t="s">
        <v>402</v>
      </c>
      <c r="AL795" s="26">
        <f>_xlfn.XLOOKUP(Consolidated[[#This Row],[CODE]],'[2]FCI updated 220517'!$B:$B,'[2]FCI updated 220517'!$GD:$GD)</f>
        <v>0.84250000000000003</v>
      </c>
      <c r="AM795" s="27">
        <f>IF(AND(Consolidated[[#This Row],[DESIGNATION]]="Historic",Consolidated[[#This Row],[DESIGNATION 3/22/2022]]="Historic"),AL795,AL795/1.6)</f>
        <v>0.52656249999999993</v>
      </c>
      <c r="AN795" s="21" t="s">
        <v>45</v>
      </c>
      <c r="AO795" s="21" t="s">
        <v>97</v>
      </c>
      <c r="AP795" s="21" t="str">
        <f>_xlfn.XLOOKUP(Consolidated[[#This Row],[CODE]],'[3]PRUEBA PVI'!$D:$D,'[3]PRUEBA PVI'!$I:$I,"NO DATA")</f>
        <v>MONTESSORI</v>
      </c>
      <c r="AQ795" s="28" t="str">
        <f>IF(_xlfn.XLOOKUP(Consolidated[[#This Row],[CODE]],'[4]PRUEBA PVI'!$D:$D,'[4]PRUEBA PVI'!$I:$I,"NOT FOUND")=Consolidated[[#This Row],[SPECIAL SCHOOL]],"MATCHES","NO")</f>
        <v>MATCHES</v>
      </c>
      <c r="AR795" s="28"/>
      <c r="AS795" s="21">
        <f>_xlfn.XLOOKUP(Consolidated[[#This Row],[CODE]],'[5]WORKING FILE'!$D:$D,'[5]WORKING FILE'!$W:$W,"")</f>
        <v>5</v>
      </c>
      <c r="AT795" s="33" t="str">
        <f>_xlfn.XLOOKUP(Consolidated[[#This Row],[CODE]],'[5]WORKING FILE'!$D:$D,'[5]WORKING FILE'!$V:$V)</f>
        <v xml:space="preserve">Merge with relatively nearby ALTINECNCIA VALLE. Shelter. Complete or partial replacement. </v>
      </c>
      <c r="AU795" s="21" t="str">
        <f>_xlfn.XLOOKUP(Consolidated[[#This Row],[CODE]],'[6]Karen sort'!$D:$D,'[6]Karen sort'!$O:$O,"NOT COMPLETE")</f>
        <v>PK-8</v>
      </c>
      <c r="AV795" s="21">
        <v>17.899999999999999</v>
      </c>
      <c r="AW795" s="21">
        <v>5</v>
      </c>
      <c r="AX795" s="21" t="s">
        <v>92</v>
      </c>
      <c r="AY795" s="27" t="s">
        <v>92</v>
      </c>
      <c r="AZ795" s="21"/>
      <c r="BA795" s="21"/>
      <c r="BB795" s="21"/>
      <c r="BC795" s="21"/>
      <c r="BD795" s="21"/>
      <c r="BE795" s="21"/>
      <c r="BF795" s="24" t="s">
        <v>179</v>
      </c>
      <c r="BG795" s="24">
        <v>206.56181954478237</v>
      </c>
      <c r="BH795" s="29" t="str">
        <f>IF(_xlfn.XLOOKUP(Consolidated[[#This Row],[CODE]],'[4]PRUEBA PVI'!$D:$D,'[4]PRUEBA PVI'!$AF:$AF,"NOT FOUND")=BG795,"",_xlfn.XLOOKUP(Consolidated[[#This Row],[CODE]],'[4]PRUEBA PVI'!$D:$D,'[4]PRUEBA PVI'!$AF:$AF,"NOT FOUND"))</f>
        <v/>
      </c>
      <c r="BI795" s="30">
        <v>196.77249871068042</v>
      </c>
      <c r="BJ795" s="21">
        <v>41</v>
      </c>
      <c r="BK795" s="28" t="str">
        <f>IF(_xlfn.XLOOKUP(Consolidated[[#This Row],[CODE]],'[4]PRUEBA PVI'!$D:$D,'[4]PRUEBA PVI'!$AK:$AK,"NO DATA")=Consolidated[[#This Row],[NO OF CLASSROOMS]],"","DOES NOT MATCH")</f>
        <v/>
      </c>
      <c r="BL795" s="31">
        <f>Consolidated[[#This Row],[ENROLLMENT 2021-22]]/Consolidated[[#This Row],[NO OF CLASSROOMS]]</f>
        <v>4.799329236845864</v>
      </c>
      <c r="BM795" s="21">
        <f>Consolidated[[#This Row],[FLOOR AREA (SF)]]/Consolidated[[#This Row],[ENROLLMENT 2022-23]]</f>
        <v>292.29506272290718</v>
      </c>
      <c r="BN795" s="21" t="s">
        <v>114</v>
      </c>
      <c r="BO795" s="21" t="s">
        <v>132</v>
      </c>
      <c r="BP795" s="21" t="s">
        <v>97</v>
      </c>
      <c r="BQ795" s="21" t="s">
        <v>123</v>
      </c>
      <c r="BR795" s="21" t="s">
        <v>97</v>
      </c>
      <c r="BS795" s="21" t="str">
        <f>_xlfn.XLOOKUP(Consolidated[[#This Row],[CODE]],'[7]page 1'!$A:$A,'[7]page 1'!$C:$C,"")</f>
        <v/>
      </c>
      <c r="BT795" s="21" t="str">
        <f>_xlfn.XLOOKUP(Consolidated[[#This Row],[CODE]],[8]Sheet1!$A:$A,[8]Sheet1!$G:$G,"")</f>
        <v/>
      </c>
      <c r="BU795" s="21" t="s">
        <v>92</v>
      </c>
      <c r="BV795" s="21" t="s">
        <v>124</v>
      </c>
      <c r="BW795" s="25" t="s">
        <v>125</v>
      </c>
      <c r="BX795" s="32" t="s">
        <v>2133</v>
      </c>
      <c r="BY795" s="21" t="s">
        <v>2056</v>
      </c>
      <c r="BZ795" s="21" t="s">
        <v>103</v>
      </c>
      <c r="CA795" s="33" t="s">
        <v>2125</v>
      </c>
      <c r="CB795" s="21">
        <v>1</v>
      </c>
      <c r="CC795" s="25" t="s">
        <v>172</v>
      </c>
      <c r="CD795" s="21" t="s">
        <v>97</v>
      </c>
      <c r="CE795" s="21"/>
      <c r="CF795" s="21" t="s">
        <v>143</v>
      </c>
    </row>
    <row r="796" spans="1:84" ht="55.2" x14ac:dyDescent="0.3">
      <c r="A796" s="21">
        <v>71639</v>
      </c>
      <c r="B796" s="22" t="s">
        <v>2134</v>
      </c>
      <c r="C796" s="21" t="s">
        <v>295</v>
      </c>
      <c r="D796" s="21" t="s">
        <v>2056</v>
      </c>
      <c r="E796" s="21" t="s">
        <v>2056</v>
      </c>
      <c r="F796" s="21"/>
      <c r="G796" s="21" t="s">
        <v>255</v>
      </c>
      <c r="H796" s="21" t="s">
        <v>256</v>
      </c>
      <c r="I796" s="21" t="s">
        <v>110</v>
      </c>
      <c r="J796" s="21" t="s">
        <v>92</v>
      </c>
      <c r="K796" s="21" t="s">
        <v>111</v>
      </c>
      <c r="L796" s="24">
        <v>26.909221305885616</v>
      </c>
      <c r="M796" s="24">
        <v>16.215736196582181</v>
      </c>
      <c r="N796" s="24">
        <v>24.275412313751527</v>
      </c>
      <c r="O796" s="24">
        <v>22.526867502314289</v>
      </c>
      <c r="P796" s="24">
        <v>30.137441993911704</v>
      </c>
      <c r="Q796" s="24">
        <v>25.490765361354605</v>
      </c>
      <c r="R796" s="24">
        <v>31.207331447637813</v>
      </c>
      <c r="S796" s="24">
        <v>22.761173030040357</v>
      </c>
      <c r="T796" s="24" t="s">
        <v>92</v>
      </c>
      <c r="U796" s="24" t="s">
        <v>92</v>
      </c>
      <c r="V796" s="24" t="s">
        <v>92</v>
      </c>
      <c r="W796" s="24" t="s">
        <v>92</v>
      </c>
      <c r="X796" s="24" t="s">
        <v>92</v>
      </c>
      <c r="Y796" s="24" t="s">
        <v>92</v>
      </c>
      <c r="Z796" s="24" t="s">
        <v>92</v>
      </c>
      <c r="AA796" s="24" t="s">
        <v>92</v>
      </c>
      <c r="AB796" s="23" t="s">
        <v>223</v>
      </c>
      <c r="AC796" s="21">
        <v>18.43506</v>
      </c>
      <c r="AD796" s="21">
        <v>-66.181489999999997</v>
      </c>
      <c r="AE796" s="21" t="str">
        <f>_xlfn.XLOOKUP(Consolidated[[#This Row],[CODE]],[1]updatedschoolpoints!$A:$A,[1]updatedschoolpoints!$O:$O)</f>
        <v>061-001-278-01</v>
      </c>
      <c r="AF796" s="21">
        <f>_xlfn.XLOOKUP(Consolidated[[#This Row],[CODE]],[1]updatedschoolpoints!$A:$A,[1]updatedschoolpoints!$Q:$Q)</f>
        <v>1</v>
      </c>
      <c r="AG796" s="21">
        <f>_xlfn.XLOOKUP(Consolidated[[#This Row],[CODE]],[1]updatedschoolpoints!$A:$A,[1]updatedschoolpoints!$P:$P)</f>
        <v>278</v>
      </c>
      <c r="AH796" s="21">
        <f>_xlfn.XLOOKUP(Consolidated[[#This Row],[CODE]],[1]updatedschoolpoints!$A:$A,[1]updatedschoolpoints!$I:$I)</f>
        <v>2.04512618</v>
      </c>
      <c r="AI796" s="21">
        <f>_xlfn.XLOOKUP(Consolidated[[#This Row],[CODE]],[1]updatedschoolpoints!$A:$A,[1]updatedschoolpoints!$H:$H)</f>
        <v>89085.340070000006</v>
      </c>
      <c r="AJ796" s="21">
        <v>22628</v>
      </c>
      <c r="AK796" s="21" t="s">
        <v>466</v>
      </c>
      <c r="AL796" s="26">
        <f>_xlfn.XLOOKUP(Consolidated[[#This Row],[CODE]],'[2]FCI updated 220517'!$B:$B,'[2]FCI updated 220517'!$GD:$GD)</f>
        <v>0.90559999999999996</v>
      </c>
      <c r="AM796" s="27">
        <f>IF(AND(Consolidated[[#This Row],[DESIGNATION]]="Historic",Consolidated[[#This Row],[DESIGNATION 3/22/2022]]="Historic"),AL796,AL796/1.6)</f>
        <v>0.56599999999999995</v>
      </c>
      <c r="AN796" s="21" t="s">
        <v>97</v>
      </c>
      <c r="AO796" s="21" t="s">
        <v>97</v>
      </c>
      <c r="AP796" s="21" t="str">
        <f>_xlfn.XLOOKUP(Consolidated[[#This Row],[CODE]],'[3]PRUEBA PVI'!$D:$D,'[3]PRUEBA PVI'!$I:$I,"NO DATA")</f>
        <v>MONTESSORI</v>
      </c>
      <c r="AQ796" s="28" t="str">
        <f>IF(_xlfn.XLOOKUP(Consolidated[[#This Row],[CODE]],'[4]PRUEBA PVI'!$D:$D,'[4]PRUEBA PVI'!$I:$I,"NOT FOUND")=Consolidated[[#This Row],[SPECIAL SCHOOL]],"MATCHES","NO")</f>
        <v>MATCHES</v>
      </c>
      <c r="AR796" s="28"/>
      <c r="AS796" s="21">
        <f>_xlfn.XLOOKUP(Consolidated[[#This Row],[CODE]],'[5]WORKING FILE'!$D:$D,'[5]WORKING FILE'!$W:$W,"")</f>
        <v>1</v>
      </c>
      <c r="AT796" s="33" t="str">
        <f>_xlfn.XLOOKUP(Consolidated[[#This Row],[CODE]],'[5]WORKING FILE'!$D:$D,'[5]WORKING FILE'!$V:$V)</f>
        <v>Shelter but in flood plain and small school. Recommend merging with FRANCISCA DAVILA SEMPRIT on their site (still a shelter).</v>
      </c>
      <c r="AU796" s="21" t="str">
        <f>_xlfn.XLOOKUP(Consolidated[[#This Row],[CODE]],'[6]Karen sort'!$D:$D,'[6]Karen sort'!$O:$O,"NOT COMPLETE")</f>
        <v>-</v>
      </c>
      <c r="AV796" s="21">
        <v>17.899999999999999</v>
      </c>
      <c r="AW796" s="21">
        <v>3</v>
      </c>
      <c r="AX796" s="21" t="s">
        <v>92</v>
      </c>
      <c r="AY796" s="27" t="s">
        <v>92</v>
      </c>
      <c r="AZ796" s="21"/>
      <c r="BA796" s="21"/>
      <c r="BB796" s="21"/>
      <c r="BC796" s="21"/>
      <c r="BD796" s="21"/>
      <c r="BE796" s="21"/>
      <c r="BF796" s="24" t="s">
        <v>98</v>
      </c>
      <c r="BG796" s="24">
        <v>199.52394915147809</v>
      </c>
      <c r="BH796" s="29" t="str">
        <f>IF(_xlfn.XLOOKUP(Consolidated[[#This Row],[CODE]],'[4]PRUEBA PVI'!$D:$D,'[4]PRUEBA PVI'!$AF:$AF,"NOT FOUND")=BG796,"",_xlfn.XLOOKUP(Consolidated[[#This Row],[CODE]],'[4]PRUEBA PVI'!$D:$D,'[4]PRUEBA PVI'!$AF:$AF,"NOT FOUND"))</f>
        <v/>
      </c>
      <c r="BI796" s="30">
        <v>190.67479023897505</v>
      </c>
      <c r="BJ796" s="21">
        <v>16</v>
      </c>
      <c r="BK796" s="28" t="str">
        <f>IF(_xlfn.XLOOKUP(Consolidated[[#This Row],[CODE]],'[4]PRUEBA PVI'!$D:$D,'[4]PRUEBA PVI'!$AK:$AK,"NO DATA")=Consolidated[[#This Row],[NO OF CLASSROOMS]],"","DOES NOT MATCH")</f>
        <v/>
      </c>
      <c r="BL796" s="31">
        <f>Consolidated[[#This Row],[ENROLLMENT 2021-22]]/Consolidated[[#This Row],[NO OF CLASSROOMS]]</f>
        <v>11.917174389935941</v>
      </c>
      <c r="BM796" s="21">
        <f>Consolidated[[#This Row],[FLOOR AREA (SF)]]/Consolidated[[#This Row],[ENROLLMENT 2022-23]]</f>
        <v>113.40994450155394</v>
      </c>
      <c r="BN796" s="21" t="s">
        <v>99</v>
      </c>
      <c r="BO796" s="21" t="s">
        <v>100</v>
      </c>
      <c r="BP796" s="21" t="s">
        <v>97</v>
      </c>
      <c r="BQ796" s="21" t="s">
        <v>123</v>
      </c>
      <c r="BR796" s="21" t="s">
        <v>97</v>
      </c>
      <c r="BS796" s="21" t="str">
        <f>_xlfn.XLOOKUP(Consolidated[[#This Row],[CODE]],'[7]page 1'!$A:$A,'[7]page 1'!$C:$C,"")</f>
        <v>150KVA</v>
      </c>
      <c r="BT796" s="21" t="str">
        <f>_xlfn.XLOOKUP(Consolidated[[#This Row],[CODE]],[8]Sheet1!$A:$A,[8]Sheet1!$G:$G,"")</f>
        <v/>
      </c>
      <c r="BU796" s="21" t="s">
        <v>92</v>
      </c>
      <c r="BV796" s="21" t="s">
        <v>101</v>
      </c>
      <c r="BW796" s="25" t="s">
        <v>92</v>
      </c>
      <c r="BX796" s="32" t="s">
        <v>2135</v>
      </c>
      <c r="BY796" s="21" t="s">
        <v>2056</v>
      </c>
      <c r="BZ796" s="21" t="s">
        <v>103</v>
      </c>
      <c r="CA796" s="33" t="s">
        <v>2122</v>
      </c>
      <c r="CB796" s="21">
        <v>1</v>
      </c>
      <c r="CC796" s="25" t="s">
        <v>105</v>
      </c>
      <c r="CD796" s="21" t="s">
        <v>97</v>
      </c>
      <c r="CE796" s="21"/>
      <c r="CF796" s="21" t="s">
        <v>106</v>
      </c>
    </row>
    <row r="797" spans="1:84" ht="41.4" x14ac:dyDescent="0.3">
      <c r="A797" s="21">
        <v>71647</v>
      </c>
      <c r="B797" s="22" t="s">
        <v>1299</v>
      </c>
      <c r="C797" s="21" t="s">
        <v>295</v>
      </c>
      <c r="D797" s="21" t="s">
        <v>2056</v>
      </c>
      <c r="E797" s="21" t="s">
        <v>2056</v>
      </c>
      <c r="F797" s="21"/>
      <c r="G797" s="21" t="s">
        <v>119</v>
      </c>
      <c r="H797" s="21" t="s">
        <v>120</v>
      </c>
      <c r="I797" s="21" t="s">
        <v>92</v>
      </c>
      <c r="J797" s="21" t="s">
        <v>93</v>
      </c>
      <c r="K797" s="21" t="s">
        <v>121</v>
      </c>
      <c r="L797" s="24" t="s">
        <v>92</v>
      </c>
      <c r="M797" s="24">
        <v>33.385339228257429</v>
      </c>
      <c r="N797" s="24">
        <v>39.214127583752465</v>
      </c>
      <c r="O797" s="24">
        <v>43.176496046102386</v>
      </c>
      <c r="P797" s="24">
        <v>42.380777803938336</v>
      </c>
      <c r="Q797" s="24">
        <v>33.987687148472808</v>
      </c>
      <c r="R797" s="24">
        <v>42.555451974051564</v>
      </c>
      <c r="S797" s="24" t="s">
        <v>92</v>
      </c>
      <c r="T797" s="24" t="s">
        <v>92</v>
      </c>
      <c r="U797" s="24" t="s">
        <v>92</v>
      </c>
      <c r="V797" s="24" t="s">
        <v>92</v>
      </c>
      <c r="W797" s="24" t="s">
        <v>92</v>
      </c>
      <c r="X797" s="24" t="s">
        <v>92</v>
      </c>
      <c r="Y797" s="24" t="s">
        <v>92</v>
      </c>
      <c r="Z797" s="24">
        <v>1.1449794669095976</v>
      </c>
      <c r="AA797" s="24" t="s">
        <v>92</v>
      </c>
      <c r="AB797" s="23" t="s">
        <v>136</v>
      </c>
      <c r="AC797" s="21">
        <v>18.44162</v>
      </c>
      <c r="AD797" s="21">
        <v>-66.169430000000006</v>
      </c>
      <c r="AE797" s="21" t="str">
        <f>_xlfn.XLOOKUP(Consolidated[[#This Row],[CODE]],[1]updatedschoolpoints!$A:$A,[1]updatedschoolpoints!$O:$O)</f>
        <v>039-073-287-02</v>
      </c>
      <c r="AF797" s="21">
        <f>_xlfn.XLOOKUP(Consolidated[[#This Row],[CODE]],[1]updatedschoolpoints!$A:$A,[1]updatedschoolpoints!$Q:$Q)</f>
        <v>2</v>
      </c>
      <c r="AG797" s="21">
        <f>_xlfn.XLOOKUP(Consolidated[[#This Row],[CODE]],[1]updatedschoolpoints!$A:$A,[1]updatedschoolpoints!$P:$P)</f>
        <v>287</v>
      </c>
      <c r="AH797" s="21">
        <f>_xlfn.XLOOKUP(Consolidated[[#This Row],[CODE]],[1]updatedschoolpoints!$A:$A,[1]updatedschoolpoints!$I:$I)</f>
        <v>1.86652353</v>
      </c>
      <c r="AI797" s="21">
        <f>_xlfn.XLOOKUP(Consolidated[[#This Row],[CODE]],[1]updatedschoolpoints!$A:$A,[1]updatedschoolpoints!$H:$H)</f>
        <v>81305.439759999994</v>
      </c>
      <c r="AJ797" s="21">
        <v>42504</v>
      </c>
      <c r="AK797" s="21" t="s">
        <v>226</v>
      </c>
      <c r="AL797" s="26">
        <f>_xlfn.XLOOKUP(Consolidated[[#This Row],[CODE]],'[2]FCI updated 220517'!$B:$B,'[2]FCI updated 220517'!$GD:$GD)</f>
        <v>0.81299999999999994</v>
      </c>
      <c r="AM797" s="27">
        <f>IF(AND(Consolidated[[#This Row],[DESIGNATION]]="Historic",Consolidated[[#This Row],[DESIGNATION 3/22/2022]]="Historic"),AL797,AL797/1.6)</f>
        <v>0.50812499999999994</v>
      </c>
      <c r="AN797" s="21" t="s">
        <v>97</v>
      </c>
      <c r="AO797" s="21" t="s">
        <v>97</v>
      </c>
      <c r="AP797" s="21" t="str">
        <f>_xlfn.XLOOKUP(Consolidated[[#This Row],[CODE]],'[3]PRUEBA PVI'!$D:$D,'[3]PRUEBA PVI'!$I:$I,"NO DATA")</f>
        <v>REGULAR</v>
      </c>
      <c r="AQ797" s="28" t="str">
        <f>IF(_xlfn.XLOOKUP(Consolidated[[#This Row],[CODE]],'[4]PRUEBA PVI'!$D:$D,'[4]PRUEBA PVI'!$I:$I,"NOT FOUND")=Consolidated[[#This Row],[SPECIAL SCHOOL]],"MATCHES","NO")</f>
        <v>MATCHES</v>
      </c>
      <c r="AR797" s="28"/>
      <c r="AS797" s="21">
        <f>_xlfn.XLOOKUP(Consolidated[[#This Row],[CODE]],'[5]WORKING FILE'!$D:$D,'[5]WORKING FILE'!$W:$W,"")</f>
        <v>3</v>
      </c>
      <c r="AT797" s="33" t="str">
        <f>_xlfn.XLOOKUP(Consolidated[[#This Row],[CODE]],'[5]WORKING FILE'!$D:$D,'[5]WORKING FILE'!$V:$V)</f>
        <v>In flood zone but good size. Density Unknown.  Shelter</v>
      </c>
      <c r="AU797" s="21">
        <f>_xlfn.XLOOKUP(Consolidated[[#This Row],[CODE]],'[6]Karen sort'!$D:$D,'[6]Karen sort'!$O:$O,"NOT COMPLETE")</f>
        <v>0</v>
      </c>
      <c r="AV797" s="21">
        <v>17.899999999999999</v>
      </c>
      <c r="AW797" s="21">
        <v>4</v>
      </c>
      <c r="AX797" s="21" t="s">
        <v>92</v>
      </c>
      <c r="AY797" s="27" t="s">
        <v>92</v>
      </c>
      <c r="AZ797" s="21"/>
      <c r="BA797" s="21"/>
      <c r="BB797" s="21"/>
      <c r="BC797" s="21"/>
      <c r="BD797" s="21"/>
      <c r="BE797" s="21"/>
      <c r="BF797" s="24" t="s">
        <v>179</v>
      </c>
      <c r="BG797" s="24">
        <v>268.41116991329261</v>
      </c>
      <c r="BH797" s="29" t="str">
        <f>IF(_xlfn.XLOOKUP(Consolidated[[#This Row],[CODE]],'[4]PRUEBA PVI'!$D:$D,'[4]PRUEBA PVI'!$AF:$AF,"NOT FOUND")=BG797,"",_xlfn.XLOOKUP(Consolidated[[#This Row],[CODE]],'[4]PRUEBA PVI'!$D:$D,'[4]PRUEBA PVI'!$AF:$AF,"NOT FOUND"))</f>
        <v/>
      </c>
      <c r="BI797" s="30">
        <v>253.73412999617938</v>
      </c>
      <c r="BJ797" s="21">
        <v>22</v>
      </c>
      <c r="BK797" s="28" t="str">
        <f>IF(_xlfn.XLOOKUP(Consolidated[[#This Row],[CODE]],'[4]PRUEBA PVI'!$D:$D,'[4]PRUEBA PVI'!$AK:$AK,"NO DATA")=Consolidated[[#This Row],[NO OF CLASSROOMS]],"","DOES NOT MATCH")</f>
        <v/>
      </c>
      <c r="BL797" s="31">
        <f>Consolidated[[#This Row],[ENROLLMENT 2021-22]]/Consolidated[[#This Row],[NO OF CLASSROOMS]]</f>
        <v>11.53336954528088</v>
      </c>
      <c r="BM797" s="21">
        <f>Consolidated[[#This Row],[FLOOR AREA (SF)]]/Consolidated[[#This Row],[ENROLLMENT 2022-23]]</f>
        <v>158.35406556936684</v>
      </c>
      <c r="BN797" s="21" t="s">
        <v>99</v>
      </c>
      <c r="BO797" s="21" t="s">
        <v>132</v>
      </c>
      <c r="BP797" s="21" t="s">
        <v>97</v>
      </c>
      <c r="BQ797" s="21" t="s">
        <v>123</v>
      </c>
      <c r="BR797" s="21" t="s">
        <v>97</v>
      </c>
      <c r="BS797" s="21" t="str">
        <f>_xlfn.XLOOKUP(Consolidated[[#This Row],[CODE]],'[7]page 1'!$A:$A,'[7]page 1'!$C:$C,"")</f>
        <v/>
      </c>
      <c r="BT797" s="21" t="str">
        <f>_xlfn.XLOOKUP(Consolidated[[#This Row],[CODE]],[8]Sheet1!$A:$A,[8]Sheet1!$G:$G,"")</f>
        <v>ESSER ROOF SEALING PROGRAM</v>
      </c>
      <c r="BU797" s="21" t="s">
        <v>92</v>
      </c>
      <c r="BV797" s="21" t="s">
        <v>101</v>
      </c>
      <c r="BW797" s="25" t="s">
        <v>125</v>
      </c>
      <c r="BX797" s="32" t="s">
        <v>2136</v>
      </c>
      <c r="BY797" s="21" t="s">
        <v>2056</v>
      </c>
      <c r="BZ797" s="21" t="s">
        <v>103</v>
      </c>
      <c r="CA797" s="33" t="s">
        <v>2137</v>
      </c>
      <c r="CB797" s="21">
        <v>1</v>
      </c>
      <c r="CC797" s="25" t="s">
        <v>172</v>
      </c>
      <c r="CD797" s="21" t="s">
        <v>97</v>
      </c>
      <c r="CE797" s="21"/>
      <c r="CF797" s="21" t="s">
        <v>143</v>
      </c>
    </row>
    <row r="798" spans="1:84" ht="41.4" x14ac:dyDescent="0.3">
      <c r="A798" s="21">
        <v>71654</v>
      </c>
      <c r="B798" s="22" t="s">
        <v>2138</v>
      </c>
      <c r="C798" s="21" t="s">
        <v>295</v>
      </c>
      <c r="D798" s="21" t="s">
        <v>2056</v>
      </c>
      <c r="E798" s="21" t="s">
        <v>2056</v>
      </c>
      <c r="F798" s="21"/>
      <c r="G798" s="21" t="s">
        <v>189</v>
      </c>
      <c r="H798" s="21" t="s">
        <v>190</v>
      </c>
      <c r="I798" s="21" t="s">
        <v>92</v>
      </c>
      <c r="J798" s="21" t="s">
        <v>93</v>
      </c>
      <c r="K798" s="21" t="s">
        <v>191</v>
      </c>
      <c r="L798" s="24" t="s">
        <v>92</v>
      </c>
      <c r="M798" s="24" t="s">
        <v>92</v>
      </c>
      <c r="N798" s="24" t="s">
        <v>92</v>
      </c>
      <c r="O798" s="24" t="s">
        <v>92</v>
      </c>
      <c r="P798" s="24" t="s">
        <v>92</v>
      </c>
      <c r="Q798" s="24" t="s">
        <v>92</v>
      </c>
      <c r="R798" s="24" t="s">
        <v>92</v>
      </c>
      <c r="S798" s="24">
        <v>88.199545491406383</v>
      </c>
      <c r="T798" s="24">
        <v>109.64838803240282</v>
      </c>
      <c r="U798" s="24">
        <v>136.91865302898753</v>
      </c>
      <c r="V798" s="24" t="s">
        <v>92</v>
      </c>
      <c r="W798" s="24" t="s">
        <v>92</v>
      </c>
      <c r="X798" s="24" t="s">
        <v>92</v>
      </c>
      <c r="Y798" s="24" t="s">
        <v>92</v>
      </c>
      <c r="Z798" s="24" t="s">
        <v>92</v>
      </c>
      <c r="AA798" s="24" t="s">
        <v>92</v>
      </c>
      <c r="AB798" s="23" t="s">
        <v>192</v>
      </c>
      <c r="AC798" s="21">
        <v>18.438389999999998</v>
      </c>
      <c r="AD798" s="21">
        <v>-66.173580000000001</v>
      </c>
      <c r="AE798" s="21" t="str">
        <f>_xlfn.XLOOKUP(Consolidated[[#This Row],[CODE]],[1]updatedschoolpoints!$A:$A,[1]updatedschoolpoints!$O:$O)</f>
        <v>039-083-296-03</v>
      </c>
      <c r="AF798" s="21">
        <f>_xlfn.XLOOKUP(Consolidated[[#This Row],[CODE]],[1]updatedschoolpoints!$A:$A,[1]updatedschoolpoints!$Q:$Q)</f>
        <v>3</v>
      </c>
      <c r="AG798" s="21">
        <f>_xlfn.XLOOKUP(Consolidated[[#This Row],[CODE]],[1]updatedschoolpoints!$A:$A,[1]updatedschoolpoints!$P:$P)</f>
        <v>296</v>
      </c>
      <c r="AH798" s="21">
        <f>_xlfn.XLOOKUP(Consolidated[[#This Row],[CODE]],[1]updatedschoolpoints!$A:$A,[1]updatedschoolpoints!$I:$I)</f>
        <v>4.4907142230000003</v>
      </c>
      <c r="AI798" s="21">
        <f>_xlfn.XLOOKUP(Consolidated[[#This Row],[CODE]],[1]updatedschoolpoints!$A:$A,[1]updatedschoolpoints!$H:$H)</f>
        <v>195614.7291</v>
      </c>
      <c r="AJ798" s="38"/>
      <c r="AK798" s="21" t="s">
        <v>402</v>
      </c>
      <c r="AL798" s="26">
        <f>_xlfn.XLOOKUP(Consolidated[[#This Row],[CODE]],'[2]FCI updated 220517'!$B:$B,'[2]FCI updated 220517'!$GD:$GD)</f>
        <v>0.13750000000000001</v>
      </c>
      <c r="AM798" s="27">
        <f>IF(AND(Consolidated[[#This Row],[DESIGNATION]]="Historic",Consolidated[[#This Row],[DESIGNATION 3/22/2022]]="Historic"),AL798,AL798/1.6)</f>
        <v>8.59375E-2</v>
      </c>
      <c r="AN798" s="21" t="s">
        <v>97</v>
      </c>
      <c r="AO798" s="21" t="s">
        <v>46</v>
      </c>
      <c r="AP798" s="21" t="str">
        <f>_xlfn.XLOOKUP(Consolidated[[#This Row],[CODE]],'[3]PRUEBA PVI'!$D:$D,'[3]PRUEBA PVI'!$I:$I,"NO DATA")</f>
        <v>REGULAR</v>
      </c>
      <c r="AQ798" s="28" t="str">
        <f>IF(_xlfn.XLOOKUP(Consolidated[[#This Row],[CODE]],'[4]PRUEBA PVI'!$D:$D,'[4]PRUEBA PVI'!$I:$I,"NOT FOUND")=Consolidated[[#This Row],[SPECIAL SCHOOL]],"MATCHES","NO")</f>
        <v>MATCHES</v>
      </c>
      <c r="AR798" s="28"/>
      <c r="AS798" s="21">
        <f>_xlfn.XLOOKUP(Consolidated[[#This Row],[CODE]],'[5]WORKING FILE'!$D:$D,'[5]WORKING FILE'!$W:$W,"")</f>
        <v>3</v>
      </c>
      <c r="AT798" s="33" t="str">
        <f>_xlfn.XLOOKUP(Consolidated[[#This Row],[CODE]],'[5]WORKING FILE'!$D:$D,'[5]WORKING FILE'!$V:$V)</f>
        <v xml:space="preserve">In flood zone but good size. Density Unknown. </v>
      </c>
      <c r="AU798" s="21">
        <f>_xlfn.XLOOKUP(Consolidated[[#This Row],[CODE]],'[6]Karen sort'!$D:$D,'[6]Karen sort'!$O:$O,"NOT COMPLETE")</f>
        <v>0</v>
      </c>
      <c r="AV798" s="21">
        <v>17.899999999999999</v>
      </c>
      <c r="AW798" s="21">
        <v>2</v>
      </c>
      <c r="AX798" s="21" t="s">
        <v>92</v>
      </c>
      <c r="AY798" s="27" t="s">
        <v>92</v>
      </c>
      <c r="AZ798" s="21"/>
      <c r="BA798" s="21"/>
      <c r="BB798" s="21"/>
      <c r="BC798" s="21"/>
      <c r="BD798" s="21"/>
      <c r="BE798" s="21"/>
      <c r="BF798" s="24" t="s">
        <v>179</v>
      </c>
      <c r="BG798" s="24">
        <v>342.30673464150766</v>
      </c>
      <c r="BH798" s="29" t="str">
        <f>IF(_xlfn.XLOOKUP(Consolidated[[#This Row],[CODE]],'[4]PRUEBA PVI'!$D:$D,'[4]PRUEBA PVI'!$AF:$AF,"NOT FOUND")=BG798,"",_xlfn.XLOOKUP(Consolidated[[#This Row],[CODE]],'[4]PRUEBA PVI'!$D:$D,'[4]PRUEBA PVI'!$AF:$AF,"NOT FOUND"))</f>
        <v/>
      </c>
      <c r="BI798" s="30">
        <v>324.58370783870544</v>
      </c>
      <c r="BJ798" s="21">
        <v>23</v>
      </c>
      <c r="BK798" s="28" t="str">
        <f>IF(_xlfn.XLOOKUP(Consolidated[[#This Row],[CODE]],'[4]PRUEBA PVI'!$D:$D,'[4]PRUEBA PVI'!$AK:$AK,"NO DATA")=Consolidated[[#This Row],[NO OF CLASSROOMS]],"","DOES NOT MATCH")</f>
        <v/>
      </c>
      <c r="BL798" s="31">
        <f>Consolidated[[#This Row],[ENROLLMENT 2021-22]]/Consolidated[[#This Row],[NO OF CLASSROOMS]]</f>
        <v>14.112335123421975</v>
      </c>
      <c r="BM798" s="21">
        <f>Consolidated[[#This Row],[FLOOR AREA (SF)]]/Consolidated[[#This Row],[ENROLLMENT 2022-23]]</f>
        <v>0</v>
      </c>
      <c r="BN798" s="21" t="s">
        <v>99</v>
      </c>
      <c r="BO798" s="21" t="s">
        <v>132</v>
      </c>
      <c r="BP798" s="21" t="s">
        <v>97</v>
      </c>
      <c r="BQ798" s="21" t="s">
        <v>97</v>
      </c>
      <c r="BR798" s="21" t="s">
        <v>97</v>
      </c>
      <c r="BS798" s="21" t="str">
        <f>_xlfn.XLOOKUP(Consolidated[[#This Row],[CODE]],'[7]page 1'!$A:$A,'[7]page 1'!$C:$C,"")</f>
        <v/>
      </c>
      <c r="BT798" s="21" t="str">
        <f>_xlfn.XLOOKUP(Consolidated[[#This Row],[CODE]],[8]Sheet1!$A:$A,[8]Sheet1!$G:$G,"")</f>
        <v/>
      </c>
      <c r="BU798" s="21" t="s">
        <v>92</v>
      </c>
      <c r="BV798" s="21" t="s">
        <v>101</v>
      </c>
      <c r="BW798" s="25" t="s">
        <v>125</v>
      </c>
      <c r="BX798" s="32" t="s">
        <v>2139</v>
      </c>
      <c r="BY798" s="21" t="s">
        <v>2056</v>
      </c>
      <c r="BZ798" s="21" t="s">
        <v>103</v>
      </c>
      <c r="CA798" s="33" t="s">
        <v>2137</v>
      </c>
      <c r="CB798" s="21"/>
      <c r="CC798" s="25" t="s">
        <v>92</v>
      </c>
      <c r="CD798" s="21" t="s">
        <v>97</v>
      </c>
      <c r="CE798" s="21"/>
      <c r="CF798" s="21" t="s">
        <v>143</v>
      </c>
    </row>
    <row r="799" spans="1:84" ht="41.4" x14ac:dyDescent="0.3">
      <c r="A799" s="21">
        <v>71662</v>
      </c>
      <c r="B799" s="22" t="s">
        <v>2140</v>
      </c>
      <c r="C799" s="21" t="s">
        <v>295</v>
      </c>
      <c r="D799" s="21" t="s">
        <v>2056</v>
      </c>
      <c r="E799" s="21" t="s">
        <v>2056</v>
      </c>
      <c r="F799" s="21"/>
      <c r="G799" s="21" t="s">
        <v>119</v>
      </c>
      <c r="H799" s="21" t="s">
        <v>120</v>
      </c>
      <c r="I799" s="21" t="s">
        <v>92</v>
      </c>
      <c r="J799" s="21" t="s">
        <v>92</v>
      </c>
      <c r="K799" s="21" t="s">
        <v>121</v>
      </c>
      <c r="L799" s="24" t="s">
        <v>92</v>
      </c>
      <c r="M799" s="24">
        <v>32.431472393164363</v>
      </c>
      <c r="N799" s="24">
        <v>22.408072905001408</v>
      </c>
      <c r="O799" s="24">
        <v>30.035823336419053</v>
      </c>
      <c r="P799" s="24">
        <v>28.253851869292223</v>
      </c>
      <c r="Q799" s="24">
        <v>39.652301673218275</v>
      </c>
      <c r="R799" s="24">
        <v>35.935715000310211</v>
      </c>
      <c r="S799" s="24" t="s">
        <v>92</v>
      </c>
      <c r="T799" s="24" t="s">
        <v>92</v>
      </c>
      <c r="U799" s="24" t="s">
        <v>92</v>
      </c>
      <c r="V799" s="24" t="s">
        <v>92</v>
      </c>
      <c r="W799" s="24" t="s">
        <v>92</v>
      </c>
      <c r="X799" s="24" t="s">
        <v>92</v>
      </c>
      <c r="Y799" s="24" t="s">
        <v>92</v>
      </c>
      <c r="Z799" s="24" t="s">
        <v>92</v>
      </c>
      <c r="AA799" s="24" t="s">
        <v>92</v>
      </c>
      <c r="AB799" s="23" t="s">
        <v>198</v>
      </c>
      <c r="AC799" s="21">
        <v>18.433990000000001</v>
      </c>
      <c r="AD799" s="21">
        <v>-66.17268</v>
      </c>
      <c r="AE799" s="21" t="str">
        <f>_xlfn.XLOOKUP(Consolidated[[#This Row],[CODE]],[1]updatedschoolpoints!$A:$A,[1]updatedschoolpoints!$O:$O)</f>
        <v>061-003-350-03</v>
      </c>
      <c r="AF799" s="21">
        <f>_xlfn.XLOOKUP(Consolidated[[#This Row],[CODE]],[1]updatedschoolpoints!$A:$A,[1]updatedschoolpoints!$Q:$Q)</f>
        <v>3</v>
      </c>
      <c r="AG799" s="21">
        <f>_xlfn.XLOOKUP(Consolidated[[#This Row],[CODE]],[1]updatedschoolpoints!$A:$A,[1]updatedschoolpoints!$P:$P)</f>
        <v>350</v>
      </c>
      <c r="AH799" s="21">
        <f>_xlfn.XLOOKUP(Consolidated[[#This Row],[CODE]],[1]updatedschoolpoints!$A:$A,[1]updatedschoolpoints!$I:$I)</f>
        <v>1.906935375</v>
      </c>
      <c r="AI799" s="21">
        <f>_xlfn.XLOOKUP(Consolidated[[#This Row],[CODE]],[1]updatedschoolpoints!$A:$A,[1]updatedschoolpoints!$H:$H)</f>
        <v>83065.772660000002</v>
      </c>
      <c r="AJ799" s="21">
        <v>19356</v>
      </c>
      <c r="AK799" s="21" t="s">
        <v>314</v>
      </c>
      <c r="AL799" s="26">
        <f>_xlfn.XLOOKUP(Consolidated[[#This Row],[CODE]],'[2]FCI updated 220517'!$B:$B,'[2]FCI updated 220517'!$GD:$GD)</f>
        <v>0.53349999999999997</v>
      </c>
      <c r="AM799" s="27">
        <f>IF(AND(Consolidated[[#This Row],[DESIGNATION]]="Historic",Consolidated[[#This Row],[DESIGNATION 3/22/2022]]="Historic"),AL799,AL799/1.6)</f>
        <v>0.33343749999999994</v>
      </c>
      <c r="AN799" s="21" t="s">
        <v>97</v>
      </c>
      <c r="AO799" s="21" t="s">
        <v>97</v>
      </c>
      <c r="AP799" s="21" t="str">
        <f>_xlfn.XLOOKUP(Consolidated[[#This Row],[CODE]],'[3]PRUEBA PVI'!$D:$D,'[3]PRUEBA PVI'!$I:$I,"NO DATA")</f>
        <v>REGULAR</v>
      </c>
      <c r="AQ799" s="28" t="str">
        <f>IF(_xlfn.XLOOKUP(Consolidated[[#This Row],[CODE]],'[4]PRUEBA PVI'!$D:$D,'[4]PRUEBA PVI'!$I:$I,"NOT FOUND")=Consolidated[[#This Row],[SPECIAL SCHOOL]],"MATCHES","NO")</f>
        <v>MATCHES</v>
      </c>
      <c r="AR799" s="28"/>
      <c r="AS799" s="21">
        <f>_xlfn.XLOOKUP(Consolidated[[#This Row],[CODE]],'[5]WORKING FILE'!$D:$D,'[5]WORKING FILE'!$W:$W,"")</f>
        <v>1</v>
      </c>
      <c r="AT799" s="33" t="str">
        <f>_xlfn.XLOOKUP(Consolidated[[#This Row],[CODE]],'[5]WORKING FILE'!$D:$D,'[5]WORKING FILE'!$V:$V)</f>
        <v xml:space="preserve">Dense student population and in Flood plain. Recommend combining with nearby FRANCISCA DAVILA SEMPRIT by sending studetns there to benefit from extra space and site out of the flood plain. </v>
      </c>
      <c r="AU799" s="21" t="str">
        <f>_xlfn.XLOOKUP(Consolidated[[#This Row],[CODE]],'[6]Karen sort'!$D:$D,'[6]Karen sort'!$O:$O,"NOT COMPLETE")</f>
        <v>-</v>
      </c>
      <c r="AV799" s="21">
        <v>17.899999999999999</v>
      </c>
      <c r="AW799" s="21">
        <v>5</v>
      </c>
      <c r="AX799" s="21" t="s">
        <v>92</v>
      </c>
      <c r="AY799" s="27" t="s">
        <v>92</v>
      </c>
      <c r="AZ799" s="21"/>
      <c r="BA799" s="21"/>
      <c r="BB799" s="21"/>
      <c r="BC799" s="21"/>
      <c r="BD799" s="21"/>
      <c r="BE799" s="21"/>
      <c r="BF799" s="24" t="s">
        <v>98</v>
      </c>
      <c r="BG799" s="24">
        <v>188.71723717740554</v>
      </c>
      <c r="BH799" s="29" t="str">
        <f>IF(_xlfn.XLOOKUP(Consolidated[[#This Row],[CODE]],'[4]PRUEBA PVI'!$D:$D,'[4]PRUEBA PVI'!$AF:$AF,"NOT FOUND")=BG799,"",_xlfn.XLOOKUP(Consolidated[[#This Row],[CODE]],'[4]PRUEBA PVI'!$D:$D,'[4]PRUEBA PVI'!$AF:$AF,"NOT FOUND"))</f>
        <v/>
      </c>
      <c r="BI799" s="30">
        <v>178.07799452671637</v>
      </c>
      <c r="BJ799" s="21">
        <v>17</v>
      </c>
      <c r="BK799" s="28" t="str">
        <f>IF(_xlfn.XLOOKUP(Consolidated[[#This Row],[CODE]],'[4]PRUEBA PVI'!$D:$D,'[4]PRUEBA PVI'!$AK:$AK,"NO DATA")=Consolidated[[#This Row],[NO OF CLASSROOMS]],"","DOES NOT MATCH")</f>
        <v/>
      </c>
      <c r="BL799" s="31">
        <f>Consolidated[[#This Row],[ENROLLMENT 2021-22]]/Consolidated[[#This Row],[NO OF CLASSROOMS]]</f>
        <v>10.475176148630375</v>
      </c>
      <c r="BM799" s="21">
        <f>Consolidated[[#This Row],[FLOOR AREA (SF)]]/Consolidated[[#This Row],[ENROLLMENT 2022-23]]</f>
        <v>102.56614758409269</v>
      </c>
      <c r="BN799" s="21" t="s">
        <v>99</v>
      </c>
      <c r="BO799" s="21" t="s">
        <v>132</v>
      </c>
      <c r="BP799" s="21" t="s">
        <v>97</v>
      </c>
      <c r="BQ799" s="21" t="s">
        <v>97</v>
      </c>
      <c r="BR799" s="21" t="s">
        <v>97</v>
      </c>
      <c r="BS799" s="21" t="str">
        <f>_xlfn.XLOOKUP(Consolidated[[#This Row],[CODE]],'[7]page 1'!$A:$A,'[7]page 1'!$C:$C,"")</f>
        <v>85KVA</v>
      </c>
      <c r="BT799" s="21" t="str">
        <f>_xlfn.XLOOKUP(Consolidated[[#This Row],[CODE]],[8]Sheet1!$A:$A,[8]Sheet1!$G:$G,"")</f>
        <v/>
      </c>
      <c r="BU799" s="21" t="s">
        <v>92</v>
      </c>
      <c r="BV799" s="21" t="s">
        <v>101</v>
      </c>
      <c r="BW799" s="25" t="s">
        <v>92</v>
      </c>
      <c r="BX799" s="32" t="s">
        <v>2141</v>
      </c>
      <c r="BY799" s="21" t="s">
        <v>2056</v>
      </c>
      <c r="BZ799" s="21" t="s">
        <v>103</v>
      </c>
      <c r="CA799" s="33" t="s">
        <v>2122</v>
      </c>
      <c r="CB799" s="21">
        <v>1</v>
      </c>
      <c r="CC799" s="25" t="s">
        <v>172</v>
      </c>
      <c r="CD799" s="21" t="s">
        <v>97</v>
      </c>
      <c r="CE799" s="21"/>
      <c r="CF799" s="21" t="s">
        <v>127</v>
      </c>
    </row>
    <row r="800" spans="1:84" ht="41.4" x14ac:dyDescent="0.3">
      <c r="A800" s="21">
        <v>71670</v>
      </c>
      <c r="B800" s="22" t="s">
        <v>345</v>
      </c>
      <c r="C800" s="21" t="s">
        <v>295</v>
      </c>
      <c r="D800" s="21" t="s">
        <v>2056</v>
      </c>
      <c r="E800" s="21" t="s">
        <v>2056</v>
      </c>
      <c r="F800" s="21"/>
      <c r="G800" s="21" t="s">
        <v>160</v>
      </c>
      <c r="H800" s="21" t="s">
        <v>161</v>
      </c>
      <c r="I800" s="21" t="s">
        <v>92</v>
      </c>
      <c r="J800" s="21" t="s">
        <v>92</v>
      </c>
      <c r="K800" s="21" t="s">
        <v>162</v>
      </c>
      <c r="L800" s="24" t="s">
        <v>92</v>
      </c>
      <c r="M800" s="24" t="s">
        <v>92</v>
      </c>
      <c r="N800" s="24" t="s">
        <v>92</v>
      </c>
      <c r="O800" s="24" t="s">
        <v>92</v>
      </c>
      <c r="P800" s="24" t="s">
        <v>92</v>
      </c>
      <c r="Q800" s="24" t="s">
        <v>92</v>
      </c>
      <c r="R800" s="24" t="s">
        <v>92</v>
      </c>
      <c r="S800" s="24" t="s">
        <v>92</v>
      </c>
      <c r="T800" s="24" t="s">
        <v>92</v>
      </c>
      <c r="U800" s="24" t="s">
        <v>92</v>
      </c>
      <c r="V800" s="24">
        <v>148.94233861403652</v>
      </c>
      <c r="W800" s="24">
        <v>152.63782799650684</v>
      </c>
      <c r="X800" s="24">
        <v>130.26742822110668</v>
      </c>
      <c r="Y800" s="24">
        <v>138.90988152558216</v>
      </c>
      <c r="Z800" s="24" t="s">
        <v>92</v>
      </c>
      <c r="AA800" s="24" t="s">
        <v>92</v>
      </c>
      <c r="AB800" s="23" t="s">
        <v>313</v>
      </c>
      <c r="AC800" s="21">
        <v>18.449280000000002</v>
      </c>
      <c r="AD800" s="21">
        <v>-66.181709999999995</v>
      </c>
      <c r="AE800" s="21" t="str">
        <f>_xlfn.XLOOKUP(Consolidated[[#This Row],[CODE]],[1]updatedschoolpoints!$A:$A,[1]updatedschoolpoints!$O:$O)</f>
        <v>039-051-177-01</v>
      </c>
      <c r="AF800" s="21">
        <f>_xlfn.XLOOKUP(Consolidated[[#This Row],[CODE]],[1]updatedschoolpoints!$A:$A,[1]updatedschoolpoints!$Q:$Q)</f>
        <v>1</v>
      </c>
      <c r="AG800" s="21">
        <f>_xlfn.XLOOKUP(Consolidated[[#This Row],[CODE]],[1]updatedschoolpoints!$A:$A,[1]updatedschoolpoints!$P:$P)</f>
        <v>177</v>
      </c>
      <c r="AH800" s="21">
        <f>_xlfn.XLOOKUP(Consolidated[[#This Row],[CODE]],[1]updatedschoolpoints!$A:$A,[1]updatedschoolpoints!$I:$I)</f>
        <v>3.1573108350000001</v>
      </c>
      <c r="AI800" s="21">
        <f>_xlfn.XLOOKUP(Consolidated[[#This Row],[CODE]],[1]updatedschoolpoints!$A:$A,[1]updatedschoolpoints!$H:$H)</f>
        <v>137531.90979999999</v>
      </c>
      <c r="AJ800" s="21">
        <v>106100</v>
      </c>
      <c r="AK800" s="21" t="s">
        <v>405</v>
      </c>
      <c r="AL800" s="26">
        <f>_xlfn.XLOOKUP(Consolidated[[#This Row],[CODE]],'[2]FCI updated 220517'!$B:$B,'[2]FCI updated 220517'!$GD:$GD)</f>
        <v>0.64299999999999902</v>
      </c>
      <c r="AM800" s="27">
        <f>IF(AND(Consolidated[[#This Row],[DESIGNATION]]="Historic",Consolidated[[#This Row],[DESIGNATION 3/22/2022]]="Historic"),AL800,AL800/1.6)</f>
        <v>0.40187499999999937</v>
      </c>
      <c r="AN800" s="21" t="s">
        <v>45</v>
      </c>
      <c r="AO800" s="21" t="s">
        <v>46</v>
      </c>
      <c r="AP800" s="21" t="str">
        <f>_xlfn.XLOOKUP(Consolidated[[#This Row],[CODE]],'[3]PRUEBA PVI'!$D:$D,'[3]PRUEBA PVI'!$I:$I,"NO DATA")</f>
        <v>VOCACIONAL</v>
      </c>
      <c r="AQ800" s="28" t="str">
        <f>IF(_xlfn.XLOOKUP(Consolidated[[#This Row],[CODE]],'[4]PRUEBA PVI'!$D:$D,'[4]PRUEBA PVI'!$I:$I,"NOT FOUND")=Consolidated[[#This Row],[SPECIAL SCHOOL]],"MATCHES","NO")</f>
        <v>MATCHES</v>
      </c>
      <c r="AR800" s="28"/>
      <c r="AS800" s="21">
        <f>_xlfn.XLOOKUP(Consolidated[[#This Row],[CODE]],'[5]WORKING FILE'!$D:$D,'[5]WORKING FILE'!$W:$W,"")</f>
        <v>4</v>
      </c>
      <c r="AT800" s="33" t="str">
        <f>_xlfn.XLOOKUP(Consolidated[[#This Row],[CODE]],'[5]WORKING FILE'!$D:$D,'[5]WORKING FILE'!$V:$V)</f>
        <v>shelter. Bring students from MARIA TERESA PINEIRO. Small addition</v>
      </c>
      <c r="AU800" s="21" t="str">
        <f>_xlfn.XLOOKUP(Consolidated[[#This Row],[CODE]],'[6]Karen sort'!$D:$D,'[6]Karen sort'!$O:$O,"NOT COMPLETE")</f>
        <v>9-12</v>
      </c>
      <c r="AV800" s="21">
        <v>17.899999999999999</v>
      </c>
      <c r="AW800" s="21">
        <v>3</v>
      </c>
      <c r="AX800" s="21" t="s">
        <v>92</v>
      </c>
      <c r="AY800" s="27" t="s">
        <v>92</v>
      </c>
      <c r="AZ800" s="21"/>
      <c r="BA800" s="21"/>
      <c r="BB800" s="21"/>
      <c r="BC800" s="21"/>
      <c r="BD800" s="21"/>
      <c r="BE800" s="21"/>
      <c r="BF800" s="24" t="s">
        <v>98</v>
      </c>
      <c r="BG800" s="24">
        <v>570.75747635723224</v>
      </c>
      <c r="BH800" s="29" t="str">
        <f>IF(_xlfn.XLOOKUP(Consolidated[[#This Row],[CODE]],'[4]PRUEBA PVI'!$D:$D,'[4]PRUEBA PVI'!$AF:$AF,"NOT FOUND")=BG800,"",_xlfn.XLOOKUP(Consolidated[[#This Row],[CODE]],'[4]PRUEBA PVI'!$D:$D,'[4]PRUEBA PVI'!$AF:$AF,"NOT FOUND"))</f>
        <v/>
      </c>
      <c r="BI800" s="30">
        <v>547.5188423710814</v>
      </c>
      <c r="BJ800" s="21">
        <v>47</v>
      </c>
      <c r="BK800" s="28" t="str">
        <f>IF(_xlfn.XLOOKUP(Consolidated[[#This Row],[CODE]],'[4]PRUEBA PVI'!$D:$D,'[4]PRUEBA PVI'!$AK:$AK,"NO DATA")=Consolidated[[#This Row],[NO OF CLASSROOMS]],"","DOES NOT MATCH")</f>
        <v/>
      </c>
      <c r="BL800" s="31">
        <f>Consolidated[[#This Row],[ENROLLMENT 2021-22]]/Consolidated[[#This Row],[NO OF CLASSROOMS]]</f>
        <v>11.649337071725137</v>
      </c>
      <c r="BM800" s="21">
        <f>Consolidated[[#This Row],[FLOOR AREA (SF)]]/Consolidated[[#This Row],[ENROLLMENT 2022-23]]</f>
        <v>185.89331615446579</v>
      </c>
      <c r="BN800" s="21" t="s">
        <v>99</v>
      </c>
      <c r="BO800" s="21" t="s">
        <v>132</v>
      </c>
      <c r="BP800" s="21" t="s">
        <v>97</v>
      </c>
      <c r="BQ800" s="21" t="s">
        <v>123</v>
      </c>
      <c r="BR800" s="21" t="s">
        <v>97</v>
      </c>
      <c r="BS800" s="21" t="str">
        <f>_xlfn.XLOOKUP(Consolidated[[#This Row],[CODE]],'[7]page 1'!$A:$A,'[7]page 1'!$C:$C,"")</f>
        <v/>
      </c>
      <c r="BT800" s="21" t="str">
        <f>_xlfn.XLOOKUP(Consolidated[[#This Row],[CODE]],[8]Sheet1!$A:$A,[8]Sheet1!$G:$G,"")</f>
        <v/>
      </c>
      <c r="BU800" s="21" t="s">
        <v>92</v>
      </c>
      <c r="BV800" s="21" t="s">
        <v>101</v>
      </c>
      <c r="BW800" s="25" t="s">
        <v>125</v>
      </c>
      <c r="BX800" s="32" t="s">
        <v>2142</v>
      </c>
      <c r="BY800" s="21" t="s">
        <v>2056</v>
      </c>
      <c r="BZ800" s="21" t="s">
        <v>103</v>
      </c>
      <c r="CA800" s="33" t="s">
        <v>2122</v>
      </c>
      <c r="CB800" s="21">
        <v>1</v>
      </c>
      <c r="CC800" s="25" t="s">
        <v>172</v>
      </c>
      <c r="CD800" s="21" t="s">
        <v>97</v>
      </c>
      <c r="CE800" s="21"/>
      <c r="CF800" s="21" t="s">
        <v>143</v>
      </c>
    </row>
    <row r="801" spans="1:84" ht="41.4" x14ac:dyDescent="0.3">
      <c r="A801" s="21">
        <v>71704</v>
      </c>
      <c r="B801" s="22" t="s">
        <v>2143</v>
      </c>
      <c r="C801" s="21" t="s">
        <v>295</v>
      </c>
      <c r="D801" s="21" t="s">
        <v>2056</v>
      </c>
      <c r="E801" s="21" t="s">
        <v>2056</v>
      </c>
      <c r="F801" s="21"/>
      <c r="G801" s="21" t="s">
        <v>108</v>
      </c>
      <c r="H801" s="21" t="s">
        <v>109</v>
      </c>
      <c r="I801" s="21" t="s">
        <v>92</v>
      </c>
      <c r="J801" s="21" t="s">
        <v>93</v>
      </c>
      <c r="K801" s="21" t="s">
        <v>111</v>
      </c>
      <c r="L801" s="24" t="s">
        <v>92</v>
      </c>
      <c r="M801" s="24">
        <v>17.169603031675251</v>
      </c>
      <c r="N801" s="24">
        <v>14.005045565625881</v>
      </c>
      <c r="O801" s="24">
        <v>23.465486981577385</v>
      </c>
      <c r="P801" s="24">
        <v>16.010516059265594</v>
      </c>
      <c r="Q801" s="24">
        <v>23.602560519772783</v>
      </c>
      <c r="R801" s="24">
        <v>18.913534210689583</v>
      </c>
      <c r="S801" s="24">
        <v>29.399848497135459</v>
      </c>
      <c r="T801" s="24">
        <v>44.426502047611486</v>
      </c>
      <c r="U801" s="24">
        <v>34.229663257246884</v>
      </c>
      <c r="V801" s="24" t="s">
        <v>92</v>
      </c>
      <c r="W801" s="24" t="s">
        <v>92</v>
      </c>
      <c r="X801" s="24" t="s">
        <v>92</v>
      </c>
      <c r="Y801" s="24" t="s">
        <v>92</v>
      </c>
      <c r="Z801" s="24" t="s">
        <v>92</v>
      </c>
      <c r="AA801" s="24" t="s">
        <v>92</v>
      </c>
      <c r="AB801" s="23" t="s">
        <v>213</v>
      </c>
      <c r="AC801" s="21">
        <v>18.4268</v>
      </c>
      <c r="AD801" s="21">
        <v>-66.18486</v>
      </c>
      <c r="AE801" s="21" t="str">
        <f>_xlfn.XLOOKUP(Consolidated[[#This Row],[CODE]],[1]updatedschoolpoints!$A:$A,[1]updatedschoolpoints!$O:$O)</f>
        <v>061-031-031-08</v>
      </c>
      <c r="AF801" s="21">
        <f>_xlfn.XLOOKUP(Consolidated[[#This Row],[CODE]],[1]updatedschoolpoints!$A:$A,[1]updatedschoolpoints!$Q:$Q)</f>
        <v>8</v>
      </c>
      <c r="AG801" s="21">
        <f>_xlfn.XLOOKUP(Consolidated[[#This Row],[CODE]],[1]updatedschoolpoints!$A:$A,[1]updatedschoolpoints!$P:$P)</f>
        <v>31</v>
      </c>
      <c r="AH801" s="21">
        <f>_xlfn.XLOOKUP(Consolidated[[#This Row],[CODE]],[1]updatedschoolpoints!$A:$A,[1]updatedschoolpoints!$I:$I)</f>
        <v>5.6107814820000002</v>
      </c>
      <c r="AI801" s="21">
        <f>_xlfn.XLOOKUP(Consolidated[[#This Row],[CODE]],[1]updatedschoolpoints!$A:$A,[1]updatedschoolpoints!$H:$H)</f>
        <v>244404.6637</v>
      </c>
      <c r="AJ801" s="21">
        <v>96920</v>
      </c>
      <c r="AK801" s="21" t="s">
        <v>186</v>
      </c>
      <c r="AL801" s="26">
        <f>_xlfn.XLOOKUP(Consolidated[[#This Row],[CODE]],'[2]FCI updated 220517'!$B:$B,'[2]FCI updated 220517'!$GD:$GD)</f>
        <v>1.3680000000000001</v>
      </c>
      <c r="AM801" s="27">
        <f>IF(AND(Consolidated[[#This Row],[DESIGNATION]]="Historic",Consolidated[[#This Row],[DESIGNATION 3/22/2022]]="Historic"),AL801,AL801/1.6)</f>
        <v>0.85499999999999998</v>
      </c>
      <c r="AN801" s="21" t="s">
        <v>97</v>
      </c>
      <c r="AO801" s="21" t="s">
        <v>97</v>
      </c>
      <c r="AP801" s="21" t="str">
        <f>_xlfn.XLOOKUP(Consolidated[[#This Row],[CODE]],'[3]PRUEBA PVI'!$D:$D,'[3]PRUEBA PVI'!$I:$I,"NO DATA")</f>
        <v>REGULAR</v>
      </c>
      <c r="AQ801" s="28" t="str">
        <f>IF(_xlfn.XLOOKUP(Consolidated[[#This Row],[CODE]],'[4]PRUEBA PVI'!$D:$D,'[4]PRUEBA PVI'!$I:$I,"NOT FOUND")=Consolidated[[#This Row],[SPECIAL SCHOOL]],"MATCHES","NO")</f>
        <v>MATCHES</v>
      </c>
      <c r="AR801" s="28"/>
      <c r="AS801" s="21">
        <f>_xlfn.XLOOKUP(Consolidated[[#This Row],[CODE]],'[5]WORKING FILE'!$D:$D,'[5]WORKING FILE'!$W:$W,"")</f>
        <v>3</v>
      </c>
      <c r="AT801" s="33" t="str">
        <f>_xlfn.XLOOKUP(Consolidated[[#This Row],[CODE]],'[5]WORKING FILE'!$D:$D,'[5]WORKING FILE'!$V:$V)</f>
        <v>Lots of extra square footage. Bring students from CARMEN BARROSO MORALES and DELIA DAVILA DE CABAN here. Merge schools. Shelter</v>
      </c>
      <c r="AU801" s="21" t="str">
        <f>_xlfn.XLOOKUP(Consolidated[[#This Row],[CODE]],'[6]Karen sort'!$D:$D,'[6]Karen sort'!$O:$O,"NOT COMPLETE")</f>
        <v>PK-8</v>
      </c>
      <c r="AV801" s="21">
        <v>17.899999999999999</v>
      </c>
      <c r="AW801" s="21">
        <v>2</v>
      </c>
      <c r="AX801" s="21" t="s">
        <v>92</v>
      </c>
      <c r="AY801" s="27" t="s">
        <v>92</v>
      </c>
      <c r="AZ801" s="21"/>
      <c r="BA801" s="21"/>
      <c r="BB801" s="21"/>
      <c r="BC801" s="21"/>
      <c r="BD801" s="21"/>
      <c r="BE801" s="21"/>
      <c r="BF801" s="24" t="s">
        <v>131</v>
      </c>
      <c r="BG801" s="24">
        <v>241.95816741455519</v>
      </c>
      <c r="BH801" s="29" t="str">
        <f>IF(_xlfn.XLOOKUP(Consolidated[[#This Row],[CODE]],'[4]PRUEBA PVI'!$D:$D,'[4]PRUEBA PVI'!$AF:$AF,"NOT FOUND")=BG801,"",_xlfn.XLOOKUP(Consolidated[[#This Row],[CODE]],'[4]PRUEBA PVI'!$D:$D,'[4]PRUEBA PVI'!$AF:$AF,"NOT FOUND"))</f>
        <v/>
      </c>
      <c r="BI801" s="30">
        <v>228.69281289519381</v>
      </c>
      <c r="BJ801" s="21">
        <v>44</v>
      </c>
      <c r="BK801" s="28" t="str">
        <f>IF(_xlfn.XLOOKUP(Consolidated[[#This Row],[CODE]],'[4]PRUEBA PVI'!$D:$D,'[4]PRUEBA PVI'!$AK:$AK,"NO DATA")=Consolidated[[#This Row],[NO OF CLASSROOMS]],"","DOES NOT MATCH")</f>
        <v/>
      </c>
      <c r="BL801" s="31">
        <f>Consolidated[[#This Row],[ENROLLMENT 2021-22]]/Consolidated[[#This Row],[NO OF CLASSROOMS]]</f>
        <v>5.1975639294362228</v>
      </c>
      <c r="BM801" s="21">
        <f>Consolidated[[#This Row],[FLOOR AREA (SF)]]/Consolidated[[#This Row],[ENROLLMENT 2022-23]]</f>
        <v>400.56511022396552</v>
      </c>
      <c r="BN801" s="21" t="s">
        <v>114</v>
      </c>
      <c r="BO801" s="21" t="s">
        <v>132</v>
      </c>
      <c r="BP801" s="21" t="s">
        <v>97</v>
      </c>
      <c r="BQ801" s="21" t="s">
        <v>123</v>
      </c>
      <c r="BR801" s="21" t="s">
        <v>97</v>
      </c>
      <c r="BS801" s="21" t="str">
        <f>_xlfn.XLOOKUP(Consolidated[[#This Row],[CODE]],'[7]page 1'!$A:$A,'[7]page 1'!$C:$C,"")</f>
        <v/>
      </c>
      <c r="BT801" s="21" t="str">
        <f>_xlfn.XLOOKUP(Consolidated[[#This Row],[CODE]],[8]Sheet1!$A:$A,[8]Sheet1!$G:$G,"")</f>
        <v/>
      </c>
      <c r="BU801" s="21" t="s">
        <v>285</v>
      </c>
      <c r="BV801" s="21" t="s">
        <v>124</v>
      </c>
      <c r="BW801" s="25" t="s">
        <v>279</v>
      </c>
      <c r="BX801" s="32" t="s">
        <v>2144</v>
      </c>
      <c r="BY801" s="21" t="s">
        <v>2056</v>
      </c>
      <c r="BZ801" s="21" t="s">
        <v>103</v>
      </c>
      <c r="CA801" s="33" t="s">
        <v>2122</v>
      </c>
      <c r="CB801" s="21">
        <v>1</v>
      </c>
      <c r="CC801" s="25" t="s">
        <v>105</v>
      </c>
      <c r="CD801" s="21" t="s">
        <v>97</v>
      </c>
      <c r="CE801" s="21"/>
      <c r="CF801" s="21" t="s">
        <v>176</v>
      </c>
    </row>
    <row r="802" spans="1:84" ht="70.2" x14ac:dyDescent="0.3">
      <c r="A802" s="21">
        <v>71720</v>
      </c>
      <c r="B802" s="22" t="s">
        <v>310</v>
      </c>
      <c r="C802" s="21" t="s">
        <v>91</v>
      </c>
      <c r="D802" s="21" t="s">
        <v>377</v>
      </c>
      <c r="E802" s="21" t="s">
        <v>377</v>
      </c>
      <c r="F802" s="21"/>
      <c r="G802" s="21" t="s">
        <v>119</v>
      </c>
      <c r="H802" s="21" t="s">
        <v>120</v>
      </c>
      <c r="I802" s="21" t="s">
        <v>92</v>
      </c>
      <c r="J802" s="21" t="s">
        <v>93</v>
      </c>
      <c r="K802" s="21" t="s">
        <v>121</v>
      </c>
      <c r="L802" s="24" t="s">
        <v>92</v>
      </c>
      <c r="M802" s="24">
        <v>21.938937207140597</v>
      </c>
      <c r="N802" s="24">
        <v>22.408072905001408</v>
      </c>
      <c r="O802" s="24">
        <v>22.526867502314289</v>
      </c>
      <c r="P802" s="24">
        <v>36.730007430079887</v>
      </c>
      <c r="Q802" s="24">
        <v>16.049741153445492</v>
      </c>
      <c r="R802" s="24">
        <v>17.022180789620627</v>
      </c>
      <c r="S802" s="24" t="s">
        <v>92</v>
      </c>
      <c r="T802" s="24" t="s">
        <v>92</v>
      </c>
      <c r="U802" s="24" t="s">
        <v>92</v>
      </c>
      <c r="V802" s="24" t="s">
        <v>92</v>
      </c>
      <c r="W802" s="24" t="s">
        <v>92</v>
      </c>
      <c r="X802" s="24" t="s">
        <v>92</v>
      </c>
      <c r="Y802" s="24" t="s">
        <v>92</v>
      </c>
      <c r="Z802" s="24">
        <v>13.739753602915172</v>
      </c>
      <c r="AA802" s="24" t="s">
        <v>92</v>
      </c>
      <c r="AB802" s="23" t="s">
        <v>136</v>
      </c>
      <c r="AC802" s="21">
        <v>18.41309</v>
      </c>
      <c r="AD802" s="21">
        <v>-66.329300000000003</v>
      </c>
      <c r="AE802" s="21" t="str">
        <f>_xlfn.XLOOKUP(Consolidated[[#This Row],[CODE]],[1]updatedschoolpoints!$A:$A,[1]updatedschoolpoints!$O:$O)</f>
        <v>058-078-049-05</v>
      </c>
      <c r="AF802" s="21">
        <f>_xlfn.XLOOKUP(Consolidated[[#This Row],[CODE]],[1]updatedschoolpoints!$A:$A,[1]updatedschoolpoints!$Q:$Q)</f>
        <v>5</v>
      </c>
      <c r="AG802" s="21">
        <f>_xlfn.XLOOKUP(Consolidated[[#This Row],[CODE]],[1]updatedschoolpoints!$A:$A,[1]updatedschoolpoints!$P:$P)</f>
        <v>49</v>
      </c>
      <c r="AH802" s="21">
        <f>_xlfn.XLOOKUP(Consolidated[[#This Row],[CODE]],[1]updatedschoolpoints!$A:$A,[1]updatedschoolpoints!$I:$I)</f>
        <v>2.075051845</v>
      </c>
      <c r="AI802" s="21">
        <f>_xlfn.XLOOKUP(Consolidated[[#This Row],[CODE]],[1]updatedschoolpoints!$A:$A,[1]updatedschoolpoints!$H:$H)</f>
        <v>90389.258369999996</v>
      </c>
      <c r="AJ802" s="21">
        <v>30980</v>
      </c>
      <c r="AK802" s="21" t="s">
        <v>2082</v>
      </c>
      <c r="AL802" s="26">
        <f>_xlfn.XLOOKUP(Consolidated[[#This Row],[CODE]],'[2]FCI updated 220517'!$B:$B,'[2]FCI updated 220517'!$GD:$GD)</f>
        <v>1.1120000000000001</v>
      </c>
      <c r="AM802" s="27">
        <f>IF(AND(Consolidated[[#This Row],[DESIGNATION]]="Historic",Consolidated[[#This Row],[DESIGNATION 3/22/2022]]="Historic"),AL802,AL802/1.6)</f>
        <v>0.69500000000000006</v>
      </c>
      <c r="AN802" s="21" t="s">
        <v>97</v>
      </c>
      <c r="AO802" s="21" t="s">
        <v>97</v>
      </c>
      <c r="AP802" s="21" t="str">
        <f>_xlfn.XLOOKUP(Consolidated[[#This Row],[CODE]],'[3]PRUEBA PVI'!$D:$D,'[3]PRUEBA PVI'!$I:$I,"NO DATA")</f>
        <v>REGULAR</v>
      </c>
      <c r="AQ802" s="28" t="str">
        <f>IF(_xlfn.XLOOKUP(Consolidated[[#This Row],[CODE]],'[4]PRUEBA PVI'!$D:$D,'[4]PRUEBA PVI'!$I:$I,"NOT FOUND")=Consolidated[[#This Row],[SPECIAL SCHOOL]],"MATCHES","NO")</f>
        <v>MATCHES</v>
      </c>
      <c r="AR802" s="28"/>
      <c r="AS802" s="21">
        <f>_xlfn.XLOOKUP(Consolidated[[#This Row],[CODE]],'[5]WORKING FILE'!$D:$D,'[5]WORKING FILE'!$W:$W,"")</f>
        <v>1</v>
      </c>
      <c r="AT802" s="33" t="str">
        <f>_xlfn.XLOOKUP(Consolidated[[#This Row],[CODE]],'[5]WORKING FILE'!$D:$D,'[5]WORKING FILE'!$V:$V)</f>
        <v>&lt;1m to APOLO SAN ANTONIO 6-8 changed to PK-8, moved these students there</v>
      </c>
      <c r="AU802" s="21" t="str">
        <f>_xlfn.XLOOKUP(Consolidated[[#This Row],[CODE]],'[6]Karen sort'!$D:$D,'[6]Karen sort'!$O:$O,"NOT COMPLETE")</f>
        <v>K-5</v>
      </c>
      <c r="AV802" s="21">
        <v>11.7</v>
      </c>
      <c r="AW802" s="21">
        <v>4</v>
      </c>
      <c r="AX802" s="21" t="s">
        <v>92</v>
      </c>
      <c r="AY802" s="27" t="s">
        <v>92</v>
      </c>
      <c r="AZ802" s="21"/>
      <c r="BA802" s="21"/>
      <c r="BB802" s="21"/>
      <c r="BC802" s="21"/>
      <c r="BD802" s="21"/>
      <c r="BE802" s="21"/>
      <c r="BF802" s="24" t="s">
        <v>98</v>
      </c>
      <c r="BG802" s="24">
        <v>184.89753658537302</v>
      </c>
      <c r="BH802" s="29" t="str">
        <f>IF(_xlfn.XLOOKUP(Consolidated[[#This Row],[CODE]],'[4]PRUEBA PVI'!$D:$D,'[4]PRUEBA PVI'!$AF:$AF,"NOT FOUND")=BG802,"",_xlfn.XLOOKUP(Consolidated[[#This Row],[CODE]],'[4]PRUEBA PVI'!$D:$D,'[4]PRUEBA PVI'!$AF:$AF,"NOT FOUND"))</f>
        <v/>
      </c>
      <c r="BI802" s="30">
        <v>177.59463786579155</v>
      </c>
      <c r="BJ802" s="21">
        <v>28</v>
      </c>
      <c r="BK802" s="28" t="str">
        <f>IF(_xlfn.XLOOKUP(Consolidated[[#This Row],[CODE]],'[4]PRUEBA PVI'!$D:$D,'[4]PRUEBA PVI'!$AK:$AK,"NO DATA")=Consolidated[[#This Row],[NO OF CLASSROOMS]],"","DOES NOT MATCH")</f>
        <v/>
      </c>
      <c r="BL802" s="31">
        <f>Consolidated[[#This Row],[ENROLLMENT 2021-22]]/Consolidated[[#This Row],[NO OF CLASSROOMS]]</f>
        <v>6.3426656380639841</v>
      </c>
      <c r="BM802" s="21">
        <f>Consolidated[[#This Row],[FLOOR AREA (SF)]]/Consolidated[[#This Row],[ENROLLMENT 2022-23]]</f>
        <v>167.55225933307963</v>
      </c>
      <c r="BN802" s="21" t="s">
        <v>99</v>
      </c>
      <c r="BO802" s="21" t="s">
        <v>115</v>
      </c>
      <c r="BP802" s="21" t="s">
        <v>97</v>
      </c>
      <c r="BQ802" s="21" t="s">
        <v>97</v>
      </c>
      <c r="BR802" s="21" t="s">
        <v>97</v>
      </c>
      <c r="BS802" s="21" t="str">
        <f>_xlfn.XLOOKUP(Consolidated[[#This Row],[CODE]],'[7]page 1'!$A:$A,'[7]page 1'!$C:$C,"")</f>
        <v/>
      </c>
      <c r="BT802" s="21" t="str">
        <f>_xlfn.XLOOKUP(Consolidated[[#This Row],[CODE]],[8]Sheet1!$A:$A,[8]Sheet1!$G:$G,"")</f>
        <v/>
      </c>
      <c r="BU802" s="21" t="s">
        <v>92</v>
      </c>
      <c r="BV802" s="21" t="s">
        <v>101</v>
      </c>
      <c r="BW802" s="25" t="s">
        <v>92</v>
      </c>
      <c r="BX802" s="32" t="s">
        <v>2145</v>
      </c>
      <c r="BY802" s="21" t="s">
        <v>377</v>
      </c>
      <c r="BZ802" s="21" t="s">
        <v>103</v>
      </c>
      <c r="CA802" s="33" t="s">
        <v>2059</v>
      </c>
      <c r="CB802" s="21">
        <v>1</v>
      </c>
      <c r="CC802" s="25" t="s">
        <v>105</v>
      </c>
      <c r="CD802" s="21" t="s">
        <v>97</v>
      </c>
      <c r="CE802" s="21"/>
      <c r="CF802" s="21" t="s">
        <v>127</v>
      </c>
    </row>
    <row r="803" spans="1:84" ht="56.4" x14ac:dyDescent="0.3">
      <c r="A803" s="21">
        <v>71738</v>
      </c>
      <c r="B803" s="22" t="s">
        <v>1604</v>
      </c>
      <c r="C803" s="21" t="s">
        <v>91</v>
      </c>
      <c r="D803" s="21" t="s">
        <v>377</v>
      </c>
      <c r="E803" s="21" t="s">
        <v>377</v>
      </c>
      <c r="F803" s="21"/>
      <c r="G803" s="21" t="s">
        <v>255</v>
      </c>
      <c r="H803" s="21" t="s">
        <v>256</v>
      </c>
      <c r="I803" s="21" t="s">
        <v>110</v>
      </c>
      <c r="J803" s="21" t="s">
        <v>92</v>
      </c>
      <c r="K803" s="21" t="s">
        <v>111</v>
      </c>
      <c r="L803" s="24">
        <v>32.126615136578131</v>
      </c>
      <c r="M803" s="24">
        <v>32.431472393164363</v>
      </c>
      <c r="N803" s="24">
        <v>25.209082018126583</v>
      </c>
      <c r="O803" s="24">
        <v>23.465486981577385</v>
      </c>
      <c r="P803" s="24">
        <v>33.904622243150669</v>
      </c>
      <c r="Q803" s="24">
        <v>30.211277465309163</v>
      </c>
      <c r="R803" s="24">
        <v>25.533271184430937</v>
      </c>
      <c r="S803" s="24">
        <v>28.451466287550446</v>
      </c>
      <c r="T803" s="24" t="s">
        <v>92</v>
      </c>
      <c r="U803" s="24" t="s">
        <v>92</v>
      </c>
      <c r="V803" s="24" t="s">
        <v>92</v>
      </c>
      <c r="W803" s="24" t="s">
        <v>92</v>
      </c>
      <c r="X803" s="24" t="s">
        <v>92</v>
      </c>
      <c r="Y803" s="24" t="s">
        <v>92</v>
      </c>
      <c r="Z803" s="24" t="s">
        <v>92</v>
      </c>
      <c r="AA803" s="24" t="s">
        <v>92</v>
      </c>
      <c r="AB803" s="23" t="s">
        <v>223</v>
      </c>
      <c r="AC803" s="21">
        <v>18.41179</v>
      </c>
      <c r="AD803" s="21">
        <v>-66.316689999999994</v>
      </c>
      <c r="AE803" s="21" t="str">
        <f>_xlfn.XLOOKUP(Consolidated[[#This Row],[CODE]],[1]updatedschoolpoints!$A:$A,[1]updatedschoolpoints!$O:$O)</f>
        <v>058-080-078-01</v>
      </c>
      <c r="AF803" s="21">
        <f>_xlfn.XLOOKUP(Consolidated[[#This Row],[CODE]],[1]updatedschoolpoints!$A:$A,[1]updatedschoolpoints!$Q:$Q)</f>
        <v>1</v>
      </c>
      <c r="AG803" s="21">
        <f>_xlfn.XLOOKUP(Consolidated[[#This Row],[CODE]],[1]updatedschoolpoints!$A:$A,[1]updatedschoolpoints!$P:$P)</f>
        <v>78</v>
      </c>
      <c r="AH803" s="21">
        <f>_xlfn.XLOOKUP(Consolidated[[#This Row],[CODE]],[1]updatedschoolpoints!$A:$A,[1]updatedschoolpoints!$I:$I)</f>
        <v>1.017323569</v>
      </c>
      <c r="AI803" s="21">
        <f>_xlfn.XLOOKUP(Consolidated[[#This Row],[CODE]],[1]updatedschoolpoints!$A:$A,[1]updatedschoolpoints!$H:$H)</f>
        <v>44314.614659999999</v>
      </c>
      <c r="AJ803" s="21">
        <v>18672</v>
      </c>
      <c r="AK803" s="21" t="s">
        <v>174</v>
      </c>
      <c r="AL803" s="26">
        <f>_xlfn.XLOOKUP(Consolidated[[#This Row],[CODE]],'[2]FCI updated 220517'!$B:$B,'[2]FCI updated 220517'!$GD:$GD)</f>
        <v>1.208</v>
      </c>
      <c r="AM803" s="27">
        <f>IF(AND(Consolidated[[#This Row],[DESIGNATION]]="Historic",Consolidated[[#This Row],[DESIGNATION 3/22/2022]]="Historic"),AL803,AL803/1.6)</f>
        <v>0.75499999999999989</v>
      </c>
      <c r="AN803" s="21" t="s">
        <v>97</v>
      </c>
      <c r="AO803" s="21" t="s">
        <v>97</v>
      </c>
      <c r="AP803" s="21" t="str">
        <f>_xlfn.XLOOKUP(Consolidated[[#This Row],[CODE]],'[3]PRUEBA PVI'!$D:$D,'[3]PRUEBA PVI'!$I:$I,"NO DATA")</f>
        <v>MONTESSORI</v>
      </c>
      <c r="AQ803" s="28" t="str">
        <f>IF(_xlfn.XLOOKUP(Consolidated[[#This Row],[CODE]],'[4]PRUEBA PVI'!$D:$D,'[4]PRUEBA PVI'!$I:$I,"NOT FOUND")=Consolidated[[#This Row],[SPECIAL SCHOOL]],"MATCHES","NO")</f>
        <v>MATCHES</v>
      </c>
      <c r="AR803" s="28"/>
      <c r="AS803" s="21">
        <f>_xlfn.XLOOKUP(Consolidated[[#This Row],[CODE]],'[5]WORKING FILE'!$D:$D,'[5]WORKING FILE'!$W:$W,"")</f>
        <v>5</v>
      </c>
      <c r="AT803" s="33" t="str">
        <f>_xlfn.XLOOKUP(Consolidated[[#This Row],[CODE]],'[5]WORKING FILE'!$D:$D,'[5]WORKING FILE'!$V:$V)</f>
        <v>&lt;1m to  RAFAEL HERNANDEZ K-5, moved those students here since that school borders a flood zone</v>
      </c>
      <c r="AU803" s="21" t="str">
        <f>_xlfn.XLOOKUP(Consolidated[[#This Row],[CODE]],'[6]Karen sort'!$D:$D,'[6]Karen sort'!$O:$O,"NOT COMPLETE")</f>
        <v>PK-8</v>
      </c>
      <c r="AV803" s="21">
        <v>11.7</v>
      </c>
      <c r="AW803" s="21">
        <v>5</v>
      </c>
      <c r="AX803" s="21" t="s">
        <v>92</v>
      </c>
      <c r="AY803" s="27" t="s">
        <v>92</v>
      </c>
      <c r="AZ803" s="21"/>
      <c r="BA803" s="21"/>
      <c r="BB803" s="21"/>
      <c r="BC803" s="21"/>
      <c r="BD803" s="21"/>
      <c r="BE803" s="21"/>
      <c r="BF803" s="24" t="s">
        <v>98</v>
      </c>
      <c r="BG803" s="24">
        <v>231.3332937098877</v>
      </c>
      <c r="BH803" s="29" t="str">
        <f>IF(_xlfn.XLOOKUP(Consolidated[[#This Row],[CODE]],'[4]PRUEBA PVI'!$D:$D,'[4]PRUEBA PVI'!$AF:$AF,"NOT FOUND")=BG803,"",_xlfn.XLOOKUP(Consolidated[[#This Row],[CODE]],'[4]PRUEBA PVI'!$D:$D,'[4]PRUEBA PVI'!$AF:$AF,"NOT FOUND"))</f>
        <v/>
      </c>
      <c r="BI803" s="30">
        <v>221.37618139901269</v>
      </c>
      <c r="BJ803" s="21">
        <v>20</v>
      </c>
      <c r="BK803" s="28" t="str">
        <f>IF(_xlfn.XLOOKUP(Consolidated[[#This Row],[CODE]],'[4]PRUEBA PVI'!$D:$D,'[4]PRUEBA PVI'!$AK:$AK,"NO DATA")=Consolidated[[#This Row],[NO OF CLASSROOMS]],"","DOES NOT MATCH")</f>
        <v/>
      </c>
      <c r="BL803" s="31">
        <f>Consolidated[[#This Row],[ENROLLMENT 2021-22]]/Consolidated[[#This Row],[NO OF CLASSROOMS]]</f>
        <v>11.068809069950635</v>
      </c>
      <c r="BM803" s="21">
        <f>Consolidated[[#This Row],[FLOOR AREA (SF)]]/Consolidated[[#This Row],[ENROLLMENT 2022-23]]</f>
        <v>80.714711231390368</v>
      </c>
      <c r="BN803" s="21" t="s">
        <v>99</v>
      </c>
      <c r="BO803" s="21" t="s">
        <v>115</v>
      </c>
      <c r="BP803" s="21" t="s">
        <v>97</v>
      </c>
      <c r="BQ803" s="21" t="s">
        <v>97</v>
      </c>
      <c r="BR803" s="21" t="s">
        <v>97</v>
      </c>
      <c r="BS803" s="21" t="str">
        <f>_xlfn.XLOOKUP(Consolidated[[#This Row],[CODE]],'[7]page 1'!$A:$A,'[7]page 1'!$C:$C,"")</f>
        <v/>
      </c>
      <c r="BT803" s="21" t="str">
        <f>_xlfn.XLOOKUP(Consolidated[[#This Row],[CODE]],[8]Sheet1!$A:$A,[8]Sheet1!$G:$G,"")</f>
        <v/>
      </c>
      <c r="BU803" s="21" t="s">
        <v>92</v>
      </c>
      <c r="BV803" s="21" t="s">
        <v>101</v>
      </c>
      <c r="BW803" s="25" t="s">
        <v>92</v>
      </c>
      <c r="BX803" s="32" t="s">
        <v>2146</v>
      </c>
      <c r="BY803" s="21" t="s">
        <v>377</v>
      </c>
      <c r="BZ803" s="21" t="s">
        <v>103</v>
      </c>
      <c r="CA803" s="33" t="s">
        <v>2059</v>
      </c>
      <c r="CB803" s="21">
        <v>1</v>
      </c>
      <c r="CC803" s="25" t="s">
        <v>105</v>
      </c>
      <c r="CD803" s="21" t="s">
        <v>97</v>
      </c>
      <c r="CE803" s="21"/>
      <c r="CF803" s="21" t="s">
        <v>143</v>
      </c>
    </row>
    <row r="804" spans="1:84" ht="56.4" x14ac:dyDescent="0.3">
      <c r="A804" s="21">
        <v>71746</v>
      </c>
      <c r="B804" s="22" t="s">
        <v>1837</v>
      </c>
      <c r="C804" s="21" t="s">
        <v>91</v>
      </c>
      <c r="D804" s="21" t="s">
        <v>377</v>
      </c>
      <c r="E804" s="21" t="s">
        <v>377</v>
      </c>
      <c r="F804" s="21"/>
      <c r="G804" s="21" t="s">
        <v>119</v>
      </c>
      <c r="H804" s="21" t="s">
        <v>120</v>
      </c>
      <c r="I804" s="21" t="s">
        <v>92</v>
      </c>
      <c r="J804" s="21" t="s">
        <v>92</v>
      </c>
      <c r="K804" s="21" t="s">
        <v>121</v>
      </c>
      <c r="L804" s="24" t="s">
        <v>92</v>
      </c>
      <c r="M804" s="24">
        <v>41.970140744095055</v>
      </c>
      <c r="N804" s="24">
        <v>45.749815514377879</v>
      </c>
      <c r="O804" s="24">
        <v>41.299257087576201</v>
      </c>
      <c r="P804" s="24">
        <v>41.438982741628593</v>
      </c>
      <c r="Q804" s="24">
        <v>46.261018618754655</v>
      </c>
      <c r="R804" s="24">
        <v>37.827068421379167</v>
      </c>
      <c r="S804" s="24" t="s">
        <v>92</v>
      </c>
      <c r="T804" s="24" t="s">
        <v>92</v>
      </c>
      <c r="U804" s="24" t="s">
        <v>92</v>
      </c>
      <c r="V804" s="24" t="s">
        <v>92</v>
      </c>
      <c r="W804" s="24" t="s">
        <v>92</v>
      </c>
      <c r="X804" s="24" t="s">
        <v>92</v>
      </c>
      <c r="Y804" s="24" t="s">
        <v>92</v>
      </c>
      <c r="Z804" s="24" t="s">
        <v>92</v>
      </c>
      <c r="AA804" s="24" t="s">
        <v>92</v>
      </c>
      <c r="AB804" s="23" t="s">
        <v>198</v>
      </c>
      <c r="AC804" s="21">
        <v>18.417339999999999</v>
      </c>
      <c r="AD804" s="21">
        <v>-66.309809999999999</v>
      </c>
      <c r="AE804" s="21" t="str">
        <f>_xlfn.XLOOKUP(Consolidated[[#This Row],[CODE]],[1]updatedschoolpoints!$A:$A,[1]updatedschoolpoints!$O:$O)</f>
        <v>059-051-067-09</v>
      </c>
      <c r="AF804" s="21">
        <f>_xlfn.XLOOKUP(Consolidated[[#This Row],[CODE]],[1]updatedschoolpoints!$A:$A,[1]updatedschoolpoints!$Q:$Q)</f>
        <v>9</v>
      </c>
      <c r="AG804" s="21">
        <f>_xlfn.XLOOKUP(Consolidated[[#This Row],[CODE]],[1]updatedschoolpoints!$A:$A,[1]updatedschoolpoints!$P:$P)</f>
        <v>67</v>
      </c>
      <c r="AH804" s="21">
        <f>_xlfn.XLOOKUP(Consolidated[[#This Row],[CODE]],[1]updatedschoolpoints!$A:$A,[1]updatedschoolpoints!$I:$I)</f>
        <v>0.83630125499999997</v>
      </c>
      <c r="AI804" s="21">
        <f>_xlfn.XLOOKUP(Consolidated[[#This Row],[CODE]],[1]updatedschoolpoints!$A:$A,[1]updatedschoolpoints!$H:$H)</f>
        <v>36429.282659999997</v>
      </c>
      <c r="AJ804" s="21">
        <v>18379</v>
      </c>
      <c r="AK804" s="21" t="s">
        <v>96</v>
      </c>
      <c r="AL804" s="26">
        <f>_xlfn.XLOOKUP(Consolidated[[#This Row],[CODE]],'[2]FCI updated 220517'!$B:$B,'[2]FCI updated 220517'!$GD:$GD)</f>
        <v>1.204</v>
      </c>
      <c r="AM804" s="27">
        <f>IF(AND(Consolidated[[#This Row],[DESIGNATION]]="Historic",Consolidated[[#This Row],[DESIGNATION 3/22/2022]]="Historic"),AL804,AL804/1.6)</f>
        <v>0.75249999999999995</v>
      </c>
      <c r="AN804" s="21" t="s">
        <v>97</v>
      </c>
      <c r="AO804" s="21" t="s">
        <v>97</v>
      </c>
      <c r="AP804" s="21" t="str">
        <f>_xlfn.XLOOKUP(Consolidated[[#This Row],[CODE]],'[3]PRUEBA PVI'!$D:$D,'[3]PRUEBA PVI'!$I:$I,"NO DATA")</f>
        <v>REGULAR</v>
      </c>
      <c r="AQ804" s="28" t="str">
        <f>IF(_xlfn.XLOOKUP(Consolidated[[#This Row],[CODE]],'[4]PRUEBA PVI'!$D:$D,'[4]PRUEBA PVI'!$I:$I,"NOT FOUND")=Consolidated[[#This Row],[SPECIAL SCHOOL]],"MATCHES","NO")</f>
        <v>MATCHES</v>
      </c>
      <c r="AR804" s="28"/>
      <c r="AS804" s="21">
        <f>_xlfn.XLOOKUP(Consolidated[[#This Row],[CODE]],'[5]WORKING FILE'!$D:$D,'[5]WORKING FILE'!$W:$W,"")</f>
        <v>1</v>
      </c>
      <c r="AT804" s="33" t="str">
        <f>_xlfn.XLOOKUP(Consolidated[[#This Row],[CODE]],'[5]WORKING FILE'!$D:$D,'[5]WORKING FILE'!$V:$V)</f>
        <v>&lt;1m to ANTONIO PAOLI, moved  students there since this school borders a flood zone</v>
      </c>
      <c r="AU804" s="21" t="str">
        <f>_xlfn.XLOOKUP(Consolidated[[#This Row],[CODE]],'[6]Karen sort'!$D:$D,'[6]Karen sort'!$O:$O,"NOT COMPLETE")</f>
        <v>K-5</v>
      </c>
      <c r="AV804" s="21">
        <v>11.7</v>
      </c>
      <c r="AW804" s="21">
        <v>5</v>
      </c>
      <c r="AX804" s="21" t="s">
        <v>92</v>
      </c>
      <c r="AY804" s="27" t="s">
        <v>92</v>
      </c>
      <c r="AZ804" s="21"/>
      <c r="BA804" s="21"/>
      <c r="BB804" s="21"/>
      <c r="BC804" s="21"/>
      <c r="BD804" s="21"/>
      <c r="BE804" s="21"/>
      <c r="BF804" s="24" t="s">
        <v>98</v>
      </c>
      <c r="BG804" s="24">
        <v>254.54628312781153</v>
      </c>
      <c r="BH804" s="29" t="str">
        <f>IF(_xlfn.XLOOKUP(Consolidated[[#This Row],[CODE]],'[4]PRUEBA PVI'!$D:$D,'[4]PRUEBA PVI'!$AF:$AF,"NOT FOUND")=BG804,"",_xlfn.XLOOKUP(Consolidated[[#This Row],[CODE]],'[4]PRUEBA PVI'!$D:$D,'[4]PRUEBA PVI'!$AF:$AF,"NOT FOUND"))</f>
        <v/>
      </c>
      <c r="BI804" s="30">
        <v>239.98777586131337</v>
      </c>
      <c r="BJ804" s="21">
        <v>16</v>
      </c>
      <c r="BK804" s="28" t="str">
        <f>IF(_xlfn.XLOOKUP(Consolidated[[#This Row],[CODE]],'[4]PRUEBA PVI'!$D:$D,'[4]PRUEBA PVI'!$AK:$AK,"NO DATA")=Consolidated[[#This Row],[NO OF CLASSROOMS]],"","DOES NOT MATCH")</f>
        <v/>
      </c>
      <c r="BL804" s="31">
        <f>Consolidated[[#This Row],[ENROLLMENT 2021-22]]/Consolidated[[#This Row],[NO OF CLASSROOMS]]</f>
        <v>14.999235991332085</v>
      </c>
      <c r="BM804" s="21">
        <f>Consolidated[[#This Row],[FLOOR AREA (SF)]]/Consolidated[[#This Row],[ENROLLMENT 2022-23]]</f>
        <v>72.202979254549263</v>
      </c>
      <c r="BN804" s="21" t="s">
        <v>99</v>
      </c>
      <c r="BO804" s="21" t="s">
        <v>115</v>
      </c>
      <c r="BP804" s="21" t="s">
        <v>97</v>
      </c>
      <c r="BQ804" s="21" t="s">
        <v>97</v>
      </c>
      <c r="BR804" s="21" t="s">
        <v>97</v>
      </c>
      <c r="BS804" s="21" t="str">
        <f>_xlfn.XLOOKUP(Consolidated[[#This Row],[CODE]],'[7]page 1'!$A:$A,'[7]page 1'!$C:$C,"")</f>
        <v>150KVA</v>
      </c>
      <c r="BT804" s="21" t="str">
        <f>_xlfn.XLOOKUP(Consolidated[[#This Row],[CODE]],[8]Sheet1!$A:$A,[8]Sheet1!$G:$G,"")</f>
        <v/>
      </c>
      <c r="BU804" s="21" t="s">
        <v>92</v>
      </c>
      <c r="BV804" s="21" t="s">
        <v>101</v>
      </c>
      <c r="BW804" s="25" t="s">
        <v>92</v>
      </c>
      <c r="BX804" s="32" t="s">
        <v>2147</v>
      </c>
      <c r="BY804" s="21" t="s">
        <v>377</v>
      </c>
      <c r="BZ804" s="21" t="s">
        <v>103</v>
      </c>
      <c r="CA804" s="33" t="s">
        <v>2148</v>
      </c>
      <c r="CB804" s="21">
        <v>1</v>
      </c>
      <c r="CC804" s="25" t="s">
        <v>105</v>
      </c>
      <c r="CD804" s="21" t="s">
        <v>97</v>
      </c>
      <c r="CE804" s="21"/>
      <c r="CF804" s="21" t="s">
        <v>106</v>
      </c>
    </row>
    <row r="805" spans="1:84" ht="56.4" x14ac:dyDescent="0.3">
      <c r="A805" s="21">
        <v>71753</v>
      </c>
      <c r="B805" s="22" t="s">
        <v>2149</v>
      </c>
      <c r="C805" s="21" t="s">
        <v>91</v>
      </c>
      <c r="D805" s="21" t="s">
        <v>377</v>
      </c>
      <c r="E805" s="21" t="s">
        <v>377</v>
      </c>
      <c r="F805" s="21"/>
      <c r="G805" s="21" t="s">
        <v>119</v>
      </c>
      <c r="H805" s="21" t="s">
        <v>120</v>
      </c>
      <c r="I805" s="21" t="s">
        <v>92</v>
      </c>
      <c r="J805" s="21" t="s">
        <v>92</v>
      </c>
      <c r="K805" s="21" t="s">
        <v>121</v>
      </c>
      <c r="L805" s="24" t="s">
        <v>92</v>
      </c>
      <c r="M805" s="24">
        <v>42.924007579188128</v>
      </c>
      <c r="N805" s="24">
        <v>29.877430540001878</v>
      </c>
      <c r="O805" s="24">
        <v>41.299257087576201</v>
      </c>
      <c r="P805" s="24">
        <v>36.730007430079887</v>
      </c>
      <c r="Q805" s="24">
        <v>43.428711356381925</v>
      </c>
      <c r="R805" s="24">
        <v>48.22951223725844</v>
      </c>
      <c r="S805" s="24" t="s">
        <v>92</v>
      </c>
      <c r="T805" s="24" t="s">
        <v>92</v>
      </c>
      <c r="U805" s="24" t="s">
        <v>92</v>
      </c>
      <c r="V805" s="24" t="s">
        <v>92</v>
      </c>
      <c r="W805" s="24" t="s">
        <v>92</v>
      </c>
      <c r="X805" s="24" t="s">
        <v>92</v>
      </c>
      <c r="Y805" s="24" t="s">
        <v>92</v>
      </c>
      <c r="Z805" s="24" t="s">
        <v>92</v>
      </c>
      <c r="AA805" s="24" t="s">
        <v>92</v>
      </c>
      <c r="AB805" s="23" t="s">
        <v>198</v>
      </c>
      <c r="AC805" s="21">
        <v>18.410520000000002</v>
      </c>
      <c r="AD805" s="21">
        <v>-66.326160000000002</v>
      </c>
      <c r="AE805" s="21" t="str">
        <f>_xlfn.XLOOKUP(Consolidated[[#This Row],[CODE]],[1]updatedschoolpoints!$A:$A,[1]updatedschoolpoints!$O:$O)</f>
        <v>058-078-063-01</v>
      </c>
      <c r="AF805" s="21">
        <f>_xlfn.XLOOKUP(Consolidated[[#This Row],[CODE]],[1]updatedschoolpoints!$A:$A,[1]updatedschoolpoints!$Q:$Q)</f>
        <v>1</v>
      </c>
      <c r="AG805" s="21">
        <f>_xlfn.XLOOKUP(Consolidated[[#This Row],[CODE]],[1]updatedschoolpoints!$A:$A,[1]updatedschoolpoints!$P:$P)</f>
        <v>63</v>
      </c>
      <c r="AH805" s="21">
        <f>_xlfn.XLOOKUP(Consolidated[[#This Row],[CODE]],[1]updatedschoolpoints!$A:$A,[1]updatedschoolpoints!$I:$I)</f>
        <v>1.4576107840000001</v>
      </c>
      <c r="AI805" s="21">
        <f>_xlfn.XLOOKUP(Consolidated[[#This Row],[CODE]],[1]updatedschoolpoints!$A:$A,[1]updatedschoolpoints!$H:$H)</f>
        <v>63493.52577</v>
      </c>
      <c r="AJ805" s="21">
        <v>27323</v>
      </c>
      <c r="AK805" s="21" t="s">
        <v>730</v>
      </c>
      <c r="AL805" s="26">
        <f>_xlfn.XLOOKUP(Consolidated[[#This Row],[CODE]],'[2]FCI updated 220517'!$B:$B,'[2]FCI updated 220517'!$GD:$GD)</f>
        <v>0.755</v>
      </c>
      <c r="AM805" s="27">
        <f>IF(AND(Consolidated[[#This Row],[DESIGNATION]]="Historic",Consolidated[[#This Row],[DESIGNATION 3/22/2022]]="Historic"),AL805,AL805/1.6)</f>
        <v>0.47187499999999999</v>
      </c>
      <c r="AN805" s="21" t="s">
        <v>97</v>
      </c>
      <c r="AO805" s="21" t="s">
        <v>97</v>
      </c>
      <c r="AP805" s="21" t="str">
        <f>_xlfn.XLOOKUP(Consolidated[[#This Row],[CODE]],'[3]PRUEBA PVI'!$D:$D,'[3]PRUEBA PVI'!$I:$I,"NO DATA")</f>
        <v>REGULAR</v>
      </c>
      <c r="AQ805" s="28" t="str">
        <f>IF(_xlfn.XLOOKUP(Consolidated[[#This Row],[CODE]],'[4]PRUEBA PVI'!$D:$D,'[4]PRUEBA PVI'!$I:$I,"NOT FOUND")=Consolidated[[#This Row],[SPECIAL SCHOOL]],"MATCHES","NO")</f>
        <v>MATCHES</v>
      </c>
      <c r="AR805" s="28"/>
      <c r="AS805" s="21">
        <f>_xlfn.XLOOKUP(Consolidated[[#This Row],[CODE]],'[5]WORKING FILE'!$D:$D,'[5]WORKING FILE'!$W:$W,"")</f>
        <v>1</v>
      </c>
      <c r="AT805" s="33" t="str">
        <f>_xlfn.XLOOKUP(Consolidated[[#This Row],[CODE]],'[5]WORKING FILE'!$D:$D,'[5]WORKING FILE'!$V:$V)</f>
        <v>&lt;1m to APOLO SAN ANTONIO 6-8 changed to PK-8, moved these students there</v>
      </c>
      <c r="AU805" s="21" t="str">
        <f>_xlfn.XLOOKUP(Consolidated[[#This Row],[CODE]],'[6]Karen sort'!$D:$D,'[6]Karen sort'!$O:$O,"NOT COMPLETE")</f>
        <v>K-5</v>
      </c>
      <c r="AV805" s="21">
        <v>11.7</v>
      </c>
      <c r="AW805" s="21">
        <v>5</v>
      </c>
      <c r="AX805" s="21" t="s">
        <v>92</v>
      </c>
      <c r="AY805" s="27" t="s">
        <v>92</v>
      </c>
      <c r="AZ805" s="21"/>
      <c r="BA805" s="21"/>
      <c r="BB805" s="21"/>
      <c r="BC805" s="21"/>
      <c r="BD805" s="21"/>
      <c r="BE805" s="21"/>
      <c r="BF805" s="24" t="s">
        <v>179</v>
      </c>
      <c r="BG805" s="24">
        <v>242.48892623048644</v>
      </c>
      <c r="BH805" s="29" t="str">
        <f>IF(_xlfn.XLOOKUP(Consolidated[[#This Row],[CODE]],'[4]PRUEBA PVI'!$D:$D,'[4]PRUEBA PVI'!$AF:$AF,"NOT FOUND")=BG805,"",_xlfn.XLOOKUP(Consolidated[[#This Row],[CODE]],'[4]PRUEBA PVI'!$D:$D,'[4]PRUEBA PVI'!$AF:$AF,"NOT FOUND"))</f>
        <v/>
      </c>
      <c r="BI805" s="30">
        <v>228.8065438231867</v>
      </c>
      <c r="BJ805" s="21">
        <v>19</v>
      </c>
      <c r="BK805" s="28" t="str">
        <f>IF(_xlfn.XLOOKUP(Consolidated[[#This Row],[CODE]],'[4]PRUEBA PVI'!$D:$D,'[4]PRUEBA PVI'!$AK:$AK,"NO DATA")=Consolidated[[#This Row],[NO OF CLASSROOMS]],"","DOES NOT MATCH")</f>
        <v/>
      </c>
      <c r="BL805" s="31">
        <f>Consolidated[[#This Row],[ENROLLMENT 2021-22]]/Consolidated[[#This Row],[NO OF CLASSROOMS]]</f>
        <v>12.042449674904564</v>
      </c>
      <c r="BM805" s="21">
        <f>Consolidated[[#This Row],[FLOOR AREA (SF)]]/Consolidated[[#This Row],[ENROLLMENT 2022-23]]</f>
        <v>112.67731036109009</v>
      </c>
      <c r="BN805" s="21" t="s">
        <v>99</v>
      </c>
      <c r="BO805" s="21" t="s">
        <v>115</v>
      </c>
      <c r="BP805" s="21" t="s">
        <v>97</v>
      </c>
      <c r="BQ805" s="21" t="s">
        <v>97</v>
      </c>
      <c r="BR805" s="21" t="s">
        <v>97</v>
      </c>
      <c r="BS805" s="21" t="str">
        <f>_xlfn.XLOOKUP(Consolidated[[#This Row],[CODE]],'[7]page 1'!$A:$A,'[7]page 1'!$C:$C,"")</f>
        <v/>
      </c>
      <c r="BT805" s="21" t="str">
        <f>_xlfn.XLOOKUP(Consolidated[[#This Row],[CODE]],[8]Sheet1!$A:$A,[8]Sheet1!$G:$G,"")</f>
        <v/>
      </c>
      <c r="BU805" s="21" t="s">
        <v>92</v>
      </c>
      <c r="BV805" s="21" t="s">
        <v>101</v>
      </c>
      <c r="BW805" s="25" t="s">
        <v>125</v>
      </c>
      <c r="BX805" s="32" t="s">
        <v>2150</v>
      </c>
      <c r="BY805" s="21" t="s">
        <v>377</v>
      </c>
      <c r="BZ805" s="21" t="s">
        <v>103</v>
      </c>
      <c r="CA805" s="33" t="s">
        <v>384</v>
      </c>
      <c r="CB805" s="21">
        <v>1</v>
      </c>
      <c r="CC805" s="25" t="s">
        <v>172</v>
      </c>
      <c r="CD805" s="21" t="s">
        <v>97</v>
      </c>
      <c r="CE805" s="21"/>
      <c r="CF805" s="21" t="s">
        <v>139</v>
      </c>
    </row>
    <row r="806" spans="1:84" ht="85.2" x14ac:dyDescent="0.3">
      <c r="A806" s="21">
        <v>71761</v>
      </c>
      <c r="B806" s="22" t="s">
        <v>2151</v>
      </c>
      <c r="C806" s="21" t="s">
        <v>91</v>
      </c>
      <c r="D806" s="21" t="s">
        <v>377</v>
      </c>
      <c r="E806" s="21" t="s">
        <v>377</v>
      </c>
      <c r="F806" s="21"/>
      <c r="G806" s="21" t="s">
        <v>189</v>
      </c>
      <c r="H806" s="21" t="s">
        <v>190</v>
      </c>
      <c r="I806" s="21" t="s">
        <v>92</v>
      </c>
      <c r="J806" s="21" t="s">
        <v>93</v>
      </c>
      <c r="K806" s="21" t="s">
        <v>191</v>
      </c>
      <c r="L806" s="24" t="s">
        <v>92</v>
      </c>
      <c r="M806" s="24" t="s">
        <v>92</v>
      </c>
      <c r="N806" s="24" t="s">
        <v>92</v>
      </c>
      <c r="O806" s="24" t="s">
        <v>92</v>
      </c>
      <c r="P806" s="24" t="s">
        <v>92</v>
      </c>
      <c r="Q806" s="24" t="s">
        <v>92</v>
      </c>
      <c r="R806" s="24" t="s">
        <v>92</v>
      </c>
      <c r="S806" s="24">
        <v>99.580132006426552</v>
      </c>
      <c r="T806" s="24">
        <v>125.71754834749633</v>
      </c>
      <c r="U806" s="24">
        <v>119.80382140036409</v>
      </c>
      <c r="V806" s="24" t="s">
        <v>92</v>
      </c>
      <c r="W806" s="24" t="s">
        <v>92</v>
      </c>
      <c r="X806" s="24" t="s">
        <v>92</v>
      </c>
      <c r="Y806" s="24" t="s">
        <v>92</v>
      </c>
      <c r="Z806" s="24" t="s">
        <v>92</v>
      </c>
      <c r="AA806" s="24" t="s">
        <v>92</v>
      </c>
      <c r="AB806" s="23" t="s">
        <v>192</v>
      </c>
      <c r="AC806" s="37">
        <v>18.411881000000001</v>
      </c>
      <c r="AD806" s="37">
        <v>-66.332993000000002</v>
      </c>
      <c r="AE806" s="37" t="str">
        <f>_xlfn.XLOOKUP(Consolidated[[#This Row],[CODE]],[1]updatedschoolpoints!$A:$A,[1]updatedschoolpoints!$O:$O)</f>
        <v>058-000-009-37</v>
      </c>
      <c r="AF806" s="37">
        <f>_xlfn.XLOOKUP(Consolidated[[#This Row],[CODE]],[1]updatedschoolpoints!$A:$A,[1]updatedschoolpoints!$Q:$Q)</f>
        <v>37</v>
      </c>
      <c r="AG806" s="37">
        <f>_xlfn.XLOOKUP(Consolidated[[#This Row],[CODE]],[1]updatedschoolpoints!$A:$A,[1]updatedschoolpoints!$P:$P)</f>
        <v>9</v>
      </c>
      <c r="AH806" s="37">
        <f>_xlfn.XLOOKUP(Consolidated[[#This Row],[CODE]],[1]updatedschoolpoints!$A:$A,[1]updatedschoolpoints!$I:$I)</f>
        <v>6.9365545099999997</v>
      </c>
      <c r="AI806" s="37">
        <f>_xlfn.XLOOKUP(Consolidated[[#This Row],[CODE]],[1]updatedschoolpoints!$A:$A,[1]updatedschoolpoints!$H:$H)</f>
        <v>302156.31439999997</v>
      </c>
      <c r="AJ806" s="21">
        <v>83817</v>
      </c>
      <c r="AK806" s="21" t="s">
        <v>152</v>
      </c>
      <c r="AL806" s="26">
        <f>_xlfn.XLOOKUP(Consolidated[[#This Row],[CODE]],'[2]FCI updated 220517'!$B:$B,'[2]FCI updated 220517'!$GD:$GD)</f>
        <v>1.1719999999999999</v>
      </c>
      <c r="AM806" s="27">
        <f>IF(AND(Consolidated[[#This Row],[DESIGNATION]]="Historic",Consolidated[[#This Row],[DESIGNATION 3/22/2022]]="Historic"),AL806,AL806/1.6)</f>
        <v>0.73249999999999993</v>
      </c>
      <c r="AN806" s="21" t="s">
        <v>45</v>
      </c>
      <c r="AO806" s="21" t="s">
        <v>46</v>
      </c>
      <c r="AP806" s="21" t="str">
        <f>_xlfn.XLOOKUP(Consolidated[[#This Row],[CODE]],'[3]PRUEBA PVI'!$D:$D,'[3]PRUEBA PVI'!$I:$I,"NO DATA")</f>
        <v>REGULAR</v>
      </c>
      <c r="AQ806" s="28" t="str">
        <f>IF(_xlfn.XLOOKUP(Consolidated[[#This Row],[CODE]],'[4]PRUEBA PVI'!$D:$D,'[4]PRUEBA PVI'!$I:$I,"NOT FOUND")=Consolidated[[#This Row],[SPECIAL SCHOOL]],"MATCHES","NO")</f>
        <v>MATCHES</v>
      </c>
      <c r="AR806" s="28"/>
      <c r="AS806" s="21">
        <f>_xlfn.XLOOKUP(Consolidated[[#This Row],[CODE]],'[5]WORKING FILE'!$D:$D,'[5]WORKING FILE'!$W:$W,"")</f>
        <v>4</v>
      </c>
      <c r="AT806" s="33" t="str">
        <f>_xlfn.XLOOKUP(Consolidated[[#This Row],[CODE]],'[5]WORKING FILE'!$D:$D,'[5]WORKING FILE'!$V:$V)</f>
        <v>large site, 450 meters to ELEMENTAL URBANA (aka José de Diego Elementary School) K-5, .6m to IGNACIO MIRANDA, moved these schools here since this site has space and is well positioned</v>
      </c>
      <c r="AU806" s="21" t="str">
        <f>_xlfn.XLOOKUP(Consolidated[[#This Row],[CODE]],'[6]Karen sort'!$D:$D,'[6]Karen sort'!$O:$O,"NOT COMPLETE")</f>
        <v>PK-8</v>
      </c>
      <c r="AV806" s="21">
        <v>11.7</v>
      </c>
      <c r="AW806" s="21">
        <v>2</v>
      </c>
      <c r="AX806" s="21" t="s">
        <v>92</v>
      </c>
      <c r="AY806" s="27" t="s">
        <v>92</v>
      </c>
      <c r="AZ806" s="21"/>
      <c r="BA806" s="21"/>
      <c r="BB806" s="21"/>
      <c r="BC806" s="21"/>
      <c r="BD806" s="21"/>
      <c r="BE806" s="21"/>
      <c r="BF806" s="24" t="s">
        <v>98</v>
      </c>
      <c r="BG806" s="24">
        <v>377.14713113130824</v>
      </c>
      <c r="BH806" s="29" t="str">
        <f>IF(_xlfn.XLOOKUP(Consolidated[[#This Row],[CODE]],'[4]PRUEBA PVI'!$D:$D,'[4]PRUEBA PVI'!$AF:$AF,"NOT FOUND")=BG806,"",_xlfn.XLOOKUP(Consolidated[[#This Row],[CODE]],'[4]PRUEBA PVI'!$D:$D,'[4]PRUEBA PVI'!$AF:$AF,"NOT FOUND"))</f>
        <v/>
      </c>
      <c r="BI806" s="30">
        <v>357.38982005988481</v>
      </c>
      <c r="BJ806" s="21">
        <v>39</v>
      </c>
      <c r="BK806" s="28" t="str">
        <f>IF(_xlfn.XLOOKUP(Consolidated[[#This Row],[CODE]],'[4]PRUEBA PVI'!$D:$D,'[4]PRUEBA PVI'!$AK:$AK,"NO DATA")=Consolidated[[#This Row],[NO OF CLASSROOMS]],"","DOES NOT MATCH")</f>
        <v/>
      </c>
      <c r="BL806" s="31">
        <f>Consolidated[[#This Row],[ENROLLMENT 2021-22]]/Consolidated[[#This Row],[NO OF CLASSROOMS]]</f>
        <v>9.1638415399970459</v>
      </c>
      <c r="BM806" s="21">
        <f>Consolidated[[#This Row],[FLOOR AREA (SF)]]/Consolidated[[#This Row],[ENROLLMENT 2022-23]]</f>
        <v>222.2395269150758</v>
      </c>
      <c r="BN806" s="21" t="s">
        <v>99</v>
      </c>
      <c r="BO806" s="21" t="s">
        <v>115</v>
      </c>
      <c r="BP806" s="21" t="s">
        <v>97</v>
      </c>
      <c r="BQ806" s="21" t="s">
        <v>97</v>
      </c>
      <c r="BR806" s="21" t="s">
        <v>97</v>
      </c>
      <c r="BS806" s="21" t="str">
        <f>_xlfn.XLOOKUP(Consolidated[[#This Row],[CODE]],'[7]page 1'!$A:$A,'[7]page 1'!$C:$C,"")</f>
        <v/>
      </c>
      <c r="BT806" s="21" t="str">
        <f>_xlfn.XLOOKUP(Consolidated[[#This Row],[CODE]],[8]Sheet1!$A:$A,[8]Sheet1!$G:$G,"")</f>
        <v/>
      </c>
      <c r="BU806" s="21" t="s">
        <v>92</v>
      </c>
      <c r="BV806" s="21" t="s">
        <v>101</v>
      </c>
      <c r="BW806" s="25" t="s">
        <v>92</v>
      </c>
      <c r="BX806" s="32" t="s">
        <v>2152</v>
      </c>
      <c r="BY806" s="21" t="s">
        <v>377</v>
      </c>
      <c r="BZ806" s="21" t="s">
        <v>103</v>
      </c>
      <c r="CA806" s="33" t="s">
        <v>2059</v>
      </c>
      <c r="CB806" s="21">
        <v>1</v>
      </c>
      <c r="CC806" s="25" t="s">
        <v>105</v>
      </c>
      <c r="CD806" s="21" t="s">
        <v>97</v>
      </c>
      <c r="CE806" s="21"/>
      <c r="CF806" s="21" t="s">
        <v>139</v>
      </c>
    </row>
    <row r="807" spans="1:84" ht="56.4" x14ac:dyDescent="0.3">
      <c r="A807" s="21">
        <v>71779</v>
      </c>
      <c r="B807" s="22" t="s">
        <v>2153</v>
      </c>
      <c r="C807" s="21" t="s">
        <v>91</v>
      </c>
      <c r="D807" s="21" t="s">
        <v>377</v>
      </c>
      <c r="E807" s="21" t="s">
        <v>377</v>
      </c>
      <c r="F807" s="21"/>
      <c r="G807" s="21" t="s">
        <v>160</v>
      </c>
      <c r="H807" s="21" t="s">
        <v>161</v>
      </c>
      <c r="I807" s="21" t="s">
        <v>92</v>
      </c>
      <c r="J807" s="21" t="s">
        <v>92</v>
      </c>
      <c r="K807" s="21" t="s">
        <v>162</v>
      </c>
      <c r="L807" s="24" t="s">
        <v>92</v>
      </c>
      <c r="M807" s="24" t="s">
        <v>92</v>
      </c>
      <c r="N807" s="24" t="s">
        <v>92</v>
      </c>
      <c r="O807" s="24" t="s">
        <v>92</v>
      </c>
      <c r="P807" s="24" t="s">
        <v>92</v>
      </c>
      <c r="Q807" s="24" t="s">
        <v>92</v>
      </c>
      <c r="R807" s="24" t="s">
        <v>92</v>
      </c>
      <c r="S807" s="24" t="s">
        <v>92</v>
      </c>
      <c r="T807" s="24" t="s">
        <v>92</v>
      </c>
      <c r="U807" s="24" t="s">
        <v>92</v>
      </c>
      <c r="V807" s="24">
        <v>126.02813267341553</v>
      </c>
      <c r="W807" s="24">
        <v>122.11026239720547</v>
      </c>
      <c r="X807" s="24">
        <v>122.54787691911517</v>
      </c>
      <c r="Y807" s="24">
        <v>125.40475415503946</v>
      </c>
      <c r="Z807" s="24" t="s">
        <v>92</v>
      </c>
      <c r="AA807" s="24" t="s">
        <v>92</v>
      </c>
      <c r="AB807" s="23" t="s">
        <v>313</v>
      </c>
      <c r="AC807" s="21">
        <v>18.409690000000001</v>
      </c>
      <c r="AD807" s="21">
        <v>-66.324610000000007</v>
      </c>
      <c r="AE807" s="21" t="str">
        <f>_xlfn.XLOOKUP(Consolidated[[#This Row],[CODE]],[1]updatedschoolpoints!$A:$A,[1]updatedschoolpoints!$O:$O)</f>
        <v>058-089-087-24</v>
      </c>
      <c r="AF807" s="21">
        <f>_xlfn.XLOOKUP(Consolidated[[#This Row],[CODE]],[1]updatedschoolpoints!$A:$A,[1]updatedschoolpoints!$Q:$Q)</f>
        <v>24</v>
      </c>
      <c r="AG807" s="21">
        <f>_xlfn.XLOOKUP(Consolidated[[#This Row],[CODE]],[1]updatedschoolpoints!$A:$A,[1]updatedschoolpoints!$P:$P)</f>
        <v>87</v>
      </c>
      <c r="AH807" s="21">
        <f>_xlfn.XLOOKUP(Consolidated[[#This Row],[CODE]],[1]updatedschoolpoints!$A:$A,[1]updatedschoolpoints!$I:$I)</f>
        <v>2.783680253</v>
      </c>
      <c r="AI807" s="21">
        <f>_xlfn.XLOOKUP(Consolidated[[#This Row],[CODE]],[1]updatedschoolpoints!$A:$A,[1]updatedschoolpoints!$H:$H)</f>
        <v>121257.1118</v>
      </c>
      <c r="AJ807" s="21">
        <v>60950</v>
      </c>
      <c r="AK807" s="21" t="s">
        <v>141</v>
      </c>
      <c r="AL807" s="26">
        <f>_xlfn.XLOOKUP(Consolidated[[#This Row],[CODE]],'[2]FCI updated 220517'!$B:$B,'[2]FCI updated 220517'!$GD:$GD)</f>
        <v>1.204</v>
      </c>
      <c r="AM807" s="27">
        <f>IF(AND(Consolidated[[#This Row],[DESIGNATION]]="Historic",Consolidated[[#This Row],[DESIGNATION 3/22/2022]]="Historic"),AL807,AL807/1.6)</f>
        <v>0.75249999999999995</v>
      </c>
      <c r="AN807" s="21" t="s">
        <v>97</v>
      </c>
      <c r="AO807" s="21" t="s">
        <v>97</v>
      </c>
      <c r="AP807" s="21" t="str">
        <f>_xlfn.XLOOKUP(Consolidated[[#This Row],[CODE]],'[3]PRUEBA PVI'!$D:$D,'[3]PRUEBA PVI'!$I:$I,"NO DATA")</f>
        <v>VOCACIONAL</v>
      </c>
      <c r="AQ807" s="28" t="str">
        <f>IF(_xlfn.XLOOKUP(Consolidated[[#This Row],[CODE]],'[4]PRUEBA PVI'!$D:$D,'[4]PRUEBA PVI'!$I:$I,"NOT FOUND")=Consolidated[[#This Row],[SPECIAL SCHOOL]],"MATCHES","NO")</f>
        <v>MATCHES</v>
      </c>
      <c r="AR807" s="28"/>
      <c r="AS807" s="21">
        <f>_xlfn.XLOOKUP(Consolidated[[#This Row],[CODE]],'[5]WORKING FILE'!$D:$D,'[5]WORKING FILE'!$W:$W,"")</f>
        <v>5</v>
      </c>
      <c r="AT807" s="33" t="str">
        <f>_xlfn.XLOOKUP(Consolidated[[#This Row],[CODE]],'[5]WORKING FILE'!$D:$D,'[5]WORKING FILE'!$V:$V)</f>
        <v>2.4m to ILEANA DE GRACIA (SUPERIOR NUEVA) 9-12, moved those students here since not in a flood zone and more centrally located</v>
      </c>
      <c r="AU807" s="21" t="str">
        <f>_xlfn.XLOOKUP(Consolidated[[#This Row],[CODE]],'[6]Karen sort'!$D:$D,'[6]Karen sort'!$O:$O,"NOT COMPLETE")</f>
        <v>9-12</v>
      </c>
      <c r="AV807" s="21">
        <v>11.7</v>
      </c>
      <c r="AW807" s="21">
        <v>3</v>
      </c>
      <c r="AX807" s="21" t="s">
        <v>92</v>
      </c>
      <c r="AY807" s="27" t="s">
        <v>92</v>
      </c>
      <c r="AZ807" s="21"/>
      <c r="BA807" s="21"/>
      <c r="BB807" s="21"/>
      <c r="BC807" s="21"/>
      <c r="BD807" s="21"/>
      <c r="BE807" s="21"/>
      <c r="BF807" s="24" t="s">
        <v>179</v>
      </c>
      <c r="BG807" s="24">
        <v>496.09102614477558</v>
      </c>
      <c r="BH807" s="29" t="str">
        <f>IF(_xlfn.XLOOKUP(Consolidated[[#This Row],[CODE]],'[4]PRUEBA PVI'!$D:$D,'[4]PRUEBA PVI'!$AF:$AF,"NOT FOUND")=BG807,"",_xlfn.XLOOKUP(Consolidated[[#This Row],[CODE]],'[4]PRUEBA PVI'!$D:$D,'[4]PRUEBA PVI'!$AF:$AF,"NOT FOUND"))</f>
        <v/>
      </c>
      <c r="BI807" s="30">
        <v>476.04174289728309</v>
      </c>
      <c r="BJ807" s="21">
        <v>20</v>
      </c>
      <c r="BK807" s="28" t="str">
        <f>IF(_xlfn.XLOOKUP(Consolidated[[#This Row],[CODE]],'[4]PRUEBA PVI'!$D:$D,'[4]PRUEBA PVI'!$AK:$AK,"NO DATA")=Consolidated[[#This Row],[NO OF CLASSROOMS]],"","DOES NOT MATCH")</f>
        <v/>
      </c>
      <c r="BL807" s="31">
        <f>Consolidated[[#This Row],[ENROLLMENT 2021-22]]/Consolidated[[#This Row],[NO OF CLASSROOMS]]</f>
        <v>23.802087144864153</v>
      </c>
      <c r="BM807" s="21">
        <f>Consolidated[[#This Row],[FLOOR AREA (SF)]]/Consolidated[[#This Row],[ENROLLMENT 2022-23]]</f>
        <v>122.86051709835364</v>
      </c>
      <c r="BN807" s="21" t="s">
        <v>99</v>
      </c>
      <c r="BO807" s="21" t="s">
        <v>115</v>
      </c>
      <c r="BP807" s="21" t="s">
        <v>97</v>
      </c>
      <c r="BQ807" s="21" t="s">
        <v>123</v>
      </c>
      <c r="BR807" s="21" t="s">
        <v>97</v>
      </c>
      <c r="BS807" s="21" t="str">
        <f>_xlfn.XLOOKUP(Consolidated[[#This Row],[CODE]],'[7]page 1'!$A:$A,'[7]page 1'!$C:$C,"")</f>
        <v/>
      </c>
      <c r="BT807" s="21" t="str">
        <f>_xlfn.XLOOKUP(Consolidated[[#This Row],[CODE]],[8]Sheet1!$A:$A,[8]Sheet1!$G:$G,"")</f>
        <v/>
      </c>
      <c r="BU807" s="21" t="s">
        <v>92</v>
      </c>
      <c r="BV807" s="21" t="s">
        <v>101</v>
      </c>
      <c r="BW807" s="25" t="s">
        <v>125</v>
      </c>
      <c r="BX807" s="32" t="s">
        <v>2154</v>
      </c>
      <c r="BY807" s="21" t="s">
        <v>377</v>
      </c>
      <c r="BZ807" s="21" t="s">
        <v>103</v>
      </c>
      <c r="CA807" s="33" t="s">
        <v>2059</v>
      </c>
      <c r="CB807" s="21">
        <v>1</v>
      </c>
      <c r="CC807" s="25" t="s">
        <v>105</v>
      </c>
      <c r="CD807" s="21" t="s">
        <v>97</v>
      </c>
      <c r="CE807" s="21"/>
      <c r="CF807" s="21" t="s">
        <v>143</v>
      </c>
    </row>
    <row r="808" spans="1:84" ht="84" x14ac:dyDescent="0.3">
      <c r="A808" s="21">
        <v>71795</v>
      </c>
      <c r="B808" s="22" t="s">
        <v>2155</v>
      </c>
      <c r="C808" s="21" t="s">
        <v>91</v>
      </c>
      <c r="D808" s="21" t="s">
        <v>377</v>
      </c>
      <c r="E808" s="21" t="s">
        <v>377</v>
      </c>
      <c r="F808" s="21"/>
      <c r="G808" s="21" t="s">
        <v>119</v>
      </c>
      <c r="H808" s="21" t="s">
        <v>120</v>
      </c>
      <c r="I808" s="21" t="s">
        <v>92</v>
      </c>
      <c r="J808" s="21" t="s">
        <v>92</v>
      </c>
      <c r="K808" s="21" t="s">
        <v>121</v>
      </c>
      <c r="L808" s="24" t="s">
        <v>92</v>
      </c>
      <c r="M808" s="24">
        <v>37.200806568629709</v>
      </c>
      <c r="N808" s="24">
        <v>28.010091131251762</v>
      </c>
      <c r="O808" s="24">
        <v>16.895150626735717</v>
      </c>
      <c r="P808" s="24">
        <v>33.904622243150669</v>
      </c>
      <c r="Q808" s="24">
        <v>33.987687148472808</v>
      </c>
      <c r="R808" s="24">
        <v>22.696241052827503</v>
      </c>
      <c r="S808" s="24" t="s">
        <v>92</v>
      </c>
      <c r="T808" s="24" t="s">
        <v>92</v>
      </c>
      <c r="U808" s="24" t="s">
        <v>92</v>
      </c>
      <c r="V808" s="24" t="s">
        <v>92</v>
      </c>
      <c r="W808" s="24" t="s">
        <v>92</v>
      </c>
      <c r="X808" s="24" t="s">
        <v>92</v>
      </c>
      <c r="Y808" s="24" t="s">
        <v>92</v>
      </c>
      <c r="Z808" s="24" t="s">
        <v>92</v>
      </c>
      <c r="AA808" s="24" t="s">
        <v>92</v>
      </c>
      <c r="AB808" s="23" t="s">
        <v>202</v>
      </c>
      <c r="AC808" s="37">
        <v>18.40018641</v>
      </c>
      <c r="AD808" s="37">
        <v>-66.30636887</v>
      </c>
      <c r="AE808" s="37" t="str">
        <f>_xlfn.XLOOKUP(Consolidated[[#This Row],[CODE]],[1]updatedschoolpoints!$A:$A,[1]updatedschoolpoints!$O:$O)</f>
        <v>083-011-003-01</v>
      </c>
      <c r="AF808" s="37">
        <f>_xlfn.XLOOKUP(Consolidated[[#This Row],[CODE]],[1]updatedschoolpoints!$A:$A,[1]updatedschoolpoints!$Q:$Q)</f>
        <v>1</v>
      </c>
      <c r="AG808" s="37">
        <f>_xlfn.XLOOKUP(Consolidated[[#This Row],[CODE]],[1]updatedschoolpoints!$A:$A,[1]updatedschoolpoints!$P:$P)</f>
        <v>3</v>
      </c>
      <c r="AH808" s="37">
        <f>_xlfn.XLOOKUP(Consolidated[[#This Row],[CODE]],[1]updatedschoolpoints!$A:$A,[1]updatedschoolpoints!$I:$I)</f>
        <v>1.2926888889999999</v>
      </c>
      <c r="AI808" s="37">
        <f>_xlfn.XLOOKUP(Consolidated[[#This Row],[CODE]],[1]updatedschoolpoints!$A:$A,[1]updatedschoolpoints!$H:$H)</f>
        <v>56309.528019999998</v>
      </c>
      <c r="AJ808" s="21">
        <v>15668</v>
      </c>
      <c r="AK808" s="21" t="s">
        <v>405</v>
      </c>
      <c r="AL808" s="26">
        <f>_xlfn.XLOOKUP(Consolidated[[#This Row],[CODE]],'[2]FCI updated 220517'!$B:$B,'[2]FCI updated 220517'!$GD:$GD)</f>
        <v>0.73499999999999999</v>
      </c>
      <c r="AM808" s="27">
        <f>IF(AND(Consolidated[[#This Row],[DESIGNATION]]="Historic",Consolidated[[#This Row],[DESIGNATION 3/22/2022]]="Historic"),AL808,AL808/1.6)</f>
        <v>0.45937499999999998</v>
      </c>
      <c r="AN808" s="21" t="s">
        <v>97</v>
      </c>
      <c r="AO808" s="21" t="s">
        <v>97</v>
      </c>
      <c r="AP808" s="21" t="str">
        <f>_xlfn.XLOOKUP(Consolidated[[#This Row],[CODE]],'[3]PRUEBA PVI'!$D:$D,'[3]PRUEBA PVI'!$I:$I,"NO DATA")</f>
        <v>REGULAR</v>
      </c>
      <c r="AQ808" s="28" t="str">
        <f>IF(_xlfn.XLOOKUP(Consolidated[[#This Row],[CODE]],'[4]PRUEBA PVI'!$D:$D,'[4]PRUEBA PVI'!$I:$I,"NOT FOUND")=Consolidated[[#This Row],[SPECIAL SCHOOL]],"MATCHES","NO")</f>
        <v>MATCHES</v>
      </c>
      <c r="AR808" s="28"/>
      <c r="AS808" s="21">
        <f>_xlfn.XLOOKUP(Consolidated[[#This Row],[CODE]],'[5]WORKING FILE'!$D:$D,'[5]WORKING FILE'!$W:$W,"")</f>
        <v>5</v>
      </c>
      <c r="AT808" s="33" t="str">
        <f>_xlfn.XLOOKUP(Consolidated[[#This Row],[CODE]],'[5]WORKING FILE'!$D:$D,'[5]WORKING FILE'!$V:$V)</f>
        <v>2.1m to ANTONIO PAOLI PK-8, Added 1-PK, 6, 7, 8 to match exst number of classrooms per grade but no population from other schools moved here</v>
      </c>
      <c r="AU808" s="21" t="str">
        <f>_xlfn.XLOOKUP(Consolidated[[#This Row],[CODE]],'[6]Karen sort'!$D:$D,'[6]Karen sort'!$O:$O,"NOT COMPLETE")</f>
        <v>PK-8</v>
      </c>
      <c r="AV808" s="21">
        <v>11.7</v>
      </c>
      <c r="AW808" s="21">
        <v>5</v>
      </c>
      <c r="AX808" s="21" t="s">
        <v>92</v>
      </c>
      <c r="AY808" s="27" t="s">
        <v>92</v>
      </c>
      <c r="AZ808" s="21"/>
      <c r="BA808" s="21"/>
      <c r="BB808" s="21"/>
      <c r="BC808" s="21"/>
      <c r="BD808" s="21"/>
      <c r="BE808" s="21"/>
      <c r="BF808" s="24" t="s">
        <v>98</v>
      </c>
      <c r="BG808" s="24">
        <v>172.69459877106817</v>
      </c>
      <c r="BH808" s="29" t="str">
        <f>IF(_xlfn.XLOOKUP(Consolidated[[#This Row],[CODE]],'[4]PRUEBA PVI'!$D:$D,'[4]PRUEBA PVI'!$AF:$AF,"NOT FOUND")=BG808,"",_xlfn.XLOOKUP(Consolidated[[#This Row],[CODE]],'[4]PRUEBA PVI'!$D:$D,'[4]PRUEBA PVI'!$AF:$AF,"NOT FOUND"))</f>
        <v/>
      </c>
      <c r="BI808" s="30">
        <v>162.97727672626996</v>
      </c>
      <c r="BJ808" s="21">
        <v>12</v>
      </c>
      <c r="BK808" s="28" t="str">
        <f>IF(_xlfn.XLOOKUP(Consolidated[[#This Row],[CODE]],'[4]PRUEBA PVI'!$D:$D,'[4]PRUEBA PVI'!$AK:$AK,"NO DATA")=Consolidated[[#This Row],[NO OF CLASSROOMS]],"","DOES NOT MATCH")</f>
        <v/>
      </c>
      <c r="BL808" s="31">
        <f>Consolidated[[#This Row],[ENROLLMENT 2021-22]]/Consolidated[[#This Row],[NO OF CLASSROOMS]]</f>
        <v>13.581439727189164</v>
      </c>
      <c r="BM808" s="21">
        <f>Consolidated[[#This Row],[FLOOR AREA (SF)]]/Consolidated[[#This Row],[ENROLLMENT 2022-23]]</f>
        <v>90.726635989178874</v>
      </c>
      <c r="BN808" s="21" t="s">
        <v>114</v>
      </c>
      <c r="BO808" s="21" t="s">
        <v>115</v>
      </c>
      <c r="BP808" s="21" t="s">
        <v>97</v>
      </c>
      <c r="BQ808" s="21" t="s">
        <v>97</v>
      </c>
      <c r="BR808" s="21" t="s">
        <v>97</v>
      </c>
      <c r="BS808" s="21" t="str">
        <f>_xlfn.XLOOKUP(Consolidated[[#This Row],[CODE]],'[7]page 1'!$A:$A,'[7]page 1'!$C:$C,"")</f>
        <v/>
      </c>
      <c r="BT808" s="21" t="str">
        <f>_xlfn.XLOOKUP(Consolidated[[#This Row],[CODE]],[8]Sheet1!$A:$A,[8]Sheet1!$G:$G,"")</f>
        <v/>
      </c>
      <c r="BU808" s="21" t="s">
        <v>92</v>
      </c>
      <c r="BV808" s="21" t="s">
        <v>124</v>
      </c>
      <c r="BW808" s="25" t="s">
        <v>92</v>
      </c>
      <c r="BX808" s="32" t="s">
        <v>2156</v>
      </c>
      <c r="BY808" s="21" t="s">
        <v>377</v>
      </c>
      <c r="BZ808" s="21" t="s">
        <v>103</v>
      </c>
      <c r="CA808" s="33" t="s">
        <v>2059</v>
      </c>
      <c r="CB808" s="21">
        <v>1</v>
      </c>
      <c r="CC808" s="25" t="s">
        <v>172</v>
      </c>
      <c r="CD808" s="21" t="s">
        <v>97</v>
      </c>
      <c r="CE808" s="21"/>
      <c r="CF808" s="21" t="s">
        <v>127</v>
      </c>
    </row>
    <row r="809" spans="1:84" ht="56.4" x14ac:dyDescent="0.3">
      <c r="A809" s="21">
        <v>71878</v>
      </c>
      <c r="B809" s="22" t="s">
        <v>2157</v>
      </c>
      <c r="C809" s="21" t="s">
        <v>91</v>
      </c>
      <c r="D809" s="21" t="s">
        <v>377</v>
      </c>
      <c r="E809" s="21" t="s">
        <v>378</v>
      </c>
      <c r="F809" s="21"/>
      <c r="G809" s="21" t="s">
        <v>119</v>
      </c>
      <c r="H809" s="21" t="s">
        <v>120</v>
      </c>
      <c r="I809" s="21" t="s">
        <v>92</v>
      </c>
      <c r="J809" s="21" t="s">
        <v>92</v>
      </c>
      <c r="K809" s="21" t="s">
        <v>121</v>
      </c>
      <c r="L809" s="24" t="s">
        <v>92</v>
      </c>
      <c r="M809" s="24">
        <v>56.2781432704911</v>
      </c>
      <c r="N809" s="24">
        <v>48.550824627503054</v>
      </c>
      <c r="O809" s="24">
        <v>57.255788235048819</v>
      </c>
      <c r="P809" s="24">
        <v>43.322572866248073</v>
      </c>
      <c r="Q809" s="24">
        <v>51.925633143500121</v>
      </c>
      <c r="R809" s="24">
        <v>43.501128684586043</v>
      </c>
      <c r="S809" s="24" t="s">
        <v>92</v>
      </c>
      <c r="T809" s="24" t="s">
        <v>92</v>
      </c>
      <c r="U809" s="24" t="s">
        <v>92</v>
      </c>
      <c r="V809" s="24" t="s">
        <v>92</v>
      </c>
      <c r="W809" s="24" t="s">
        <v>92</v>
      </c>
      <c r="X809" s="24" t="s">
        <v>92</v>
      </c>
      <c r="Y809" s="24" t="s">
        <v>92</v>
      </c>
      <c r="Z809" s="24" t="s">
        <v>92</v>
      </c>
      <c r="AA809" s="24" t="s">
        <v>92</v>
      </c>
      <c r="AB809" s="23" t="s">
        <v>136</v>
      </c>
      <c r="AC809" s="21">
        <v>18.455290000000002</v>
      </c>
      <c r="AD809" s="21">
        <v>-66.382819999999995</v>
      </c>
      <c r="AE809" s="21" t="str">
        <f>_xlfn.XLOOKUP(Consolidated[[#This Row],[CODE]],[1]updatedschoolpoints!$A:$A,[1]updatedschoolpoints!$O:$O)</f>
        <v>035-039-137-15</v>
      </c>
      <c r="AF809" s="21">
        <f>_xlfn.XLOOKUP(Consolidated[[#This Row],[CODE]],[1]updatedschoolpoints!$A:$A,[1]updatedschoolpoints!$Q:$Q)</f>
        <v>15</v>
      </c>
      <c r="AG809" s="21">
        <f>_xlfn.XLOOKUP(Consolidated[[#This Row],[CODE]],[1]updatedschoolpoints!$A:$A,[1]updatedschoolpoints!$P:$P)</f>
        <v>137</v>
      </c>
      <c r="AH809" s="21">
        <f>_xlfn.XLOOKUP(Consolidated[[#This Row],[CODE]],[1]updatedschoolpoints!$A:$A,[1]updatedschoolpoints!$I:$I)</f>
        <v>1.2177977040000001</v>
      </c>
      <c r="AI809" s="21">
        <f>_xlfn.XLOOKUP(Consolidated[[#This Row],[CODE]],[1]updatedschoolpoints!$A:$A,[1]updatedschoolpoints!$H:$H)</f>
        <v>53047.267970000001</v>
      </c>
      <c r="AJ809" s="21">
        <v>14938</v>
      </c>
      <c r="AK809" s="21" t="s">
        <v>405</v>
      </c>
      <c r="AL809" s="26">
        <f>_xlfn.XLOOKUP(Consolidated[[#This Row],[CODE]],'[2]FCI updated 220517'!$B:$B,'[2]FCI updated 220517'!$GD:$GD)</f>
        <v>0.745</v>
      </c>
      <c r="AM809" s="27">
        <f>IF(AND(Consolidated[[#This Row],[DESIGNATION]]="Historic",Consolidated[[#This Row],[DESIGNATION 3/22/2022]]="Historic"),AL809,AL809/1.6)</f>
        <v>0.46562499999999996</v>
      </c>
      <c r="AN809" s="21" t="s">
        <v>97</v>
      </c>
      <c r="AO809" s="21" t="s">
        <v>97</v>
      </c>
      <c r="AP809" s="21" t="str">
        <f>_xlfn.XLOOKUP(Consolidated[[#This Row],[CODE]],'[3]PRUEBA PVI'!$D:$D,'[3]PRUEBA PVI'!$I:$I,"NO DATA")</f>
        <v>REGULAR</v>
      </c>
      <c r="AQ809" s="28" t="str">
        <f>IF(_xlfn.XLOOKUP(Consolidated[[#This Row],[CODE]],'[4]PRUEBA PVI'!$D:$D,'[4]PRUEBA PVI'!$I:$I,"NOT FOUND")=Consolidated[[#This Row],[SPECIAL SCHOOL]],"MATCHES","NO")</f>
        <v>MATCHES</v>
      </c>
      <c r="AR809" s="28"/>
      <c r="AS809" s="21">
        <f>_xlfn.XLOOKUP(Consolidated[[#This Row],[CODE]],'[5]WORKING FILE'!$D:$D,'[5]WORKING FILE'!$W:$W,"")</f>
        <v>1</v>
      </c>
      <c r="AT809" s="33" t="str">
        <f>_xlfn.XLOOKUP(Consolidated[[#This Row],[CODE]],'[5]WORKING FILE'!$D:$D,'[5]WORKING FILE'!$V:$V)</f>
        <v>2.5m to RAFAEL HERNANDEZ K-5 changed to PK-8, moved these students there since not in a flood zone</v>
      </c>
      <c r="AU809" s="21" t="str">
        <f>_xlfn.XLOOKUP(Consolidated[[#This Row],[CODE]],'[6]Karen sort'!$D:$D,'[6]Karen sort'!$O:$O,"NOT COMPLETE")</f>
        <v>PK-5</v>
      </c>
      <c r="AV809" s="21">
        <v>8.4</v>
      </c>
      <c r="AW809" s="21">
        <v>4</v>
      </c>
      <c r="AX809" s="21" t="s">
        <v>92</v>
      </c>
      <c r="AY809" s="27" t="s">
        <v>92</v>
      </c>
      <c r="AZ809" s="21"/>
      <c r="BA809" s="21"/>
      <c r="BB809" s="21"/>
      <c r="BC809" s="21"/>
      <c r="BD809" s="21"/>
      <c r="BE809" s="21"/>
      <c r="BF809" s="24" t="s">
        <v>98</v>
      </c>
      <c r="BG809" s="24">
        <v>300.83409082737717</v>
      </c>
      <c r="BH809" s="29" t="str">
        <f>IF(_xlfn.XLOOKUP(Consolidated[[#This Row],[CODE]],'[4]PRUEBA PVI'!$D:$D,'[4]PRUEBA PVI'!$AF:$AF,"NOT FOUND")=BG809,"",_xlfn.XLOOKUP(Consolidated[[#This Row],[CODE]],'[4]PRUEBA PVI'!$D:$D,'[4]PRUEBA PVI'!$AF:$AF,"NOT FOUND"))</f>
        <v/>
      </c>
      <c r="BI809" s="30">
        <v>283.71579206428538</v>
      </c>
      <c r="BJ809" s="21">
        <v>14</v>
      </c>
      <c r="BK809" s="28" t="str">
        <f>IF(_xlfn.XLOOKUP(Consolidated[[#This Row],[CODE]],'[4]PRUEBA PVI'!$D:$D,'[4]PRUEBA PVI'!$AK:$AK,"NO DATA")=Consolidated[[#This Row],[NO OF CLASSROOMS]],"","DOES NOT MATCH")</f>
        <v/>
      </c>
      <c r="BL809" s="31">
        <f>Consolidated[[#This Row],[ENROLLMENT 2021-22]]/Consolidated[[#This Row],[NO OF CLASSROOMS]]</f>
        <v>20.265413718877529</v>
      </c>
      <c r="BM809" s="21">
        <f>Consolidated[[#This Row],[FLOOR AREA (SF)]]/Consolidated[[#This Row],[ENROLLMENT 2022-23]]</f>
        <v>49.655276630771326</v>
      </c>
      <c r="BN809" s="21" t="s">
        <v>99</v>
      </c>
      <c r="BO809" s="21" t="s">
        <v>115</v>
      </c>
      <c r="BP809" s="21" t="s">
        <v>97</v>
      </c>
      <c r="BQ809" s="21" t="s">
        <v>97</v>
      </c>
      <c r="BR809" s="21" t="s">
        <v>97</v>
      </c>
      <c r="BS809" s="21" t="str">
        <f>_xlfn.XLOOKUP(Consolidated[[#This Row],[CODE]],'[7]page 1'!$A:$A,'[7]page 1'!$C:$C,"")</f>
        <v/>
      </c>
      <c r="BT809" s="21" t="str">
        <f>_xlfn.XLOOKUP(Consolidated[[#This Row],[CODE]],[8]Sheet1!$A:$A,[8]Sheet1!$G:$G,"")</f>
        <v>ESSER ROOF SEALING PROGRAM</v>
      </c>
      <c r="BU809" s="21" t="s">
        <v>92</v>
      </c>
      <c r="BV809" s="21" t="s">
        <v>124</v>
      </c>
      <c r="BW809" s="25" t="s">
        <v>92</v>
      </c>
      <c r="BX809" s="32" t="s">
        <v>2158</v>
      </c>
      <c r="BY809" s="21" t="s">
        <v>378</v>
      </c>
      <c r="BZ809" s="21" t="s">
        <v>103</v>
      </c>
      <c r="CA809" s="33" t="s">
        <v>384</v>
      </c>
      <c r="CB809" s="21">
        <v>1</v>
      </c>
      <c r="CC809" s="25" t="s">
        <v>172</v>
      </c>
      <c r="CD809" s="21" t="s">
        <v>97</v>
      </c>
      <c r="CE809" s="21"/>
      <c r="CF809" s="21" t="s">
        <v>134</v>
      </c>
    </row>
    <row r="810" spans="1:84" ht="70.2" x14ac:dyDescent="0.3">
      <c r="A810" s="21">
        <v>71886</v>
      </c>
      <c r="B810" s="22" t="s">
        <v>2159</v>
      </c>
      <c r="C810" s="21" t="s">
        <v>91</v>
      </c>
      <c r="D810" s="21" t="s">
        <v>377</v>
      </c>
      <c r="E810" s="21" t="s">
        <v>378</v>
      </c>
      <c r="F810" s="21"/>
      <c r="G810" s="21" t="s">
        <v>189</v>
      </c>
      <c r="H810" s="21" t="s">
        <v>190</v>
      </c>
      <c r="I810" s="21" t="s">
        <v>92</v>
      </c>
      <c r="J810" s="21" t="s">
        <v>93</v>
      </c>
      <c r="K810" s="21" t="s">
        <v>191</v>
      </c>
      <c r="L810" s="24" t="s">
        <v>92</v>
      </c>
      <c r="M810" s="24" t="s">
        <v>92</v>
      </c>
      <c r="N810" s="24" t="s">
        <v>92</v>
      </c>
      <c r="O810" s="24" t="s">
        <v>92</v>
      </c>
      <c r="P810" s="24" t="s">
        <v>92</v>
      </c>
      <c r="Q810" s="24" t="s">
        <v>92</v>
      </c>
      <c r="R810" s="24" t="s">
        <v>92</v>
      </c>
      <c r="S810" s="24">
        <v>91.993074329746435</v>
      </c>
      <c r="T810" s="24">
        <v>103.97691968589923</v>
      </c>
      <c r="U810" s="24">
        <v>99.836517833636734</v>
      </c>
      <c r="V810" s="24" t="s">
        <v>92</v>
      </c>
      <c r="W810" s="24" t="s">
        <v>92</v>
      </c>
      <c r="X810" s="24" t="s">
        <v>92</v>
      </c>
      <c r="Y810" s="24" t="s">
        <v>92</v>
      </c>
      <c r="Z810" s="24" t="s">
        <v>92</v>
      </c>
      <c r="AA810" s="24" t="s">
        <v>92</v>
      </c>
      <c r="AB810" s="23" t="s">
        <v>192</v>
      </c>
      <c r="AC810" s="21">
        <v>18.443480000000001</v>
      </c>
      <c r="AD810" s="21">
        <v>-66.383880000000005</v>
      </c>
      <c r="AE810" s="21" t="str">
        <f>_xlfn.XLOOKUP(Consolidated[[#This Row],[CODE]],[1]updatedschoolpoints!$A:$A,[1]updatedschoolpoints!$O:$O)</f>
        <v>035-079-053-01</v>
      </c>
      <c r="AF810" s="21">
        <f>_xlfn.XLOOKUP(Consolidated[[#This Row],[CODE]],[1]updatedschoolpoints!$A:$A,[1]updatedschoolpoints!$Q:$Q)</f>
        <v>1</v>
      </c>
      <c r="AG810" s="21">
        <f>_xlfn.XLOOKUP(Consolidated[[#This Row],[CODE]],[1]updatedschoolpoints!$A:$A,[1]updatedschoolpoints!$P:$P)</f>
        <v>53</v>
      </c>
      <c r="AH810" s="21">
        <f>_xlfn.XLOOKUP(Consolidated[[#This Row],[CODE]],[1]updatedschoolpoints!$A:$A,[1]updatedschoolpoints!$I:$I)</f>
        <v>3.335080654</v>
      </c>
      <c r="AI810" s="21">
        <f>_xlfn.XLOOKUP(Consolidated[[#This Row],[CODE]],[1]updatedschoolpoints!$A:$A,[1]updatedschoolpoints!$H:$H)</f>
        <v>145276.1133</v>
      </c>
      <c r="AJ810" s="21">
        <v>59380</v>
      </c>
      <c r="AK810" s="21" t="s">
        <v>137</v>
      </c>
      <c r="AL810" s="26">
        <f>_xlfn.XLOOKUP(Consolidated[[#This Row],[CODE]],'[2]FCI updated 220517'!$B:$B,'[2]FCI updated 220517'!$GD:$GD)</f>
        <v>1.1120000000000001</v>
      </c>
      <c r="AM810" s="27">
        <f>IF(AND(Consolidated[[#This Row],[DESIGNATION]]="Historic",Consolidated[[#This Row],[DESIGNATION 3/22/2022]]="Historic"),AL810,AL810/1.6)</f>
        <v>0.69500000000000006</v>
      </c>
      <c r="AN810" s="21" t="s">
        <v>97</v>
      </c>
      <c r="AO810" s="21" t="s">
        <v>97</v>
      </c>
      <c r="AP810" s="21" t="str">
        <f>_xlfn.XLOOKUP(Consolidated[[#This Row],[CODE]],'[3]PRUEBA PVI'!$D:$D,'[3]PRUEBA PVI'!$I:$I,"NO DATA")</f>
        <v>REGULAR</v>
      </c>
      <c r="AQ810" s="28" t="str">
        <f>IF(_xlfn.XLOOKUP(Consolidated[[#This Row],[CODE]],'[4]PRUEBA PVI'!$D:$D,'[4]PRUEBA PVI'!$I:$I,"NOT FOUND")=Consolidated[[#This Row],[SPECIAL SCHOOL]],"MATCHES","NO")</f>
        <v>MATCHES</v>
      </c>
      <c r="AR810" s="28"/>
      <c r="AS810" s="21">
        <f>_xlfn.XLOOKUP(Consolidated[[#This Row],[CODE]],'[5]WORKING FILE'!$D:$D,'[5]WORKING FILE'!$W:$W,"")</f>
        <v>1</v>
      </c>
      <c r="AT810" s="33" t="str">
        <f>_xlfn.XLOOKUP(Consolidated[[#This Row],[CODE]],'[5]WORKING FILE'!$D:$D,'[5]WORKING FILE'!$V:$V)</f>
        <v>2m to RAFAEL HERNANDEZ K-5 changed to PK-8, moved these students there since not in a flood zone</v>
      </c>
      <c r="AU810" s="21" t="str">
        <f>_xlfn.XLOOKUP(Consolidated[[#This Row],[CODE]],'[6]Karen sort'!$D:$D,'[6]Karen sort'!$O:$O,"NOT COMPLETE")</f>
        <v>6-8</v>
      </c>
      <c r="AV810" s="21">
        <v>8.4</v>
      </c>
      <c r="AW810" s="21">
        <v>1</v>
      </c>
      <c r="AX810" s="21" t="s">
        <v>92</v>
      </c>
      <c r="AY810" s="27" t="s">
        <v>92</v>
      </c>
      <c r="AZ810" s="21"/>
      <c r="BA810" s="21"/>
      <c r="BB810" s="21"/>
      <c r="BC810" s="21"/>
      <c r="BD810" s="21"/>
      <c r="BE810" s="21"/>
      <c r="BF810" s="24" t="s">
        <v>131</v>
      </c>
      <c r="BG810" s="24">
        <v>299.57658589363785</v>
      </c>
      <c r="BH810" s="29" t="str">
        <f>IF(_xlfn.XLOOKUP(Consolidated[[#This Row],[CODE]],'[4]PRUEBA PVI'!$D:$D,'[4]PRUEBA PVI'!$AF:$AF,"NOT FOUND")=BG810,"",_xlfn.XLOOKUP(Consolidated[[#This Row],[CODE]],'[4]PRUEBA PVI'!$D:$D,'[4]PRUEBA PVI'!$AF:$AF,"NOT FOUND"))</f>
        <v/>
      </c>
      <c r="BI810" s="30">
        <v>284.0085496414178</v>
      </c>
      <c r="BJ810" s="21">
        <v>63</v>
      </c>
      <c r="BK810" s="28" t="str">
        <f>IF(_xlfn.XLOOKUP(Consolidated[[#This Row],[CODE]],'[4]PRUEBA PVI'!$D:$D,'[4]PRUEBA PVI'!$AK:$AK,"NO DATA")=Consolidated[[#This Row],[NO OF CLASSROOMS]],"","DOES NOT MATCH")</f>
        <v/>
      </c>
      <c r="BL810" s="31">
        <f>Consolidated[[#This Row],[ENROLLMENT 2021-22]]/Consolidated[[#This Row],[NO OF CLASSROOMS]]</f>
        <v>4.508072216530441</v>
      </c>
      <c r="BM810" s="21">
        <f>Consolidated[[#This Row],[FLOOR AREA (SF)]]/Consolidated[[#This Row],[ENROLLMENT 2022-23]]</f>
        <v>198.21308739088965</v>
      </c>
      <c r="BN810" s="21" t="s">
        <v>99</v>
      </c>
      <c r="BO810" s="21" t="s">
        <v>115</v>
      </c>
      <c r="BP810" s="21" t="s">
        <v>97</v>
      </c>
      <c r="BQ810" s="21" t="s">
        <v>97</v>
      </c>
      <c r="BR810" s="21" t="s">
        <v>97</v>
      </c>
      <c r="BS810" s="21" t="str">
        <f>_xlfn.XLOOKUP(Consolidated[[#This Row],[CODE]],'[7]page 1'!$A:$A,'[7]page 1'!$C:$C,"")</f>
        <v/>
      </c>
      <c r="BT810" s="21" t="str">
        <f>_xlfn.XLOOKUP(Consolidated[[#This Row],[CODE]],[8]Sheet1!$A:$A,[8]Sheet1!$G:$G,"")</f>
        <v/>
      </c>
      <c r="BU810" s="21" t="s">
        <v>285</v>
      </c>
      <c r="BV810" s="21" t="s">
        <v>124</v>
      </c>
      <c r="BW810" s="25" t="s">
        <v>92</v>
      </c>
      <c r="BX810" s="32" t="s">
        <v>2160</v>
      </c>
      <c r="BY810" s="21" t="s">
        <v>378</v>
      </c>
      <c r="BZ810" s="21" t="s">
        <v>103</v>
      </c>
      <c r="CA810" s="33" t="s">
        <v>384</v>
      </c>
      <c r="CB810" s="21">
        <v>1</v>
      </c>
      <c r="CC810" s="25" t="s">
        <v>105</v>
      </c>
      <c r="CD810" s="21" t="s">
        <v>97</v>
      </c>
      <c r="CE810" s="21"/>
      <c r="CF810" s="21" t="s">
        <v>499</v>
      </c>
    </row>
    <row r="811" spans="1:84" ht="56.4" x14ac:dyDescent="0.3">
      <c r="A811" s="21">
        <v>71894</v>
      </c>
      <c r="B811" s="22" t="s">
        <v>2161</v>
      </c>
      <c r="C811" s="21" t="s">
        <v>91</v>
      </c>
      <c r="D811" s="21" t="s">
        <v>377</v>
      </c>
      <c r="E811" s="21" t="s">
        <v>378</v>
      </c>
      <c r="F811" s="21"/>
      <c r="G811" s="21" t="s">
        <v>160</v>
      </c>
      <c r="H811" s="21" t="s">
        <v>161</v>
      </c>
      <c r="I811" s="21" t="s">
        <v>92</v>
      </c>
      <c r="J811" s="21" t="s">
        <v>93</v>
      </c>
      <c r="K811" s="21" t="s">
        <v>162</v>
      </c>
      <c r="L811" s="24" t="s">
        <v>92</v>
      </c>
      <c r="M811" s="24" t="s">
        <v>92</v>
      </c>
      <c r="N811" s="24" t="s">
        <v>92</v>
      </c>
      <c r="O811" s="24" t="s">
        <v>92</v>
      </c>
      <c r="P811" s="24" t="s">
        <v>92</v>
      </c>
      <c r="Q811" s="24" t="s">
        <v>92</v>
      </c>
      <c r="R811" s="24" t="s">
        <v>92</v>
      </c>
      <c r="S811" s="24" t="s">
        <v>92</v>
      </c>
      <c r="T811" s="24" t="s">
        <v>92</v>
      </c>
      <c r="U811" s="24" t="s">
        <v>92</v>
      </c>
      <c r="V811" s="24">
        <v>206.22785346558905</v>
      </c>
      <c r="W811" s="24">
        <v>170.76357007109203</v>
      </c>
      <c r="X811" s="24">
        <v>157.28585777807695</v>
      </c>
      <c r="Y811" s="24">
        <v>155.30896476124116</v>
      </c>
      <c r="Z811" s="24" t="s">
        <v>92</v>
      </c>
      <c r="AA811" s="24" t="s">
        <v>92</v>
      </c>
      <c r="AB811" s="23" t="s">
        <v>313</v>
      </c>
      <c r="AC811" s="21">
        <v>18.44501</v>
      </c>
      <c r="AD811" s="21">
        <v>-66.384590000000003</v>
      </c>
      <c r="AE811" s="21" t="str">
        <f>_xlfn.XLOOKUP(Consolidated[[#This Row],[CODE]],[1]updatedschoolpoints!$A:$A,[1]updatedschoolpoints!$O:$O)</f>
        <v>035-069-019-02</v>
      </c>
      <c r="AF811" s="21">
        <f>_xlfn.XLOOKUP(Consolidated[[#This Row],[CODE]],[1]updatedschoolpoints!$A:$A,[1]updatedschoolpoints!$Q:$Q)</f>
        <v>2</v>
      </c>
      <c r="AG811" s="21">
        <f>_xlfn.XLOOKUP(Consolidated[[#This Row],[CODE]],[1]updatedschoolpoints!$A:$A,[1]updatedschoolpoints!$P:$P)</f>
        <v>19</v>
      </c>
      <c r="AH811" s="21">
        <f>_xlfn.XLOOKUP(Consolidated[[#This Row],[CODE]],[1]updatedschoolpoints!$A:$A,[1]updatedschoolpoints!$I:$I)</f>
        <v>6.641562789</v>
      </c>
      <c r="AI811" s="21">
        <f>_xlfn.XLOOKUP(Consolidated[[#This Row],[CODE]],[1]updatedschoolpoints!$A:$A,[1]updatedschoolpoints!$H:$H)</f>
        <v>289306.47509999998</v>
      </c>
      <c r="AJ811" s="21">
        <v>87420</v>
      </c>
      <c r="AK811" s="21" t="s">
        <v>282</v>
      </c>
      <c r="AL811" s="26">
        <f>_xlfn.XLOOKUP(Consolidated[[#This Row],[CODE]],'[2]FCI updated 220517'!$B:$B,'[2]FCI updated 220517'!$GD:$GD)</f>
        <v>0.95199999999999996</v>
      </c>
      <c r="AM811" s="27">
        <f>IF(AND(Consolidated[[#This Row],[DESIGNATION]]="Historic",Consolidated[[#This Row],[DESIGNATION 3/22/2022]]="Historic"),AL811,AL811/1.6)</f>
        <v>0.59499999999999997</v>
      </c>
      <c r="AN811" s="21" t="s">
        <v>45</v>
      </c>
      <c r="AO811" s="21" t="s">
        <v>46</v>
      </c>
      <c r="AP811" s="21" t="str">
        <f>_xlfn.XLOOKUP(Consolidated[[#This Row],[CODE]],'[3]PRUEBA PVI'!$D:$D,'[3]PRUEBA PVI'!$I:$I,"NO DATA")</f>
        <v>VOCACIONAL</v>
      </c>
      <c r="AQ811" s="28" t="str">
        <f>IF(_xlfn.XLOOKUP(Consolidated[[#This Row],[CODE]],'[4]PRUEBA PVI'!$D:$D,'[4]PRUEBA PVI'!$I:$I,"NOT FOUND")=Consolidated[[#This Row],[SPECIAL SCHOOL]],"MATCHES","NO")</f>
        <v>MATCHES</v>
      </c>
      <c r="AR811" s="28"/>
      <c r="AS811" s="21">
        <f>_xlfn.XLOOKUP(Consolidated[[#This Row],[CODE]],'[5]WORKING FILE'!$D:$D,'[5]WORKING FILE'!$W:$W,"")</f>
        <v>1</v>
      </c>
      <c r="AT811" s="33" t="str">
        <f>_xlfn.XLOOKUP(Consolidated[[#This Row],[CODE]],'[5]WORKING FILE'!$D:$D,'[5]WORKING FILE'!$V:$V)</f>
        <v xml:space="preserve">1.8m to JUAN QUIRINDONGO MORELL 9-12, moved students there since this school is in a flood zone </v>
      </c>
      <c r="AU811" s="21" t="str">
        <f>_xlfn.XLOOKUP(Consolidated[[#This Row],[CODE]],'[6]Karen sort'!$D:$D,'[6]Karen sort'!$O:$O,"NOT COMPLETE")</f>
        <v>9-12</v>
      </c>
      <c r="AV811" s="21">
        <v>8.4</v>
      </c>
      <c r="AW811" s="21">
        <v>3</v>
      </c>
      <c r="AX811" s="21" t="s">
        <v>92</v>
      </c>
      <c r="AY811" s="27" t="s">
        <v>92</v>
      </c>
      <c r="AZ811" s="21"/>
      <c r="BA811" s="21"/>
      <c r="BB811" s="21"/>
      <c r="BC811" s="21"/>
      <c r="BD811" s="21"/>
      <c r="BE811" s="21"/>
      <c r="BF811" s="24" t="s">
        <v>98</v>
      </c>
      <c r="BG811" s="24">
        <v>694.51016435753172</v>
      </c>
      <c r="BH811" s="29" t="str">
        <f>IF(_xlfn.XLOOKUP(Consolidated[[#This Row],[CODE]],'[4]PRUEBA PVI'!$D:$D,'[4]PRUEBA PVI'!$AF:$AF,"NOT FOUND")=BG811,"",_xlfn.XLOOKUP(Consolidated[[#This Row],[CODE]],'[4]PRUEBA PVI'!$D:$D,'[4]PRUEBA PVI'!$AF:$AF,"NOT FOUND"))</f>
        <v/>
      </c>
      <c r="BI811" s="30">
        <v>666.24406220214712</v>
      </c>
      <c r="BJ811" s="21">
        <v>109</v>
      </c>
      <c r="BK811" s="28" t="str">
        <f>IF(_xlfn.XLOOKUP(Consolidated[[#This Row],[CODE]],'[4]PRUEBA PVI'!$D:$D,'[4]PRUEBA PVI'!$AK:$AK,"NO DATA")=Consolidated[[#This Row],[NO OF CLASSROOMS]],"","DOES NOT MATCH")</f>
        <v/>
      </c>
      <c r="BL811" s="31">
        <f>Consolidated[[#This Row],[ENROLLMENT 2021-22]]/Consolidated[[#This Row],[NO OF CLASSROOMS]]</f>
        <v>6.1123308458912584</v>
      </c>
      <c r="BM811" s="21">
        <f>Consolidated[[#This Row],[FLOOR AREA (SF)]]/Consolidated[[#This Row],[ENROLLMENT 2022-23]]</f>
        <v>125.87288780844459</v>
      </c>
      <c r="BN811" s="21" t="s">
        <v>99</v>
      </c>
      <c r="BO811" s="21" t="s">
        <v>115</v>
      </c>
      <c r="BP811" s="21" t="s">
        <v>97</v>
      </c>
      <c r="BQ811" s="21" t="s">
        <v>123</v>
      </c>
      <c r="BR811" s="21" t="s">
        <v>97</v>
      </c>
      <c r="BS811" s="21" t="str">
        <f>_xlfn.XLOOKUP(Consolidated[[#This Row],[CODE]],'[7]page 1'!$A:$A,'[7]page 1'!$C:$C,"")</f>
        <v/>
      </c>
      <c r="BT811" s="21" t="str">
        <f>_xlfn.XLOOKUP(Consolidated[[#This Row],[CODE]],[8]Sheet1!$A:$A,[8]Sheet1!$G:$G,"")</f>
        <v/>
      </c>
      <c r="BU811" s="21" t="s">
        <v>92</v>
      </c>
      <c r="BV811" s="21" t="s">
        <v>101</v>
      </c>
      <c r="BW811" s="25" t="s">
        <v>125</v>
      </c>
      <c r="BX811" s="32" t="s">
        <v>2162</v>
      </c>
      <c r="BY811" s="21" t="s">
        <v>378</v>
      </c>
      <c r="BZ811" s="21" t="s">
        <v>103</v>
      </c>
      <c r="CA811" s="33" t="s">
        <v>384</v>
      </c>
      <c r="CB811" s="21">
        <v>1</v>
      </c>
      <c r="CC811" s="25" t="s">
        <v>105</v>
      </c>
      <c r="CD811" s="21" t="s">
        <v>97</v>
      </c>
      <c r="CE811" s="21"/>
      <c r="CF811" s="21" t="s">
        <v>139</v>
      </c>
    </row>
    <row r="812" spans="1:84" ht="70.2" x14ac:dyDescent="0.3">
      <c r="A812" s="21">
        <v>72058</v>
      </c>
      <c r="B812" s="22" t="s">
        <v>1837</v>
      </c>
      <c r="C812" s="21" t="s">
        <v>91</v>
      </c>
      <c r="D812" s="21" t="s">
        <v>377</v>
      </c>
      <c r="E812" s="21" t="s">
        <v>378</v>
      </c>
      <c r="F812" s="21"/>
      <c r="G812" s="21" t="s">
        <v>119</v>
      </c>
      <c r="H812" s="21" t="s">
        <v>120</v>
      </c>
      <c r="I812" s="21" t="s">
        <v>92</v>
      </c>
      <c r="J812" s="21" t="s">
        <v>93</v>
      </c>
      <c r="K812" s="21" t="s">
        <v>121</v>
      </c>
      <c r="L812" s="24" t="s">
        <v>92</v>
      </c>
      <c r="M812" s="24">
        <v>41.016273909001988</v>
      </c>
      <c r="N812" s="24">
        <v>37.346788175002345</v>
      </c>
      <c r="O812" s="24">
        <v>42.23787656683929</v>
      </c>
      <c r="P812" s="24">
        <v>42.380777803938336</v>
      </c>
      <c r="Q812" s="24">
        <v>32.099482306890984</v>
      </c>
      <c r="R812" s="24">
        <v>43.501128684586043</v>
      </c>
      <c r="S812" s="24" t="s">
        <v>92</v>
      </c>
      <c r="T812" s="24" t="s">
        <v>92</v>
      </c>
      <c r="U812" s="24" t="s">
        <v>92</v>
      </c>
      <c r="V812" s="24" t="s">
        <v>92</v>
      </c>
      <c r="W812" s="24" t="s">
        <v>92</v>
      </c>
      <c r="X812" s="24" t="s">
        <v>92</v>
      </c>
      <c r="Y812" s="24" t="s">
        <v>92</v>
      </c>
      <c r="Z812" s="24" t="s">
        <v>92</v>
      </c>
      <c r="AA812" s="24" t="s">
        <v>92</v>
      </c>
      <c r="AB812" s="23" t="s">
        <v>198</v>
      </c>
      <c r="AC812" s="21">
        <v>18.448129999999999</v>
      </c>
      <c r="AD812" s="21">
        <v>-66.407849999999996</v>
      </c>
      <c r="AE812" s="21" t="str">
        <f>_xlfn.XLOOKUP(Consolidated[[#This Row],[CODE]],[1]updatedschoolpoints!$A:$A,[1]updatedschoolpoints!$O:$O)</f>
        <v>035-055-120-15</v>
      </c>
      <c r="AF812" s="21">
        <f>_xlfn.XLOOKUP(Consolidated[[#This Row],[CODE]],[1]updatedschoolpoints!$A:$A,[1]updatedschoolpoints!$Q:$Q)</f>
        <v>15</v>
      </c>
      <c r="AG812" s="21">
        <f>_xlfn.XLOOKUP(Consolidated[[#This Row],[CODE]],[1]updatedschoolpoints!$A:$A,[1]updatedschoolpoints!$P:$P)</f>
        <v>120</v>
      </c>
      <c r="AH812" s="21">
        <f>_xlfn.XLOOKUP(Consolidated[[#This Row],[CODE]],[1]updatedschoolpoints!$A:$A,[1]updatedschoolpoints!$I:$I)</f>
        <v>1.071376857</v>
      </c>
      <c r="AI812" s="21">
        <f>_xlfn.XLOOKUP(Consolidated[[#This Row],[CODE]],[1]updatedschoolpoints!$A:$A,[1]updatedschoolpoints!$H:$H)</f>
        <v>46669.175880000003</v>
      </c>
      <c r="AJ812" s="21">
        <v>17313</v>
      </c>
      <c r="AK812" s="21" t="s">
        <v>864</v>
      </c>
      <c r="AL812" s="26">
        <f>_xlfn.XLOOKUP(Consolidated[[#This Row],[CODE]],'[2]FCI updated 220517'!$B:$B,'[2]FCI updated 220517'!$GD:$GD)</f>
        <v>1.0351999999999999</v>
      </c>
      <c r="AM812" s="27">
        <f>IF(AND(Consolidated[[#This Row],[DESIGNATION]]="Historic",Consolidated[[#This Row],[DESIGNATION 3/22/2022]]="Historic"),AL812,AL812/1.6)</f>
        <v>0.64699999999999991</v>
      </c>
      <c r="AN812" s="21" t="s">
        <v>97</v>
      </c>
      <c r="AO812" s="21" t="s">
        <v>97</v>
      </c>
      <c r="AP812" s="21" t="str">
        <f>_xlfn.XLOOKUP(Consolidated[[#This Row],[CODE]],'[3]PRUEBA PVI'!$D:$D,'[3]PRUEBA PVI'!$I:$I,"NO DATA")</f>
        <v>REGULAR</v>
      </c>
      <c r="AQ812" s="28" t="str">
        <f>IF(_xlfn.XLOOKUP(Consolidated[[#This Row],[CODE]],'[4]PRUEBA PVI'!$D:$D,'[4]PRUEBA PVI'!$I:$I,"NOT FOUND")=Consolidated[[#This Row],[SPECIAL SCHOOL]],"MATCHES","NO")</f>
        <v>MATCHES</v>
      </c>
      <c r="AR812" s="28"/>
      <c r="AS812" s="21">
        <f>_xlfn.XLOOKUP(Consolidated[[#This Row],[CODE]],'[5]WORKING FILE'!$D:$D,'[5]WORKING FILE'!$W:$W,"")</f>
        <v>5</v>
      </c>
      <c r="AT812" s="33" t="str">
        <f>_xlfn.XLOOKUP(Consolidated[[#This Row],[CODE]],'[5]WORKING FILE'!$D:$D,'[5]WORKING FILE'!$V:$V)</f>
        <v>2.5m to SAN VICENTE K-5, and 2.2m to ANGEL SANDIN MARTINEZ 6-8 which are in flood zones, moved those students here</v>
      </c>
      <c r="AU812" s="21" t="str">
        <f>_xlfn.XLOOKUP(Consolidated[[#This Row],[CODE]],'[6]Karen sort'!$D:$D,'[6]Karen sort'!$O:$O,"NOT COMPLETE")</f>
        <v>PK-8</v>
      </c>
      <c r="AV812" s="21">
        <v>8.4</v>
      </c>
      <c r="AW812" s="21">
        <v>4</v>
      </c>
      <c r="AX812" s="21" t="s">
        <v>92</v>
      </c>
      <c r="AY812" s="27" t="s">
        <v>92</v>
      </c>
      <c r="AZ812" s="21"/>
      <c r="BA812" s="21"/>
      <c r="BB812" s="21"/>
      <c r="BC812" s="21"/>
      <c r="BD812" s="21"/>
      <c r="BE812" s="21"/>
      <c r="BF812" s="24" t="s">
        <v>131</v>
      </c>
      <c r="BG812" s="24">
        <v>247.20282144497287</v>
      </c>
      <c r="BH812" s="29" t="str">
        <f>IF(_xlfn.XLOOKUP(Consolidated[[#This Row],[CODE]],'[4]PRUEBA PVI'!$D:$D,'[4]PRUEBA PVI'!$AF:$AF,"NOT FOUND")=BG812,"",_xlfn.XLOOKUP(Consolidated[[#This Row],[CODE]],'[4]PRUEBA PVI'!$D:$D,'[4]PRUEBA PVI'!$AF:$AF,"NOT FOUND"))</f>
        <v/>
      </c>
      <c r="BI812" s="30">
        <v>233.25312302113102</v>
      </c>
      <c r="BJ812" s="21">
        <v>25</v>
      </c>
      <c r="BK812" s="28" t="str">
        <f>IF(_xlfn.XLOOKUP(Consolidated[[#This Row],[CODE]],'[4]PRUEBA PVI'!$D:$D,'[4]PRUEBA PVI'!$AK:$AK,"NO DATA")=Consolidated[[#This Row],[NO OF CLASSROOMS]],"","DOES NOT MATCH")</f>
        <v/>
      </c>
      <c r="BL812" s="31">
        <f>Consolidated[[#This Row],[ENROLLMENT 2021-22]]/Consolidated[[#This Row],[NO OF CLASSROOMS]]</f>
        <v>9.3301249208452415</v>
      </c>
      <c r="BM812" s="21">
        <f>Consolidated[[#This Row],[FLOOR AREA (SF)]]/Consolidated[[#This Row],[ENROLLMENT 2022-23]]</f>
        <v>70.03560840770524</v>
      </c>
      <c r="BN812" s="21" t="s">
        <v>114</v>
      </c>
      <c r="BO812" s="21" t="s">
        <v>115</v>
      </c>
      <c r="BP812" s="21" t="s">
        <v>97</v>
      </c>
      <c r="BQ812" s="21" t="s">
        <v>97</v>
      </c>
      <c r="BR812" s="21" t="s">
        <v>97</v>
      </c>
      <c r="BS812" s="21" t="str">
        <f>_xlfn.XLOOKUP(Consolidated[[#This Row],[CODE]],'[7]page 1'!$A:$A,'[7]page 1'!$C:$C,"")</f>
        <v/>
      </c>
      <c r="BT812" s="21" t="str">
        <f>_xlfn.XLOOKUP(Consolidated[[#This Row],[CODE]],[8]Sheet1!$A:$A,[8]Sheet1!$G:$G,"")</f>
        <v/>
      </c>
      <c r="BU812" s="21" t="s">
        <v>92</v>
      </c>
      <c r="BV812" s="21" t="s">
        <v>124</v>
      </c>
      <c r="BW812" s="25" t="s">
        <v>125</v>
      </c>
      <c r="BX812" s="32" t="s">
        <v>2163</v>
      </c>
      <c r="BY812" s="21" t="s">
        <v>378</v>
      </c>
      <c r="BZ812" s="21" t="s">
        <v>103</v>
      </c>
      <c r="CA812" s="33" t="s">
        <v>384</v>
      </c>
      <c r="CB812" s="21">
        <v>1</v>
      </c>
      <c r="CC812" s="25" t="s">
        <v>105</v>
      </c>
      <c r="CD812" s="21" t="s">
        <v>97</v>
      </c>
      <c r="CE812" s="21"/>
      <c r="CF812" s="21" t="s">
        <v>106</v>
      </c>
    </row>
    <row r="813" spans="1:84" ht="56.4" x14ac:dyDescent="0.3">
      <c r="A813" s="21">
        <v>72082</v>
      </c>
      <c r="B813" s="22" t="s">
        <v>2164</v>
      </c>
      <c r="C813" s="21" t="s">
        <v>91</v>
      </c>
      <c r="D813" s="21" t="s">
        <v>377</v>
      </c>
      <c r="E813" s="21" t="s">
        <v>378</v>
      </c>
      <c r="F813" s="21"/>
      <c r="G813" s="21" t="s">
        <v>108</v>
      </c>
      <c r="H813" s="21" t="s">
        <v>109</v>
      </c>
      <c r="I813" s="21" t="s">
        <v>92</v>
      </c>
      <c r="J813" s="21" t="s">
        <v>93</v>
      </c>
      <c r="K813" s="21" t="s">
        <v>111</v>
      </c>
      <c r="L813" s="24" t="s">
        <v>92</v>
      </c>
      <c r="M813" s="24">
        <v>20.031203536954457</v>
      </c>
      <c r="N813" s="24">
        <v>24.275412313751527</v>
      </c>
      <c r="O813" s="24">
        <v>21.588248023051193</v>
      </c>
      <c r="P813" s="24">
        <v>23.544876557743518</v>
      </c>
      <c r="Q813" s="24">
        <v>32.099482306890984</v>
      </c>
      <c r="R813" s="24">
        <v>34.044361579241254</v>
      </c>
      <c r="S813" s="24">
        <v>97.683367587256527</v>
      </c>
      <c r="T813" s="24">
        <v>117.21034582774095</v>
      </c>
      <c r="U813" s="24">
        <v>116.95134946226018</v>
      </c>
      <c r="V813" s="24" t="s">
        <v>92</v>
      </c>
      <c r="W813" s="24" t="s">
        <v>92</v>
      </c>
      <c r="X813" s="24" t="s">
        <v>92</v>
      </c>
      <c r="Y813" s="24" t="s">
        <v>92</v>
      </c>
      <c r="Z813" s="24" t="s">
        <v>92</v>
      </c>
      <c r="AA813" s="24" t="s">
        <v>92</v>
      </c>
      <c r="AB813" s="23" t="s">
        <v>329</v>
      </c>
      <c r="AC813" s="21">
        <v>18.429510000000001</v>
      </c>
      <c r="AD813" s="21">
        <v>-66.408289999999994</v>
      </c>
      <c r="AE813" s="21" t="str">
        <f>_xlfn.XLOOKUP(Consolidated[[#This Row],[CODE]],[1]updatedschoolpoints!$A:$A,[1]updatedschoolpoints!$O:$O)</f>
        <v>057-015-092-02</v>
      </c>
      <c r="AF813" s="21">
        <f>_xlfn.XLOOKUP(Consolidated[[#This Row],[CODE]],[1]updatedschoolpoints!$A:$A,[1]updatedschoolpoints!$Q:$Q)</f>
        <v>2</v>
      </c>
      <c r="AG813" s="21">
        <f>_xlfn.XLOOKUP(Consolidated[[#This Row],[CODE]],[1]updatedschoolpoints!$A:$A,[1]updatedschoolpoints!$P:$P)</f>
        <v>92</v>
      </c>
      <c r="AH813" s="21">
        <f>_xlfn.XLOOKUP(Consolidated[[#This Row],[CODE]],[1]updatedschoolpoints!$A:$A,[1]updatedschoolpoints!$I:$I)</f>
        <v>8.5396664409999996</v>
      </c>
      <c r="AI813" s="21">
        <f>_xlfn.XLOOKUP(Consolidated[[#This Row],[CODE]],[1]updatedschoolpoints!$A:$A,[1]updatedschoolpoints!$H:$H)</f>
        <v>371987.8702</v>
      </c>
      <c r="AJ813" s="21">
        <v>32986</v>
      </c>
      <c r="AK813" s="21" t="s">
        <v>2165</v>
      </c>
      <c r="AL813" s="26">
        <f>_xlfn.XLOOKUP(Consolidated[[#This Row],[CODE]],'[2]FCI updated 220517'!$B:$B,'[2]FCI updated 220517'!$GD:$GD)</f>
        <v>1.1120000000000001</v>
      </c>
      <c r="AM813" s="27">
        <f>IF(AND(Consolidated[[#This Row],[DESIGNATION]]="Historic",Consolidated[[#This Row],[DESIGNATION 3/22/2022]]="Historic"),AL813,AL813/1.6)</f>
        <v>0.69500000000000006</v>
      </c>
      <c r="AN813" s="21" t="s">
        <v>97</v>
      </c>
      <c r="AO813" s="21" t="s">
        <v>97</v>
      </c>
      <c r="AP813" s="21" t="str">
        <f>_xlfn.XLOOKUP(Consolidated[[#This Row],[CODE]],'[3]PRUEBA PVI'!$D:$D,'[3]PRUEBA PVI'!$I:$I,"NO DATA")</f>
        <v>REGULAR</v>
      </c>
      <c r="AQ813" s="28" t="str">
        <f>IF(_xlfn.XLOOKUP(Consolidated[[#This Row],[CODE]],'[4]PRUEBA PVI'!$D:$D,'[4]PRUEBA PVI'!$I:$I,"NOT FOUND")=Consolidated[[#This Row],[SPECIAL SCHOOL]],"MATCHES","NO")</f>
        <v>MATCHES</v>
      </c>
      <c r="AR813" s="28"/>
      <c r="AS813" s="21">
        <f>_xlfn.XLOOKUP(Consolidated[[#This Row],[CODE]],'[5]WORKING FILE'!$D:$D,'[5]WORKING FILE'!$W:$W,"")</f>
        <v>1</v>
      </c>
      <c r="AT813" s="33" t="str">
        <f>_xlfn.XLOOKUP(Consolidated[[#This Row],[CODE]],'[5]WORKING FILE'!$D:$D,'[5]WORKING FILE'!$V:$V)</f>
        <v>1.2m to PK-8 AGAPITO ROSARIO ROSARIO, moved students there since shelter school</v>
      </c>
      <c r="AU813" s="21" t="str">
        <f>_xlfn.XLOOKUP(Consolidated[[#This Row],[CODE]],'[6]Karen sort'!$D:$D,'[6]Karen sort'!$O:$O,"NOT COMPLETE")</f>
        <v>K-8</v>
      </c>
      <c r="AV813" s="21">
        <v>8.4</v>
      </c>
      <c r="AW813" s="21">
        <v>2</v>
      </c>
      <c r="AX813" s="21" t="s">
        <v>92</v>
      </c>
      <c r="AY813" s="27" t="s">
        <v>92</v>
      </c>
      <c r="AZ813" s="21"/>
      <c r="BA813" s="21"/>
      <c r="BB813" s="21"/>
      <c r="BC813" s="21"/>
      <c r="BD813" s="21"/>
      <c r="BE813" s="21"/>
      <c r="BF813" s="24" t="s">
        <v>98</v>
      </c>
      <c r="BG813" s="24">
        <v>494.11816170512202</v>
      </c>
      <c r="BH813" s="29" t="str">
        <f>IF(_xlfn.XLOOKUP(Consolidated[[#This Row],[CODE]],'[4]PRUEBA PVI'!$D:$D,'[4]PRUEBA PVI'!$AF:$AF,"NOT FOUND")=BG813,"",_xlfn.XLOOKUP(Consolidated[[#This Row],[CODE]],'[4]PRUEBA PVI'!$D:$D,'[4]PRUEBA PVI'!$AF:$AF,"NOT FOUND"))</f>
        <v/>
      </c>
      <c r="BI813" s="30">
        <v>467.7368533515795</v>
      </c>
      <c r="BJ813" s="21">
        <v>30</v>
      </c>
      <c r="BK813" s="28" t="str">
        <f>IF(_xlfn.XLOOKUP(Consolidated[[#This Row],[CODE]],'[4]PRUEBA PVI'!$D:$D,'[4]PRUEBA PVI'!$AK:$AK,"NO DATA")=Consolidated[[#This Row],[NO OF CLASSROOMS]],"","DOES NOT MATCH")</f>
        <v/>
      </c>
      <c r="BL813" s="31">
        <f>Consolidated[[#This Row],[ENROLLMENT 2021-22]]/Consolidated[[#This Row],[NO OF CLASSROOMS]]</f>
        <v>15.59122844505265</v>
      </c>
      <c r="BM813" s="21">
        <f>Consolidated[[#This Row],[FLOOR AREA (SF)]]/Consolidated[[#This Row],[ENROLLMENT 2022-23]]</f>
        <v>66.757311421564907</v>
      </c>
      <c r="BN813" s="21" t="s">
        <v>114</v>
      </c>
      <c r="BO813" s="21" t="s">
        <v>115</v>
      </c>
      <c r="BP813" s="21" t="s">
        <v>97</v>
      </c>
      <c r="BQ813" s="21" t="s">
        <v>97</v>
      </c>
      <c r="BR813" s="21" t="s">
        <v>97</v>
      </c>
      <c r="BS813" s="21" t="str">
        <f>_xlfn.XLOOKUP(Consolidated[[#This Row],[CODE]],'[7]page 1'!$A:$A,'[7]page 1'!$C:$C,"")</f>
        <v/>
      </c>
      <c r="BT813" s="21" t="str">
        <f>_xlfn.XLOOKUP(Consolidated[[#This Row],[CODE]],[8]Sheet1!$A:$A,[8]Sheet1!$G:$G,"")</f>
        <v/>
      </c>
      <c r="BU813" s="21" t="s">
        <v>92</v>
      </c>
      <c r="BV813" s="21" t="s">
        <v>101</v>
      </c>
      <c r="BW813" s="25" t="s">
        <v>92</v>
      </c>
      <c r="BX813" s="32" t="s">
        <v>2166</v>
      </c>
      <c r="BY813" s="21" t="s">
        <v>378</v>
      </c>
      <c r="BZ813" s="21" t="s">
        <v>103</v>
      </c>
      <c r="CA813" s="33" t="s">
        <v>384</v>
      </c>
      <c r="CB813" s="21">
        <v>1</v>
      </c>
      <c r="CC813" s="25" t="s">
        <v>105</v>
      </c>
      <c r="CD813" s="21" t="s">
        <v>97</v>
      </c>
      <c r="CE813" s="21"/>
      <c r="CF813" s="21" t="s">
        <v>106</v>
      </c>
    </row>
    <row r="814" spans="1:84" ht="98.4" x14ac:dyDescent="0.3">
      <c r="A814" s="21">
        <v>72090</v>
      </c>
      <c r="B814" s="22" t="s">
        <v>2167</v>
      </c>
      <c r="C814" s="21" t="s">
        <v>91</v>
      </c>
      <c r="D814" s="21" t="s">
        <v>377</v>
      </c>
      <c r="E814" s="21" t="s">
        <v>378</v>
      </c>
      <c r="F814" s="21"/>
      <c r="G814" s="21" t="s">
        <v>108</v>
      </c>
      <c r="H814" s="21" t="s">
        <v>109</v>
      </c>
      <c r="I814" s="21" t="s">
        <v>110</v>
      </c>
      <c r="J814" s="21" t="s">
        <v>93</v>
      </c>
      <c r="K814" s="21" t="s">
        <v>111</v>
      </c>
      <c r="L814" s="24">
        <v>12.930163557444441</v>
      </c>
      <c r="M814" s="24">
        <v>22.892804042233667</v>
      </c>
      <c r="N814" s="24">
        <v>27.076421426876703</v>
      </c>
      <c r="O814" s="24">
        <v>30.035823336419053</v>
      </c>
      <c r="P814" s="24">
        <v>38.613597554699368</v>
      </c>
      <c r="Q814" s="24">
        <v>45.316916197963742</v>
      </c>
      <c r="R814" s="24">
        <v>51.066542368861874</v>
      </c>
      <c r="S814" s="24">
        <v>47.41911047925074</v>
      </c>
      <c r="T814" s="24">
        <v>60.495662362705005</v>
      </c>
      <c r="U814" s="24">
        <v>77.016742328805478</v>
      </c>
      <c r="V814" s="24" t="s">
        <v>92</v>
      </c>
      <c r="W814" s="24" t="s">
        <v>92</v>
      </c>
      <c r="X814" s="24" t="s">
        <v>92</v>
      </c>
      <c r="Y814" s="24" t="s">
        <v>92</v>
      </c>
      <c r="Z814" s="24" t="s">
        <v>92</v>
      </c>
      <c r="AA814" s="24" t="s">
        <v>92</v>
      </c>
      <c r="AB814" s="23" t="s">
        <v>1146</v>
      </c>
      <c r="AC814" s="21">
        <v>18.408729999999998</v>
      </c>
      <c r="AD814" s="21">
        <v>-66.367649999999998</v>
      </c>
      <c r="AE814" s="21" t="str">
        <f>_xlfn.XLOOKUP(Consolidated[[#This Row],[CODE]],[1]updatedschoolpoints!$A:$A,[1]updatedschoolpoints!$O:$O)</f>
        <v>058-082-357-07</v>
      </c>
      <c r="AF814" s="21">
        <f>_xlfn.XLOOKUP(Consolidated[[#This Row],[CODE]],[1]updatedschoolpoints!$A:$A,[1]updatedschoolpoints!$Q:$Q)</f>
        <v>7</v>
      </c>
      <c r="AG814" s="21">
        <f>_xlfn.XLOOKUP(Consolidated[[#This Row],[CODE]],[1]updatedschoolpoints!$A:$A,[1]updatedschoolpoints!$P:$P)</f>
        <v>357</v>
      </c>
      <c r="AH814" s="21">
        <f>_xlfn.XLOOKUP(Consolidated[[#This Row],[CODE]],[1]updatedschoolpoints!$A:$A,[1]updatedschoolpoints!$I:$I)</f>
        <v>5.4222205590000003</v>
      </c>
      <c r="AI814" s="21">
        <f>_xlfn.XLOOKUP(Consolidated[[#This Row],[CODE]],[1]updatedschoolpoints!$A:$A,[1]updatedschoolpoints!$H:$H)</f>
        <v>236191.92749999999</v>
      </c>
      <c r="AJ814" s="21">
        <v>44976</v>
      </c>
      <c r="AK814" s="21" t="s">
        <v>137</v>
      </c>
      <c r="AL814" s="26">
        <f>_xlfn.XLOOKUP(Consolidated[[#This Row],[CODE]],'[2]FCI updated 220517'!$B:$B,'[2]FCI updated 220517'!$GD:$GD)</f>
        <v>1.1120000000000001</v>
      </c>
      <c r="AM814" s="27">
        <f>IF(AND(Consolidated[[#This Row],[DESIGNATION]]="Historic",Consolidated[[#This Row],[DESIGNATION 3/22/2022]]="Historic"),AL814,AL814/1.6)</f>
        <v>0.69500000000000006</v>
      </c>
      <c r="AN814" s="21" t="s">
        <v>97</v>
      </c>
      <c r="AO814" s="21" t="s">
        <v>97</v>
      </c>
      <c r="AP814" s="21" t="str">
        <f>_xlfn.XLOOKUP(Consolidated[[#This Row],[CODE]],'[3]PRUEBA PVI'!$D:$D,'[3]PRUEBA PVI'!$I:$I,"NO DATA")</f>
        <v>REGULAR</v>
      </c>
      <c r="AQ814" s="28" t="str">
        <f>IF(_xlfn.XLOOKUP(Consolidated[[#This Row],[CODE]],'[4]PRUEBA PVI'!$D:$D,'[4]PRUEBA PVI'!$I:$I,"NOT FOUND")=Consolidated[[#This Row],[SPECIAL SCHOOL]],"MATCHES","NO")</f>
        <v>MATCHES</v>
      </c>
      <c r="AR814" s="28"/>
      <c r="AS814" s="21">
        <f>_xlfn.XLOOKUP(Consolidated[[#This Row],[CODE]],'[5]WORKING FILE'!$D:$D,'[5]WORKING FILE'!$W:$W,"")</f>
        <v>4</v>
      </c>
      <c r="AT814" s="33">
        <f>_xlfn.XLOOKUP(Consolidated[[#This Row],[CODE]],'[5]WORKING FILE'!$D:$D,'[5]WORKING FILE'!$V:$V)</f>
        <v>0</v>
      </c>
      <c r="AU814" s="21" t="str">
        <f>_xlfn.XLOOKUP(Consolidated[[#This Row],[CODE]],'[6]Karen sort'!$D:$D,'[6]Karen sort'!$O:$O,"NOT COMPLETE")</f>
        <v>PK-8</v>
      </c>
      <c r="AV814" s="21">
        <v>8.4</v>
      </c>
      <c r="AW814" s="21">
        <v>3</v>
      </c>
      <c r="AX814" s="21" t="s">
        <v>92</v>
      </c>
      <c r="AY814" s="27" t="s">
        <v>92</v>
      </c>
      <c r="AZ814" s="21"/>
      <c r="BA814" s="21"/>
      <c r="BB814" s="21"/>
      <c r="BC814" s="21"/>
      <c r="BD814" s="21"/>
      <c r="BE814" s="21"/>
      <c r="BF814" s="24" t="s">
        <v>131</v>
      </c>
      <c r="BG814" s="24">
        <v>426.13561358767862</v>
      </c>
      <c r="BH814" s="29" t="str">
        <f>IF(_xlfn.XLOOKUP(Consolidated[[#This Row],[CODE]],'[4]PRUEBA PVI'!$D:$D,'[4]PRUEBA PVI'!$AF:$AF,"NOT FOUND")=BG814,"",_xlfn.XLOOKUP(Consolidated[[#This Row],[CODE]],'[4]PRUEBA PVI'!$D:$D,'[4]PRUEBA PVI'!$AF:$AF,"NOT FOUND"))</f>
        <v/>
      </c>
      <c r="BI814" s="30">
        <v>404.65040213057216</v>
      </c>
      <c r="BJ814" s="21">
        <v>38</v>
      </c>
      <c r="BK814" s="28" t="str">
        <f>IF(_xlfn.XLOOKUP(Consolidated[[#This Row],[CODE]],'[4]PRUEBA PVI'!$D:$D,'[4]PRUEBA PVI'!$AK:$AK,"NO DATA")=Consolidated[[#This Row],[NO OF CLASSROOMS]],"","DOES NOT MATCH")</f>
        <v/>
      </c>
      <c r="BL814" s="31">
        <f>Consolidated[[#This Row],[ENROLLMENT 2021-22]]/Consolidated[[#This Row],[NO OF CLASSROOMS]]</f>
        <v>10.648694792909794</v>
      </c>
      <c r="BM814" s="21">
        <f>Consolidated[[#This Row],[FLOOR AREA (SF)]]/Consolidated[[#This Row],[ENROLLMENT 2022-23]]</f>
        <v>105.54386576926187</v>
      </c>
      <c r="BN814" s="21" t="s">
        <v>114</v>
      </c>
      <c r="BO814" s="21" t="s">
        <v>115</v>
      </c>
      <c r="BP814" s="21" t="s">
        <v>97</v>
      </c>
      <c r="BQ814" s="21" t="s">
        <v>123</v>
      </c>
      <c r="BR814" s="21" t="s">
        <v>97</v>
      </c>
      <c r="BS814" s="21" t="str">
        <f>_xlfn.XLOOKUP(Consolidated[[#This Row],[CODE]],'[7]page 1'!$A:$A,'[7]page 1'!$C:$C,"")</f>
        <v/>
      </c>
      <c r="BT814" s="21" t="str">
        <f>_xlfn.XLOOKUP(Consolidated[[#This Row],[CODE]],[8]Sheet1!$A:$A,[8]Sheet1!$G:$G,"")</f>
        <v>ESSER ROOF SEALING PROGRAM</v>
      </c>
      <c r="BU814" s="21" t="s">
        <v>92</v>
      </c>
      <c r="BV814" s="21" t="s">
        <v>124</v>
      </c>
      <c r="BW814" s="25" t="s">
        <v>92</v>
      </c>
      <c r="BX814" s="32" t="s">
        <v>2168</v>
      </c>
      <c r="BY814" s="21" t="s">
        <v>378</v>
      </c>
      <c r="BZ814" s="21" t="s">
        <v>103</v>
      </c>
      <c r="CA814" s="33" t="s">
        <v>384</v>
      </c>
      <c r="CB814" s="21">
        <v>1</v>
      </c>
      <c r="CC814" s="25" t="s">
        <v>105</v>
      </c>
      <c r="CD814" s="21" t="s">
        <v>97</v>
      </c>
      <c r="CE814" s="21"/>
      <c r="CF814" s="21" t="s">
        <v>176</v>
      </c>
    </row>
    <row r="815" spans="1:84" ht="84" x14ac:dyDescent="0.3">
      <c r="A815" s="21">
        <v>73494</v>
      </c>
      <c r="B815" s="22" t="s">
        <v>2169</v>
      </c>
      <c r="C815" s="21" t="s">
        <v>91</v>
      </c>
      <c r="D815" s="21" t="s">
        <v>377</v>
      </c>
      <c r="E815" s="21" t="s">
        <v>378</v>
      </c>
      <c r="F815" s="21"/>
      <c r="G815" s="21" t="s">
        <v>92</v>
      </c>
      <c r="H815" s="21"/>
      <c r="I815" s="21" t="s">
        <v>92</v>
      </c>
      <c r="J815" s="21" t="s">
        <v>93</v>
      </c>
      <c r="K815" s="21" t="s">
        <v>94</v>
      </c>
      <c r="L815" s="24" t="s">
        <v>92</v>
      </c>
      <c r="M815" s="24" t="s">
        <v>92</v>
      </c>
      <c r="N815" s="24" t="s">
        <v>92</v>
      </c>
      <c r="O815" s="24" t="s">
        <v>92</v>
      </c>
      <c r="P815" s="24" t="s">
        <v>92</v>
      </c>
      <c r="Q815" s="24" t="s">
        <v>92</v>
      </c>
      <c r="R815" s="24" t="s">
        <v>92</v>
      </c>
      <c r="S815" s="24" t="s">
        <v>92</v>
      </c>
      <c r="T815" s="24" t="s">
        <v>92</v>
      </c>
      <c r="U815" s="24" t="s">
        <v>92</v>
      </c>
      <c r="V815" s="24" t="s">
        <v>92</v>
      </c>
      <c r="W815" s="24" t="s">
        <v>92</v>
      </c>
      <c r="X815" s="24" t="s">
        <v>92</v>
      </c>
      <c r="Y815" s="24" t="s">
        <v>92</v>
      </c>
      <c r="Z815" s="24" t="s">
        <v>92</v>
      </c>
      <c r="AA815" s="24" t="s">
        <v>92</v>
      </c>
      <c r="AB815" s="23" t="s">
        <v>1740</v>
      </c>
      <c r="AC815" s="37">
        <v>18.430043999999999</v>
      </c>
      <c r="AD815" s="37">
        <v>-66.407218999999998</v>
      </c>
      <c r="AE815" s="37" t="str">
        <f>_xlfn.XLOOKUP(Consolidated[[#This Row],[CODE]],[1]updatedschoolpoints!$A:$A,[1]updatedschoolpoints!$O:$O)</f>
        <v>057-015-092-02</v>
      </c>
      <c r="AF815" s="37">
        <f>_xlfn.XLOOKUP(Consolidated[[#This Row],[CODE]],[1]updatedschoolpoints!$A:$A,[1]updatedschoolpoints!$Q:$Q)</f>
        <v>2</v>
      </c>
      <c r="AG815" s="37">
        <f>_xlfn.XLOOKUP(Consolidated[[#This Row],[CODE]],[1]updatedschoolpoints!$A:$A,[1]updatedschoolpoints!$P:$P)</f>
        <v>92</v>
      </c>
      <c r="AH815" s="37">
        <f>_xlfn.XLOOKUP(Consolidated[[#This Row],[CODE]],[1]updatedschoolpoints!$A:$A,[1]updatedschoolpoints!$I:$I)</f>
        <v>1.5763250790000001</v>
      </c>
      <c r="AI815" s="37">
        <f>_xlfn.XLOOKUP(Consolidated[[#This Row],[CODE]],[1]updatedschoolpoints!$A:$A,[1]updatedschoolpoints!$H:$H)</f>
        <v>68664.720419999998</v>
      </c>
      <c r="AJ815" s="21">
        <v>15532</v>
      </c>
      <c r="AK815" s="21" t="s">
        <v>174</v>
      </c>
      <c r="AL815" s="26">
        <f>_xlfn.XLOOKUP(Consolidated[[#This Row],[CODE]],'[2]FCI updated 220517'!$B:$B,'[2]FCI updated 220517'!$GD:$GD)</f>
        <v>1.1120000000000001</v>
      </c>
      <c r="AM815" s="27">
        <f>IF(AND(Consolidated[[#This Row],[DESIGNATION]]="Historic",Consolidated[[#This Row],[DESIGNATION 3/22/2022]]="Historic"),AL815,AL815/1.6)</f>
        <v>0.69500000000000006</v>
      </c>
      <c r="AN815" s="21" t="s">
        <v>97</v>
      </c>
      <c r="AO815" s="21" t="s">
        <v>97</v>
      </c>
      <c r="AP815" s="21" t="str">
        <f>_xlfn.XLOOKUP(Consolidated[[#This Row],[CODE]],'[3]PRUEBA PVI'!$D:$D,'[3]PRUEBA PVI'!$I:$I,"NO DATA")</f>
        <v>REGULAR</v>
      </c>
      <c r="AQ815" s="28" t="str">
        <f>IF(_xlfn.XLOOKUP(Consolidated[[#This Row],[CODE]],'[4]PRUEBA PVI'!$D:$D,'[4]PRUEBA PVI'!$I:$I,"NOT FOUND")=Consolidated[[#This Row],[SPECIAL SCHOOL]],"MATCHES","NO")</f>
        <v>MATCHES</v>
      </c>
      <c r="AR815" s="28"/>
      <c r="AS815" s="21">
        <f>_xlfn.XLOOKUP(Consolidated[[#This Row],[CODE]],'[5]WORKING FILE'!$D:$D,'[5]WORKING FILE'!$W:$W,"")</f>
        <v>2</v>
      </c>
      <c r="AT815" s="33">
        <f>_xlfn.XLOOKUP(Consolidated[[#This Row],[CODE]],'[5]WORKING FILE'!$D:$D,'[5]WORKING FILE'!$V:$V)</f>
        <v>0</v>
      </c>
      <c r="AU815" s="21">
        <f>_xlfn.XLOOKUP(Consolidated[[#This Row],[CODE]],'[6]Karen sort'!$D:$D,'[6]Karen sort'!$O:$O,"NOT COMPLETE")</f>
        <v>0</v>
      </c>
      <c r="AV815" s="21">
        <v>8.4</v>
      </c>
      <c r="AW815" s="21">
        <v>2</v>
      </c>
      <c r="AX815" s="21" t="s">
        <v>92</v>
      </c>
      <c r="AY815" s="27" t="s">
        <v>92</v>
      </c>
      <c r="AZ815" s="21"/>
      <c r="BA815" s="21"/>
      <c r="BB815" s="21"/>
      <c r="BC815" s="21"/>
      <c r="BD815" s="21"/>
      <c r="BE815" s="21"/>
      <c r="BF815" s="24" t="s">
        <v>98</v>
      </c>
      <c r="BG815" s="24">
        <v>88.123347324973423</v>
      </c>
      <c r="BH815" s="29" t="str">
        <f>IF(_xlfn.XLOOKUP(Consolidated[[#This Row],[CODE]],'[4]PRUEBA PVI'!$D:$D,'[4]PRUEBA PVI'!$AF:$AF,"NOT FOUND")=BG815,"",_xlfn.XLOOKUP(Consolidated[[#This Row],[CODE]],'[4]PRUEBA PVI'!$D:$D,'[4]PRUEBA PVI'!$AF:$AF,"NOT FOUND"))</f>
        <v/>
      </c>
      <c r="BI815" s="30">
        <v>86.304404003757256</v>
      </c>
      <c r="BJ815" s="21">
        <v>11</v>
      </c>
      <c r="BK815" s="28" t="str">
        <f>IF(_xlfn.XLOOKUP(Consolidated[[#This Row],[CODE]],'[4]PRUEBA PVI'!$D:$D,'[4]PRUEBA PVI'!$AK:$AK,"NO DATA")=Consolidated[[#This Row],[NO OF CLASSROOMS]],"","DOES NOT MATCH")</f>
        <v/>
      </c>
      <c r="BL815" s="31">
        <f>Consolidated[[#This Row],[ENROLLMENT 2021-22]]/Consolidated[[#This Row],[NO OF CLASSROOMS]]</f>
        <v>7.8458549094324779</v>
      </c>
      <c r="BM815" s="21">
        <f>Consolidated[[#This Row],[FLOOR AREA (SF)]]/Consolidated[[#This Row],[ENROLLMENT 2022-23]]</f>
        <v>176.2529507954626</v>
      </c>
      <c r="BN815" s="21" t="s">
        <v>114</v>
      </c>
      <c r="BO815" s="21" t="s">
        <v>115</v>
      </c>
      <c r="BP815" s="21" t="s">
        <v>97</v>
      </c>
      <c r="BQ815" s="21" t="s">
        <v>97</v>
      </c>
      <c r="BR815" s="21" t="s">
        <v>97</v>
      </c>
      <c r="BS815" s="21" t="str">
        <f>_xlfn.XLOOKUP(Consolidated[[#This Row],[CODE]],'[7]page 1'!$A:$A,'[7]page 1'!$C:$C,"")</f>
        <v/>
      </c>
      <c r="BT815" s="21" t="str">
        <f>_xlfn.XLOOKUP(Consolidated[[#This Row],[CODE]],[8]Sheet1!$A:$A,[8]Sheet1!$G:$G,"")</f>
        <v/>
      </c>
      <c r="BU815" s="21" t="s">
        <v>92</v>
      </c>
      <c r="BV815" s="21" t="s">
        <v>101</v>
      </c>
      <c r="BW815" s="25" t="s">
        <v>92</v>
      </c>
      <c r="BX815" s="32" t="s">
        <v>2170</v>
      </c>
      <c r="BY815" s="21" t="s">
        <v>378</v>
      </c>
      <c r="BZ815" s="21" t="s">
        <v>103</v>
      </c>
      <c r="CA815" s="33" t="s">
        <v>384</v>
      </c>
      <c r="CB815" s="21">
        <v>1</v>
      </c>
      <c r="CC815" s="25" t="s">
        <v>105</v>
      </c>
      <c r="CD815" s="21" t="s">
        <v>97</v>
      </c>
      <c r="CE815" s="21"/>
      <c r="CF815" s="21" t="s">
        <v>117</v>
      </c>
    </row>
    <row r="816" spans="1:84" ht="41.4" x14ac:dyDescent="0.3">
      <c r="A816" s="21">
        <v>73650</v>
      </c>
      <c r="B816" s="22" t="s">
        <v>2171</v>
      </c>
      <c r="C816" s="21" t="s">
        <v>295</v>
      </c>
      <c r="D816" s="21" t="s">
        <v>295</v>
      </c>
      <c r="E816" s="21" t="s">
        <v>295</v>
      </c>
      <c r="F816" s="21"/>
      <c r="G816" s="21" t="s">
        <v>242</v>
      </c>
      <c r="H816" s="21" t="s">
        <v>243</v>
      </c>
      <c r="I816" s="21" t="s">
        <v>92</v>
      </c>
      <c r="J816" s="21" t="s">
        <v>93</v>
      </c>
      <c r="K816" s="21" t="s">
        <v>236</v>
      </c>
      <c r="L816" s="24" t="s">
        <v>92</v>
      </c>
      <c r="M816" s="24" t="s">
        <v>92</v>
      </c>
      <c r="N816" s="24" t="s">
        <v>92</v>
      </c>
      <c r="O816" s="24" t="s">
        <v>92</v>
      </c>
      <c r="P816" s="24" t="s">
        <v>92</v>
      </c>
      <c r="Q816" s="24" t="s">
        <v>92</v>
      </c>
      <c r="R816" s="24" t="s">
        <v>92</v>
      </c>
      <c r="S816" s="24" t="s">
        <v>92</v>
      </c>
      <c r="T816" s="24">
        <v>18.904894488345313</v>
      </c>
      <c r="U816" s="24">
        <v>17.114831628623442</v>
      </c>
      <c r="V816" s="24">
        <v>41.054618976945967</v>
      </c>
      <c r="W816" s="24">
        <v>36.251484149170373</v>
      </c>
      <c r="X816" s="24">
        <v>27.983373469719211</v>
      </c>
      <c r="Y816" s="24">
        <v>27.010254741085419</v>
      </c>
      <c r="Z816" s="24" t="s">
        <v>92</v>
      </c>
      <c r="AA816" s="24" t="s">
        <v>92</v>
      </c>
      <c r="AB816" s="23" t="s">
        <v>691</v>
      </c>
      <c r="AC816" s="21">
        <v>18.394770000000001</v>
      </c>
      <c r="AD816" s="21">
        <v>-66.126549999999995</v>
      </c>
      <c r="AE816" s="21" t="str">
        <f>_xlfn.XLOOKUP(Consolidated[[#This Row],[CODE]],[1]updatedschoolpoints!$A:$A,[1]updatedschoolpoints!$O:$O)</f>
        <v>085-040-055-31</v>
      </c>
      <c r="AF816" s="21">
        <f>_xlfn.XLOOKUP(Consolidated[[#This Row],[CODE]],[1]updatedschoolpoints!$A:$A,[1]updatedschoolpoints!$Q:$Q)</f>
        <v>31</v>
      </c>
      <c r="AG816" s="21">
        <f>_xlfn.XLOOKUP(Consolidated[[#This Row],[CODE]],[1]updatedschoolpoints!$A:$A,[1]updatedschoolpoints!$P:$P)</f>
        <v>55</v>
      </c>
      <c r="AH816" s="21">
        <f>_xlfn.XLOOKUP(Consolidated[[#This Row],[CODE]],[1]updatedschoolpoints!$A:$A,[1]updatedschoolpoints!$I:$I)</f>
        <v>3.083827442</v>
      </c>
      <c r="AI816" s="21">
        <f>_xlfn.XLOOKUP(Consolidated[[#This Row],[CODE]],[1]updatedschoolpoints!$A:$A,[1]updatedschoolpoints!$H:$H)</f>
        <v>134330.98610000001</v>
      </c>
      <c r="AJ816" s="21">
        <v>33600</v>
      </c>
      <c r="AK816" s="21" t="s">
        <v>346</v>
      </c>
      <c r="AL816" s="26">
        <f>_xlfn.XLOOKUP(Consolidated[[#This Row],[CODE]],'[2]FCI updated 220517'!$B:$B,'[2]FCI updated 220517'!$GD:$GD)</f>
        <v>0.9425</v>
      </c>
      <c r="AM816" s="27">
        <f>IF(AND(Consolidated[[#This Row],[DESIGNATION]]="Historic",Consolidated[[#This Row],[DESIGNATION 3/22/2022]]="Historic"),AL816,AL816/1.6)</f>
        <v>0.58906249999999993</v>
      </c>
      <c r="AN816" s="21" t="s">
        <v>97</v>
      </c>
      <c r="AO816" s="21" t="s">
        <v>97</v>
      </c>
      <c r="AP816" s="21" t="str">
        <f>_xlfn.XLOOKUP(Consolidated[[#This Row],[CODE]],'[3]PRUEBA PVI'!$D:$D,'[3]PRUEBA PVI'!$I:$I,"NO DATA")</f>
        <v>REGULAR</v>
      </c>
      <c r="AQ816" s="28" t="str">
        <f>IF(_xlfn.XLOOKUP(Consolidated[[#This Row],[CODE]],'[4]PRUEBA PVI'!$D:$D,'[4]PRUEBA PVI'!$I:$I,"NOT FOUND")=Consolidated[[#This Row],[SPECIAL SCHOOL]],"MATCHES","NO")</f>
        <v>MATCHES</v>
      </c>
      <c r="AR816" s="28"/>
      <c r="AS816" s="21">
        <f>_xlfn.XLOOKUP(Consolidated[[#This Row],[CODE]],'[5]WORKING FILE'!$D:$D,'[5]WORKING FILE'!$W:$W,"")</f>
        <v>1</v>
      </c>
      <c r="AT816" s="33" t="str">
        <f>_xlfn.XLOOKUP(Consolidated[[#This Row],[CODE]],'[5]WORKING FILE'!$D:$D,'[5]WORKING FILE'!$V:$V)</f>
        <v>Small. Simplify grade configurations in the community by sending MS students to DR JOSE ANTONIO DAVILA and sending HS students to LUIS PALES MATOS.</v>
      </c>
      <c r="AU816" s="21" t="str">
        <f>_xlfn.XLOOKUP(Consolidated[[#This Row],[CODE]],'[6]Karen sort'!$D:$D,'[6]Karen sort'!$O:$O,"NOT COMPLETE")</f>
        <v>-</v>
      </c>
      <c r="AV816" s="21">
        <v>28.5</v>
      </c>
      <c r="AW816" s="21">
        <v>1</v>
      </c>
      <c r="AX816" s="21" t="s">
        <v>92</v>
      </c>
      <c r="AY816" s="27" t="s">
        <v>92</v>
      </c>
      <c r="AZ816" s="21"/>
      <c r="BA816" s="21"/>
      <c r="BB816" s="21"/>
      <c r="BC816" s="21"/>
      <c r="BD816" s="21"/>
      <c r="BE816" s="21"/>
      <c r="BF816" s="24" t="s">
        <v>179</v>
      </c>
      <c r="BG816" s="24">
        <v>195.42848323307774</v>
      </c>
      <c r="BH816" s="29" t="str">
        <f>IF(_xlfn.XLOOKUP(Consolidated[[#This Row],[CODE]],'[4]PRUEBA PVI'!$D:$D,'[4]PRUEBA PVI'!$AF:$AF,"NOT FOUND")=BG816,"",_xlfn.XLOOKUP(Consolidated[[#This Row],[CODE]],'[4]PRUEBA PVI'!$D:$D,'[4]PRUEBA PVI'!$AF:$AF,"NOT FOUND"))</f>
        <v/>
      </c>
      <c r="BI816" s="30">
        <v>187.23983156832659</v>
      </c>
      <c r="BJ816" s="21">
        <v>15</v>
      </c>
      <c r="BK816" s="28" t="str">
        <f>IF(_xlfn.XLOOKUP(Consolidated[[#This Row],[CODE]],'[4]PRUEBA PVI'!$D:$D,'[4]PRUEBA PVI'!$AK:$AK,"NO DATA")=Consolidated[[#This Row],[NO OF CLASSROOMS]],"","DOES NOT MATCH")</f>
        <v/>
      </c>
      <c r="BL816" s="31">
        <f>Consolidated[[#This Row],[ENROLLMENT 2021-22]]/Consolidated[[#This Row],[NO OF CLASSROOMS]]</f>
        <v>12.48265543788844</v>
      </c>
      <c r="BM816" s="21">
        <f>Consolidated[[#This Row],[FLOOR AREA (SF)]]/Consolidated[[#This Row],[ENROLLMENT 2022-23]]</f>
        <v>171.92990215211856</v>
      </c>
      <c r="BN816" s="21" t="s">
        <v>99</v>
      </c>
      <c r="BO816" s="21" t="s">
        <v>132</v>
      </c>
      <c r="BP816" s="21" t="s">
        <v>97</v>
      </c>
      <c r="BQ816" s="21" t="s">
        <v>123</v>
      </c>
      <c r="BR816" s="21" t="s">
        <v>97</v>
      </c>
      <c r="BS816" s="21" t="str">
        <f>_xlfn.XLOOKUP(Consolidated[[#This Row],[CODE]],'[7]page 1'!$A:$A,'[7]page 1'!$C:$C,"")</f>
        <v/>
      </c>
      <c r="BT816" s="21" t="str">
        <f>_xlfn.XLOOKUP(Consolidated[[#This Row],[CODE]],[8]Sheet1!$A:$A,[8]Sheet1!$G:$G,"")</f>
        <v/>
      </c>
      <c r="BU816" s="21" t="s">
        <v>92</v>
      </c>
      <c r="BV816" s="21" t="s">
        <v>101</v>
      </c>
      <c r="BW816" s="25" t="s">
        <v>125</v>
      </c>
      <c r="BX816" s="32" t="s">
        <v>2172</v>
      </c>
      <c r="BY816" s="21" t="s">
        <v>295</v>
      </c>
      <c r="BZ816" s="21" t="s">
        <v>103</v>
      </c>
      <c r="CA816" s="33" t="s">
        <v>1996</v>
      </c>
      <c r="CB816" s="21">
        <v>1</v>
      </c>
      <c r="CC816" s="25" t="s">
        <v>172</v>
      </c>
      <c r="CD816" s="21" t="s">
        <v>97</v>
      </c>
      <c r="CE816" s="21"/>
      <c r="CF816" s="21" t="s">
        <v>143</v>
      </c>
    </row>
    <row r="817" spans="1:84" ht="41.4" x14ac:dyDescent="0.3">
      <c r="A817" s="21">
        <v>73668</v>
      </c>
      <c r="B817" s="22" t="s">
        <v>2173</v>
      </c>
      <c r="C817" s="21" t="s">
        <v>295</v>
      </c>
      <c r="D817" s="21" t="s">
        <v>2056</v>
      </c>
      <c r="E817" s="21" t="s">
        <v>2057</v>
      </c>
      <c r="F817" s="21"/>
      <c r="G817" s="21" t="s">
        <v>189</v>
      </c>
      <c r="H817" s="21" t="s">
        <v>190</v>
      </c>
      <c r="I817" s="21" t="s">
        <v>92</v>
      </c>
      <c r="J817" s="21" t="s">
        <v>93</v>
      </c>
      <c r="K817" s="21" t="s">
        <v>191</v>
      </c>
      <c r="L817" s="24" t="s">
        <v>92</v>
      </c>
      <c r="M817" s="24" t="s">
        <v>92</v>
      </c>
      <c r="N817" s="24" t="s">
        <v>92</v>
      </c>
      <c r="O817" s="24" t="s">
        <v>92</v>
      </c>
      <c r="P817" s="24" t="s">
        <v>92</v>
      </c>
      <c r="Q817" s="24" t="s">
        <v>92</v>
      </c>
      <c r="R817" s="24" t="s">
        <v>92</v>
      </c>
      <c r="S817" s="24">
        <v>64.489990251781009</v>
      </c>
      <c r="T817" s="24">
        <v>69.002864882460401</v>
      </c>
      <c r="U817" s="24">
        <v>61.803558658917979</v>
      </c>
      <c r="V817" s="24" t="s">
        <v>92</v>
      </c>
      <c r="W817" s="24" t="s">
        <v>92</v>
      </c>
      <c r="X817" s="24" t="s">
        <v>92</v>
      </c>
      <c r="Y817" s="24" t="s">
        <v>92</v>
      </c>
      <c r="Z817" s="24" t="s">
        <v>92</v>
      </c>
      <c r="AA817" s="24" t="s">
        <v>92</v>
      </c>
      <c r="AB817" s="23" t="s">
        <v>192</v>
      </c>
      <c r="AC817" s="21">
        <v>18.435500000000001</v>
      </c>
      <c r="AD817" s="21">
        <v>-66.147679999999994</v>
      </c>
      <c r="AE817" s="21" t="str">
        <f>_xlfn.XLOOKUP(Consolidated[[#This Row],[CODE]],[1]updatedschoolpoints!$A:$A,[1]updatedschoolpoints!$O:$O)</f>
        <v>061-007-259-01</v>
      </c>
      <c r="AF817" s="21">
        <f>_xlfn.XLOOKUP(Consolidated[[#This Row],[CODE]],[1]updatedschoolpoints!$A:$A,[1]updatedschoolpoints!$Q:$Q)</f>
        <v>1</v>
      </c>
      <c r="AG817" s="21">
        <f>_xlfn.XLOOKUP(Consolidated[[#This Row],[CODE]],[1]updatedschoolpoints!$A:$A,[1]updatedschoolpoints!$P:$P)</f>
        <v>259</v>
      </c>
      <c r="AH817" s="21">
        <f>_xlfn.XLOOKUP(Consolidated[[#This Row],[CODE]],[1]updatedschoolpoints!$A:$A,[1]updatedschoolpoints!$I:$I)</f>
        <v>3.4095116750000001</v>
      </c>
      <c r="AI817" s="21">
        <f>_xlfn.XLOOKUP(Consolidated[[#This Row],[CODE]],[1]updatedschoolpoints!$A:$A,[1]updatedschoolpoints!$H:$H)</f>
        <v>148517.73449999999</v>
      </c>
      <c r="AJ817" s="21">
        <v>46080</v>
      </c>
      <c r="AK817" s="21" t="s">
        <v>238</v>
      </c>
      <c r="AL817" s="26">
        <f>_xlfn.XLOOKUP(Consolidated[[#This Row],[CODE]],'[2]FCI updated 220517'!$B:$B,'[2]FCI updated 220517'!$GD:$GD)</f>
        <v>0.83</v>
      </c>
      <c r="AM817" s="27">
        <f>IF(AND(Consolidated[[#This Row],[DESIGNATION]]="Historic",Consolidated[[#This Row],[DESIGNATION 3/22/2022]]="Historic"),AL817,AL817/1.6)</f>
        <v>0.51874999999999993</v>
      </c>
      <c r="AN817" s="21" t="s">
        <v>97</v>
      </c>
      <c r="AO817" s="21" t="s">
        <v>97</v>
      </c>
      <c r="AP817" s="21" t="str">
        <f>_xlfn.XLOOKUP(Consolidated[[#This Row],[CODE]],'[3]PRUEBA PVI'!$D:$D,'[3]PRUEBA PVI'!$I:$I,"NO DATA")</f>
        <v>REGULAR</v>
      </c>
      <c r="AQ817" s="28" t="str">
        <f>IF(_xlfn.XLOOKUP(Consolidated[[#This Row],[CODE]],'[4]PRUEBA PVI'!$D:$D,'[4]PRUEBA PVI'!$I:$I,"NOT FOUND")=Consolidated[[#This Row],[SPECIAL SCHOOL]],"MATCHES","NO")</f>
        <v>MATCHES</v>
      </c>
      <c r="AR817" s="28"/>
      <c r="AS817" s="21">
        <f>_xlfn.XLOOKUP(Consolidated[[#This Row],[CODE]],'[5]WORKING FILE'!$D:$D,'[5]WORKING FILE'!$W:$W,"")</f>
        <v>3</v>
      </c>
      <c r="AT817" s="33" t="str">
        <f>_xlfn.XLOOKUP(Consolidated[[#This Row],[CODE]],'[5]WORKING FILE'!$D:$D,'[5]WORKING FILE'!$V:$V)</f>
        <v>Keep</v>
      </c>
      <c r="AU817" s="21" t="str">
        <f>_xlfn.XLOOKUP(Consolidated[[#This Row],[CODE]],'[6]Karen sort'!$D:$D,'[6]Karen sort'!$O:$O,"NOT COMPLETE")</f>
        <v>6-8</v>
      </c>
      <c r="AV817" s="21">
        <v>37.9</v>
      </c>
      <c r="AW817" s="21">
        <v>2</v>
      </c>
      <c r="AX817" s="21" t="s">
        <v>92</v>
      </c>
      <c r="AY817" s="27" t="s">
        <v>92</v>
      </c>
      <c r="AZ817" s="21"/>
      <c r="BA817" s="21"/>
      <c r="BB817" s="21"/>
      <c r="BC817" s="21"/>
      <c r="BD817" s="21"/>
      <c r="BE817" s="21"/>
      <c r="BF817" s="24" t="s">
        <v>179</v>
      </c>
      <c r="BG817" s="24">
        <v>223.57196912582521</v>
      </c>
      <c r="BH817" s="29" t="str">
        <f>IF(_xlfn.XLOOKUP(Consolidated[[#This Row],[CODE]],'[4]PRUEBA PVI'!$D:$D,'[4]PRUEBA PVI'!$AF:$AF,"NOT FOUND")=BG817,"",_xlfn.XLOOKUP(Consolidated[[#This Row],[CODE]],'[4]PRUEBA PVI'!$D:$D,'[4]PRUEBA PVI'!$AF:$AF,"NOT FOUND"))</f>
        <v/>
      </c>
      <c r="BI817" s="30">
        <v>211.80029334645218</v>
      </c>
      <c r="BJ817" s="21">
        <v>21</v>
      </c>
      <c r="BK817" s="28" t="str">
        <f>IF(_xlfn.XLOOKUP(Consolidated[[#This Row],[CODE]],'[4]PRUEBA PVI'!$D:$D,'[4]PRUEBA PVI'!$AK:$AK,"NO DATA")=Consolidated[[#This Row],[NO OF CLASSROOMS]],"","DOES NOT MATCH")</f>
        <v/>
      </c>
      <c r="BL817" s="31">
        <f>Consolidated[[#This Row],[ENROLLMENT 2021-22]]/Consolidated[[#This Row],[NO OF CLASSROOMS]]</f>
        <v>10.085728254592961</v>
      </c>
      <c r="BM817" s="21">
        <f>Consolidated[[#This Row],[FLOOR AREA (SF)]]/Consolidated[[#This Row],[ENROLLMENT 2022-23]]</f>
        <v>206.1081278667202</v>
      </c>
      <c r="BN817" s="21" t="s">
        <v>99</v>
      </c>
      <c r="BO817" s="21" t="s">
        <v>132</v>
      </c>
      <c r="BP817" s="21" t="s">
        <v>97</v>
      </c>
      <c r="BQ817" s="21" t="s">
        <v>123</v>
      </c>
      <c r="BR817" s="21" t="s">
        <v>97</v>
      </c>
      <c r="BS817" s="21" t="str">
        <f>_xlfn.XLOOKUP(Consolidated[[#This Row],[CODE]],'[7]page 1'!$A:$A,'[7]page 1'!$C:$C,"")</f>
        <v/>
      </c>
      <c r="BT817" s="21" t="str">
        <f>_xlfn.XLOOKUP(Consolidated[[#This Row],[CODE]],[8]Sheet1!$A:$A,[8]Sheet1!$G:$G,"")</f>
        <v/>
      </c>
      <c r="BU817" s="21" t="s">
        <v>92</v>
      </c>
      <c r="BV817" s="21" t="s">
        <v>101</v>
      </c>
      <c r="BW817" s="25" t="s">
        <v>125</v>
      </c>
      <c r="BX817" s="32" t="s">
        <v>2174</v>
      </c>
      <c r="BY817" s="21" t="s">
        <v>2057</v>
      </c>
      <c r="BZ817" s="21" t="s">
        <v>103</v>
      </c>
      <c r="CA817" s="33" t="s">
        <v>2059</v>
      </c>
      <c r="CB817" s="21">
        <v>1</v>
      </c>
      <c r="CC817" s="25" t="s">
        <v>172</v>
      </c>
      <c r="CD817" s="21" t="s">
        <v>97</v>
      </c>
      <c r="CE817" s="21"/>
      <c r="CF817" s="21" t="s">
        <v>143</v>
      </c>
    </row>
    <row r="818" spans="1:84" ht="41.4" x14ac:dyDescent="0.3">
      <c r="A818" s="21">
        <v>73890</v>
      </c>
      <c r="B818" s="22" t="s">
        <v>2175</v>
      </c>
      <c r="C818" s="21" t="s">
        <v>295</v>
      </c>
      <c r="D818" s="21" t="s">
        <v>2056</v>
      </c>
      <c r="E818" s="21" t="s">
        <v>2106</v>
      </c>
      <c r="F818" s="21"/>
      <c r="G818" s="21" t="s">
        <v>119</v>
      </c>
      <c r="H818" s="21" t="s">
        <v>120</v>
      </c>
      <c r="I818" s="21" t="s">
        <v>110</v>
      </c>
      <c r="J818" s="21" t="s">
        <v>93</v>
      </c>
      <c r="K818" s="21" t="s">
        <v>121</v>
      </c>
      <c r="L818" s="24">
        <v>14.007677187231478</v>
      </c>
      <c r="M818" s="24">
        <v>45.785608084467334</v>
      </c>
      <c r="N818" s="24">
        <v>35.479448766252233</v>
      </c>
      <c r="O818" s="24">
        <v>45.992354483891674</v>
      </c>
      <c r="P818" s="24">
        <v>53.682318551655221</v>
      </c>
      <c r="Q818" s="24">
        <v>50.981530722709209</v>
      </c>
      <c r="R818" s="24">
        <v>52.957895789930838</v>
      </c>
      <c r="S818" s="24" t="s">
        <v>92</v>
      </c>
      <c r="T818" s="24" t="s">
        <v>92</v>
      </c>
      <c r="U818" s="24" t="s">
        <v>92</v>
      </c>
      <c r="V818" s="24" t="s">
        <v>92</v>
      </c>
      <c r="W818" s="24" t="s">
        <v>92</v>
      </c>
      <c r="X818" s="24" t="s">
        <v>92</v>
      </c>
      <c r="Y818" s="24" t="s">
        <v>92</v>
      </c>
      <c r="Z818" s="24">
        <v>4.5799178676383905</v>
      </c>
      <c r="AA818" s="24" t="s">
        <v>92</v>
      </c>
      <c r="AB818" s="23" t="s">
        <v>136</v>
      </c>
      <c r="AC818" s="21">
        <v>18.364249999999998</v>
      </c>
      <c r="AD818" s="21">
        <v>-66.212040000000002</v>
      </c>
      <c r="AE818" s="21" t="str">
        <f>_xlfn.XLOOKUP(Consolidated[[#This Row],[CODE]],[1]updatedschoolpoints!$A:$A,[1]updatedschoolpoints!$O:$O)</f>
        <v>112-027-095-03</v>
      </c>
      <c r="AF818" s="21">
        <f>_xlfn.XLOOKUP(Consolidated[[#This Row],[CODE]],[1]updatedschoolpoints!$A:$A,[1]updatedschoolpoints!$Q:$Q)</f>
        <v>3</v>
      </c>
      <c r="AG818" s="21">
        <f>_xlfn.XLOOKUP(Consolidated[[#This Row],[CODE]],[1]updatedschoolpoints!$A:$A,[1]updatedschoolpoints!$P:$P)</f>
        <v>95</v>
      </c>
      <c r="AH818" s="21">
        <f>_xlfn.XLOOKUP(Consolidated[[#This Row],[CODE]],[1]updatedschoolpoints!$A:$A,[1]updatedschoolpoints!$I:$I)</f>
        <v>1.923644817</v>
      </c>
      <c r="AI818" s="21">
        <f>_xlfn.XLOOKUP(Consolidated[[#This Row],[CODE]],[1]updatedschoolpoints!$A:$A,[1]updatedschoolpoints!$H:$H)</f>
        <v>83793.633040000001</v>
      </c>
      <c r="AJ818" s="21">
        <v>61895</v>
      </c>
      <c r="AK818" s="21" t="s">
        <v>402</v>
      </c>
      <c r="AL818" s="26">
        <f>_xlfn.XLOOKUP(Consolidated[[#This Row],[CODE]],'[2]FCI updated 220517'!$B:$B,'[2]FCI updated 220517'!$GD:$GD)</f>
        <v>0.77249999999999996</v>
      </c>
      <c r="AM818" s="27">
        <f>IF(AND(Consolidated[[#This Row],[DESIGNATION]]="Historic",Consolidated[[#This Row],[DESIGNATION 3/22/2022]]="Historic"),AL818,AL818/1.6)</f>
        <v>0.48281249999999998</v>
      </c>
      <c r="AN818" s="21" t="s">
        <v>97</v>
      </c>
      <c r="AO818" s="21" t="s">
        <v>97</v>
      </c>
      <c r="AP818" s="21" t="str">
        <f>_xlfn.XLOOKUP(Consolidated[[#This Row],[CODE]],'[3]PRUEBA PVI'!$D:$D,'[3]PRUEBA PVI'!$I:$I,"NO DATA")</f>
        <v>REGULAR</v>
      </c>
      <c r="AQ818" s="28" t="str">
        <f>IF(_xlfn.XLOOKUP(Consolidated[[#This Row],[CODE]],'[4]PRUEBA PVI'!$D:$D,'[4]PRUEBA PVI'!$I:$I,"NOT FOUND")=Consolidated[[#This Row],[SPECIAL SCHOOL]],"MATCHES","NO")</f>
        <v>MATCHES</v>
      </c>
      <c r="AR818" s="28"/>
      <c r="AS818" s="21">
        <f>_xlfn.XLOOKUP(Consolidated[[#This Row],[CODE]],'[5]WORKING FILE'!$D:$D,'[5]WORKING FILE'!$W:$W,"")</f>
        <v>4</v>
      </c>
      <c r="AT818" s="33" t="str">
        <f>_xlfn.XLOOKUP(Consolidated[[#This Row],[CODE]],'[5]WORKING FILE'!$D:$D,'[5]WORKING FILE'!$V:$V)</f>
        <v>Bring K-5 Students from nearby MANUEL VELILLA. Small addition.</v>
      </c>
      <c r="AU818" s="21" t="str">
        <f>_xlfn.XLOOKUP(Consolidated[[#This Row],[CODE]],'[6]Karen sort'!$D:$D,'[6]Karen sort'!$O:$O,"NOT COMPLETE")</f>
        <v>PK-5</v>
      </c>
      <c r="AV818" s="21">
        <v>14.6</v>
      </c>
      <c r="AW818" s="21">
        <v>4</v>
      </c>
      <c r="AX818" s="21" t="s">
        <v>92</v>
      </c>
      <c r="AY818" s="27" t="s">
        <v>92</v>
      </c>
      <c r="AZ818" s="21"/>
      <c r="BA818" s="21"/>
      <c r="BB818" s="21"/>
      <c r="BC818" s="21"/>
      <c r="BD818" s="21"/>
      <c r="BE818" s="21"/>
      <c r="BF818" s="24" t="s">
        <v>179</v>
      </c>
      <c r="BG818" s="24">
        <v>307.29808211987148</v>
      </c>
      <c r="BH818" s="29" t="str">
        <f>IF(_xlfn.XLOOKUP(Consolidated[[#This Row],[CODE]],'[4]PRUEBA PVI'!$D:$D,'[4]PRUEBA PVI'!$AF:$AF,"NOT FOUND")=BG818,"",_xlfn.XLOOKUP(Consolidated[[#This Row],[CODE]],'[4]PRUEBA PVI'!$D:$D,'[4]PRUEBA PVI'!$AF:$AF,"NOT FOUND"))</f>
        <v/>
      </c>
      <c r="BI818" s="30">
        <v>292.74650581446372</v>
      </c>
      <c r="BJ818" s="21">
        <v>48</v>
      </c>
      <c r="BK818" s="28" t="str">
        <f>IF(_xlfn.XLOOKUP(Consolidated[[#This Row],[CODE]],'[4]PRUEBA PVI'!$D:$D,'[4]PRUEBA PVI'!$AK:$AK,"NO DATA")=Consolidated[[#This Row],[NO OF CLASSROOMS]],"","DOES NOT MATCH")</f>
        <v/>
      </c>
      <c r="BL818" s="31">
        <f>Consolidated[[#This Row],[ENROLLMENT 2021-22]]/Consolidated[[#This Row],[NO OF CLASSROOMS]]</f>
        <v>6.0988855378013271</v>
      </c>
      <c r="BM818" s="21">
        <f>Consolidated[[#This Row],[FLOOR AREA (SF)]]/Consolidated[[#This Row],[ENROLLMENT 2022-23]]</f>
        <v>201.41681188838618</v>
      </c>
      <c r="BN818" s="21" t="s">
        <v>99</v>
      </c>
      <c r="BO818" s="21" t="s">
        <v>132</v>
      </c>
      <c r="BP818" s="21" t="s">
        <v>97</v>
      </c>
      <c r="BQ818" s="21" t="s">
        <v>97</v>
      </c>
      <c r="BR818" s="21" t="s">
        <v>97</v>
      </c>
      <c r="BS818" s="21" t="str">
        <f>_xlfn.XLOOKUP(Consolidated[[#This Row],[CODE]],'[7]page 1'!$A:$A,'[7]page 1'!$C:$C,"")</f>
        <v/>
      </c>
      <c r="BT818" s="21" t="str">
        <f>_xlfn.XLOOKUP(Consolidated[[#This Row],[CODE]],[8]Sheet1!$A:$A,[8]Sheet1!$G:$G,"")</f>
        <v/>
      </c>
      <c r="BU818" s="21" t="s">
        <v>92</v>
      </c>
      <c r="BV818" s="21" t="s">
        <v>101</v>
      </c>
      <c r="BW818" s="25" t="s">
        <v>92</v>
      </c>
      <c r="BX818" s="32" t="s">
        <v>2176</v>
      </c>
      <c r="BY818" s="21" t="s">
        <v>2106</v>
      </c>
      <c r="BZ818" s="21" t="s">
        <v>103</v>
      </c>
      <c r="CA818" s="33" t="s">
        <v>2108</v>
      </c>
      <c r="CB818" s="21">
        <v>1</v>
      </c>
      <c r="CC818" s="25" t="s">
        <v>172</v>
      </c>
      <c r="CD818" s="21" t="s">
        <v>97</v>
      </c>
      <c r="CE818" s="21"/>
      <c r="CF818" s="21" t="s">
        <v>143</v>
      </c>
    </row>
    <row r="819" spans="1:84" ht="41.4" x14ac:dyDescent="0.3">
      <c r="A819" s="21">
        <v>74039</v>
      </c>
      <c r="B819" s="22" t="s">
        <v>2177</v>
      </c>
      <c r="C819" s="21" t="s">
        <v>295</v>
      </c>
      <c r="D819" s="21" t="s">
        <v>2056</v>
      </c>
      <c r="E819" s="21" t="s">
        <v>2056</v>
      </c>
      <c r="F819" s="21"/>
      <c r="G819" s="21" t="s">
        <v>160</v>
      </c>
      <c r="H819" s="21" t="s">
        <v>161</v>
      </c>
      <c r="I819" s="21" t="s">
        <v>92</v>
      </c>
      <c r="J819" s="21" t="s">
        <v>93</v>
      </c>
      <c r="K819" s="21" t="s">
        <v>162</v>
      </c>
      <c r="L819" s="24" t="s">
        <v>92</v>
      </c>
      <c r="M819" s="24" t="s">
        <v>92</v>
      </c>
      <c r="N819" s="24" t="s">
        <v>92</v>
      </c>
      <c r="O819" s="24" t="s">
        <v>92</v>
      </c>
      <c r="P819" s="24" t="s">
        <v>92</v>
      </c>
      <c r="Q819" s="24" t="s">
        <v>92</v>
      </c>
      <c r="R819" s="24" t="s">
        <v>92</v>
      </c>
      <c r="S819" s="24" t="s">
        <v>92</v>
      </c>
      <c r="T819" s="24" t="s">
        <v>92</v>
      </c>
      <c r="U819" s="24" t="s">
        <v>92</v>
      </c>
      <c r="V819" s="24">
        <v>84.018755115610347</v>
      </c>
      <c r="W819" s="24">
        <v>78.226886848209759</v>
      </c>
      <c r="X819" s="24">
        <v>68.511017805174617</v>
      </c>
      <c r="Y819" s="24">
        <v>58.843769257364663</v>
      </c>
      <c r="Z819" s="24" t="s">
        <v>92</v>
      </c>
      <c r="AA819" s="24" t="s">
        <v>92</v>
      </c>
      <c r="AB819" s="23" t="s">
        <v>178</v>
      </c>
      <c r="AC819" s="21">
        <v>18.42200021</v>
      </c>
      <c r="AD819" s="21">
        <v>-66.185378999999998</v>
      </c>
      <c r="AE819" s="21" t="str">
        <f>_xlfn.XLOOKUP(Consolidated[[#This Row],[CODE]],[1]updatedschoolpoints!$A:$A,[1]updatedschoolpoints!$O:$O)</f>
        <v>061-031-031-08</v>
      </c>
      <c r="AF819" s="21">
        <f>_xlfn.XLOOKUP(Consolidated[[#This Row],[CODE]],[1]updatedschoolpoints!$A:$A,[1]updatedschoolpoints!$Q:$Q)</f>
        <v>8</v>
      </c>
      <c r="AG819" s="21">
        <f>_xlfn.XLOOKUP(Consolidated[[#This Row],[CODE]],[1]updatedschoolpoints!$A:$A,[1]updatedschoolpoints!$P:$P)</f>
        <v>31</v>
      </c>
      <c r="AH819" s="21">
        <f>_xlfn.XLOOKUP(Consolidated[[#This Row],[CODE]],[1]updatedschoolpoints!$A:$A,[1]updatedschoolpoints!$I:$I)</f>
        <v>1.2865198149999999</v>
      </c>
      <c r="AI819" s="21">
        <f>_xlfn.XLOOKUP(Consolidated[[#This Row],[CODE]],[1]updatedschoolpoints!$A:$A,[1]updatedschoolpoints!$H:$H)</f>
        <v>56040.578959999999</v>
      </c>
      <c r="AJ819" s="21">
        <v>40112</v>
      </c>
      <c r="AK819" s="21" t="s">
        <v>402</v>
      </c>
      <c r="AL819" s="26">
        <f>_xlfn.XLOOKUP(Consolidated[[#This Row],[CODE]],'[2]FCI updated 220517'!$B:$B,'[2]FCI updated 220517'!$GD:$GD)</f>
        <v>0.84249999999999903</v>
      </c>
      <c r="AM819" s="27">
        <f>IF(AND(Consolidated[[#This Row],[DESIGNATION]]="Historic",Consolidated[[#This Row],[DESIGNATION 3/22/2022]]="Historic"),AL819,AL819/1.6)</f>
        <v>0.52656249999999938</v>
      </c>
      <c r="AN819" s="21" t="s">
        <v>97</v>
      </c>
      <c r="AO819" s="21" t="s">
        <v>97</v>
      </c>
      <c r="AP819" s="21" t="str">
        <f>_xlfn.XLOOKUP(Consolidated[[#This Row],[CODE]],'[3]PRUEBA PVI'!$D:$D,'[3]PRUEBA PVI'!$I:$I,"NO DATA")</f>
        <v>VOCACIONAL</v>
      </c>
      <c r="AQ819" s="28" t="str">
        <f>IF(_xlfn.XLOOKUP(Consolidated[[#This Row],[CODE]],'[4]PRUEBA PVI'!$D:$D,'[4]PRUEBA PVI'!$I:$I,"NOT FOUND")=Consolidated[[#This Row],[SPECIAL SCHOOL]],"MATCHES","NO")</f>
        <v>MATCHES</v>
      </c>
      <c r="AR819" s="28"/>
      <c r="AS819" s="21">
        <f>_xlfn.XLOOKUP(Consolidated[[#This Row],[CODE]],'[5]WORKING FILE'!$D:$D,'[5]WORKING FILE'!$W:$W,"")</f>
        <v>1</v>
      </c>
      <c r="AT819" s="33" t="str">
        <f>_xlfn.XLOOKUP(Consolidated[[#This Row],[CODE]],'[5]WORKING FILE'!$D:$D,'[5]WORKING FILE'!$V:$V)</f>
        <v xml:space="preserve">Smaller HS for area. Suggest merging on DR PEDRO ALBIZU CAMPOS site. </v>
      </c>
      <c r="AU819" s="21" t="str">
        <f>_xlfn.XLOOKUP(Consolidated[[#This Row],[CODE]],'[6]Karen sort'!$D:$D,'[6]Karen sort'!$O:$O,"NOT COMPLETE")</f>
        <v>-</v>
      </c>
      <c r="AV819" s="21">
        <v>17.899999999999999</v>
      </c>
      <c r="AW819" s="21">
        <v>2</v>
      </c>
      <c r="AX819" s="21" t="s">
        <v>92</v>
      </c>
      <c r="AY819" s="27" t="s">
        <v>92</v>
      </c>
      <c r="AZ819" s="21"/>
      <c r="BA819" s="21"/>
      <c r="BB819" s="21"/>
      <c r="BC819" s="21"/>
      <c r="BD819" s="21"/>
      <c r="BE819" s="21"/>
      <c r="BF819" s="24" t="s">
        <v>179</v>
      </c>
      <c r="BG819" s="24">
        <v>295.50913096419839</v>
      </c>
      <c r="BH819" s="29" t="str">
        <f>IF(_xlfn.XLOOKUP(Consolidated[[#This Row],[CODE]],'[4]PRUEBA PVI'!$D:$D,'[4]PRUEBA PVI'!$AF:$AF,"NOT FOUND")=BG819,"",_xlfn.XLOOKUP(Consolidated[[#This Row],[CODE]],'[4]PRUEBA PVI'!$D:$D,'[4]PRUEBA PVI'!$AF:$AF,"NOT FOUND"))</f>
        <v/>
      </c>
      <c r="BI819" s="30">
        <v>283.53685526290735</v>
      </c>
      <c r="BJ819" s="21">
        <v>18</v>
      </c>
      <c r="BK819" s="28" t="str">
        <f>IF(_xlfn.XLOOKUP(Consolidated[[#This Row],[CODE]],'[4]PRUEBA PVI'!$D:$D,'[4]PRUEBA PVI'!$AK:$AK,"NO DATA")=Consolidated[[#This Row],[NO OF CLASSROOMS]],"","DOES NOT MATCH")</f>
        <v/>
      </c>
      <c r="BL819" s="31">
        <f>Consolidated[[#This Row],[ENROLLMENT 2021-22]]/Consolidated[[#This Row],[NO OF CLASSROOMS]]</f>
        <v>15.752047514605964</v>
      </c>
      <c r="BM819" s="21">
        <f>Consolidated[[#This Row],[FLOOR AREA (SF)]]/Consolidated[[#This Row],[ENROLLMENT 2022-23]]</f>
        <v>135.73861446893721</v>
      </c>
      <c r="BN819" s="21" t="s">
        <v>114</v>
      </c>
      <c r="BO819" s="21" t="s">
        <v>132</v>
      </c>
      <c r="BP819" s="21" t="s">
        <v>97</v>
      </c>
      <c r="BQ819" s="21" t="s">
        <v>97</v>
      </c>
      <c r="BR819" s="21" t="s">
        <v>97</v>
      </c>
      <c r="BS819" s="21" t="str">
        <f>_xlfn.XLOOKUP(Consolidated[[#This Row],[CODE]],'[7]page 1'!$A:$A,'[7]page 1'!$C:$C,"")</f>
        <v/>
      </c>
      <c r="BT819" s="21" t="str">
        <f>_xlfn.XLOOKUP(Consolidated[[#This Row],[CODE]],[8]Sheet1!$A:$A,[8]Sheet1!$G:$G,"")</f>
        <v/>
      </c>
      <c r="BU819" s="21" t="s">
        <v>92</v>
      </c>
      <c r="BV819" s="21" t="s">
        <v>101</v>
      </c>
      <c r="BW819" s="25" t="s">
        <v>92</v>
      </c>
      <c r="BX819" s="32" t="s">
        <v>2178</v>
      </c>
      <c r="BY819" s="21" t="s">
        <v>2056</v>
      </c>
      <c r="BZ819" s="21" t="s">
        <v>103</v>
      </c>
      <c r="CA819" s="33" t="s">
        <v>2122</v>
      </c>
      <c r="CB819" s="21">
        <v>1</v>
      </c>
      <c r="CC819" s="25" t="s">
        <v>172</v>
      </c>
      <c r="CD819" s="21" t="s">
        <v>97</v>
      </c>
      <c r="CE819" s="21"/>
      <c r="CF819" s="21" t="s">
        <v>127</v>
      </c>
    </row>
    <row r="820" spans="1:84" ht="56.4" x14ac:dyDescent="0.3">
      <c r="A820" s="21">
        <v>74237</v>
      </c>
      <c r="B820" s="22" t="s">
        <v>2179</v>
      </c>
      <c r="C820" s="21" t="s">
        <v>295</v>
      </c>
      <c r="D820" s="21" t="s">
        <v>2065</v>
      </c>
      <c r="E820" s="21" t="s">
        <v>2092</v>
      </c>
      <c r="F820" s="21"/>
      <c r="G820" s="21" t="s">
        <v>108</v>
      </c>
      <c r="H820" s="21" t="s">
        <v>109</v>
      </c>
      <c r="I820" s="21" t="s">
        <v>92</v>
      </c>
      <c r="J820" s="21" t="s">
        <v>93</v>
      </c>
      <c r="K820" s="21" t="s">
        <v>111</v>
      </c>
      <c r="L820" s="24" t="s">
        <v>92</v>
      </c>
      <c r="M820" s="24">
        <v>22.892804042233667</v>
      </c>
      <c r="N820" s="24">
        <v>19.607063791876232</v>
      </c>
      <c r="O820" s="24">
        <v>18.772389585261909</v>
      </c>
      <c r="P820" s="24">
        <v>22.603081495433777</v>
      </c>
      <c r="Q820" s="24">
        <v>23.602560519772783</v>
      </c>
      <c r="R820" s="24">
        <v>23.641917763361981</v>
      </c>
      <c r="S820" s="24">
        <v>40.780435012155635</v>
      </c>
      <c r="T820" s="24">
        <v>44.426502047611486</v>
      </c>
      <c r="U820" s="24">
        <v>51.344494885870319</v>
      </c>
      <c r="V820" s="24" t="s">
        <v>92</v>
      </c>
      <c r="W820" s="24" t="s">
        <v>92</v>
      </c>
      <c r="X820" s="24" t="s">
        <v>92</v>
      </c>
      <c r="Y820" s="24" t="s">
        <v>92</v>
      </c>
      <c r="Z820" s="24" t="s">
        <v>92</v>
      </c>
      <c r="AA820" s="24" t="s">
        <v>92</v>
      </c>
      <c r="AB820" s="23" t="s">
        <v>329</v>
      </c>
      <c r="AC820" s="37">
        <v>18.301521999999999</v>
      </c>
      <c r="AD820" s="37">
        <v>-66.254767999999999</v>
      </c>
      <c r="AE820" s="37" t="str">
        <f>_xlfn.XLOOKUP(Consolidated[[#This Row],[CODE]],[1]updatedschoolpoints!$A:$A,[1]updatedschoolpoints!$O:$O)</f>
        <v>168-000-005-96</v>
      </c>
      <c r="AF820" s="37">
        <f>_xlfn.XLOOKUP(Consolidated[[#This Row],[CODE]],[1]updatedschoolpoints!$A:$A,[1]updatedschoolpoints!$Q:$Q)</f>
        <v>96</v>
      </c>
      <c r="AG820" s="37">
        <f>_xlfn.XLOOKUP(Consolidated[[#This Row],[CODE]],[1]updatedschoolpoints!$A:$A,[1]updatedschoolpoints!$P:$P)</f>
        <v>5</v>
      </c>
      <c r="AH820" s="37">
        <f>_xlfn.XLOOKUP(Consolidated[[#This Row],[CODE]],[1]updatedschoolpoints!$A:$A,[1]updatedschoolpoints!$I:$I)</f>
        <v>2.902624007</v>
      </c>
      <c r="AI820" s="37">
        <f>_xlfn.XLOOKUP(Consolidated[[#This Row],[CODE]],[1]updatedschoolpoints!$A:$A,[1]updatedschoolpoints!$H:$H)</f>
        <v>126437.796</v>
      </c>
      <c r="AJ820" s="21">
        <v>43440</v>
      </c>
      <c r="AK820" s="21" t="s">
        <v>402</v>
      </c>
      <c r="AL820" s="26">
        <f>_xlfn.XLOOKUP(Consolidated[[#This Row],[CODE]],'[2]FCI updated 220517'!$B:$B,'[2]FCI updated 220517'!$GD:$GD)</f>
        <v>0.69499999999999995</v>
      </c>
      <c r="AM820" s="27">
        <f>IF(AND(Consolidated[[#This Row],[DESIGNATION]]="Historic",Consolidated[[#This Row],[DESIGNATION 3/22/2022]]="Historic"),AL820,AL820/1.6)</f>
        <v>0.43437499999999996</v>
      </c>
      <c r="AN820" s="21" t="s">
        <v>97</v>
      </c>
      <c r="AO820" s="21" t="s">
        <v>97</v>
      </c>
      <c r="AP820" s="21" t="str">
        <f>_xlfn.XLOOKUP(Consolidated[[#This Row],[CODE]],'[3]PRUEBA PVI'!$D:$D,'[3]PRUEBA PVI'!$I:$I,"NO DATA")</f>
        <v>REGULAR</v>
      </c>
      <c r="AQ820" s="28" t="str">
        <f>IF(_xlfn.XLOOKUP(Consolidated[[#This Row],[CODE]],'[4]PRUEBA PVI'!$D:$D,'[4]PRUEBA PVI'!$I:$I,"NOT FOUND")=Consolidated[[#This Row],[SPECIAL SCHOOL]],"MATCHES","NO")</f>
        <v>MATCHES</v>
      </c>
      <c r="AR820" s="28"/>
      <c r="AS820" s="21">
        <f>_xlfn.XLOOKUP(Consolidated[[#This Row],[CODE]],'[5]WORKING FILE'!$D:$D,'[5]WORKING FILE'!$W:$W,"")</f>
        <v>3</v>
      </c>
      <c r="AT820" s="33" t="str">
        <f>_xlfn.XLOOKUP(Consolidated[[#This Row],[CODE]],'[5]WORKING FILE'!$D:$D,'[5]WORKING FILE'!$V:$V)</f>
        <v>Right size. Keep</v>
      </c>
      <c r="AU820" s="21" t="str">
        <f>_xlfn.XLOOKUP(Consolidated[[#This Row],[CODE]],'[6]Karen sort'!$D:$D,'[6]Karen sort'!$O:$O,"NOT COMPLETE")</f>
        <v>K-8</v>
      </c>
      <c r="AV820" s="21">
        <v>12.3</v>
      </c>
      <c r="AW820" s="21">
        <v>3</v>
      </c>
      <c r="AX820" s="21" t="s">
        <v>92</v>
      </c>
      <c r="AY820" s="27" t="s">
        <v>92</v>
      </c>
      <c r="AZ820" s="21"/>
      <c r="BA820" s="21"/>
      <c r="BB820" s="21"/>
      <c r="BC820" s="21"/>
      <c r="BD820" s="21"/>
      <c r="BE820" s="21"/>
      <c r="BF820" s="24" t="s">
        <v>179</v>
      </c>
      <c r="BG820" s="24">
        <v>277.12706256533619</v>
      </c>
      <c r="BH820" s="29" t="str">
        <f>IF(_xlfn.XLOOKUP(Consolidated[[#This Row],[CODE]],'[4]PRUEBA PVI'!$D:$D,'[4]PRUEBA PVI'!$AF:$AF,"NOT FOUND")=BG820,"",_xlfn.XLOOKUP(Consolidated[[#This Row],[CODE]],'[4]PRUEBA PVI'!$D:$D,'[4]PRUEBA PVI'!$AF:$AF,"NOT FOUND"))</f>
        <v/>
      </c>
      <c r="BI820" s="30">
        <v>262.12220329917307</v>
      </c>
      <c r="BJ820" s="21">
        <v>26</v>
      </c>
      <c r="BK820" s="28" t="str">
        <f>IF(_xlfn.XLOOKUP(Consolidated[[#This Row],[CODE]],'[4]PRUEBA PVI'!$D:$D,'[4]PRUEBA PVI'!$AK:$AK,"NO DATA")=Consolidated[[#This Row],[NO OF CLASSROOMS]],"","DOES NOT MATCH")</f>
        <v/>
      </c>
      <c r="BL820" s="31">
        <f>Consolidated[[#This Row],[ENROLLMENT 2021-22]]/Consolidated[[#This Row],[NO OF CLASSROOMS]]</f>
        <v>10.081623203814349</v>
      </c>
      <c r="BM820" s="21">
        <f>Consolidated[[#This Row],[FLOOR AREA (SF)]]/Consolidated[[#This Row],[ENROLLMENT 2022-23]]</f>
        <v>156.75120140877067</v>
      </c>
      <c r="BN820" s="21" t="s">
        <v>99</v>
      </c>
      <c r="BO820" s="21" t="s">
        <v>115</v>
      </c>
      <c r="BP820" s="21" t="s">
        <v>97</v>
      </c>
      <c r="BQ820" s="21" t="s">
        <v>97</v>
      </c>
      <c r="BR820" s="21" t="s">
        <v>97</v>
      </c>
      <c r="BS820" s="21" t="str">
        <f>_xlfn.XLOOKUP(Consolidated[[#This Row],[CODE]],'[7]page 1'!$A:$A,'[7]page 1'!$C:$C,"")</f>
        <v/>
      </c>
      <c r="BT820" s="21" t="str">
        <f>_xlfn.XLOOKUP(Consolidated[[#This Row],[CODE]],[8]Sheet1!$A:$A,[8]Sheet1!$G:$G,"")</f>
        <v/>
      </c>
      <c r="BU820" s="21" t="s">
        <v>92</v>
      </c>
      <c r="BV820" s="21" t="s">
        <v>101</v>
      </c>
      <c r="BW820" s="25" t="s">
        <v>279</v>
      </c>
      <c r="BX820" s="32" t="s">
        <v>2180</v>
      </c>
      <c r="BY820" s="21" t="s">
        <v>2092</v>
      </c>
      <c r="BZ820" s="21" t="s">
        <v>103</v>
      </c>
      <c r="CA820" s="33" t="s">
        <v>2096</v>
      </c>
      <c r="CB820" s="21">
        <v>2</v>
      </c>
      <c r="CC820" s="25" t="s">
        <v>172</v>
      </c>
      <c r="CD820" s="21" t="s">
        <v>97</v>
      </c>
      <c r="CE820" s="21"/>
      <c r="CF820" s="21" t="s">
        <v>106</v>
      </c>
    </row>
    <row r="821" spans="1:84" ht="27.6" x14ac:dyDescent="0.3">
      <c r="A821" s="21">
        <v>74286</v>
      </c>
      <c r="B821" s="22" t="s">
        <v>2181</v>
      </c>
      <c r="C821" s="21" t="s">
        <v>295</v>
      </c>
      <c r="D821" s="21" t="s">
        <v>2056</v>
      </c>
      <c r="E821" s="21" t="s">
        <v>2106</v>
      </c>
      <c r="F821" s="21"/>
      <c r="G821" s="38" t="s">
        <v>410</v>
      </c>
      <c r="H821" s="38"/>
      <c r="I821" s="38" t="s">
        <v>92</v>
      </c>
      <c r="J821" s="38" t="s">
        <v>92</v>
      </c>
      <c r="K821" s="38" t="s">
        <v>411</v>
      </c>
      <c r="L821" s="39" t="e">
        <v>#N/A</v>
      </c>
      <c r="M821" s="39" t="e">
        <v>#N/A</v>
      </c>
      <c r="N821" s="39" t="e">
        <v>#N/A</v>
      </c>
      <c r="O821" s="39" t="e">
        <v>#N/A</v>
      </c>
      <c r="P821" s="39" t="e">
        <v>#N/A</v>
      </c>
      <c r="Q821" s="39" t="e">
        <v>#N/A</v>
      </c>
      <c r="R821" s="39" t="e">
        <v>#N/A</v>
      </c>
      <c r="S821" s="39" t="e">
        <v>#N/A</v>
      </c>
      <c r="T821" s="39" t="e">
        <v>#N/A</v>
      </c>
      <c r="U821" s="39" t="e">
        <v>#N/A</v>
      </c>
      <c r="V821" s="39" t="e">
        <v>#N/A</v>
      </c>
      <c r="W821" s="39" t="e">
        <v>#N/A</v>
      </c>
      <c r="X821" s="39" t="e">
        <v>#N/A</v>
      </c>
      <c r="Y821" s="39" t="e">
        <v>#N/A</v>
      </c>
      <c r="Z821" s="39" t="e">
        <v>#N/A</v>
      </c>
      <c r="AA821" s="39" t="e">
        <v>#N/A</v>
      </c>
      <c r="AB821" s="44" t="s">
        <v>412</v>
      </c>
      <c r="AC821" s="21">
        <v>18.385429999999999</v>
      </c>
      <c r="AD821" s="21">
        <v>-66.217320000000001</v>
      </c>
      <c r="AE821" s="21" t="str">
        <f>_xlfn.XLOOKUP(Consolidated[[#This Row],[CODE]],[1]updatedschoolpoints!$A:$A,[1]updatedschoolpoints!$O:$O)</f>
        <v>084-000-008-47</v>
      </c>
      <c r="AF821" s="21">
        <f>_xlfn.XLOOKUP(Consolidated[[#This Row],[CODE]],[1]updatedschoolpoints!$A:$A,[1]updatedschoolpoints!$Q:$Q)</f>
        <v>47</v>
      </c>
      <c r="AG821" s="21">
        <f>_xlfn.XLOOKUP(Consolidated[[#This Row],[CODE]],[1]updatedschoolpoints!$A:$A,[1]updatedschoolpoints!$P:$P)</f>
        <v>8</v>
      </c>
      <c r="AH821" s="21">
        <f>_xlfn.XLOOKUP(Consolidated[[#This Row],[CODE]],[1]updatedschoolpoints!$A:$A,[1]updatedschoolpoints!$I:$I)</f>
        <v>4.5963576809999998</v>
      </c>
      <c r="AI821" s="21">
        <f>_xlfn.XLOOKUP(Consolidated[[#This Row],[CODE]],[1]updatedschoolpoints!$A:$A,[1]updatedschoolpoints!$H:$H)</f>
        <v>200216.53969999999</v>
      </c>
      <c r="AJ821" s="21">
        <v>8668</v>
      </c>
      <c r="AK821" s="21" t="s">
        <v>1150</v>
      </c>
      <c r="AL821" s="26">
        <f>_xlfn.XLOOKUP(Consolidated[[#This Row],[CODE]],'[9]Added completed QCQA items 2206'!$J:$J,'[9]Added completed QCQA items 2206'!$GB:$GB,"MISSING")</f>
        <v>1.488</v>
      </c>
      <c r="AM821" s="27">
        <f>IF(AND(Consolidated[[#This Row],[DESIGNATION]]="Historic",Consolidated[[#This Row],[DESIGNATION 3/22/2022]]="Historic"),AL821,AL821/1.6)</f>
        <v>0.92999999999999994</v>
      </c>
      <c r="AN821" s="21" t="s">
        <v>97</v>
      </c>
      <c r="AO821" s="21" t="s">
        <v>97</v>
      </c>
      <c r="AP821" s="21" t="str">
        <f>_xlfn.XLOOKUP(Consolidated[[#This Row],[CODE]],'[3]PRUEBA PVI'!$D:$D,'[3]PRUEBA PVI'!$I:$I,"NO DATA")</f>
        <v>OTRO</v>
      </c>
      <c r="AQ821" s="28" t="str">
        <f>IF(_xlfn.XLOOKUP(Consolidated[[#This Row],[CODE]],'[4]PRUEBA PVI'!$D:$D,'[4]PRUEBA PVI'!$I:$I,"NOT FOUND")=Consolidated[[#This Row],[SPECIAL SCHOOL]],"MATCHES","NO")</f>
        <v>MATCHES</v>
      </c>
      <c r="AR821" s="28"/>
      <c r="AS821" s="21">
        <f>_xlfn.XLOOKUP(Consolidated[[#This Row],[CODE]],'[5]WORKING FILE'!$D:$D,'[5]WORKING FILE'!$W:$W,"")</f>
        <v>3</v>
      </c>
      <c r="AT821" s="33" t="str">
        <f>_xlfn.XLOOKUP(Consolidated[[#This Row],[CODE]],'[5]WORKING FILE'!$D:$D,'[5]WORKING FILE'!$V:$V)</f>
        <v xml:space="preserve">Specialty School. Keep </v>
      </c>
      <c r="AU821" s="21">
        <f>_xlfn.XLOOKUP(Consolidated[[#This Row],[CODE]],'[6]Karen sort'!$D:$D,'[6]Karen sort'!$O:$O,"NOT COMPLETE")</f>
        <v>0</v>
      </c>
      <c r="AV821" s="21">
        <v>14.6</v>
      </c>
      <c r="AW821" s="21"/>
      <c r="AX821" s="21" t="s">
        <v>92</v>
      </c>
      <c r="AY821" s="27" t="s">
        <v>92</v>
      </c>
      <c r="AZ821" s="21"/>
      <c r="BA821" s="21"/>
      <c r="BB821" s="21"/>
      <c r="BC821" s="21"/>
      <c r="BD821" s="21"/>
      <c r="BE821" s="21"/>
      <c r="BF821" s="24" t="s">
        <v>98</v>
      </c>
      <c r="BG821" s="24">
        <v>0</v>
      </c>
      <c r="BH821" s="29" t="str">
        <f>IF(_xlfn.XLOOKUP(Consolidated[[#This Row],[CODE]],'[4]PRUEBA PVI'!$D:$D,'[4]PRUEBA PVI'!$AF:$AF,"NOT FOUND")=BG821,"",_xlfn.XLOOKUP(Consolidated[[#This Row],[CODE]],'[4]PRUEBA PVI'!$D:$D,'[4]PRUEBA PVI'!$AF:$AF,"NOT FOUND"))</f>
        <v/>
      </c>
      <c r="BI821" s="30">
        <v>0</v>
      </c>
      <c r="BJ821" s="21">
        <v>14</v>
      </c>
      <c r="BK821" s="28" t="str">
        <f>IF(_xlfn.XLOOKUP(Consolidated[[#This Row],[CODE]],'[4]PRUEBA PVI'!$D:$D,'[4]PRUEBA PVI'!$AK:$AK,"NO DATA")=Consolidated[[#This Row],[NO OF CLASSROOMS]],"","DOES NOT MATCH")</f>
        <v/>
      </c>
      <c r="BL821" s="31">
        <f>Consolidated[[#This Row],[ENROLLMENT 2021-22]]/Consolidated[[#This Row],[NO OF CLASSROOMS]]</f>
        <v>0</v>
      </c>
      <c r="BM821" s="21" t="e">
        <f>Consolidated[[#This Row],[FLOOR AREA (SF)]]/Consolidated[[#This Row],[ENROLLMENT 2022-23]]</f>
        <v>#DIV/0!</v>
      </c>
      <c r="BN821" s="21" t="s">
        <v>114</v>
      </c>
      <c r="BO821" s="21" t="s">
        <v>115</v>
      </c>
      <c r="BP821" s="21" t="s">
        <v>97</v>
      </c>
      <c r="BQ821" s="21" t="s">
        <v>97</v>
      </c>
      <c r="BR821" s="21" t="s">
        <v>97</v>
      </c>
      <c r="BS821" s="21" t="str">
        <f>_xlfn.XLOOKUP(Consolidated[[#This Row],[CODE]],'[7]page 1'!$A:$A,'[7]page 1'!$C:$C,"")</f>
        <v>85KVA</v>
      </c>
      <c r="BT821" s="21" t="str">
        <f>_xlfn.XLOOKUP(Consolidated[[#This Row],[CODE]],[8]Sheet1!$A:$A,[8]Sheet1!$G:$G,"")</f>
        <v/>
      </c>
      <c r="BU821" s="21" t="s">
        <v>92</v>
      </c>
      <c r="BV821" s="21" t="s">
        <v>101</v>
      </c>
      <c r="BW821" s="25" t="s">
        <v>92</v>
      </c>
      <c r="BX821" s="32" t="s">
        <v>2182</v>
      </c>
      <c r="BY821" s="21" t="s">
        <v>2106</v>
      </c>
      <c r="BZ821" s="21" t="s">
        <v>103</v>
      </c>
      <c r="CA821" s="33" t="s">
        <v>2108</v>
      </c>
      <c r="CB821" s="21">
        <v>1</v>
      </c>
      <c r="CC821" s="25" t="s">
        <v>172</v>
      </c>
      <c r="CD821" s="21" t="s">
        <v>97</v>
      </c>
      <c r="CE821" s="21"/>
      <c r="CF821" s="21" t="s">
        <v>127</v>
      </c>
    </row>
    <row r="822" spans="1:84" ht="55.2" x14ac:dyDescent="0.3">
      <c r="A822" s="21">
        <v>74476</v>
      </c>
      <c r="B822" s="22" t="s">
        <v>2183</v>
      </c>
      <c r="C822" s="21" t="s">
        <v>295</v>
      </c>
      <c r="D822" s="21" t="s">
        <v>2056</v>
      </c>
      <c r="E822" s="21" t="s">
        <v>2056</v>
      </c>
      <c r="F822" s="21"/>
      <c r="G822" s="21" t="s">
        <v>119</v>
      </c>
      <c r="H822" s="21" t="s">
        <v>120</v>
      </c>
      <c r="I822" s="21" t="s">
        <v>92</v>
      </c>
      <c r="J822" s="21" t="s">
        <v>93</v>
      </c>
      <c r="K822" s="21" t="s">
        <v>121</v>
      </c>
      <c r="L822" s="24" t="s">
        <v>92</v>
      </c>
      <c r="M822" s="24">
        <v>21.938937207140597</v>
      </c>
      <c r="N822" s="24">
        <v>24.275412313751527</v>
      </c>
      <c r="O822" s="24">
        <v>24.404106460840481</v>
      </c>
      <c r="P822" s="24">
        <v>21.661286433124037</v>
      </c>
      <c r="Q822" s="24">
        <v>28.323072623727342</v>
      </c>
      <c r="R822" s="24">
        <v>30.261654737103335</v>
      </c>
      <c r="S822" s="24" t="s">
        <v>92</v>
      </c>
      <c r="T822" s="24" t="s">
        <v>92</v>
      </c>
      <c r="U822" s="24" t="s">
        <v>92</v>
      </c>
      <c r="V822" s="24" t="s">
        <v>92</v>
      </c>
      <c r="W822" s="24" t="s">
        <v>92</v>
      </c>
      <c r="X822" s="24" t="s">
        <v>92</v>
      </c>
      <c r="Y822" s="24" t="s">
        <v>92</v>
      </c>
      <c r="Z822" s="24" t="s">
        <v>92</v>
      </c>
      <c r="AA822" s="24" t="s">
        <v>92</v>
      </c>
      <c r="AB822" s="23" t="s">
        <v>136</v>
      </c>
      <c r="AC822" s="21">
        <v>18.400040000000001</v>
      </c>
      <c r="AD822" s="21">
        <v>-66.200029999999998</v>
      </c>
      <c r="AE822" s="21" t="str">
        <f>_xlfn.XLOOKUP(Consolidated[[#This Row],[CODE]],[1]updatedschoolpoints!$A:$A,[1]updatedschoolpoints!$O:$O)</f>
        <v>084-018-002-15</v>
      </c>
      <c r="AF822" s="21">
        <f>_xlfn.XLOOKUP(Consolidated[[#This Row],[CODE]],[1]updatedschoolpoints!$A:$A,[1]updatedschoolpoints!$Q:$Q)</f>
        <v>15</v>
      </c>
      <c r="AG822" s="21">
        <f>_xlfn.XLOOKUP(Consolidated[[#This Row],[CODE]],[1]updatedschoolpoints!$A:$A,[1]updatedschoolpoints!$P:$P)</f>
        <v>2</v>
      </c>
      <c r="AH822" s="21">
        <f>_xlfn.XLOOKUP(Consolidated[[#This Row],[CODE]],[1]updatedschoolpoints!$A:$A,[1]updatedschoolpoints!$I:$I)</f>
        <v>1.010283831</v>
      </c>
      <c r="AI822" s="21">
        <f>_xlfn.XLOOKUP(Consolidated[[#This Row],[CODE]],[1]updatedschoolpoints!$A:$A,[1]updatedschoolpoints!$H:$H)</f>
        <v>44007.787649999998</v>
      </c>
      <c r="AJ822" s="21">
        <v>28500</v>
      </c>
      <c r="AK822" s="21" t="s">
        <v>364</v>
      </c>
      <c r="AL822" s="26">
        <f>_xlfn.XLOOKUP(Consolidated[[#This Row],[CODE]],'[2]FCI updated 220517'!$B:$B,'[2]FCI updated 220517'!$GD:$GD)</f>
        <v>0.77500000000000002</v>
      </c>
      <c r="AM822" s="27">
        <f>IF(AND(Consolidated[[#This Row],[DESIGNATION]]="Historic",Consolidated[[#This Row],[DESIGNATION 3/22/2022]]="Historic"),AL822,AL822/1.6)</f>
        <v>0.484375</v>
      </c>
      <c r="AN822" s="21" t="s">
        <v>97</v>
      </c>
      <c r="AO822" s="21" t="s">
        <v>97</v>
      </c>
      <c r="AP822" s="21" t="str">
        <f>_xlfn.XLOOKUP(Consolidated[[#This Row],[CODE]],'[3]PRUEBA PVI'!$D:$D,'[3]PRUEBA PVI'!$I:$I,"NO DATA")</f>
        <v>REGULAR</v>
      </c>
      <c r="AQ822" s="28" t="str">
        <f>IF(_xlfn.XLOOKUP(Consolidated[[#This Row],[CODE]],'[4]PRUEBA PVI'!$D:$D,'[4]PRUEBA PVI'!$I:$I,"NOT FOUND")=Consolidated[[#This Row],[SPECIAL SCHOOL]],"MATCHES","NO")</f>
        <v>MATCHES</v>
      </c>
      <c r="AR822" s="28"/>
      <c r="AS822" s="21">
        <f>_xlfn.XLOOKUP(Consolidated[[#This Row],[CODE]],'[5]WORKING FILE'!$D:$D,'[5]WORKING FILE'!$W:$W,"")</f>
        <v>1</v>
      </c>
      <c r="AT822" s="33" t="str">
        <f>_xlfn.XLOOKUP(Consolidated[[#This Row],[CODE]],'[5]WORKING FILE'!$D:$D,'[5]WORKING FILE'!$V:$V)</f>
        <v xml:space="preserve">Nearby MARTIN GARCIA GIUSTI is a FAAST School. Both buildings have extra square footage. Recommend consolidating into one school by moving studetns from MARIA J CORREDOR RIVERA to nearby MARTIN GARCIA GIUSTI to create a K-8. Could add small addition if desired. </v>
      </c>
      <c r="AU822" s="21" t="str">
        <f>_xlfn.XLOOKUP(Consolidated[[#This Row],[CODE]],'[6]Karen sort'!$D:$D,'[6]Karen sort'!$O:$O,"NOT COMPLETE")</f>
        <v>-</v>
      </c>
      <c r="AV822" s="21">
        <v>17.899999999999999</v>
      </c>
      <c r="AW822" s="21">
        <v>5</v>
      </c>
      <c r="AX822" s="21" t="s">
        <v>92</v>
      </c>
      <c r="AY822" s="27" t="s">
        <v>92</v>
      </c>
      <c r="AZ822" s="21"/>
      <c r="BA822" s="21"/>
      <c r="BB822" s="21"/>
      <c r="BC822" s="21"/>
      <c r="BD822" s="21"/>
      <c r="BE822" s="21"/>
      <c r="BF822" s="24" t="s">
        <v>179</v>
      </c>
      <c r="BG822" s="24">
        <v>156.61146577482992</v>
      </c>
      <c r="BH822" s="29" t="str">
        <f>IF(_xlfn.XLOOKUP(Consolidated[[#This Row],[CODE]],'[4]PRUEBA PVI'!$D:$D,'[4]PRUEBA PVI'!$AF:$AF,"NOT FOUND")=BG822,"",_xlfn.XLOOKUP(Consolidated[[#This Row],[CODE]],'[4]PRUEBA PVI'!$D:$D,'[4]PRUEBA PVI'!$AF:$AF,"NOT FOUND"))</f>
        <v/>
      </c>
      <c r="BI822" s="30">
        <v>147.76098797956422</v>
      </c>
      <c r="BJ822" s="21">
        <v>24</v>
      </c>
      <c r="BK822" s="28" t="str">
        <f>IF(_xlfn.XLOOKUP(Consolidated[[#This Row],[CODE]],'[4]PRUEBA PVI'!$D:$D,'[4]PRUEBA PVI'!$AK:$AK,"NO DATA")=Consolidated[[#This Row],[NO OF CLASSROOMS]],"","DOES NOT MATCH")</f>
        <v/>
      </c>
      <c r="BL822" s="31">
        <f>Consolidated[[#This Row],[ENROLLMENT 2021-22]]/Consolidated[[#This Row],[NO OF CLASSROOMS]]</f>
        <v>6.1567078324818425</v>
      </c>
      <c r="BM822" s="21">
        <f>Consolidated[[#This Row],[FLOOR AREA (SF)]]/Consolidated[[#This Row],[ENROLLMENT 2022-23]]</f>
        <v>181.97901321590481</v>
      </c>
      <c r="BN822" s="21" t="s">
        <v>99</v>
      </c>
      <c r="BO822" s="21" t="s">
        <v>132</v>
      </c>
      <c r="BP822" s="21" t="s">
        <v>97</v>
      </c>
      <c r="BQ822" s="21" t="s">
        <v>123</v>
      </c>
      <c r="BR822" s="21" t="s">
        <v>97</v>
      </c>
      <c r="BS822" s="21" t="str">
        <f>_xlfn.XLOOKUP(Consolidated[[#This Row],[CODE]],'[7]page 1'!$A:$A,'[7]page 1'!$C:$C,"")</f>
        <v/>
      </c>
      <c r="BT822" s="21" t="str">
        <f>_xlfn.XLOOKUP(Consolidated[[#This Row],[CODE]],[8]Sheet1!$A:$A,[8]Sheet1!$G:$G,"")</f>
        <v/>
      </c>
      <c r="BU822" s="21" t="s">
        <v>92</v>
      </c>
      <c r="BV822" s="21" t="s">
        <v>124</v>
      </c>
      <c r="BW822" s="25" t="s">
        <v>125</v>
      </c>
      <c r="BX822" s="32" t="s">
        <v>2184</v>
      </c>
      <c r="BY822" s="21" t="s">
        <v>2056</v>
      </c>
      <c r="BZ822" s="21" t="s">
        <v>103</v>
      </c>
      <c r="CA822" s="33" t="s">
        <v>2122</v>
      </c>
      <c r="CB822" s="21">
        <v>1</v>
      </c>
      <c r="CC822" s="25" t="s">
        <v>172</v>
      </c>
      <c r="CD822" s="21" t="s">
        <v>97</v>
      </c>
      <c r="CE822" s="21"/>
      <c r="CF822" s="21" t="s">
        <v>127</v>
      </c>
    </row>
    <row r="823" spans="1:84" ht="56.4" x14ac:dyDescent="0.3">
      <c r="A823" s="21">
        <v>74807</v>
      </c>
      <c r="B823" s="22" t="s">
        <v>2185</v>
      </c>
      <c r="C823" s="21" t="s">
        <v>91</v>
      </c>
      <c r="D823" s="21" t="s">
        <v>377</v>
      </c>
      <c r="E823" s="21" t="s">
        <v>378</v>
      </c>
      <c r="F823" s="21"/>
      <c r="G823" s="21" t="s">
        <v>119</v>
      </c>
      <c r="H823" s="21" t="s">
        <v>120</v>
      </c>
      <c r="I823" s="21" t="s">
        <v>92</v>
      </c>
      <c r="J823" s="21" t="s">
        <v>93</v>
      </c>
      <c r="K823" s="21" t="s">
        <v>121</v>
      </c>
      <c r="L823" s="24" t="s">
        <v>92</v>
      </c>
      <c r="M823" s="24">
        <v>57.232010105584166</v>
      </c>
      <c r="N823" s="24">
        <v>41.081466992502584</v>
      </c>
      <c r="O823" s="24">
        <v>52.562690838733346</v>
      </c>
      <c r="P823" s="24">
        <v>60.274883987823408</v>
      </c>
      <c r="Q823" s="24">
        <v>53.813837985081946</v>
      </c>
      <c r="R823" s="24">
        <v>65.251693026879067</v>
      </c>
      <c r="S823" s="24" t="s">
        <v>92</v>
      </c>
      <c r="T823" s="24" t="s">
        <v>92</v>
      </c>
      <c r="U823" s="24" t="s">
        <v>92</v>
      </c>
      <c r="V823" s="24" t="s">
        <v>92</v>
      </c>
      <c r="W823" s="24" t="s">
        <v>92</v>
      </c>
      <c r="X823" s="24" t="s">
        <v>92</v>
      </c>
      <c r="Y823" s="24" t="s">
        <v>92</v>
      </c>
      <c r="Z823" s="24">
        <v>6.8698768014575862</v>
      </c>
      <c r="AA823" s="24" t="s">
        <v>92</v>
      </c>
      <c r="AB823" s="23" t="s">
        <v>136</v>
      </c>
      <c r="AC823" s="21">
        <v>18.434080000000002</v>
      </c>
      <c r="AD823" s="21">
        <v>-66.402159999999995</v>
      </c>
      <c r="AE823" s="21" t="str">
        <f>_xlfn.XLOOKUP(Consolidated[[#This Row],[CODE]],[1]updatedschoolpoints!$A:$A,[1]updatedschoolpoints!$O:$O)</f>
        <v>057-006-225-33</v>
      </c>
      <c r="AF823" s="21">
        <f>_xlfn.XLOOKUP(Consolidated[[#This Row],[CODE]],[1]updatedschoolpoints!$A:$A,[1]updatedschoolpoints!$Q:$Q)</f>
        <v>33</v>
      </c>
      <c r="AG823" s="21">
        <f>_xlfn.XLOOKUP(Consolidated[[#This Row],[CODE]],[1]updatedschoolpoints!$A:$A,[1]updatedschoolpoints!$P:$P)</f>
        <v>225</v>
      </c>
      <c r="AH823" s="21">
        <f>_xlfn.XLOOKUP(Consolidated[[#This Row],[CODE]],[1]updatedschoolpoints!$A:$A,[1]updatedschoolpoints!$I:$I)</f>
        <v>1.684662417</v>
      </c>
      <c r="AI823" s="21">
        <f>_xlfn.XLOOKUP(Consolidated[[#This Row],[CODE]],[1]updatedschoolpoints!$A:$A,[1]updatedschoolpoints!$H:$H)</f>
        <v>73383.894870000004</v>
      </c>
      <c r="AJ823" s="21">
        <v>45000</v>
      </c>
      <c r="AK823" s="21" t="s">
        <v>1319</v>
      </c>
      <c r="AL823" s="26">
        <f>_xlfn.XLOOKUP(Consolidated[[#This Row],[CODE]],'[2]FCI updated 220517'!$B:$B,'[2]FCI updated 220517'!$GD:$GD)</f>
        <v>0.69499999999999995</v>
      </c>
      <c r="AM823" s="27">
        <f>IF(AND(Consolidated[[#This Row],[DESIGNATION]]="Historic",Consolidated[[#This Row],[DESIGNATION 3/22/2022]]="Historic"),AL823,AL823/1.6)</f>
        <v>0.43437499999999996</v>
      </c>
      <c r="AN823" s="21" t="s">
        <v>45</v>
      </c>
      <c r="AO823" s="21" t="s">
        <v>97</v>
      </c>
      <c r="AP823" s="21" t="str">
        <f>_xlfn.XLOOKUP(Consolidated[[#This Row],[CODE]],'[3]PRUEBA PVI'!$D:$D,'[3]PRUEBA PVI'!$I:$I,"NO DATA")</f>
        <v>REGULAR</v>
      </c>
      <c r="AQ823" s="28" t="str">
        <f>IF(_xlfn.XLOOKUP(Consolidated[[#This Row],[CODE]],'[4]PRUEBA PVI'!$D:$D,'[4]PRUEBA PVI'!$I:$I,"NOT FOUND")=Consolidated[[#This Row],[SPECIAL SCHOOL]],"MATCHES","NO")</f>
        <v>MATCHES</v>
      </c>
      <c r="AR823" s="28"/>
      <c r="AS823" s="21">
        <f>_xlfn.XLOOKUP(Consolidated[[#This Row],[CODE]],'[5]WORKING FILE'!$D:$D,'[5]WORKING FILE'!$W:$W,"")</f>
        <v>5</v>
      </c>
      <c r="AT823" s="33" t="str">
        <f>_xlfn.XLOOKUP(Consolidated[[#This Row],[CODE]],'[5]WORKING FILE'!$D:$D,'[5]WORKING FILE'!$V:$V)</f>
        <v>1.2m to K-8 MANUEL MARTINEZ DAVILA, moved students here since shelter school</v>
      </c>
      <c r="AU823" s="21" t="str">
        <f>_xlfn.XLOOKUP(Consolidated[[#This Row],[CODE]],'[6]Karen sort'!$D:$D,'[6]Karen sort'!$O:$O,"NOT COMPLETE")</f>
        <v>PK-8</v>
      </c>
      <c r="AV823" s="21">
        <v>8.4</v>
      </c>
      <c r="AW823" s="21">
        <v>3</v>
      </c>
      <c r="AX823" s="21" t="s">
        <v>92</v>
      </c>
      <c r="AY823" s="27" t="s">
        <v>92</v>
      </c>
      <c r="AZ823" s="21"/>
      <c r="BA823" s="21"/>
      <c r="BB823" s="21"/>
      <c r="BC823" s="21"/>
      <c r="BD823" s="21"/>
      <c r="BE823" s="21"/>
      <c r="BF823" s="24" t="s">
        <v>179</v>
      </c>
      <c r="BG823" s="24">
        <v>337.0864597380621</v>
      </c>
      <c r="BH823" s="29" t="str">
        <f>IF(_xlfn.XLOOKUP(Consolidated[[#This Row],[CODE]],'[4]PRUEBA PVI'!$D:$D,'[4]PRUEBA PVI'!$AF:$AF,"NOT FOUND")=BG823,"",_xlfn.XLOOKUP(Consolidated[[#This Row],[CODE]],'[4]PRUEBA PVI'!$D:$D,'[4]PRUEBA PVI'!$AF:$AF,"NOT FOUND"))</f>
        <v/>
      </c>
      <c r="BI823" s="30">
        <v>319.42984012245313</v>
      </c>
      <c r="BJ823" s="21">
        <v>29</v>
      </c>
      <c r="BK823" s="28" t="str">
        <f>IF(_xlfn.XLOOKUP(Consolidated[[#This Row],[CODE]],'[4]PRUEBA PVI'!$D:$D,'[4]PRUEBA PVI'!$AK:$AK,"NO DATA")=Consolidated[[#This Row],[NO OF CLASSROOMS]],"","DOES NOT MATCH")</f>
        <v/>
      </c>
      <c r="BL823" s="31">
        <f>Consolidated[[#This Row],[ENROLLMENT 2021-22]]/Consolidated[[#This Row],[NO OF CLASSROOMS]]</f>
        <v>11.014822073188039</v>
      </c>
      <c r="BM823" s="21">
        <f>Consolidated[[#This Row],[FLOOR AREA (SF)]]/Consolidated[[#This Row],[ENROLLMENT 2022-23]]</f>
        <v>133.49690769237037</v>
      </c>
      <c r="BN823" s="21" t="s">
        <v>114</v>
      </c>
      <c r="BO823" s="21" t="s">
        <v>115</v>
      </c>
      <c r="BP823" s="21" t="s">
        <v>97</v>
      </c>
      <c r="BQ823" s="21" t="s">
        <v>123</v>
      </c>
      <c r="BR823" s="21" t="s">
        <v>97</v>
      </c>
      <c r="BS823" s="21" t="str">
        <f>_xlfn.XLOOKUP(Consolidated[[#This Row],[CODE]],'[7]page 1'!$A:$A,'[7]page 1'!$C:$C,"")</f>
        <v/>
      </c>
      <c r="BT823" s="21" t="str">
        <f>_xlfn.XLOOKUP(Consolidated[[#This Row],[CODE]],[8]Sheet1!$A:$A,[8]Sheet1!$G:$G,"")</f>
        <v/>
      </c>
      <c r="BU823" s="21" t="s">
        <v>92</v>
      </c>
      <c r="BV823" s="21" t="s">
        <v>101</v>
      </c>
      <c r="BW823" s="25" t="s">
        <v>125</v>
      </c>
      <c r="BX823" s="32" t="s">
        <v>2186</v>
      </c>
      <c r="BY823" s="21" t="s">
        <v>378</v>
      </c>
      <c r="BZ823" s="21" t="s">
        <v>103</v>
      </c>
      <c r="CA823" s="33" t="s">
        <v>384</v>
      </c>
      <c r="CB823" s="21">
        <v>1</v>
      </c>
      <c r="CC823" s="25" t="s">
        <v>172</v>
      </c>
      <c r="CD823" s="21" t="s">
        <v>97</v>
      </c>
      <c r="CE823" s="21"/>
      <c r="CF823" s="21" t="s">
        <v>143</v>
      </c>
    </row>
    <row r="824" spans="1:84" ht="27.6" x14ac:dyDescent="0.3">
      <c r="A824" s="21">
        <v>74864</v>
      </c>
      <c r="B824" s="22" t="s">
        <v>2187</v>
      </c>
      <c r="C824" s="21" t="s">
        <v>295</v>
      </c>
      <c r="D824" s="21" t="s">
        <v>2056</v>
      </c>
      <c r="E824" s="21" t="s">
        <v>2106</v>
      </c>
      <c r="F824" s="21"/>
      <c r="G824" s="21" t="s">
        <v>189</v>
      </c>
      <c r="H824" s="21" t="s">
        <v>190</v>
      </c>
      <c r="I824" s="21" t="s">
        <v>92</v>
      </c>
      <c r="J824" s="21" t="s">
        <v>93</v>
      </c>
      <c r="K824" s="21" t="s">
        <v>191</v>
      </c>
      <c r="L824" s="24" t="s">
        <v>92</v>
      </c>
      <c r="M824" s="24" t="s">
        <v>92</v>
      </c>
      <c r="N824" s="24" t="s">
        <v>92</v>
      </c>
      <c r="O824" s="24" t="s">
        <v>92</v>
      </c>
      <c r="P824" s="24" t="s">
        <v>92</v>
      </c>
      <c r="Q824" s="24" t="s">
        <v>92</v>
      </c>
      <c r="R824" s="24" t="s">
        <v>92</v>
      </c>
      <c r="S824" s="24">
        <v>116.65101177895683</v>
      </c>
      <c r="T824" s="24">
        <v>103.97691968589923</v>
      </c>
      <c r="U824" s="24">
        <v>106.49228568921252</v>
      </c>
      <c r="V824" s="24" t="s">
        <v>92</v>
      </c>
      <c r="W824" s="24" t="s">
        <v>92</v>
      </c>
      <c r="X824" s="24" t="s">
        <v>92</v>
      </c>
      <c r="Y824" s="24" t="s">
        <v>92</v>
      </c>
      <c r="Z824" s="24" t="s">
        <v>92</v>
      </c>
      <c r="AA824" s="24" t="s">
        <v>92</v>
      </c>
      <c r="AB824" s="23" t="s">
        <v>192</v>
      </c>
      <c r="AC824" s="21">
        <v>18.362739999999999</v>
      </c>
      <c r="AD824" s="21">
        <v>-66.219269999999995</v>
      </c>
      <c r="AE824" s="21" t="str">
        <f>_xlfn.XLOOKUP(Consolidated[[#This Row],[CODE]],[1]updatedschoolpoints!$A:$A,[1]updatedschoolpoints!$O:$O)</f>
        <v>112-000-002-93</v>
      </c>
      <c r="AF824" s="21">
        <f>_xlfn.XLOOKUP(Consolidated[[#This Row],[CODE]],[1]updatedschoolpoints!$A:$A,[1]updatedschoolpoints!$Q:$Q)</f>
        <v>93</v>
      </c>
      <c r="AG824" s="21">
        <f>_xlfn.XLOOKUP(Consolidated[[#This Row],[CODE]],[1]updatedschoolpoints!$A:$A,[1]updatedschoolpoints!$P:$P)</f>
        <v>2</v>
      </c>
      <c r="AH824" s="21">
        <f>_xlfn.XLOOKUP(Consolidated[[#This Row],[CODE]],[1]updatedschoolpoints!$A:$A,[1]updatedschoolpoints!$I:$I)</f>
        <v>4.2487611589999998</v>
      </c>
      <c r="AI824" s="21">
        <f>_xlfn.XLOOKUP(Consolidated[[#This Row],[CODE]],[1]updatedschoolpoints!$A:$A,[1]updatedschoolpoints!$H:$H)</f>
        <v>185075.29579999999</v>
      </c>
      <c r="AJ824" s="21">
        <v>64412</v>
      </c>
      <c r="AK824" s="21" t="s">
        <v>442</v>
      </c>
      <c r="AL824" s="26" t="e">
        <f>_xlfn.XLOOKUP(Consolidated[[#This Row],[CODE]],'[2]FCI updated 220517'!$B:$B,'[2]FCI updated 220517'!$GD:$GD)</f>
        <v>#N/A</v>
      </c>
      <c r="AM824" s="27" t="e">
        <f>IF(AND(Consolidated[[#This Row],[DESIGNATION]]="Historic",Consolidated[[#This Row],[DESIGNATION 3/22/2022]]="Historic"),AL824,AL824/1.6)</f>
        <v>#N/A</v>
      </c>
      <c r="AN824" s="21" t="s">
        <v>45</v>
      </c>
      <c r="AO824" s="21" t="s">
        <v>97</v>
      </c>
      <c r="AP824" s="21" t="str">
        <f>_xlfn.XLOOKUP(Consolidated[[#This Row],[CODE]],'[3]PRUEBA PVI'!$D:$D,'[3]PRUEBA PVI'!$I:$I,"NO DATA")</f>
        <v>REGULAR</v>
      </c>
      <c r="AQ824" s="28" t="str">
        <f>IF(_xlfn.XLOOKUP(Consolidated[[#This Row],[CODE]],'[4]PRUEBA PVI'!$D:$D,'[4]PRUEBA PVI'!$I:$I,"NOT FOUND")=Consolidated[[#This Row],[SPECIAL SCHOOL]],"MATCHES","NO")</f>
        <v>MATCHES</v>
      </c>
      <c r="AR824" s="28"/>
      <c r="AS824" s="21">
        <f>_xlfn.XLOOKUP(Consolidated[[#This Row],[CODE]],'[5]WORKING FILE'!$D:$D,'[5]WORKING FILE'!$W:$W,"")</f>
        <v>3</v>
      </c>
      <c r="AT824" s="33" t="str">
        <f>_xlfn.XLOOKUP(Consolidated[[#This Row],[CODE]],'[5]WORKING FILE'!$D:$D,'[5]WORKING FILE'!$V:$V)</f>
        <v>Bring 6-8 students from nearby MANUEL VELILLA.</v>
      </c>
      <c r="AU824" s="21" t="str">
        <f>_xlfn.XLOOKUP(Consolidated[[#This Row],[CODE]],'[6]Karen sort'!$D:$D,'[6]Karen sort'!$O:$O,"NOT COMPLETE")</f>
        <v>6-8</v>
      </c>
      <c r="AV824" s="21">
        <v>14.6</v>
      </c>
      <c r="AW824" s="21">
        <v>3</v>
      </c>
      <c r="AX824" s="21" t="s">
        <v>92</v>
      </c>
      <c r="AY824" s="27" t="s">
        <v>92</v>
      </c>
      <c r="AZ824" s="21"/>
      <c r="BA824" s="21"/>
      <c r="BB824" s="21"/>
      <c r="BC824" s="21"/>
      <c r="BD824" s="21"/>
      <c r="BE824" s="21"/>
      <c r="BF824" s="24" t="s">
        <v>179</v>
      </c>
      <c r="BG824" s="24">
        <v>338.4304392871349</v>
      </c>
      <c r="BH824" s="29" t="str">
        <f>IF(_xlfn.XLOOKUP(Consolidated[[#This Row],[CODE]],'[4]PRUEBA PVI'!$D:$D,'[4]PRUEBA PVI'!$AF:$AF,"NOT FOUND")=BG824,"",_xlfn.XLOOKUP(Consolidated[[#This Row],[CODE]],'[4]PRUEBA PVI'!$D:$D,'[4]PRUEBA PVI'!$AF:$AF,"NOT FOUND"))</f>
        <v/>
      </c>
      <c r="BI824" s="30">
        <v>320.82889167145828</v>
      </c>
      <c r="BJ824" s="21">
        <v>37</v>
      </c>
      <c r="BK824" s="28" t="str">
        <f>IF(_xlfn.XLOOKUP(Consolidated[[#This Row],[CODE]],'[4]PRUEBA PVI'!$D:$D,'[4]PRUEBA PVI'!$AK:$AK,"NO DATA")=Consolidated[[#This Row],[NO OF CLASSROOMS]],"","DOES NOT MATCH")</f>
        <v/>
      </c>
      <c r="BL824" s="31">
        <f>Consolidated[[#This Row],[ENROLLMENT 2021-22]]/Consolidated[[#This Row],[NO OF CLASSROOMS]]</f>
        <v>8.6710511262556285</v>
      </c>
      <c r="BM824" s="21">
        <f>Consolidated[[#This Row],[FLOOR AREA (SF)]]/Consolidated[[#This Row],[ENROLLMENT 2022-23]]</f>
        <v>190.32566968762185</v>
      </c>
      <c r="BN824" s="21" t="s">
        <v>114</v>
      </c>
      <c r="BO824" s="21" t="s">
        <v>115</v>
      </c>
      <c r="BP824" s="21" t="s">
        <v>97</v>
      </c>
      <c r="BQ824" s="21" t="s">
        <v>97</v>
      </c>
      <c r="BR824" s="21" t="s">
        <v>97</v>
      </c>
      <c r="BS824" s="21" t="str">
        <f>_xlfn.XLOOKUP(Consolidated[[#This Row],[CODE]],'[7]page 1'!$A:$A,'[7]page 1'!$C:$C,"")</f>
        <v/>
      </c>
      <c r="BT824" s="21" t="str">
        <f>_xlfn.XLOOKUP(Consolidated[[#This Row],[CODE]],[8]Sheet1!$A:$A,[8]Sheet1!$G:$G,"")</f>
        <v/>
      </c>
      <c r="BU824" s="21" t="s">
        <v>92</v>
      </c>
      <c r="BV824" s="21" t="s">
        <v>101</v>
      </c>
      <c r="BW824" s="25" t="s">
        <v>92</v>
      </c>
      <c r="BX824" s="32" t="s">
        <v>2188</v>
      </c>
      <c r="BY824" s="21" t="s">
        <v>2106</v>
      </c>
      <c r="BZ824" s="21" t="s">
        <v>103</v>
      </c>
      <c r="CA824" s="33" t="s">
        <v>2108</v>
      </c>
      <c r="CB824" s="21">
        <v>1</v>
      </c>
      <c r="CC824" s="25" t="s">
        <v>172</v>
      </c>
      <c r="CD824" s="21" t="s">
        <v>97</v>
      </c>
      <c r="CE824" s="21"/>
      <c r="CF824" s="21" t="s">
        <v>143</v>
      </c>
    </row>
    <row r="825" spans="1:84" ht="84" x14ac:dyDescent="0.3">
      <c r="A825" s="21">
        <v>75234</v>
      </c>
      <c r="B825" s="22" t="s">
        <v>2189</v>
      </c>
      <c r="C825" s="21" t="s">
        <v>295</v>
      </c>
      <c r="D825" s="21" t="s">
        <v>2065</v>
      </c>
      <c r="E825" s="21" t="s">
        <v>2092</v>
      </c>
      <c r="F825" s="21"/>
      <c r="G825" s="21" t="s">
        <v>108</v>
      </c>
      <c r="H825" s="21" t="s">
        <v>109</v>
      </c>
      <c r="I825" s="21" t="s">
        <v>92</v>
      </c>
      <c r="J825" s="21" t="s">
        <v>92</v>
      </c>
      <c r="K825" s="21" t="s">
        <v>111</v>
      </c>
      <c r="L825" s="24" t="s">
        <v>92</v>
      </c>
      <c r="M825" s="24">
        <v>41.970140744095055</v>
      </c>
      <c r="N825" s="24">
        <v>38.280457879377408</v>
      </c>
      <c r="O825" s="24">
        <v>44.115115525365482</v>
      </c>
      <c r="P825" s="24">
        <v>49.91513830241626</v>
      </c>
      <c r="Q825" s="24">
        <v>65.14306703457288</v>
      </c>
      <c r="R825" s="24">
        <v>66.197369737413538</v>
      </c>
      <c r="S825" s="24">
        <v>24.657937449210387</v>
      </c>
      <c r="T825" s="24">
        <v>28.35734173251797</v>
      </c>
      <c r="U825" s="24">
        <v>19.016479587359377</v>
      </c>
      <c r="V825" s="24" t="s">
        <v>92</v>
      </c>
      <c r="W825" s="24" t="s">
        <v>92</v>
      </c>
      <c r="X825" s="24" t="s">
        <v>92</v>
      </c>
      <c r="Y825" s="24" t="s">
        <v>92</v>
      </c>
      <c r="Z825" s="24" t="s">
        <v>92</v>
      </c>
      <c r="AA825" s="24" t="s">
        <v>92</v>
      </c>
      <c r="AB825" s="23" t="s">
        <v>198</v>
      </c>
      <c r="AC825" s="21">
        <v>18.322140000000001</v>
      </c>
      <c r="AD825" s="21">
        <v>-66.225650000000002</v>
      </c>
      <c r="AE825" s="21" t="str">
        <f>_xlfn.XLOOKUP(Consolidated[[#This Row],[CODE]],[1]updatedschoolpoints!$A:$A,[1]updatedschoolpoints!$O:$O)</f>
        <v>141-000-007-05</v>
      </c>
      <c r="AF825" s="21">
        <f>_xlfn.XLOOKUP(Consolidated[[#This Row],[CODE]],[1]updatedschoolpoints!$A:$A,[1]updatedschoolpoints!$Q:$Q)</f>
        <v>5</v>
      </c>
      <c r="AG825" s="21">
        <f>_xlfn.XLOOKUP(Consolidated[[#This Row],[CODE]],[1]updatedschoolpoints!$A:$A,[1]updatedschoolpoints!$P:$P)</f>
        <v>7</v>
      </c>
      <c r="AH825" s="21">
        <f>_xlfn.XLOOKUP(Consolidated[[#This Row],[CODE]],[1]updatedschoolpoints!$A:$A,[1]updatedschoolpoints!$I:$I)</f>
        <v>1.5850009350000001</v>
      </c>
      <c r="AI825" s="21">
        <f>_xlfn.XLOOKUP(Consolidated[[#This Row],[CODE]],[1]updatedschoolpoints!$A:$A,[1]updatedschoolpoints!$H:$H)</f>
        <v>69042.364560000002</v>
      </c>
      <c r="AJ825" s="21">
        <v>36751</v>
      </c>
      <c r="AK825" s="21" t="s">
        <v>790</v>
      </c>
      <c r="AL825" s="26">
        <f>_xlfn.XLOOKUP(Consolidated[[#This Row],[CODE]],'[2]FCI updated 220517'!$B:$B,'[2]FCI updated 220517'!$GD:$GD)</f>
        <v>0.625</v>
      </c>
      <c r="AM825" s="27">
        <f>IF(AND(Consolidated[[#This Row],[DESIGNATION]]="Historic",Consolidated[[#This Row],[DESIGNATION 3/22/2022]]="Historic"),AL825,AL825/1.6)</f>
        <v>0.390625</v>
      </c>
      <c r="AN825" s="21" t="s">
        <v>45</v>
      </c>
      <c r="AO825" s="21" t="s">
        <v>97</v>
      </c>
      <c r="AP825" s="21" t="str">
        <f>_xlfn.XLOOKUP(Consolidated[[#This Row],[CODE]],'[3]PRUEBA PVI'!$D:$D,'[3]PRUEBA PVI'!$I:$I,"NO DATA")</f>
        <v>BILINGUE</v>
      </c>
      <c r="AQ825" s="28" t="str">
        <f>IF(_xlfn.XLOOKUP(Consolidated[[#This Row],[CODE]],'[4]PRUEBA PVI'!$D:$D,'[4]PRUEBA PVI'!$I:$I,"NOT FOUND")=Consolidated[[#This Row],[SPECIAL SCHOOL]],"MATCHES","NO")</f>
        <v>MATCHES</v>
      </c>
      <c r="AR825" s="28"/>
      <c r="AS825" s="21">
        <f>_xlfn.XLOOKUP(Consolidated[[#This Row],[CODE]],'[5]WORKING FILE'!$D:$D,'[5]WORKING FILE'!$W:$W,"")</f>
        <v>5</v>
      </c>
      <c r="AT825" s="33" t="str">
        <f>_xlfn.XLOOKUP(Consolidated[[#This Row],[CODE]],'[5]WORKING FILE'!$D:$D,'[5]WORKING FILE'!$V:$V)</f>
        <v>Large addition needed</v>
      </c>
      <c r="AU825" s="21" t="str">
        <f>_xlfn.XLOOKUP(Consolidated[[#This Row],[CODE]],'[6]Karen sort'!$D:$D,'[6]Karen sort'!$O:$O,"NOT COMPLETE")</f>
        <v>PK-8</v>
      </c>
      <c r="AV825" s="21">
        <v>12.3</v>
      </c>
      <c r="AW825" s="21">
        <v>3</v>
      </c>
      <c r="AX825" s="21" t="s">
        <v>92</v>
      </c>
      <c r="AY825" s="27" t="s">
        <v>92</v>
      </c>
      <c r="AZ825" s="21"/>
      <c r="BA825" s="21"/>
      <c r="BB825" s="21"/>
      <c r="BC825" s="21"/>
      <c r="BD825" s="21"/>
      <c r="BE825" s="21"/>
      <c r="BF825" s="24" t="s">
        <v>179</v>
      </c>
      <c r="BG825" s="24">
        <v>377.65304799232837</v>
      </c>
      <c r="BH825" s="29" t="str">
        <f>IF(_xlfn.XLOOKUP(Consolidated[[#This Row],[CODE]],'[4]PRUEBA PVI'!$D:$D,'[4]PRUEBA PVI'!$AF:$AF,"NOT FOUND")=BG825,"",_xlfn.XLOOKUP(Consolidated[[#This Row],[CODE]],'[4]PRUEBA PVI'!$D:$D,'[4]PRUEBA PVI'!$AF:$AF,"NOT FOUND"))</f>
        <v/>
      </c>
      <c r="BI825" s="30">
        <v>356.56650647360516</v>
      </c>
      <c r="BJ825" s="21">
        <v>22</v>
      </c>
      <c r="BK825" s="28" t="str">
        <f>IF(_xlfn.XLOOKUP(Consolidated[[#This Row],[CODE]],'[4]PRUEBA PVI'!$D:$D,'[4]PRUEBA PVI'!$AK:$AK,"NO DATA")=Consolidated[[#This Row],[NO OF CLASSROOMS]],"","DOES NOT MATCH")</f>
        <v/>
      </c>
      <c r="BL825" s="31">
        <f>Consolidated[[#This Row],[ENROLLMENT 2021-22]]/Consolidated[[#This Row],[NO OF CLASSROOMS]]</f>
        <v>16.207568476072961</v>
      </c>
      <c r="BM825" s="21">
        <f>Consolidated[[#This Row],[FLOOR AREA (SF)]]/Consolidated[[#This Row],[ENROLLMENT 2022-23]]</f>
        <v>97.314188764991925</v>
      </c>
      <c r="BN825" s="21" t="s">
        <v>114</v>
      </c>
      <c r="BO825" s="21" t="s">
        <v>115</v>
      </c>
      <c r="BP825" s="21" t="s">
        <v>97</v>
      </c>
      <c r="BQ825" s="21" t="s">
        <v>123</v>
      </c>
      <c r="BR825" s="21" t="s">
        <v>97</v>
      </c>
      <c r="BS825" s="21" t="str">
        <f>_xlfn.XLOOKUP(Consolidated[[#This Row],[CODE]],'[7]page 1'!$A:$A,'[7]page 1'!$C:$C,"")</f>
        <v/>
      </c>
      <c r="BT825" s="21" t="str">
        <f>_xlfn.XLOOKUP(Consolidated[[#This Row],[CODE]],[8]Sheet1!$A:$A,[8]Sheet1!$G:$G,"")</f>
        <v/>
      </c>
      <c r="BU825" s="21" t="s">
        <v>92</v>
      </c>
      <c r="BV825" s="21" t="s">
        <v>124</v>
      </c>
      <c r="BW825" s="25" t="s">
        <v>125</v>
      </c>
      <c r="BX825" s="32" t="s">
        <v>2190</v>
      </c>
      <c r="BY825" s="21" t="s">
        <v>2092</v>
      </c>
      <c r="BZ825" s="21" t="s">
        <v>103</v>
      </c>
      <c r="CA825" s="33" t="s">
        <v>2096</v>
      </c>
      <c r="CB825" s="21">
        <v>2</v>
      </c>
      <c r="CC825" s="25" t="s">
        <v>172</v>
      </c>
      <c r="CD825" s="21" t="s">
        <v>97</v>
      </c>
      <c r="CE825" s="21"/>
      <c r="CF825" s="21" t="s">
        <v>143</v>
      </c>
    </row>
    <row r="826" spans="1:84" ht="56.4" x14ac:dyDescent="0.3">
      <c r="A826" s="21">
        <v>75267</v>
      </c>
      <c r="B826" s="22" t="s">
        <v>2191</v>
      </c>
      <c r="C826" s="21" t="s">
        <v>91</v>
      </c>
      <c r="D826" s="21" t="s">
        <v>377</v>
      </c>
      <c r="E826" s="21" t="s">
        <v>378</v>
      </c>
      <c r="F826" s="21"/>
      <c r="G826" s="21" t="s">
        <v>160</v>
      </c>
      <c r="H826" s="21" t="s">
        <v>161</v>
      </c>
      <c r="I826" s="21" t="s">
        <v>92</v>
      </c>
      <c r="J826" s="21" t="s">
        <v>92</v>
      </c>
      <c r="K826" s="21" t="s">
        <v>162</v>
      </c>
      <c r="L826" s="24" t="s">
        <v>92</v>
      </c>
      <c r="M826" s="24" t="s">
        <v>92</v>
      </c>
      <c r="N826" s="24" t="s">
        <v>92</v>
      </c>
      <c r="O826" s="24" t="s">
        <v>92</v>
      </c>
      <c r="P826" s="24" t="s">
        <v>92</v>
      </c>
      <c r="Q826" s="24" t="s">
        <v>92</v>
      </c>
      <c r="R826" s="24" t="s">
        <v>92</v>
      </c>
      <c r="S826" s="24" t="s">
        <v>92</v>
      </c>
      <c r="T826" s="24" t="s">
        <v>92</v>
      </c>
      <c r="U826" s="24" t="s">
        <v>92</v>
      </c>
      <c r="V826" s="24">
        <v>96.430616666780054</v>
      </c>
      <c r="W826" s="24">
        <v>96.352628922794949</v>
      </c>
      <c r="X826" s="24">
        <v>117.72315735537047</v>
      </c>
      <c r="Y826" s="24">
        <v>117.68753851472933</v>
      </c>
      <c r="Z826" s="24" t="s">
        <v>92</v>
      </c>
      <c r="AA826" s="24" t="s">
        <v>92</v>
      </c>
      <c r="AB826" s="23" t="s">
        <v>313</v>
      </c>
      <c r="AC826" s="21">
        <v>18.43197</v>
      </c>
      <c r="AD826" s="21">
        <v>-66.399690000000007</v>
      </c>
      <c r="AE826" s="21" t="str">
        <f>_xlfn.XLOOKUP(Consolidated[[#This Row],[CODE]],[1]updatedschoolpoints!$A:$A,[1]updatedschoolpoints!$O:$O)</f>
        <v>057-016-244-03</v>
      </c>
      <c r="AF826" s="21">
        <f>_xlfn.XLOOKUP(Consolidated[[#This Row],[CODE]],[1]updatedschoolpoints!$A:$A,[1]updatedschoolpoints!$Q:$Q)</f>
        <v>3</v>
      </c>
      <c r="AG826" s="21">
        <f>_xlfn.XLOOKUP(Consolidated[[#This Row],[CODE]],[1]updatedschoolpoints!$A:$A,[1]updatedschoolpoints!$P:$P)</f>
        <v>244</v>
      </c>
      <c r="AH826" s="21">
        <f>_xlfn.XLOOKUP(Consolidated[[#This Row],[CODE]],[1]updatedschoolpoints!$A:$A,[1]updatedschoolpoints!$I:$I)</f>
        <v>5.0550421840000004</v>
      </c>
      <c r="AI826" s="21">
        <f>_xlfn.XLOOKUP(Consolidated[[#This Row],[CODE]],[1]updatedschoolpoints!$A:$A,[1]updatedschoolpoints!$H:$H)</f>
        <v>220197.63750000001</v>
      </c>
      <c r="AJ826" s="21">
        <v>66480</v>
      </c>
      <c r="AK826" s="21" t="s">
        <v>402</v>
      </c>
      <c r="AL826" s="26">
        <f>_xlfn.XLOOKUP(Consolidated[[#This Row],[CODE]],'[2]FCI updated 220517'!$B:$B,'[2]FCI updated 220517'!$GD:$GD)</f>
        <v>0.755</v>
      </c>
      <c r="AM826" s="27">
        <f>IF(AND(Consolidated[[#This Row],[DESIGNATION]]="Historic",Consolidated[[#This Row],[DESIGNATION 3/22/2022]]="Historic"),AL826,AL826/1.6)</f>
        <v>0.47187499999999999</v>
      </c>
      <c r="AN826" s="21" t="s">
        <v>45</v>
      </c>
      <c r="AO826" s="21" t="s">
        <v>97</v>
      </c>
      <c r="AP826" s="21" t="str">
        <f>_xlfn.XLOOKUP(Consolidated[[#This Row],[CODE]],'[3]PRUEBA PVI'!$D:$D,'[3]PRUEBA PVI'!$I:$I,"NO DATA")</f>
        <v>REGULAR</v>
      </c>
      <c r="AQ826" s="28" t="str">
        <f>IF(_xlfn.XLOOKUP(Consolidated[[#This Row],[CODE]],'[4]PRUEBA PVI'!$D:$D,'[4]PRUEBA PVI'!$I:$I,"NOT FOUND")=Consolidated[[#This Row],[SPECIAL SCHOOL]],"MATCHES","NO")</f>
        <v>MATCHES</v>
      </c>
      <c r="AR826" s="28"/>
      <c r="AS826" s="21">
        <f>_xlfn.XLOOKUP(Consolidated[[#This Row],[CODE]],'[5]WORKING FILE'!$D:$D,'[5]WORKING FILE'!$W:$W,"")</f>
        <v>5</v>
      </c>
      <c r="AT826" s="33" t="str">
        <f>_xlfn.XLOOKUP(Consolidated[[#This Row],[CODE]],'[5]WORKING FILE'!$D:$D,'[5]WORKING FILE'!$V:$V)</f>
        <v>1.8m to LINO PADRON RIVERA 9-12 and 2.5 m to NUEVA BRIGIDA ALVAREZ RODRIGUEZ K-12 , moved 9-12 students here since this is not in a flood zone and large site</v>
      </c>
      <c r="AU826" s="21" t="str">
        <f>_xlfn.XLOOKUP(Consolidated[[#This Row],[CODE]],'[6]Karen sort'!$D:$D,'[6]Karen sort'!$O:$O,"NOT COMPLETE")</f>
        <v>9-12</v>
      </c>
      <c r="AV826" s="21">
        <v>8.4</v>
      </c>
      <c r="AW826" s="21">
        <v>3</v>
      </c>
      <c r="AX826" s="21" t="s">
        <v>92</v>
      </c>
      <c r="AY826" s="27" t="s">
        <v>92</v>
      </c>
      <c r="AZ826" s="21"/>
      <c r="BA826" s="21"/>
      <c r="BB826" s="21"/>
      <c r="BC826" s="21"/>
      <c r="BD826" s="21"/>
      <c r="BE826" s="21"/>
      <c r="BF826" s="24" t="s">
        <v>179</v>
      </c>
      <c r="BG826" s="24">
        <v>428.19394145967482</v>
      </c>
      <c r="BH826" s="29" t="str">
        <f>IF(_xlfn.XLOOKUP(Consolidated[[#This Row],[CODE]],'[4]PRUEBA PVI'!$D:$D,'[4]PRUEBA PVI'!$AF:$AF,"NOT FOUND")=BG826,"",_xlfn.XLOOKUP(Consolidated[[#This Row],[CODE]],'[4]PRUEBA PVI'!$D:$D,'[4]PRUEBA PVI'!$AF:$AF,"NOT FOUND"))</f>
        <v/>
      </c>
      <c r="BI826" s="30">
        <v>411.11081691504216</v>
      </c>
      <c r="BJ826" s="21">
        <v>33</v>
      </c>
      <c r="BK826" s="28" t="str">
        <f>IF(_xlfn.XLOOKUP(Consolidated[[#This Row],[CODE]],'[4]PRUEBA PVI'!$D:$D,'[4]PRUEBA PVI'!$AK:$AK,"NO DATA")=Consolidated[[#This Row],[NO OF CLASSROOMS]],"","DOES NOT MATCH")</f>
        <v/>
      </c>
      <c r="BL826" s="31">
        <f>Consolidated[[#This Row],[ENROLLMENT 2021-22]]/Consolidated[[#This Row],[NO OF CLASSROOMS]]</f>
        <v>12.457903542880066</v>
      </c>
      <c r="BM826" s="21">
        <f>Consolidated[[#This Row],[FLOOR AREA (SF)]]/Consolidated[[#This Row],[ENROLLMENT 2022-23]]</f>
        <v>155.2567506522293</v>
      </c>
      <c r="BN826" s="21" t="s">
        <v>99</v>
      </c>
      <c r="BO826" s="21" t="s">
        <v>115</v>
      </c>
      <c r="BP826" s="21" t="s">
        <v>97</v>
      </c>
      <c r="BQ826" s="21" t="s">
        <v>97</v>
      </c>
      <c r="BR826" s="21" t="s">
        <v>97</v>
      </c>
      <c r="BS826" s="21" t="str">
        <f>_xlfn.XLOOKUP(Consolidated[[#This Row],[CODE]],'[7]page 1'!$A:$A,'[7]page 1'!$C:$C,"")</f>
        <v/>
      </c>
      <c r="BT826" s="21" t="str">
        <f>_xlfn.XLOOKUP(Consolidated[[#This Row],[CODE]],[8]Sheet1!$A:$A,[8]Sheet1!$G:$G,"")</f>
        <v/>
      </c>
      <c r="BU826" s="21" t="s">
        <v>92</v>
      </c>
      <c r="BV826" s="21" t="s">
        <v>101</v>
      </c>
      <c r="BW826" s="25" t="s">
        <v>227</v>
      </c>
      <c r="BX826" s="32" t="s">
        <v>2192</v>
      </c>
      <c r="BY826" s="21" t="s">
        <v>378</v>
      </c>
      <c r="BZ826" s="21" t="s">
        <v>103</v>
      </c>
      <c r="CA826" s="33" t="s">
        <v>384</v>
      </c>
      <c r="CB826" s="21">
        <v>1</v>
      </c>
      <c r="CC826" s="25" t="s">
        <v>172</v>
      </c>
      <c r="CD826" s="21" t="s">
        <v>97</v>
      </c>
      <c r="CE826" s="21"/>
      <c r="CF826" s="21" t="s">
        <v>143</v>
      </c>
    </row>
    <row r="827" spans="1:84" ht="41.4" x14ac:dyDescent="0.3">
      <c r="A827" s="21">
        <v>75630</v>
      </c>
      <c r="B827" s="22" t="s">
        <v>2193</v>
      </c>
      <c r="C827" s="21" t="s">
        <v>1698</v>
      </c>
      <c r="D827" s="21" t="s">
        <v>1706</v>
      </c>
      <c r="E827" s="21" t="s">
        <v>1706</v>
      </c>
      <c r="F827" s="21"/>
      <c r="G827" s="21" t="s">
        <v>119</v>
      </c>
      <c r="H827" s="21" t="s">
        <v>120</v>
      </c>
      <c r="I827" s="21" t="s">
        <v>92</v>
      </c>
      <c r="J827" s="21" t="s">
        <v>93</v>
      </c>
      <c r="K827" s="21" t="s">
        <v>121</v>
      </c>
      <c r="L827" s="24" t="s">
        <v>92</v>
      </c>
      <c r="M827" s="24">
        <v>17.169603031675251</v>
      </c>
      <c r="N827" s="24">
        <v>16.806054678751057</v>
      </c>
      <c r="O827" s="24">
        <v>15.956531147472623</v>
      </c>
      <c r="P827" s="24">
        <v>17.894106183885075</v>
      </c>
      <c r="Q827" s="24">
        <v>18.882048415818225</v>
      </c>
      <c r="R827" s="24">
        <v>24.587594473896459</v>
      </c>
      <c r="S827" s="24" t="s">
        <v>92</v>
      </c>
      <c r="T827" s="24" t="s">
        <v>92</v>
      </c>
      <c r="U827" s="24" t="s">
        <v>92</v>
      </c>
      <c r="V827" s="24" t="s">
        <v>92</v>
      </c>
      <c r="W827" s="24" t="s">
        <v>92</v>
      </c>
      <c r="X827" s="24" t="s">
        <v>92</v>
      </c>
      <c r="Y827" s="24" t="s">
        <v>92</v>
      </c>
      <c r="Z827" s="24" t="s">
        <v>92</v>
      </c>
      <c r="AA827" s="24" t="s">
        <v>92</v>
      </c>
      <c r="AB827" s="23" t="s">
        <v>136</v>
      </c>
      <c r="AC827" s="21">
        <v>18.33830588</v>
      </c>
      <c r="AD827" s="21">
        <v>-66.101973569999998</v>
      </c>
      <c r="AE827" s="21" t="str">
        <f>_xlfn.XLOOKUP(Consolidated[[#This Row],[CODE]],[1]updatedschoolpoints!$A:$A,[1]updatedschoolpoints!$O:$O)</f>
        <v>143-014-002-54</v>
      </c>
      <c r="AF827" s="21">
        <f>_xlfn.XLOOKUP(Consolidated[[#This Row],[CODE]],[1]updatedschoolpoints!$A:$A,[1]updatedschoolpoints!$Q:$Q)</f>
        <v>54</v>
      </c>
      <c r="AG827" s="21">
        <f>_xlfn.XLOOKUP(Consolidated[[#This Row],[CODE]],[1]updatedschoolpoints!$A:$A,[1]updatedschoolpoints!$P:$P)</f>
        <v>2</v>
      </c>
      <c r="AH827" s="21">
        <f>_xlfn.XLOOKUP(Consolidated[[#This Row],[CODE]],[1]updatedschoolpoints!$A:$A,[1]updatedschoolpoints!$I:$I)</f>
        <v>2.5534114140000002</v>
      </c>
      <c r="AI827" s="21">
        <f>_xlfn.XLOOKUP(Consolidated[[#This Row],[CODE]],[1]updatedschoolpoints!$A:$A,[1]updatedschoolpoints!$H:$H)</f>
        <v>111226.6012</v>
      </c>
      <c r="AJ827" s="21">
        <v>22280</v>
      </c>
      <c r="AK827" s="21" t="s">
        <v>174</v>
      </c>
      <c r="AL827" s="26">
        <f>_xlfn.XLOOKUP(Consolidated[[#This Row],[CODE]],'[2]FCI updated 220517'!$B:$B,'[2]FCI updated 220517'!$GD:$GD)</f>
        <v>1.1000000000000001</v>
      </c>
      <c r="AM827" s="27">
        <f>IF(AND(Consolidated[[#This Row],[DESIGNATION]]="Historic",Consolidated[[#This Row],[DESIGNATION 3/22/2022]]="Historic"),AL827,AL827/1.6)</f>
        <v>0.6875</v>
      </c>
      <c r="AN827" s="21" t="s">
        <v>97</v>
      </c>
      <c r="AO827" s="21" t="s">
        <v>97</v>
      </c>
      <c r="AP827" s="21" t="str">
        <f>_xlfn.XLOOKUP(Consolidated[[#This Row],[CODE]],'[3]PRUEBA PVI'!$D:$D,'[3]PRUEBA PVI'!$I:$I,"NO DATA")</f>
        <v>REGULAR</v>
      </c>
      <c r="AQ827" s="28" t="str">
        <f>IF(_xlfn.XLOOKUP(Consolidated[[#This Row],[CODE]],'[4]PRUEBA PVI'!$D:$D,'[4]PRUEBA PVI'!$I:$I,"NOT FOUND")=Consolidated[[#This Row],[SPECIAL SCHOOL]],"MATCHES","NO")</f>
        <v>MATCHES</v>
      </c>
      <c r="AR827" s="28"/>
      <c r="AS827" s="21">
        <f>_xlfn.XLOOKUP(Consolidated[[#This Row],[CODE]],'[5]WORKING FILE'!$D:$D,'[5]WORKING FILE'!$W:$W,"")</f>
        <v>4</v>
      </c>
      <c r="AT827" s="33" t="str">
        <f>_xlfn.XLOOKUP(Consolidated[[#This Row],[CODE]],'[5]WORKING FILE'!$D:$D,'[5]WORKING FILE'!$V:$V)</f>
        <v>Remote (1) new PK,  1.5m to  NUEVA ELEMENTAL URBANA DE GUAYNABO, added (1) PK, 6, 7, 8 to match existing number of classrooms but did not move any students here</v>
      </c>
      <c r="AU827" s="21" t="str">
        <f>_xlfn.XLOOKUP(Consolidated[[#This Row],[CODE]],'[6]Karen sort'!$D:$D,'[6]Karen sort'!$O:$O,"NOT COMPLETE")</f>
        <v>PK-8</v>
      </c>
      <c r="AV827" s="21">
        <v>13.9</v>
      </c>
      <c r="AW827" s="21">
        <v>3</v>
      </c>
      <c r="AX827" s="21" t="s">
        <v>92</v>
      </c>
      <c r="AY827" s="27" t="s">
        <v>92</v>
      </c>
      <c r="AZ827" s="21"/>
      <c r="BA827" s="21"/>
      <c r="BB827" s="21"/>
      <c r="BC827" s="21"/>
      <c r="BD827" s="21"/>
      <c r="BE827" s="21"/>
      <c r="BF827" s="24" t="s">
        <v>98</v>
      </c>
      <c r="BG827" s="24">
        <v>132.36825659502153</v>
      </c>
      <c r="BH827" s="29" t="str">
        <f>IF(_xlfn.XLOOKUP(Consolidated[[#This Row],[CODE]],'[4]PRUEBA PVI'!$D:$D,'[4]PRUEBA PVI'!$AF:$AF,"NOT FOUND")=BG827,"",_xlfn.XLOOKUP(Consolidated[[#This Row],[CODE]],'[4]PRUEBA PVI'!$D:$D,'[4]PRUEBA PVI'!$AF:$AF,"NOT FOUND"))</f>
        <v/>
      </c>
      <c r="BI827" s="30">
        <v>125.16076906838019</v>
      </c>
      <c r="BJ827" s="21">
        <v>18</v>
      </c>
      <c r="BK827" s="28" t="str">
        <f>IF(_xlfn.XLOOKUP(Consolidated[[#This Row],[CODE]],'[4]PRUEBA PVI'!$D:$D,'[4]PRUEBA PVI'!$AK:$AK,"NO DATA")=Consolidated[[#This Row],[NO OF CLASSROOMS]],"","DOES NOT MATCH")</f>
        <v/>
      </c>
      <c r="BL827" s="31">
        <f>Consolidated[[#This Row],[ENROLLMENT 2021-22]]/Consolidated[[#This Row],[NO OF CLASSROOMS]]</f>
        <v>6.9533760593544551</v>
      </c>
      <c r="BM827" s="21">
        <f>Consolidated[[#This Row],[FLOOR AREA (SF)]]/Consolidated[[#This Row],[ENROLLMENT 2022-23]]</f>
        <v>168.31830057387012</v>
      </c>
      <c r="BN827" s="21" t="s">
        <v>114</v>
      </c>
      <c r="BO827" s="21" t="s">
        <v>132</v>
      </c>
      <c r="BP827" s="21" t="s">
        <v>97</v>
      </c>
      <c r="BQ827" s="21" t="s">
        <v>123</v>
      </c>
      <c r="BR827" s="21" t="s">
        <v>97</v>
      </c>
      <c r="BS827" s="21" t="str">
        <f>_xlfn.XLOOKUP(Consolidated[[#This Row],[CODE]],'[7]page 1'!$A:$A,'[7]page 1'!$C:$C,"")</f>
        <v/>
      </c>
      <c r="BT827" s="21" t="str">
        <f>_xlfn.XLOOKUP(Consolidated[[#This Row],[CODE]],[8]Sheet1!$A:$A,[8]Sheet1!$G:$G,"")</f>
        <v>ESSER ROOF SEALING PROGRAM</v>
      </c>
      <c r="BU827" s="21" t="s">
        <v>92</v>
      </c>
      <c r="BV827" s="21" t="s">
        <v>124</v>
      </c>
      <c r="BW827" s="25" t="s">
        <v>125</v>
      </c>
      <c r="BX827" s="32" t="s">
        <v>2194</v>
      </c>
      <c r="BY827" s="21" t="s">
        <v>1706</v>
      </c>
      <c r="BZ827" s="21" t="s">
        <v>103</v>
      </c>
      <c r="CA827" s="33" t="s">
        <v>2195</v>
      </c>
      <c r="CB827" s="21">
        <v>1</v>
      </c>
      <c r="CC827" s="25" t="s">
        <v>105</v>
      </c>
      <c r="CD827" s="21" t="s">
        <v>97</v>
      </c>
      <c r="CE827" s="21"/>
      <c r="CF827" s="21" t="s">
        <v>106</v>
      </c>
    </row>
    <row r="828" spans="1:84" ht="27.6" x14ac:dyDescent="0.3">
      <c r="A828" s="21">
        <v>75705</v>
      </c>
      <c r="B828" s="22" t="s">
        <v>1214</v>
      </c>
      <c r="C828" s="21" t="s">
        <v>1698</v>
      </c>
      <c r="D828" s="21" t="s">
        <v>1706</v>
      </c>
      <c r="E828" s="21" t="s">
        <v>1706</v>
      </c>
      <c r="F828" s="21"/>
      <c r="G828" s="21" t="s">
        <v>189</v>
      </c>
      <c r="H828" s="21" t="s">
        <v>190</v>
      </c>
      <c r="I828" s="21" t="s">
        <v>92</v>
      </c>
      <c r="J828" s="21" t="s">
        <v>93</v>
      </c>
      <c r="K828" s="21" t="s">
        <v>191</v>
      </c>
      <c r="L828" s="24" t="s">
        <v>92</v>
      </c>
      <c r="M828" s="24" t="s">
        <v>92</v>
      </c>
      <c r="N828" s="24" t="s">
        <v>92</v>
      </c>
      <c r="O828" s="24" t="s">
        <v>92</v>
      </c>
      <c r="P828" s="24" t="s">
        <v>92</v>
      </c>
      <c r="Q828" s="24" t="s">
        <v>92</v>
      </c>
      <c r="R828" s="24" t="s">
        <v>92</v>
      </c>
      <c r="S828" s="24">
        <v>56.902932575100891</v>
      </c>
      <c r="T828" s="24">
        <v>69.948109606877665</v>
      </c>
      <c r="U828" s="24">
        <v>71.311798452597671</v>
      </c>
      <c r="V828" s="24" t="s">
        <v>92</v>
      </c>
      <c r="W828" s="24" t="s">
        <v>92</v>
      </c>
      <c r="X828" s="24" t="s">
        <v>92</v>
      </c>
      <c r="Y828" s="24" t="s">
        <v>92</v>
      </c>
      <c r="Z828" s="24" t="s">
        <v>92</v>
      </c>
      <c r="AA828" s="24" t="s">
        <v>92</v>
      </c>
      <c r="AB828" s="23" t="s">
        <v>192</v>
      </c>
      <c r="AC828" s="21">
        <v>18.35567099</v>
      </c>
      <c r="AD828" s="21">
        <v>-66.109566990000005</v>
      </c>
      <c r="AE828" s="21" t="str">
        <f>_xlfn.XLOOKUP(Consolidated[[#This Row],[CODE]],[1]updatedschoolpoints!$A:$A,[1]updatedschoolpoints!$O:$O)</f>
        <v>114-053-029-41</v>
      </c>
      <c r="AF828" s="21">
        <f>_xlfn.XLOOKUP(Consolidated[[#This Row],[CODE]],[1]updatedschoolpoints!$A:$A,[1]updatedschoolpoints!$Q:$Q)</f>
        <v>41</v>
      </c>
      <c r="AG828" s="21">
        <f>_xlfn.XLOOKUP(Consolidated[[#This Row],[CODE]],[1]updatedschoolpoints!$A:$A,[1]updatedschoolpoints!$P:$P)</f>
        <v>29</v>
      </c>
      <c r="AH828" s="21">
        <f>_xlfn.XLOOKUP(Consolidated[[#This Row],[CODE]],[1]updatedschoolpoints!$A:$A,[1]updatedschoolpoints!$I:$I)</f>
        <v>4.4753682030000004</v>
      </c>
      <c r="AI828" s="21">
        <f>_xlfn.XLOOKUP(Consolidated[[#This Row],[CODE]],[1]updatedschoolpoints!$A:$A,[1]updatedschoolpoints!$H:$H)</f>
        <v>194947.03890000001</v>
      </c>
      <c r="AJ828" s="21">
        <v>55250</v>
      </c>
      <c r="AK828" s="21" t="s">
        <v>314</v>
      </c>
      <c r="AL828" s="26">
        <f>_xlfn.XLOOKUP(Consolidated[[#This Row],[CODE]],'[2]FCI updated 220517'!$B:$B,'[2]FCI updated 220517'!$GD:$GD)</f>
        <v>0.755</v>
      </c>
      <c r="AM828" s="27">
        <f>IF(AND(Consolidated[[#This Row],[DESIGNATION]]="Historic",Consolidated[[#This Row],[DESIGNATION 3/22/2022]]="Historic"),AL828,AL828/1.6)</f>
        <v>0.47187499999999999</v>
      </c>
      <c r="AN828" s="21" t="s">
        <v>97</v>
      </c>
      <c r="AO828" s="21" t="s">
        <v>97</v>
      </c>
      <c r="AP828" s="21" t="str">
        <f>_xlfn.XLOOKUP(Consolidated[[#This Row],[CODE]],'[3]PRUEBA PVI'!$D:$D,'[3]PRUEBA PVI'!$I:$I,"NO DATA")</f>
        <v>REGULAR</v>
      </c>
      <c r="AQ828" s="28" t="str">
        <f>IF(_xlfn.XLOOKUP(Consolidated[[#This Row],[CODE]],'[4]PRUEBA PVI'!$D:$D,'[4]PRUEBA PVI'!$I:$I,"NOT FOUND")=Consolidated[[#This Row],[SPECIAL SCHOOL]],"MATCHES","NO")</f>
        <v>MATCHES</v>
      </c>
      <c r="AR828" s="28"/>
      <c r="AS828" s="21">
        <f>_xlfn.XLOOKUP(Consolidated[[#This Row],[CODE]],'[5]WORKING FILE'!$D:$D,'[5]WORKING FILE'!$W:$W,"")</f>
        <v>3</v>
      </c>
      <c r="AT828" s="33" t="str">
        <f>_xlfn.XLOOKUP(Consolidated[[#This Row],[CODE]],'[5]WORKING FILE'!$D:$D,'[5]WORKING FILE'!$V:$V)</f>
        <v>600 meters to NUEVA ELEMENTAL URBANA DE GUAYNABO PK-6 changed to PK-5. moved 6 grade from that school here</v>
      </c>
      <c r="AU828" s="21" t="str">
        <f>_xlfn.XLOOKUP(Consolidated[[#This Row],[CODE]],'[6]Karen sort'!$D:$D,'[6]Karen sort'!$O:$O,"NOT COMPLETE")</f>
        <v>6-8</v>
      </c>
      <c r="AV828" s="21">
        <v>13.9</v>
      </c>
      <c r="AW828" s="21">
        <v>2</v>
      </c>
      <c r="AX828" s="21" t="s">
        <v>92</v>
      </c>
      <c r="AY828" s="27" t="s">
        <v>92</v>
      </c>
      <c r="AZ828" s="21"/>
      <c r="BA828" s="21"/>
      <c r="BB828" s="21"/>
      <c r="BC828" s="21"/>
      <c r="BD828" s="21"/>
      <c r="BE828" s="21"/>
      <c r="BF828" s="24" t="s">
        <v>179</v>
      </c>
      <c r="BG828" s="24">
        <v>221.72580341179776</v>
      </c>
      <c r="BH828" s="29" t="str">
        <f>IF(_xlfn.XLOOKUP(Consolidated[[#This Row],[CODE]],'[4]PRUEBA PVI'!$D:$D,'[4]PRUEBA PVI'!$AF:$AF,"NOT FOUND")=BG828,"",_xlfn.XLOOKUP(Consolidated[[#This Row],[CODE]],'[4]PRUEBA PVI'!$D:$D,'[4]PRUEBA PVI'!$AF:$AF,"NOT FOUND"))</f>
        <v/>
      </c>
      <c r="BI828" s="30">
        <v>210.0973070905176</v>
      </c>
      <c r="BJ828" s="21">
        <v>43</v>
      </c>
      <c r="BK828" s="28" t="str">
        <f>IF(_xlfn.XLOOKUP(Consolidated[[#This Row],[CODE]],'[4]PRUEBA PVI'!$D:$D,'[4]PRUEBA PVI'!$AK:$AK,"NO DATA")=Consolidated[[#This Row],[NO OF CLASSROOMS]],"","DOES NOT MATCH")</f>
        <v/>
      </c>
      <c r="BL828" s="31">
        <f>Consolidated[[#This Row],[ENROLLMENT 2021-22]]/Consolidated[[#This Row],[NO OF CLASSROOMS]]</f>
        <v>4.8859838858259907</v>
      </c>
      <c r="BM828" s="21">
        <f>Consolidated[[#This Row],[FLOOR AREA (SF)]]/Consolidated[[#This Row],[ENROLLMENT 2022-23]]</f>
        <v>249.18164304669384</v>
      </c>
      <c r="BN828" s="21" t="s">
        <v>99</v>
      </c>
      <c r="BO828" s="21" t="s">
        <v>132</v>
      </c>
      <c r="BP828" s="21" t="s">
        <v>97</v>
      </c>
      <c r="BQ828" s="21" t="s">
        <v>97</v>
      </c>
      <c r="BR828" s="21" t="s">
        <v>97</v>
      </c>
      <c r="BS828" s="21" t="str">
        <f>_xlfn.XLOOKUP(Consolidated[[#This Row],[CODE]],'[7]page 1'!$A:$A,'[7]page 1'!$C:$C,"")</f>
        <v/>
      </c>
      <c r="BT828" s="21" t="str">
        <f>_xlfn.XLOOKUP(Consolidated[[#This Row],[CODE]],[8]Sheet1!$A:$A,[8]Sheet1!$G:$G,"")</f>
        <v/>
      </c>
      <c r="BU828" s="21" t="s">
        <v>285</v>
      </c>
      <c r="BV828" s="21" t="s">
        <v>101</v>
      </c>
      <c r="BW828" s="25" t="s">
        <v>279</v>
      </c>
      <c r="BX828" s="32" t="s">
        <v>2196</v>
      </c>
      <c r="BY828" s="21" t="s">
        <v>1706</v>
      </c>
      <c r="BZ828" s="21" t="s">
        <v>103</v>
      </c>
      <c r="CA828" s="33" t="s">
        <v>2195</v>
      </c>
      <c r="CB828" s="21">
        <v>1</v>
      </c>
      <c r="CC828" s="25" t="s">
        <v>172</v>
      </c>
      <c r="CD828" s="21" t="s">
        <v>97</v>
      </c>
      <c r="CE828" s="21"/>
      <c r="CF828" s="21" t="s">
        <v>106</v>
      </c>
    </row>
    <row r="829" spans="1:84" ht="55.2" x14ac:dyDescent="0.3">
      <c r="A829" s="21">
        <v>75713</v>
      </c>
      <c r="B829" s="22" t="s">
        <v>2197</v>
      </c>
      <c r="C829" s="21" t="s">
        <v>1698</v>
      </c>
      <c r="D829" s="21" t="s">
        <v>1706</v>
      </c>
      <c r="E829" s="21" t="s">
        <v>1706</v>
      </c>
      <c r="F829" s="21"/>
      <c r="G829" s="21" t="s">
        <v>119</v>
      </c>
      <c r="H829" s="21" t="s">
        <v>120</v>
      </c>
      <c r="I829" s="21" t="s">
        <v>92</v>
      </c>
      <c r="J829" s="21" t="s">
        <v>93</v>
      </c>
      <c r="K829" s="21" t="s">
        <v>121</v>
      </c>
      <c r="L829" s="24" t="s">
        <v>92</v>
      </c>
      <c r="M829" s="24">
        <v>66.770678456514858</v>
      </c>
      <c r="N829" s="24">
        <v>61.622200488753876</v>
      </c>
      <c r="O829" s="24">
        <v>56.317168755785723</v>
      </c>
      <c r="P829" s="24">
        <v>57.449498800894183</v>
      </c>
      <c r="Q829" s="24">
        <v>46.261018618754655</v>
      </c>
      <c r="R829" s="24">
        <v>38.772745131913645</v>
      </c>
      <c r="S829" s="24" t="s">
        <v>92</v>
      </c>
      <c r="T829" s="24" t="s">
        <v>92</v>
      </c>
      <c r="U829" s="24" t="s">
        <v>92</v>
      </c>
      <c r="V829" s="24" t="s">
        <v>92</v>
      </c>
      <c r="W829" s="24" t="s">
        <v>92</v>
      </c>
      <c r="X829" s="24" t="s">
        <v>92</v>
      </c>
      <c r="Y829" s="24" t="s">
        <v>92</v>
      </c>
      <c r="Z829" s="24" t="s">
        <v>92</v>
      </c>
      <c r="AA829" s="24" t="s">
        <v>92</v>
      </c>
      <c r="AB829" s="23" t="s">
        <v>136</v>
      </c>
      <c r="AC829" s="21">
        <v>18.376660000000001</v>
      </c>
      <c r="AD829" s="21">
        <v>-66.102900000000005</v>
      </c>
      <c r="AE829" s="21" t="str">
        <f>_xlfn.XLOOKUP(Consolidated[[#This Row],[CODE]],[1]updatedschoolpoints!$A:$A,[1]updatedschoolpoints!$O:$O)</f>
        <v>086-084-786-16</v>
      </c>
      <c r="AF829" s="21">
        <f>_xlfn.XLOOKUP(Consolidated[[#This Row],[CODE]],[1]updatedschoolpoints!$A:$A,[1]updatedschoolpoints!$Q:$Q)</f>
        <v>16</v>
      </c>
      <c r="AG829" s="21">
        <f>_xlfn.XLOOKUP(Consolidated[[#This Row],[CODE]],[1]updatedschoolpoints!$A:$A,[1]updatedschoolpoints!$P:$P)</f>
        <v>786</v>
      </c>
      <c r="AH829" s="21">
        <f>_xlfn.XLOOKUP(Consolidated[[#This Row],[CODE]],[1]updatedschoolpoints!$A:$A,[1]updatedschoolpoints!$I:$I)</f>
        <v>1.565174109</v>
      </c>
      <c r="AI829" s="21">
        <f>_xlfn.XLOOKUP(Consolidated[[#This Row],[CODE]],[1]updatedschoolpoints!$A:$A,[1]updatedschoolpoints!$H:$H)</f>
        <v>68178.984179999999</v>
      </c>
      <c r="AJ829" s="21">
        <v>8400</v>
      </c>
      <c r="AK829" s="21" t="s">
        <v>418</v>
      </c>
      <c r="AL829" s="26">
        <f>_xlfn.XLOOKUP(Consolidated[[#This Row],[CODE]],'[2]FCI updated 220517'!$B:$B,'[2]FCI updated 220517'!$GD:$GD)</f>
        <v>1.208</v>
      </c>
      <c r="AM829" s="27">
        <f>IF(AND(Consolidated[[#This Row],[DESIGNATION]]="Historic",Consolidated[[#This Row],[DESIGNATION 3/22/2022]]="Historic"),AL829,AL829/1.6)</f>
        <v>0.75499999999999989</v>
      </c>
      <c r="AN829" s="21" t="s">
        <v>97</v>
      </c>
      <c r="AO829" s="21" t="s">
        <v>97</v>
      </c>
      <c r="AP829" s="21" t="str">
        <f>_xlfn.XLOOKUP(Consolidated[[#This Row],[CODE]],'[3]PRUEBA PVI'!$D:$D,'[3]PRUEBA PVI'!$I:$I,"NO DATA")</f>
        <v>REGULAR</v>
      </c>
      <c r="AQ829" s="28" t="str">
        <f>IF(_xlfn.XLOOKUP(Consolidated[[#This Row],[CODE]],'[4]PRUEBA PVI'!$D:$D,'[4]PRUEBA PVI'!$I:$I,"NOT FOUND")=Consolidated[[#This Row],[SPECIAL SCHOOL]],"MATCHES","NO")</f>
        <v>MATCHES</v>
      </c>
      <c r="AR829" s="28"/>
      <c r="AS829" s="21">
        <f>_xlfn.XLOOKUP(Consolidated[[#This Row],[CODE]],'[5]WORKING FILE'!$D:$D,'[5]WORKING FILE'!$W:$W,"")</f>
        <v>5</v>
      </c>
      <c r="AT829" s="33" t="str">
        <f>_xlfn.XLOOKUP(Consolidated[[#This Row],[CODE]],'[5]WORKING FILE'!$D:$D,'[5]WORKING FILE'!$V:$V)</f>
        <v>add (3) PK, 1.1m to campus with JUAN E MIRANDA 6-8 and JOSEFINA BARCELO 9-12</v>
      </c>
      <c r="AU829" s="21" t="str">
        <f>_xlfn.XLOOKUP(Consolidated[[#This Row],[CODE]],'[6]Karen sort'!$D:$D,'[6]Karen sort'!$O:$O,"NOT COMPLETE")</f>
        <v>PK-5</v>
      </c>
      <c r="AV829" s="21">
        <v>13.9</v>
      </c>
      <c r="AW829" s="21">
        <v>4</v>
      </c>
      <c r="AX829" s="21" t="s">
        <v>92</v>
      </c>
      <c r="AY829" s="27" t="s">
        <v>92</v>
      </c>
      <c r="AZ829" s="21"/>
      <c r="BA829" s="21"/>
      <c r="BB829" s="21"/>
      <c r="BC829" s="21"/>
      <c r="BD829" s="21"/>
      <c r="BE829" s="21"/>
      <c r="BF829" s="24" t="s">
        <v>98</v>
      </c>
      <c r="BG829" s="24">
        <v>359.759620914425</v>
      </c>
      <c r="BH829" s="29" t="str">
        <f>IF(_xlfn.XLOOKUP(Consolidated[[#This Row],[CODE]],'[4]PRUEBA PVI'!$D:$D,'[4]PRUEBA PVI'!$AF:$AF,"NOT FOUND")=BG829,"",_xlfn.XLOOKUP(Consolidated[[#This Row],[CODE]],'[4]PRUEBA PVI'!$D:$D,'[4]PRUEBA PVI'!$AF:$AF,"NOT FOUND"))</f>
        <v/>
      </c>
      <c r="BI829" s="30">
        <v>339.72586128458772</v>
      </c>
      <c r="BJ829" s="21">
        <v>30</v>
      </c>
      <c r="BK829" s="28" t="str">
        <f>IF(_xlfn.XLOOKUP(Consolidated[[#This Row],[CODE]],'[4]PRUEBA PVI'!$D:$D,'[4]PRUEBA PVI'!$AK:$AK,"NO DATA")=Consolidated[[#This Row],[NO OF CLASSROOMS]],"","DOES NOT MATCH")</f>
        <v/>
      </c>
      <c r="BL829" s="31">
        <f>Consolidated[[#This Row],[ENROLLMENT 2021-22]]/Consolidated[[#This Row],[NO OF CLASSROOMS]]</f>
        <v>11.324195376152923</v>
      </c>
      <c r="BM829" s="21">
        <f>Consolidated[[#This Row],[FLOOR AREA (SF)]]/Consolidated[[#This Row],[ENROLLMENT 2022-23]]</f>
        <v>23.348923869357989</v>
      </c>
      <c r="BN829" s="21" t="s">
        <v>99</v>
      </c>
      <c r="BO829" s="21" t="s">
        <v>132</v>
      </c>
      <c r="BP829" s="21" t="s">
        <v>97</v>
      </c>
      <c r="BQ829" s="21" t="s">
        <v>123</v>
      </c>
      <c r="BR829" s="21" t="s">
        <v>97</v>
      </c>
      <c r="BS829" s="21" t="str">
        <f>_xlfn.XLOOKUP(Consolidated[[#This Row],[CODE]],'[7]page 1'!$A:$A,'[7]page 1'!$C:$C,"")</f>
        <v/>
      </c>
      <c r="BT829" s="21" t="str">
        <f>_xlfn.XLOOKUP(Consolidated[[#This Row],[CODE]],[8]Sheet1!$A:$A,[8]Sheet1!$G:$G,"")</f>
        <v/>
      </c>
      <c r="BU829" s="21" t="s">
        <v>92</v>
      </c>
      <c r="BV829" s="21" t="s">
        <v>101</v>
      </c>
      <c r="BW829" s="25" t="s">
        <v>125</v>
      </c>
      <c r="BX829" s="32" t="s">
        <v>2198</v>
      </c>
      <c r="BY829" s="21" t="s">
        <v>1706</v>
      </c>
      <c r="BZ829" s="21" t="s">
        <v>103</v>
      </c>
      <c r="CA829" s="33" t="s">
        <v>2199</v>
      </c>
      <c r="CB829" s="21">
        <v>1</v>
      </c>
      <c r="CC829" s="25" t="s">
        <v>105</v>
      </c>
      <c r="CD829" s="21" t="s">
        <v>97</v>
      </c>
      <c r="CE829" s="21"/>
      <c r="CF829" s="21" t="s">
        <v>143</v>
      </c>
    </row>
    <row r="830" spans="1:84" ht="41.4" x14ac:dyDescent="0.3">
      <c r="A830" s="54">
        <v>75739</v>
      </c>
      <c r="B830" s="22" t="s">
        <v>2200</v>
      </c>
      <c r="C830" s="21" t="s">
        <v>1698</v>
      </c>
      <c r="D830" s="21" t="s">
        <v>1706</v>
      </c>
      <c r="E830" s="21" t="s">
        <v>1706</v>
      </c>
      <c r="F830" s="21"/>
      <c r="G830" s="21" t="s">
        <v>234</v>
      </c>
      <c r="H830" s="21" t="s">
        <v>235</v>
      </c>
      <c r="I830" s="21" t="s">
        <v>92</v>
      </c>
      <c r="J830" s="21" t="s">
        <v>93</v>
      </c>
      <c r="K830" s="21" t="s">
        <v>236</v>
      </c>
      <c r="L830" s="24" t="s">
        <v>92</v>
      </c>
      <c r="M830" s="24" t="s">
        <v>92</v>
      </c>
      <c r="N830" s="24" t="s">
        <v>92</v>
      </c>
      <c r="O830" s="24" t="s">
        <v>92</v>
      </c>
      <c r="P830" s="24" t="s">
        <v>92</v>
      </c>
      <c r="Q830" s="24" t="s">
        <v>92</v>
      </c>
      <c r="R830" s="24" t="s">
        <v>92</v>
      </c>
      <c r="S830" s="24">
        <v>36.038523964230563</v>
      </c>
      <c r="T830" s="24">
        <v>40.645523149942427</v>
      </c>
      <c r="U830" s="24">
        <v>45.639551009662512</v>
      </c>
      <c r="V830" s="24">
        <v>42.964136138664379</v>
      </c>
      <c r="W830" s="24">
        <v>35.297497724192205</v>
      </c>
      <c r="X830" s="24">
        <v>33.773036946212841</v>
      </c>
      <c r="Y830" s="24">
        <v>33.762818426356773</v>
      </c>
      <c r="Z830" s="24" t="s">
        <v>92</v>
      </c>
      <c r="AA830" s="24" t="s">
        <v>92</v>
      </c>
      <c r="AB830" s="23" t="s">
        <v>1546</v>
      </c>
      <c r="AC830" s="21">
        <v>18.433</v>
      </c>
      <c r="AD830" s="21">
        <v>-66.118650000000002</v>
      </c>
      <c r="AE830" s="21" t="str">
        <f>_xlfn.XLOOKUP(Consolidated[[#This Row],[CODE]],[1]updatedschoolpoints!$A:$A,[1]updatedschoolpoints!$O:$O)</f>
        <v>062-012-028-01</v>
      </c>
      <c r="AF830" s="21">
        <f>_xlfn.XLOOKUP(Consolidated[[#This Row],[CODE]],[1]updatedschoolpoints!$A:$A,[1]updatedschoolpoints!$Q:$Q)</f>
        <v>1</v>
      </c>
      <c r="AG830" s="21">
        <f>_xlfn.XLOOKUP(Consolidated[[#This Row],[CODE]],[1]updatedschoolpoints!$A:$A,[1]updatedschoolpoints!$P:$P)</f>
        <v>28</v>
      </c>
      <c r="AH830" s="21">
        <f>_xlfn.XLOOKUP(Consolidated[[#This Row],[CODE]],[1]updatedschoolpoints!$A:$A,[1]updatedschoolpoints!$I:$I)</f>
        <v>6.3535434420000003</v>
      </c>
      <c r="AI830" s="21">
        <f>_xlfn.XLOOKUP(Consolidated[[#This Row],[CODE]],[1]updatedschoolpoints!$A:$A,[1]updatedschoolpoints!$H:$H)</f>
        <v>276760.35230000003</v>
      </c>
      <c r="AJ830" s="21">
        <v>22448</v>
      </c>
      <c r="AK830" s="21" t="s">
        <v>258</v>
      </c>
      <c r="AL830" s="26">
        <f>_xlfn.XLOOKUP(Consolidated[[#This Row],[CODE]],'[2]FCI updated 220517'!$B:$B,'[2]FCI updated 220517'!$GD:$GD)</f>
        <v>1.268</v>
      </c>
      <c r="AM830" s="27">
        <f>IF(AND(Consolidated[[#This Row],[DESIGNATION]]="Historic",Consolidated[[#This Row],[DESIGNATION 3/22/2022]]="Historic"),AL830,AL830/1.6)</f>
        <v>0.79249999999999998</v>
      </c>
      <c r="AN830" s="21" t="s">
        <v>97</v>
      </c>
      <c r="AO830" s="21" t="s">
        <v>97</v>
      </c>
      <c r="AP830" s="21" t="str">
        <f>_xlfn.XLOOKUP(Consolidated[[#This Row],[CODE]],'[3]PRUEBA PVI'!$D:$D,'[3]PRUEBA PVI'!$I:$I,"NO DATA")</f>
        <v>OTRO</v>
      </c>
      <c r="AQ830" s="28" t="str">
        <f>IF(_xlfn.XLOOKUP(Consolidated[[#This Row],[CODE]],'[4]PRUEBA PVI'!$D:$D,'[4]PRUEBA PVI'!$I:$I,"NOT FOUND")=Consolidated[[#This Row],[SPECIAL SCHOOL]],"MATCHES","NO")</f>
        <v>MATCHES</v>
      </c>
      <c r="AR830" s="28"/>
      <c r="AS830" s="21">
        <f>_xlfn.XLOOKUP(Consolidated[[#This Row],[CODE]],'[5]WORKING FILE'!$D:$D,'[5]WORKING FILE'!$W:$W,"")</f>
        <v>5</v>
      </c>
      <c r="AT830" s="33" t="str">
        <f>_xlfn.XLOOKUP(Consolidated[[#This Row],[CODE]],'[5]WORKING FILE'!$D:$D,'[5]WORKING FILE'!$V:$V)</f>
        <v>In a flood zone with no other high schools nearby but needs significantly more sf/ student,  800 meters to LUIS MUÑOZ RIVERA II PK-5</v>
      </c>
      <c r="AU830" s="21" t="str">
        <f>_xlfn.XLOOKUP(Consolidated[[#This Row],[CODE]],'[6]Karen sort'!$D:$D,'[6]Karen sort'!$O:$O,"NOT COMPLETE")</f>
        <v>6-12</v>
      </c>
      <c r="AV830" s="21">
        <v>13.9</v>
      </c>
      <c r="AW830" s="21">
        <v>1</v>
      </c>
      <c r="AX830" s="21" t="s">
        <v>92</v>
      </c>
      <c r="AY830" s="27" t="s">
        <v>92</v>
      </c>
      <c r="AZ830" s="21"/>
      <c r="BA830" s="21"/>
      <c r="BB830" s="21"/>
      <c r="BC830" s="21"/>
      <c r="BD830" s="21"/>
      <c r="BE830" s="21"/>
      <c r="BF830" s="24" t="s">
        <v>98</v>
      </c>
      <c r="BG830" s="24">
        <v>274.80324722731893</v>
      </c>
      <c r="BH830" s="29" t="str">
        <f>IF(_xlfn.XLOOKUP(Consolidated[[#This Row],[CODE]],'[4]PRUEBA PVI'!$D:$D,'[4]PRUEBA PVI'!$AF:$AF,"NOT FOUND")=BG830,"",_xlfn.XLOOKUP(Consolidated[[#This Row],[CODE]],'[4]PRUEBA PVI'!$D:$D,'[4]PRUEBA PVI'!$AF:$AF,"NOT FOUND"))</f>
        <v/>
      </c>
      <c r="BI830" s="30">
        <v>262.22691077286686</v>
      </c>
      <c r="BJ830" s="21">
        <v>41</v>
      </c>
      <c r="BK830" s="28" t="str">
        <f>IF(_xlfn.XLOOKUP(Consolidated[[#This Row],[CODE]],'[4]PRUEBA PVI'!$D:$D,'[4]PRUEBA PVI'!$AK:$AK,"NO DATA")=Consolidated[[#This Row],[NO OF CLASSROOMS]],"","DOES NOT MATCH")</f>
        <v/>
      </c>
      <c r="BL830" s="31">
        <f>Consolidated[[#This Row],[ENROLLMENT 2021-22]]/Consolidated[[#This Row],[NO OF CLASSROOMS]]</f>
        <v>6.3957783115333378</v>
      </c>
      <c r="BM830" s="21">
        <f>Consolidated[[#This Row],[FLOOR AREA (SF)]]/Consolidated[[#This Row],[ENROLLMENT 2022-23]]</f>
        <v>81.687535451249147</v>
      </c>
      <c r="BN830" s="21" t="s">
        <v>99</v>
      </c>
      <c r="BO830" s="21" t="s">
        <v>132</v>
      </c>
      <c r="BP830" s="21" t="s">
        <v>97</v>
      </c>
      <c r="BQ830" s="21" t="s">
        <v>97</v>
      </c>
      <c r="BR830" s="21" t="s">
        <v>97</v>
      </c>
      <c r="BS830" s="21" t="str">
        <f>_xlfn.XLOOKUP(Consolidated[[#This Row],[CODE]],'[7]page 1'!$A:$A,'[7]page 1'!$C:$C,"")</f>
        <v/>
      </c>
      <c r="BT830" s="21" t="str">
        <f>_xlfn.XLOOKUP(Consolidated[[#This Row],[CODE]],[8]Sheet1!$A:$A,[8]Sheet1!$G:$G,"")</f>
        <v/>
      </c>
      <c r="BU830" s="21" t="s">
        <v>285</v>
      </c>
      <c r="BV830" s="21" t="s">
        <v>101</v>
      </c>
      <c r="BW830" s="25" t="s">
        <v>92</v>
      </c>
      <c r="BX830" s="32" t="s">
        <v>2201</v>
      </c>
      <c r="BY830" s="21" t="s">
        <v>1706</v>
      </c>
      <c r="BZ830" s="21" t="s">
        <v>103</v>
      </c>
      <c r="CA830" s="33" t="s">
        <v>2022</v>
      </c>
      <c r="CB830" s="21">
        <v>1</v>
      </c>
      <c r="CC830" s="25" t="s">
        <v>105</v>
      </c>
      <c r="CD830" s="21" t="s">
        <v>97</v>
      </c>
      <c r="CE830" s="21"/>
      <c r="CF830" s="21" t="s">
        <v>117</v>
      </c>
    </row>
    <row r="831" spans="1:84" ht="27.6" x14ac:dyDescent="0.3">
      <c r="A831" s="21">
        <v>75747</v>
      </c>
      <c r="B831" s="22" t="s">
        <v>2202</v>
      </c>
      <c r="C831" s="21" t="s">
        <v>1698</v>
      </c>
      <c r="D831" s="21" t="s">
        <v>1706</v>
      </c>
      <c r="E831" s="21" t="s">
        <v>1706</v>
      </c>
      <c r="F831" s="21"/>
      <c r="G831" s="21" t="s">
        <v>119</v>
      </c>
      <c r="H831" s="21" t="s">
        <v>120</v>
      </c>
      <c r="I831" s="21" t="s">
        <v>92</v>
      </c>
      <c r="J831" s="21" t="s">
        <v>93</v>
      </c>
      <c r="K831" s="21" t="s">
        <v>121</v>
      </c>
      <c r="L831" s="24" t="s">
        <v>92</v>
      </c>
      <c r="M831" s="24">
        <v>20.985070372047527</v>
      </c>
      <c r="N831" s="24">
        <v>16.806054678751057</v>
      </c>
      <c r="O831" s="24">
        <v>22.526867502314289</v>
      </c>
      <c r="P831" s="24">
        <v>16.010516059265594</v>
      </c>
      <c r="Q831" s="24">
        <v>24.546662940563696</v>
      </c>
      <c r="R831" s="24">
        <v>36.881391710844689</v>
      </c>
      <c r="S831" s="24" t="s">
        <v>92</v>
      </c>
      <c r="T831" s="24" t="s">
        <v>92</v>
      </c>
      <c r="U831" s="24" t="s">
        <v>92</v>
      </c>
      <c r="V831" s="24" t="s">
        <v>92</v>
      </c>
      <c r="W831" s="24" t="s">
        <v>92</v>
      </c>
      <c r="X831" s="24" t="s">
        <v>92</v>
      </c>
      <c r="Y831" s="24" t="s">
        <v>92</v>
      </c>
      <c r="Z831" s="24" t="s">
        <v>92</v>
      </c>
      <c r="AA831" s="24" t="s">
        <v>92</v>
      </c>
      <c r="AB831" s="23" t="s">
        <v>136</v>
      </c>
      <c r="AC831" s="21">
        <v>18.316119879999999</v>
      </c>
      <c r="AD831" s="21">
        <v>-66.092179060000007</v>
      </c>
      <c r="AE831" s="21" t="str">
        <f>_xlfn.XLOOKUP(Consolidated[[#This Row],[CODE]],[1]updatedschoolpoints!$A:$A,[1]updatedschoolpoints!$O:$O)</f>
        <v>143-086-537-03</v>
      </c>
      <c r="AF831" s="21">
        <f>_xlfn.XLOOKUP(Consolidated[[#This Row],[CODE]],[1]updatedschoolpoints!$A:$A,[1]updatedschoolpoints!$Q:$Q)</f>
        <v>3</v>
      </c>
      <c r="AG831" s="21">
        <f>_xlfn.XLOOKUP(Consolidated[[#This Row],[CODE]],[1]updatedschoolpoints!$A:$A,[1]updatedschoolpoints!$P:$P)</f>
        <v>537</v>
      </c>
      <c r="AH831" s="21">
        <f>_xlfn.XLOOKUP(Consolidated[[#This Row],[CODE]],[1]updatedschoolpoints!$A:$A,[1]updatedschoolpoints!$I:$I)</f>
        <v>0.76849320099999996</v>
      </c>
      <c r="AI831" s="21">
        <f>_xlfn.XLOOKUP(Consolidated[[#This Row],[CODE]],[1]updatedschoolpoints!$A:$A,[1]updatedschoolpoints!$H:$H)</f>
        <v>33475.563820000003</v>
      </c>
      <c r="AJ831" s="21">
        <v>17516</v>
      </c>
      <c r="AK831" s="21" t="s">
        <v>195</v>
      </c>
      <c r="AL831" s="26">
        <f>_xlfn.XLOOKUP(Consolidated[[#This Row],[CODE]],'[2]FCI updated 220517'!$B:$B,'[2]FCI updated 220517'!$GD:$GD)</f>
        <v>1.24</v>
      </c>
      <c r="AM831" s="27">
        <f>IF(AND(Consolidated[[#This Row],[DESIGNATION]]="Historic",Consolidated[[#This Row],[DESIGNATION 3/22/2022]]="Historic"),AL831,AL831/1.6)</f>
        <v>0.77499999999999991</v>
      </c>
      <c r="AN831" s="21" t="s">
        <v>97</v>
      </c>
      <c r="AO831" s="21" t="s">
        <v>97</v>
      </c>
      <c r="AP831" s="21" t="str">
        <f>_xlfn.XLOOKUP(Consolidated[[#This Row],[CODE]],'[3]PRUEBA PVI'!$D:$D,'[3]PRUEBA PVI'!$I:$I,"NO DATA")</f>
        <v>REGULAR</v>
      </c>
      <c r="AQ831" s="28" t="str">
        <f>IF(_xlfn.XLOOKUP(Consolidated[[#This Row],[CODE]],'[4]PRUEBA PVI'!$D:$D,'[4]PRUEBA PVI'!$I:$I,"NOT FOUND")=Consolidated[[#This Row],[SPECIAL SCHOOL]],"MATCHES","NO")</f>
        <v>MATCHES</v>
      </c>
      <c r="AR831" s="28"/>
      <c r="AS831" s="21">
        <f>_xlfn.XLOOKUP(Consolidated[[#This Row],[CODE]],'[5]WORKING FILE'!$D:$D,'[5]WORKING FILE'!$W:$W,"")</f>
        <v>4</v>
      </c>
      <c r="AT831" s="33" t="str">
        <f>_xlfn.XLOOKUP(Consolidated[[#This Row],[CODE]],'[5]WORKING FILE'!$D:$D,'[5]WORKING FILE'!$V:$V)</f>
        <v>Remote, (1) new PK, 1.9m to BETTY ROSADO DE VEGA</v>
      </c>
      <c r="AU831" s="21" t="str">
        <f>_xlfn.XLOOKUP(Consolidated[[#This Row],[CODE]],'[6]Karen sort'!$D:$D,'[6]Karen sort'!$O:$O,"NOT COMPLETE")</f>
        <v>PK-8</v>
      </c>
      <c r="AV831" s="21">
        <v>13.9</v>
      </c>
      <c r="AW831" s="21">
        <v>4</v>
      </c>
      <c r="AX831" s="21" t="s">
        <v>92</v>
      </c>
      <c r="AY831" s="27" t="s">
        <v>92</v>
      </c>
      <c r="AZ831" s="21"/>
      <c r="BA831" s="21"/>
      <c r="BB831" s="21"/>
      <c r="BC831" s="21"/>
      <c r="BD831" s="21"/>
      <c r="BE831" s="21"/>
      <c r="BF831" s="24" t="s">
        <v>98</v>
      </c>
      <c r="BG831" s="24">
        <v>143.50355926292946</v>
      </c>
      <c r="BH831" s="29" t="str">
        <f>IF(_xlfn.XLOOKUP(Consolidated[[#This Row],[CODE]],'[4]PRUEBA PVI'!$D:$D,'[4]PRUEBA PVI'!$AF:$AF,"NOT FOUND")=BG831,"",_xlfn.XLOOKUP(Consolidated[[#This Row],[CODE]],'[4]PRUEBA PVI'!$D:$D,'[4]PRUEBA PVI'!$AF:$AF,"NOT FOUND"))</f>
        <v/>
      </c>
      <c r="BI831" s="30">
        <v>135.48814597763911</v>
      </c>
      <c r="BJ831" s="21">
        <v>18</v>
      </c>
      <c r="BK831" s="28" t="str">
        <f>IF(_xlfn.XLOOKUP(Consolidated[[#This Row],[CODE]],'[4]PRUEBA PVI'!$D:$D,'[4]PRUEBA PVI'!$AK:$AK,"NO DATA")=Consolidated[[#This Row],[NO OF CLASSROOMS]],"","DOES NOT MATCH")</f>
        <v/>
      </c>
      <c r="BL831" s="31">
        <f>Consolidated[[#This Row],[ENROLLMENT 2021-22]]/Consolidated[[#This Row],[NO OF CLASSROOMS]]</f>
        <v>7.5271192209799507</v>
      </c>
      <c r="BM831" s="21">
        <f>Consolidated[[#This Row],[FLOOR AREA (SF)]]/Consolidated[[#This Row],[ENROLLMENT 2022-23]]</f>
        <v>122.05969029595225</v>
      </c>
      <c r="BN831" s="21" t="s">
        <v>114</v>
      </c>
      <c r="BO831" s="21" t="s">
        <v>132</v>
      </c>
      <c r="BP831" s="21" t="s">
        <v>97</v>
      </c>
      <c r="BQ831" s="21" t="s">
        <v>97</v>
      </c>
      <c r="BR831" s="21" t="s">
        <v>97</v>
      </c>
      <c r="BS831" s="21" t="str">
        <f>_xlfn.XLOOKUP(Consolidated[[#This Row],[CODE]],'[7]page 1'!$A:$A,'[7]page 1'!$C:$C,"")</f>
        <v/>
      </c>
      <c r="BT831" s="21" t="str">
        <f>_xlfn.XLOOKUP(Consolidated[[#This Row],[CODE]],[8]Sheet1!$A:$A,[8]Sheet1!$G:$G,"")</f>
        <v/>
      </c>
      <c r="BU831" s="21" t="s">
        <v>92</v>
      </c>
      <c r="BV831" s="21" t="s">
        <v>124</v>
      </c>
      <c r="BW831" s="25" t="s">
        <v>92</v>
      </c>
      <c r="BX831" s="32" t="s">
        <v>2203</v>
      </c>
      <c r="BY831" s="21" t="s">
        <v>1706</v>
      </c>
      <c r="BZ831" s="21" t="s">
        <v>103</v>
      </c>
      <c r="CA831" s="33" t="s">
        <v>2195</v>
      </c>
      <c r="CB831" s="21">
        <v>1</v>
      </c>
      <c r="CC831" s="25" t="s">
        <v>105</v>
      </c>
      <c r="CD831" s="21" t="s">
        <v>97</v>
      </c>
      <c r="CE831" s="21"/>
      <c r="CF831" s="21" t="s">
        <v>127</v>
      </c>
    </row>
    <row r="832" spans="1:84" ht="41.4" x14ac:dyDescent="0.3">
      <c r="A832" s="21">
        <v>75770</v>
      </c>
      <c r="B832" s="22" t="s">
        <v>2204</v>
      </c>
      <c r="C832" s="21" t="s">
        <v>1698</v>
      </c>
      <c r="D832" s="21" t="s">
        <v>1706</v>
      </c>
      <c r="E832" s="21" t="s">
        <v>1706</v>
      </c>
      <c r="F832" s="21"/>
      <c r="G832" s="21" t="s">
        <v>255</v>
      </c>
      <c r="H832" s="21" t="s">
        <v>256</v>
      </c>
      <c r="I832" s="21" t="s">
        <v>110</v>
      </c>
      <c r="J832" s="21" t="s">
        <v>92</v>
      </c>
      <c r="K832" s="21" t="s">
        <v>111</v>
      </c>
      <c r="L832" s="24">
        <v>24.839281205432876</v>
      </c>
      <c r="M832" s="24">
        <v>35.293072898443569</v>
      </c>
      <c r="N832" s="24">
        <v>32.678439653127057</v>
      </c>
      <c r="O832" s="24">
        <v>30.035823336419053</v>
      </c>
      <c r="P832" s="24">
        <v>44.264367928557817</v>
      </c>
      <c r="Q832" s="24">
        <v>30.211277465309163</v>
      </c>
      <c r="R832" s="24">
        <v>28.370301316034375</v>
      </c>
      <c r="S832" s="24">
        <v>12.328968724605193</v>
      </c>
      <c r="T832" s="24" t="s">
        <v>92</v>
      </c>
      <c r="U832" s="24" t="s">
        <v>92</v>
      </c>
      <c r="V832" s="24" t="s">
        <v>92</v>
      </c>
      <c r="W832" s="24" t="s">
        <v>92</v>
      </c>
      <c r="X832" s="24" t="s">
        <v>92</v>
      </c>
      <c r="Y832" s="24" t="s">
        <v>92</v>
      </c>
      <c r="Z832" s="24" t="s">
        <v>92</v>
      </c>
      <c r="AA832" s="24" t="s">
        <v>92</v>
      </c>
      <c r="AB832" s="23" t="s">
        <v>257</v>
      </c>
      <c r="AC832" s="21">
        <v>18.370889999999999</v>
      </c>
      <c r="AD832" s="21">
        <v>-66.134910000000005</v>
      </c>
      <c r="AE832" s="21" t="str">
        <f>_xlfn.XLOOKUP(Consolidated[[#This Row],[CODE]],[1]updatedschoolpoints!$A:$A,[1]updatedschoolpoints!$O:$O)</f>
        <v>113-009-938-01</v>
      </c>
      <c r="AF832" s="21">
        <f>_xlfn.XLOOKUP(Consolidated[[#This Row],[CODE]],[1]updatedschoolpoints!$A:$A,[1]updatedschoolpoints!$Q:$Q)</f>
        <v>1</v>
      </c>
      <c r="AG832" s="21">
        <f>_xlfn.XLOOKUP(Consolidated[[#This Row],[CODE]],[1]updatedschoolpoints!$A:$A,[1]updatedschoolpoints!$P:$P)</f>
        <v>938</v>
      </c>
      <c r="AH832" s="21">
        <f>_xlfn.XLOOKUP(Consolidated[[#This Row],[CODE]],[1]updatedschoolpoints!$A:$A,[1]updatedschoolpoints!$I:$I)</f>
        <v>1.027390324</v>
      </c>
      <c r="AI832" s="21">
        <f>_xlfn.XLOOKUP(Consolidated[[#This Row],[CODE]],[1]updatedschoolpoints!$A:$A,[1]updatedschoolpoints!$H:$H)</f>
        <v>44753.122530000001</v>
      </c>
      <c r="AJ832" s="21">
        <v>10825</v>
      </c>
      <c r="AK832" s="21" t="s">
        <v>332</v>
      </c>
      <c r="AL832" s="26">
        <f>_xlfn.XLOOKUP(Consolidated[[#This Row],[CODE]],'[9]Added completed QCQA items 2206'!$J:$J,'[9]Added completed QCQA items 2206'!$GB:$GB,"MISSING")</f>
        <v>1.2208000000000001</v>
      </c>
      <c r="AM832" s="27">
        <f>IF(AND(Consolidated[[#This Row],[DESIGNATION]]="Historic",Consolidated[[#This Row],[DESIGNATION 3/22/2022]]="Historic"),AL832,AL832/1.6)</f>
        <v>0.76300000000000001</v>
      </c>
      <c r="AN832" s="21" t="s">
        <v>97</v>
      </c>
      <c r="AO832" s="21" t="s">
        <v>97</v>
      </c>
      <c r="AP832" s="21" t="str">
        <f>_xlfn.XLOOKUP(Consolidated[[#This Row],[CODE]],'[3]PRUEBA PVI'!$D:$D,'[3]PRUEBA PVI'!$I:$I,"NO DATA")</f>
        <v>MONTESSORI</v>
      </c>
      <c r="AQ832" s="28" t="str">
        <f>IF(_xlfn.XLOOKUP(Consolidated[[#This Row],[CODE]],'[4]PRUEBA PVI'!$D:$D,'[4]PRUEBA PVI'!$I:$I,"NOT FOUND")=Consolidated[[#This Row],[SPECIAL SCHOOL]],"MATCHES","NO")</f>
        <v>MATCHES</v>
      </c>
      <c r="AR832" s="28"/>
      <c r="AS832" s="21">
        <f>_xlfn.XLOOKUP(Consolidated[[#This Row],[CODE]],'[5]WORKING FILE'!$D:$D,'[5]WORKING FILE'!$W:$W,"")</f>
        <v>5</v>
      </c>
      <c r="AT832" s="33" t="str">
        <f>_xlfn.XLOOKUP(Consolidated[[#This Row],[CODE]],'[5]WORKING FILE'!$D:$D,'[5]WORKING FILE'!$V:$V)</f>
        <v>Remote (2) new PK, added (2) PK, and (1) 7, 8 to match existing number of classrooms but did not move any students here</v>
      </c>
      <c r="AU832" s="21" t="str">
        <f>_xlfn.XLOOKUP(Consolidated[[#This Row],[CODE]],'[6]Karen sort'!$D:$D,'[6]Karen sort'!$O:$O,"NOT COMPLETE")</f>
        <v>PK-8</v>
      </c>
      <c r="AV832" s="21">
        <v>13.9</v>
      </c>
      <c r="AW832" s="21">
        <v>5</v>
      </c>
      <c r="AX832" s="21" t="s">
        <v>92</v>
      </c>
      <c r="AY832" s="27" t="s">
        <v>92</v>
      </c>
      <c r="AZ832" s="21"/>
      <c r="BA832" s="21"/>
      <c r="BB832" s="21"/>
      <c r="BC832" s="21"/>
      <c r="BD832" s="21"/>
      <c r="BE832" s="21"/>
      <c r="BF832" s="24" t="s">
        <v>98</v>
      </c>
      <c r="BG832" s="24">
        <v>238.02153252792911</v>
      </c>
      <c r="BH832" s="29" t="str">
        <f>IF(_xlfn.XLOOKUP(Consolidated[[#This Row],[CODE]],'[4]PRUEBA PVI'!$D:$D,'[4]PRUEBA PVI'!$AF:$AF,"NOT FOUND")=BG832,"",_xlfn.XLOOKUP(Consolidated[[#This Row],[CODE]],'[4]PRUEBA PVI'!$D:$D,'[4]PRUEBA PVI'!$AF:$AF,"NOT FOUND"))</f>
        <v/>
      </c>
      <c r="BI832" s="30">
        <v>226.80809298068917</v>
      </c>
      <c r="BJ832" s="21">
        <v>14</v>
      </c>
      <c r="BK832" s="28" t="str">
        <f>IF(_xlfn.XLOOKUP(Consolidated[[#This Row],[CODE]],'[4]PRUEBA PVI'!$D:$D,'[4]PRUEBA PVI'!$AK:$AK,"NO DATA")=Consolidated[[#This Row],[NO OF CLASSROOMS]],"","DOES NOT MATCH")</f>
        <v/>
      </c>
      <c r="BL832" s="31">
        <f>Consolidated[[#This Row],[ENROLLMENT 2021-22]]/Consolidated[[#This Row],[NO OF CLASSROOMS]]</f>
        <v>16.200578070049225</v>
      </c>
      <c r="BM832" s="21">
        <f>Consolidated[[#This Row],[FLOOR AREA (SF)]]/Consolidated[[#This Row],[ENROLLMENT 2022-23]]</f>
        <v>45.479078657431174</v>
      </c>
      <c r="BN832" s="21" t="s">
        <v>99</v>
      </c>
      <c r="BO832" s="21" t="s">
        <v>115</v>
      </c>
      <c r="BP832" s="21" t="s">
        <v>97</v>
      </c>
      <c r="BQ832" s="21" t="s">
        <v>123</v>
      </c>
      <c r="BR832" s="21" t="s">
        <v>97</v>
      </c>
      <c r="BS832" s="21" t="str">
        <f>_xlfn.XLOOKUP(Consolidated[[#This Row],[CODE]],'[7]page 1'!$A:$A,'[7]page 1'!$C:$C,"")</f>
        <v/>
      </c>
      <c r="BT832" s="21" t="str">
        <f>_xlfn.XLOOKUP(Consolidated[[#This Row],[CODE]],[8]Sheet1!$A:$A,[8]Sheet1!$G:$G,"")</f>
        <v/>
      </c>
      <c r="BU832" s="21" t="s">
        <v>92</v>
      </c>
      <c r="BV832" s="21" t="s">
        <v>124</v>
      </c>
      <c r="BW832" s="25" t="s">
        <v>125</v>
      </c>
      <c r="BX832" s="32" t="s">
        <v>2205</v>
      </c>
      <c r="BY832" s="21" t="s">
        <v>1706</v>
      </c>
      <c r="BZ832" s="21" t="s">
        <v>103</v>
      </c>
      <c r="CA832" s="33" t="s">
        <v>2195</v>
      </c>
      <c r="CB832" s="21">
        <v>1</v>
      </c>
      <c r="CC832" s="25" t="s">
        <v>105</v>
      </c>
      <c r="CD832" s="21" t="s">
        <v>97</v>
      </c>
      <c r="CE832" s="21"/>
      <c r="CF832" s="21" t="s">
        <v>106</v>
      </c>
    </row>
    <row r="833" spans="1:84" ht="55.2" x14ac:dyDescent="0.3">
      <c r="A833" s="42">
        <v>75788</v>
      </c>
      <c r="B833" s="22" t="s">
        <v>1839</v>
      </c>
      <c r="C833" s="21" t="s">
        <v>1698</v>
      </c>
      <c r="D833" s="21" t="s">
        <v>1706</v>
      </c>
      <c r="E833" s="21" t="s">
        <v>1706</v>
      </c>
      <c r="F833" s="21"/>
      <c r="G833" s="38" t="s">
        <v>705</v>
      </c>
      <c r="H833" s="38"/>
      <c r="I833" s="38" t="s">
        <v>92</v>
      </c>
      <c r="J833" s="38" t="s">
        <v>92</v>
      </c>
      <c r="K833" s="38" t="s">
        <v>411</v>
      </c>
      <c r="L833" s="39" t="e">
        <v>#N/A</v>
      </c>
      <c r="M833" s="39" t="e">
        <v>#N/A</v>
      </c>
      <c r="N833" s="39" t="e">
        <v>#N/A</v>
      </c>
      <c r="O833" s="39" t="e">
        <v>#N/A</v>
      </c>
      <c r="P833" s="39" t="e">
        <v>#N/A</v>
      </c>
      <c r="Q833" s="39" t="e">
        <v>#N/A</v>
      </c>
      <c r="R833" s="39" t="e">
        <v>#N/A</v>
      </c>
      <c r="S833" s="39" t="e">
        <v>#N/A</v>
      </c>
      <c r="T833" s="39" t="e">
        <v>#N/A</v>
      </c>
      <c r="U833" s="39" t="e">
        <v>#N/A</v>
      </c>
      <c r="V833" s="39" t="e">
        <v>#N/A</v>
      </c>
      <c r="W833" s="39" t="e">
        <v>#N/A</v>
      </c>
      <c r="X833" s="39" t="e">
        <v>#N/A</v>
      </c>
      <c r="Y833" s="39" t="e">
        <v>#N/A</v>
      </c>
      <c r="Z833" s="39" t="e">
        <v>#N/A</v>
      </c>
      <c r="AA833" s="39" t="e">
        <v>#N/A</v>
      </c>
      <c r="AB833" s="23" t="s">
        <v>257</v>
      </c>
      <c r="AC833" s="21">
        <v>18.380410000000001</v>
      </c>
      <c r="AD833" s="21">
        <v>-66.10136</v>
      </c>
      <c r="AE833" s="21" t="str">
        <f>_xlfn.XLOOKUP(Consolidated[[#This Row],[CODE]],[1]updatedschoolpoints!$A:$A,[1]updatedschoolpoints!$O:$O)</f>
        <v>086-074-276-09</v>
      </c>
      <c r="AF833" s="21">
        <f>_xlfn.XLOOKUP(Consolidated[[#This Row],[CODE]],[1]updatedschoolpoints!$A:$A,[1]updatedschoolpoints!$Q:$Q)</f>
        <v>9</v>
      </c>
      <c r="AG833" s="21">
        <f>_xlfn.XLOOKUP(Consolidated[[#This Row],[CODE]],[1]updatedschoolpoints!$A:$A,[1]updatedschoolpoints!$P:$P)</f>
        <v>276</v>
      </c>
      <c r="AH833" s="21">
        <f>_xlfn.XLOOKUP(Consolidated[[#This Row],[CODE]],[1]updatedschoolpoints!$A:$A,[1]updatedschoolpoints!$I:$I)</f>
        <v>1.7179529410000001</v>
      </c>
      <c r="AI833" s="21">
        <f>_xlfn.XLOOKUP(Consolidated[[#This Row],[CODE]],[1]updatedschoolpoints!$A:$A,[1]updatedschoolpoints!$H:$H)</f>
        <v>74834.030129999999</v>
      </c>
      <c r="AJ833" s="21">
        <v>61394</v>
      </c>
      <c r="AK833" s="21" t="s">
        <v>418</v>
      </c>
      <c r="AL833" s="26">
        <f>_xlfn.XLOOKUP(Consolidated[[#This Row],[CODE]],'[2]FCI updated 220517'!$B:$B,'[2]FCI updated 220517'!$GD:$GD)</f>
        <v>1.3679999999999899</v>
      </c>
      <c r="AM833" s="27">
        <f>IF(AND(Consolidated[[#This Row],[DESIGNATION]]="Historic",Consolidated[[#This Row],[DESIGNATION 3/22/2022]]="Historic"),AL833,AL833/1.6)</f>
        <v>0.85499999999999365</v>
      </c>
      <c r="AN833" s="21" t="s">
        <v>45</v>
      </c>
      <c r="AO833" s="21" t="s">
        <v>97</v>
      </c>
      <c r="AP833" s="21" t="str">
        <f>_xlfn.XLOOKUP(Consolidated[[#This Row],[CODE]],'[3]PRUEBA PVI'!$D:$D,'[3]PRUEBA PVI'!$I:$I,"NO DATA")</f>
        <v>NO DATA</v>
      </c>
      <c r="AQ833" s="28" t="str">
        <f>IF(_xlfn.XLOOKUP(Consolidated[[#This Row],[CODE]],'[4]PRUEBA PVI'!$D:$D,'[4]PRUEBA PVI'!$I:$I,"NOT FOUND")=Consolidated[[#This Row],[SPECIAL SCHOOL]],"MATCHES","NO")</f>
        <v>NO</v>
      </c>
      <c r="AR833" s="28"/>
      <c r="AS833" s="21">
        <f>_xlfn.XLOOKUP(Consolidated[[#This Row],[CODE]],'[5]WORKING FILE'!$D:$D,'[5]WORKING FILE'!$W:$W,"")</f>
        <v>2</v>
      </c>
      <c r="AT833" s="33">
        <f>_xlfn.XLOOKUP(Consolidated[[#This Row],[CODE]],'[5]WORKING FILE'!$D:$D,'[5]WORKING FILE'!$V:$V)</f>
        <v>0</v>
      </c>
      <c r="AU833" s="21">
        <f>_xlfn.XLOOKUP(Consolidated[[#This Row],[CODE]],'[6]Karen sort'!$D:$D,'[6]Karen sort'!$O:$O,"NOT COMPLETE")</f>
        <v>0</v>
      </c>
      <c r="AV833" s="21">
        <v>13.9</v>
      </c>
      <c r="AW833" s="21">
        <v>3</v>
      </c>
      <c r="AX833" s="21" t="s">
        <v>92</v>
      </c>
      <c r="AY833" s="27" t="s">
        <v>92</v>
      </c>
      <c r="AZ833" s="21"/>
      <c r="BA833" s="21"/>
      <c r="BB833" s="21"/>
      <c r="BC833" s="21"/>
      <c r="BD833" s="21"/>
      <c r="BE833" s="21"/>
      <c r="BF833" s="24" t="s">
        <v>179</v>
      </c>
      <c r="BG833" s="24">
        <v>0</v>
      </c>
      <c r="BH833" s="29" t="str">
        <f>IF(_xlfn.XLOOKUP(Consolidated[[#This Row],[CODE]],'[4]PRUEBA PVI'!$D:$D,'[4]PRUEBA PVI'!$AF:$AF,"NOT FOUND")=BG833,"",_xlfn.XLOOKUP(Consolidated[[#This Row],[CODE]],'[4]PRUEBA PVI'!$D:$D,'[4]PRUEBA PVI'!$AF:$AF,"NOT FOUND"))</f>
        <v>NOT FOUND</v>
      </c>
      <c r="BI833" s="30">
        <v>0</v>
      </c>
      <c r="BJ833" s="21">
        <v>26</v>
      </c>
      <c r="BK833" s="28" t="str">
        <f>IF(_xlfn.XLOOKUP(Consolidated[[#This Row],[CODE]],'[4]PRUEBA PVI'!$D:$D,'[4]PRUEBA PVI'!$AK:$AK,"NO DATA")=Consolidated[[#This Row],[NO OF CLASSROOMS]],"",_xlfn.XLOOKUP(Consolidated[[#This Row],[CODE]],'[4]PRUEBA PVI'!$D:$D,'[4]PRUEBA PVI'!$AK:$AK,"NO DATA"))</f>
        <v>NO DATA</v>
      </c>
      <c r="BL833" s="31">
        <f>Consolidated[[#This Row],[ENROLLMENT 2021-22]]/Consolidated[[#This Row],[NO OF CLASSROOMS]]</f>
        <v>0</v>
      </c>
      <c r="BM833" s="21" t="e">
        <f>Consolidated[[#This Row],[FLOOR AREA (SF)]]/Consolidated[[#This Row],[ENROLLMENT 2022-23]]</f>
        <v>#DIV/0!</v>
      </c>
      <c r="BN833" s="21" t="s">
        <v>99</v>
      </c>
      <c r="BO833" s="21" t="s">
        <v>132</v>
      </c>
      <c r="BP833" s="21" t="s">
        <v>97</v>
      </c>
      <c r="BQ833" s="21" t="s">
        <v>97</v>
      </c>
      <c r="BR833" s="21" t="s">
        <v>97</v>
      </c>
      <c r="BS833" s="21" t="str">
        <f>_xlfn.XLOOKUP(Consolidated[[#This Row],[CODE]],'[7]page 1'!$A:$A,'[7]page 1'!$C:$C,"")</f>
        <v/>
      </c>
      <c r="BT833" s="21" t="str">
        <f>_xlfn.XLOOKUP(Consolidated[[#This Row],[CODE]],[8]Sheet1!$A:$A,[8]Sheet1!$G:$G,"")</f>
        <v/>
      </c>
      <c r="BU833" s="21" t="s">
        <v>92</v>
      </c>
      <c r="BV833" s="21" t="s">
        <v>101</v>
      </c>
      <c r="BW833" s="25" t="s">
        <v>92</v>
      </c>
      <c r="BX833" s="32" t="s">
        <v>2206</v>
      </c>
      <c r="BY833" s="21" t="s">
        <v>1706</v>
      </c>
      <c r="BZ833" s="21" t="s">
        <v>103</v>
      </c>
      <c r="CA833" s="33" t="s">
        <v>1742</v>
      </c>
      <c r="CB833" s="21">
        <v>1</v>
      </c>
      <c r="CC833" s="25" t="s">
        <v>105</v>
      </c>
      <c r="CD833" s="21" t="s">
        <v>97</v>
      </c>
      <c r="CE833" s="21" t="s">
        <v>1023</v>
      </c>
      <c r="CF833" s="21" t="s">
        <v>2207</v>
      </c>
    </row>
    <row r="834" spans="1:84" ht="55.2" x14ac:dyDescent="0.3">
      <c r="A834" s="21">
        <v>75804</v>
      </c>
      <c r="B834" s="22" t="s">
        <v>2208</v>
      </c>
      <c r="C834" s="21" t="s">
        <v>1698</v>
      </c>
      <c r="D834" s="21" t="s">
        <v>1706</v>
      </c>
      <c r="E834" s="21" t="s">
        <v>1706</v>
      </c>
      <c r="F834" s="21"/>
      <c r="G834" s="21" t="s">
        <v>189</v>
      </c>
      <c r="H834" s="21" t="s">
        <v>190</v>
      </c>
      <c r="I834" s="21" t="s">
        <v>92</v>
      </c>
      <c r="J834" s="21" t="s">
        <v>93</v>
      </c>
      <c r="K834" s="21" t="s">
        <v>191</v>
      </c>
      <c r="L834" s="24" t="s">
        <v>92</v>
      </c>
      <c r="M834" s="24" t="s">
        <v>92</v>
      </c>
      <c r="N834" s="24" t="s">
        <v>92</v>
      </c>
      <c r="O834" s="24" t="s">
        <v>92</v>
      </c>
      <c r="P834" s="24" t="s">
        <v>92</v>
      </c>
      <c r="Q834" s="24" t="s">
        <v>92</v>
      </c>
      <c r="R834" s="24" t="s">
        <v>92</v>
      </c>
      <c r="S834" s="24">
        <v>76.818958976386199</v>
      </c>
      <c r="T834" s="24">
        <v>126.6627930719136</v>
      </c>
      <c r="U834" s="24">
        <v>85.574158143117202</v>
      </c>
      <c r="V834" s="24" t="s">
        <v>92</v>
      </c>
      <c r="W834" s="24" t="s">
        <v>92</v>
      </c>
      <c r="X834" s="24" t="s">
        <v>92</v>
      </c>
      <c r="Y834" s="24" t="s">
        <v>92</v>
      </c>
      <c r="Z834" s="24" t="s">
        <v>92</v>
      </c>
      <c r="AA834" s="24" t="s">
        <v>92</v>
      </c>
      <c r="AB834" s="23" t="s">
        <v>192</v>
      </c>
      <c r="AC834" s="21">
        <v>18.376767180000002</v>
      </c>
      <c r="AD834" s="21">
        <v>-66.096661179999998</v>
      </c>
      <c r="AE834" s="21" t="str">
        <f>_xlfn.XLOOKUP(Consolidated[[#This Row],[CODE]],[1]updatedschoolpoints!$A:$A,[1]updatedschoolpoints!$O:$O)</f>
        <v>086-085-086-07</v>
      </c>
      <c r="AF834" s="21">
        <f>_xlfn.XLOOKUP(Consolidated[[#This Row],[CODE]],[1]updatedschoolpoints!$A:$A,[1]updatedschoolpoints!$Q:$Q)</f>
        <v>7</v>
      </c>
      <c r="AG834" s="21">
        <f>_xlfn.XLOOKUP(Consolidated[[#This Row],[CODE]],[1]updatedschoolpoints!$A:$A,[1]updatedschoolpoints!$P:$P)</f>
        <v>86</v>
      </c>
      <c r="AH834" s="21">
        <f>_xlfn.XLOOKUP(Consolidated[[#This Row],[CODE]],[1]updatedschoolpoints!$A:$A,[1]updatedschoolpoints!$I:$I)</f>
        <v>4.8839686430000002</v>
      </c>
      <c r="AI834" s="21">
        <f>_xlfn.XLOOKUP(Consolidated[[#This Row],[CODE]],[1]updatedschoolpoints!$A:$A,[1]updatedschoolpoints!$H:$H)</f>
        <v>212745.6741</v>
      </c>
      <c r="AJ834" s="21">
        <v>64376</v>
      </c>
      <c r="AK834" s="21" t="s">
        <v>238</v>
      </c>
      <c r="AL834" s="26">
        <f>_xlfn.XLOOKUP(Consolidated[[#This Row],[CODE]],'[2]FCI updated 220517'!$B:$B,'[2]FCI updated 220517'!$GD:$GD)</f>
        <v>0.70550000000000002</v>
      </c>
      <c r="AM834" s="27">
        <f>IF(AND(Consolidated[[#This Row],[DESIGNATION]]="Historic",Consolidated[[#This Row],[DESIGNATION 3/22/2022]]="Historic"),AL834,AL834/1.6)</f>
        <v>0.44093749999999998</v>
      </c>
      <c r="AN834" s="21" t="s">
        <v>97</v>
      </c>
      <c r="AO834" s="21" t="s">
        <v>97</v>
      </c>
      <c r="AP834" s="21" t="str">
        <f>_xlfn.XLOOKUP(Consolidated[[#This Row],[CODE]],'[3]PRUEBA PVI'!$D:$D,'[3]PRUEBA PVI'!$I:$I,"NO DATA")</f>
        <v>REGULAR</v>
      </c>
      <c r="AQ834" s="28" t="str">
        <f>IF(_xlfn.XLOOKUP(Consolidated[[#This Row],[CODE]],'[4]PRUEBA PVI'!$D:$D,'[4]PRUEBA PVI'!$I:$I,"NOT FOUND")=Consolidated[[#This Row],[SPECIAL SCHOOL]],"MATCHES","NO")</f>
        <v>MATCHES</v>
      </c>
      <c r="AR834" s="28"/>
      <c r="AS834" s="21">
        <f>_xlfn.XLOOKUP(Consolidated[[#This Row],[CODE]],'[5]WORKING FILE'!$D:$D,'[5]WORKING FILE'!$W:$W,"")</f>
        <v>3</v>
      </c>
      <c r="AT834" s="33" t="str">
        <f>_xlfn.XLOOKUP(Consolidated[[#This Row],[CODE]],'[5]WORKING FILE'!$D:$D,'[5]WORKING FILE'!$V:$V)</f>
        <v>located incorrectly on GIS and maps? 1.1m to RAMON MARIN SOLA K-5 and on campus with JOSEFINA BARCELO 9-12</v>
      </c>
      <c r="AU834" s="21" t="str">
        <f>_xlfn.XLOOKUP(Consolidated[[#This Row],[CODE]],'[6]Karen sort'!$D:$D,'[6]Karen sort'!$O:$O,"NOT COMPLETE")</f>
        <v>6-8</v>
      </c>
      <c r="AV834" s="21">
        <v>13.9</v>
      </c>
      <c r="AW834" s="21">
        <v>2</v>
      </c>
      <c r="AX834" s="21" t="s">
        <v>92</v>
      </c>
      <c r="AY834" s="27" t="s">
        <v>92</v>
      </c>
      <c r="AZ834" s="21"/>
      <c r="BA834" s="21"/>
      <c r="BB834" s="21"/>
      <c r="BC834" s="21"/>
      <c r="BD834" s="21"/>
      <c r="BE834" s="21"/>
      <c r="BF834" s="24" t="s">
        <v>179</v>
      </c>
      <c r="BG834" s="24">
        <v>315.44642850190507</v>
      </c>
      <c r="BH834" s="29" t="str">
        <f>IF(_xlfn.XLOOKUP(Consolidated[[#This Row],[CODE]],'[4]PRUEBA PVI'!$D:$D,'[4]PRUEBA PVI'!$AF:$AF,"NOT FOUND")=BG834,"",_xlfn.XLOOKUP(Consolidated[[#This Row],[CODE]],'[4]PRUEBA PVI'!$D:$D,'[4]PRUEBA PVI'!$AF:$AF,"NOT FOUND"))</f>
        <v/>
      </c>
      <c r="BI834" s="30">
        <v>298.82058458479497</v>
      </c>
      <c r="BJ834" s="21">
        <v>32</v>
      </c>
      <c r="BK834" s="28" t="str">
        <f>IF(_xlfn.XLOOKUP(Consolidated[[#This Row],[CODE]],'[4]PRUEBA PVI'!$D:$D,'[4]PRUEBA PVI'!$AK:$AK,"NO DATA")=Consolidated[[#This Row],[NO OF CLASSROOMS]],"","DOES NOT MATCH")</f>
        <v/>
      </c>
      <c r="BL834" s="31">
        <f>Consolidated[[#This Row],[ENROLLMENT 2021-22]]/Consolidated[[#This Row],[NO OF CLASSROOMS]]</f>
        <v>9.3381432682748429</v>
      </c>
      <c r="BM834" s="21">
        <f>Consolidated[[#This Row],[FLOOR AREA (SF)]]/Consolidated[[#This Row],[ENROLLMENT 2022-23]]</f>
        <v>204.07902636821649</v>
      </c>
      <c r="BN834" s="21" t="s">
        <v>99</v>
      </c>
      <c r="BO834" s="21" t="s">
        <v>132</v>
      </c>
      <c r="BP834" s="21" t="s">
        <v>97</v>
      </c>
      <c r="BQ834" s="21" t="s">
        <v>97</v>
      </c>
      <c r="BR834" s="21" t="s">
        <v>97</v>
      </c>
      <c r="BS834" s="21" t="str">
        <f>_xlfn.XLOOKUP(Consolidated[[#This Row],[CODE]],'[7]page 1'!$A:$A,'[7]page 1'!$C:$C,"")</f>
        <v/>
      </c>
      <c r="BT834" s="21" t="str">
        <f>_xlfn.XLOOKUP(Consolidated[[#This Row],[CODE]],[8]Sheet1!$A:$A,[8]Sheet1!$G:$G,"")</f>
        <v/>
      </c>
      <c r="BU834" s="21" t="s">
        <v>92</v>
      </c>
      <c r="BV834" s="21" t="s">
        <v>124</v>
      </c>
      <c r="BW834" s="25" t="s">
        <v>92</v>
      </c>
      <c r="BX834" s="32" t="s">
        <v>2209</v>
      </c>
      <c r="BY834" s="21" t="s">
        <v>1706</v>
      </c>
      <c r="BZ834" s="21" t="s">
        <v>103</v>
      </c>
      <c r="CA834" s="33" t="s">
        <v>2195</v>
      </c>
      <c r="CB834" s="21">
        <v>1</v>
      </c>
      <c r="CC834" s="25" t="s">
        <v>172</v>
      </c>
      <c r="CD834" s="21" t="s">
        <v>97</v>
      </c>
      <c r="CE834" s="21"/>
      <c r="CF834" s="21" t="s">
        <v>143</v>
      </c>
    </row>
    <row r="835" spans="1:84" ht="55.2" x14ac:dyDescent="0.3">
      <c r="A835" s="21">
        <v>75812</v>
      </c>
      <c r="B835" s="22" t="s">
        <v>2210</v>
      </c>
      <c r="C835" s="21" t="s">
        <v>1698</v>
      </c>
      <c r="D835" s="21" t="s">
        <v>1706</v>
      </c>
      <c r="E835" s="21" t="s">
        <v>1706</v>
      </c>
      <c r="F835" s="21"/>
      <c r="G835" s="21" t="s">
        <v>160</v>
      </c>
      <c r="H835" s="21" t="s">
        <v>161</v>
      </c>
      <c r="I835" s="21" t="s">
        <v>92</v>
      </c>
      <c r="J835" s="21" t="s">
        <v>92</v>
      </c>
      <c r="K835" s="21" t="s">
        <v>162</v>
      </c>
      <c r="L835" s="24" t="s">
        <v>92</v>
      </c>
      <c r="M835" s="24" t="s">
        <v>92</v>
      </c>
      <c r="N835" s="24" t="s">
        <v>92</v>
      </c>
      <c r="O835" s="24" t="s">
        <v>92</v>
      </c>
      <c r="P835" s="24" t="s">
        <v>92</v>
      </c>
      <c r="Q835" s="24" t="s">
        <v>92</v>
      </c>
      <c r="R835" s="24" t="s">
        <v>92</v>
      </c>
      <c r="S835" s="24" t="s">
        <v>92</v>
      </c>
      <c r="T835" s="24" t="s">
        <v>92</v>
      </c>
      <c r="U835" s="24" t="s">
        <v>92</v>
      </c>
      <c r="V835" s="24">
        <v>84.018755115610347</v>
      </c>
      <c r="W835" s="24">
        <v>105.89249317257662</v>
      </c>
      <c r="X835" s="24">
        <v>79.12540084541294</v>
      </c>
      <c r="Y835" s="24">
        <v>70.419592717829843</v>
      </c>
      <c r="Z835" s="24" t="s">
        <v>92</v>
      </c>
      <c r="AA835" s="24" t="s">
        <v>92</v>
      </c>
      <c r="AB835" s="23" t="s">
        <v>313</v>
      </c>
      <c r="AC835" s="21">
        <v>18.37651</v>
      </c>
      <c r="AD835" s="21">
        <v>-66.09599</v>
      </c>
      <c r="AE835" s="21" t="str">
        <f>_xlfn.XLOOKUP(Consolidated[[#This Row],[CODE]],[1]updatedschoolpoints!$A:$A,[1]updatedschoolpoints!$O:$O)</f>
        <v>086-095-086-06</v>
      </c>
      <c r="AF835" s="21">
        <f>_xlfn.XLOOKUP(Consolidated[[#This Row],[CODE]],[1]updatedschoolpoints!$A:$A,[1]updatedschoolpoints!$Q:$Q)</f>
        <v>6</v>
      </c>
      <c r="AG835" s="21">
        <f>_xlfn.XLOOKUP(Consolidated[[#This Row],[CODE]],[1]updatedschoolpoints!$A:$A,[1]updatedschoolpoints!$P:$P)</f>
        <v>86</v>
      </c>
      <c r="AH835" s="21">
        <f>_xlfn.XLOOKUP(Consolidated[[#This Row],[CODE]],[1]updatedschoolpoints!$A:$A,[1]updatedschoolpoints!$I:$I)</f>
        <v>5.1927714959999998</v>
      </c>
      <c r="AI835" s="21">
        <f>_xlfn.XLOOKUP(Consolidated[[#This Row],[CODE]],[1]updatedschoolpoints!$A:$A,[1]updatedschoolpoints!$H:$H)</f>
        <v>226197.12640000001</v>
      </c>
      <c r="AJ835" s="21">
        <v>58104</v>
      </c>
      <c r="AK835" s="21" t="s">
        <v>238</v>
      </c>
      <c r="AL835" s="26">
        <f>_xlfn.XLOOKUP(Consolidated[[#This Row],[CODE]],'[2]FCI updated 220517'!$B:$B,'[2]FCI updated 220517'!$GD:$GD)</f>
        <v>0.74299999999999999</v>
      </c>
      <c r="AM835" s="27">
        <f>IF(AND(Consolidated[[#This Row],[DESIGNATION]]="Historic",Consolidated[[#This Row],[DESIGNATION 3/22/2022]]="Historic"),AL835,AL835/1.6)</f>
        <v>0.46437499999999998</v>
      </c>
      <c r="AN835" s="21" t="s">
        <v>97</v>
      </c>
      <c r="AO835" s="21" t="s">
        <v>97</v>
      </c>
      <c r="AP835" s="21" t="str">
        <f>_xlfn.XLOOKUP(Consolidated[[#This Row],[CODE]],'[3]PRUEBA PVI'!$D:$D,'[3]PRUEBA PVI'!$I:$I,"NO DATA")</f>
        <v>REGULAR</v>
      </c>
      <c r="AQ835" s="28" t="str">
        <f>IF(_xlfn.XLOOKUP(Consolidated[[#This Row],[CODE]],'[4]PRUEBA PVI'!$D:$D,'[4]PRUEBA PVI'!$I:$I,"NOT FOUND")=Consolidated[[#This Row],[SPECIAL SCHOOL]],"MATCHES","NO")</f>
        <v>MATCHES</v>
      </c>
      <c r="AR835" s="28"/>
      <c r="AS835" s="21">
        <f>_xlfn.XLOOKUP(Consolidated[[#This Row],[CODE]],'[5]WORKING FILE'!$D:$D,'[5]WORKING FILE'!$W:$W,"")</f>
        <v>3</v>
      </c>
      <c r="AT835" s="33">
        <f>_xlfn.XLOOKUP(Consolidated[[#This Row],[CODE]],'[5]WORKING FILE'!$D:$D,'[5]WORKING FILE'!$V:$V)</f>
        <v>0</v>
      </c>
      <c r="AU835" s="21">
        <f>_xlfn.XLOOKUP(Consolidated[[#This Row],[CODE]],'[6]Karen sort'!$D:$D,'[6]Karen sort'!$O:$O,"NOT COMPLETE")</f>
        <v>0</v>
      </c>
      <c r="AV835" s="21">
        <v>13.9</v>
      </c>
      <c r="AW835" s="21">
        <v>2</v>
      </c>
      <c r="AX835" s="21" t="s">
        <v>92</v>
      </c>
      <c r="AY835" s="27" t="s">
        <v>92</v>
      </c>
      <c r="AZ835" s="21"/>
      <c r="BA835" s="21"/>
      <c r="BB835" s="21"/>
      <c r="BC835" s="21"/>
      <c r="BD835" s="21"/>
      <c r="BE835" s="21"/>
      <c r="BF835" s="24" t="s">
        <v>179</v>
      </c>
      <c r="BG835" s="24">
        <v>339.45624185142975</v>
      </c>
      <c r="BH835" s="29" t="str">
        <f>IF(_xlfn.XLOOKUP(Consolidated[[#This Row],[CODE]],'[4]PRUEBA PVI'!$D:$D,'[4]PRUEBA PVI'!$AF:$AF,"NOT FOUND")=BG835,"",_xlfn.XLOOKUP(Consolidated[[#This Row],[CODE]],'[4]PRUEBA PVI'!$D:$D,'[4]PRUEBA PVI'!$AF:$AF,"NOT FOUND"))</f>
        <v/>
      </c>
      <c r="BI835" s="30">
        <v>325.51960007135796</v>
      </c>
      <c r="BJ835" s="21">
        <v>30</v>
      </c>
      <c r="BK835" s="28" t="str">
        <f>IF(_xlfn.XLOOKUP(Consolidated[[#This Row],[CODE]],'[4]PRUEBA PVI'!$D:$D,'[4]PRUEBA PVI'!$AK:$AK,"NO DATA")=Consolidated[[#This Row],[NO OF CLASSROOMS]],"","DOES NOT MATCH")</f>
        <v/>
      </c>
      <c r="BL835" s="31">
        <f>Consolidated[[#This Row],[ENROLLMENT 2021-22]]/Consolidated[[#This Row],[NO OF CLASSROOMS]]</f>
        <v>10.850653335711932</v>
      </c>
      <c r="BM835" s="21">
        <f>Consolidated[[#This Row],[FLOOR AREA (SF)]]/Consolidated[[#This Row],[ENROLLMENT 2022-23]]</f>
        <v>171.16786447376759</v>
      </c>
      <c r="BN835" s="21" t="s">
        <v>99</v>
      </c>
      <c r="BO835" s="21" t="s">
        <v>132</v>
      </c>
      <c r="BP835" s="21" t="s">
        <v>97</v>
      </c>
      <c r="BQ835" s="21" t="s">
        <v>97</v>
      </c>
      <c r="BR835" s="21" t="s">
        <v>97</v>
      </c>
      <c r="BS835" s="21" t="str">
        <f>_xlfn.XLOOKUP(Consolidated[[#This Row],[CODE]],'[7]page 1'!$A:$A,'[7]page 1'!$C:$C,"")</f>
        <v/>
      </c>
      <c r="BT835" s="21" t="str">
        <f>_xlfn.XLOOKUP(Consolidated[[#This Row],[CODE]],[8]Sheet1!$A:$A,[8]Sheet1!$G:$G,"")</f>
        <v/>
      </c>
      <c r="BU835" s="21" t="s">
        <v>92</v>
      </c>
      <c r="BV835" s="21" t="s">
        <v>101</v>
      </c>
      <c r="BW835" s="25" t="s">
        <v>92</v>
      </c>
      <c r="BX835" s="32" t="s">
        <v>2211</v>
      </c>
      <c r="BY835" s="21" t="s">
        <v>1706</v>
      </c>
      <c r="BZ835" s="21" t="s">
        <v>103</v>
      </c>
      <c r="CA835" s="33" t="s">
        <v>2212</v>
      </c>
      <c r="CB835" s="21">
        <v>1</v>
      </c>
      <c r="CC835" s="25" t="s">
        <v>172</v>
      </c>
      <c r="CD835" s="21" t="s">
        <v>97</v>
      </c>
      <c r="CE835" s="21"/>
      <c r="CF835" s="21" t="s">
        <v>143</v>
      </c>
    </row>
    <row r="836" spans="1:84" ht="27.6" x14ac:dyDescent="0.3">
      <c r="A836" s="54">
        <v>75820</v>
      </c>
      <c r="B836" s="22" t="s">
        <v>2213</v>
      </c>
      <c r="C836" s="21" t="s">
        <v>1698</v>
      </c>
      <c r="D836" s="21" t="s">
        <v>1706</v>
      </c>
      <c r="E836" s="21" t="s">
        <v>1706</v>
      </c>
      <c r="F836" s="21"/>
      <c r="G836" s="21" t="s">
        <v>119</v>
      </c>
      <c r="H836" s="21" t="s">
        <v>120</v>
      </c>
      <c r="I836" s="21" t="s">
        <v>110</v>
      </c>
      <c r="J836" s="21" t="s">
        <v>93</v>
      </c>
      <c r="K836" s="21" t="s">
        <v>121</v>
      </c>
      <c r="L836" s="24">
        <v>12.419640602716438</v>
      </c>
      <c r="M836" s="24">
        <v>48.64720858974654</v>
      </c>
      <c r="N836" s="24">
        <v>38.280457879377408</v>
      </c>
      <c r="O836" s="24">
        <v>47.869593442417866</v>
      </c>
      <c r="P836" s="24">
        <v>40.497187679318856</v>
      </c>
      <c r="Q836" s="24">
        <v>42.484608935591012</v>
      </c>
      <c r="R836" s="24">
        <v>30.261654737103335</v>
      </c>
      <c r="S836" s="24" t="s">
        <v>92</v>
      </c>
      <c r="T836" s="24" t="s">
        <v>92</v>
      </c>
      <c r="U836" s="24" t="s">
        <v>92</v>
      </c>
      <c r="V836" s="24" t="s">
        <v>92</v>
      </c>
      <c r="W836" s="24" t="s">
        <v>92</v>
      </c>
      <c r="X836" s="24" t="s">
        <v>92</v>
      </c>
      <c r="Y836" s="24" t="s">
        <v>92</v>
      </c>
      <c r="Z836" s="24" t="s">
        <v>92</v>
      </c>
      <c r="AA836" s="24" t="s">
        <v>92</v>
      </c>
      <c r="AB836" s="23" t="s">
        <v>290</v>
      </c>
      <c r="AC836" s="21">
        <v>18.43065</v>
      </c>
      <c r="AD836" s="21">
        <v>-66.114220000000003</v>
      </c>
      <c r="AE836" s="21" t="str">
        <f>_xlfn.XLOOKUP(Consolidated[[#This Row],[CODE]],[1]updatedschoolpoints!$A:$A,[1]updatedschoolpoints!$O:$O)</f>
        <v>062-012-069-07</v>
      </c>
      <c r="AF836" s="21">
        <f>_xlfn.XLOOKUP(Consolidated[[#This Row],[CODE]],[1]updatedschoolpoints!$A:$A,[1]updatedschoolpoints!$Q:$Q)</f>
        <v>7</v>
      </c>
      <c r="AG836" s="21">
        <f>_xlfn.XLOOKUP(Consolidated[[#This Row],[CODE]],[1]updatedschoolpoints!$A:$A,[1]updatedschoolpoints!$P:$P)</f>
        <v>69</v>
      </c>
      <c r="AH836" s="21">
        <f>_xlfn.XLOOKUP(Consolidated[[#This Row],[CODE]],[1]updatedschoolpoints!$A:$A,[1]updatedschoolpoints!$I:$I)</f>
        <v>2.1245063210000001</v>
      </c>
      <c r="AI836" s="21">
        <f>_xlfn.XLOOKUP(Consolidated[[#This Row],[CODE]],[1]updatedschoolpoints!$A:$A,[1]updatedschoolpoints!$H:$H)</f>
        <v>92543.495330000005</v>
      </c>
      <c r="AJ836" s="21">
        <v>25110</v>
      </c>
      <c r="AK836" s="21" t="s">
        <v>418</v>
      </c>
      <c r="AL836" s="26">
        <f>_xlfn.XLOOKUP(Consolidated[[#This Row],[CODE]],'[2]FCI updated 220517'!$B:$B,'[2]FCI updated 220517'!$GD:$GD)</f>
        <v>1.1879999999999999</v>
      </c>
      <c r="AM836" s="27">
        <f>IF(AND(Consolidated[[#This Row],[DESIGNATION]]="Historic",Consolidated[[#This Row],[DESIGNATION 3/22/2022]]="Historic"),AL836,AL836/1.6)</f>
        <v>0.74249999999999994</v>
      </c>
      <c r="AN836" s="21" t="s">
        <v>97</v>
      </c>
      <c r="AO836" s="21" t="s">
        <v>97</v>
      </c>
      <c r="AP836" s="21" t="str">
        <f>_xlfn.XLOOKUP(Consolidated[[#This Row],[CODE]],'[3]PRUEBA PVI'!$D:$D,'[3]PRUEBA PVI'!$I:$I,"NO DATA")</f>
        <v>MONTESSORI</v>
      </c>
      <c r="AQ836" s="28" t="str">
        <f>IF(_xlfn.XLOOKUP(Consolidated[[#This Row],[CODE]],'[4]PRUEBA PVI'!$D:$D,'[4]PRUEBA PVI'!$I:$I,"NOT FOUND")=Consolidated[[#This Row],[SPECIAL SCHOOL]],"MATCHES","NO")</f>
        <v>MATCHES</v>
      </c>
      <c r="AR836" s="28"/>
      <c r="AS836" s="21">
        <f>_xlfn.XLOOKUP(Consolidated[[#This Row],[CODE]],'[5]WORKING FILE'!$D:$D,'[5]WORKING FILE'!$W:$W,"")</f>
        <v>4</v>
      </c>
      <c r="AT836" s="33" t="str">
        <f>_xlfn.XLOOKUP(Consolidated[[#This Row],[CODE]],'[5]WORKING FILE'!$D:$D,'[5]WORKING FILE'!$V:$V)</f>
        <v>in a flood zone, 800 meters to ROSALINA C MARTINEZ 6-12, maintained configuration</v>
      </c>
      <c r="AU836" s="21">
        <f>_xlfn.XLOOKUP(Consolidated[[#This Row],[CODE]],'[6]Karen sort'!$D:$D,'[6]Karen sort'!$O:$O,"NOT COMPLETE")</f>
        <v>0</v>
      </c>
      <c r="AV836" s="21">
        <v>13.9</v>
      </c>
      <c r="AW836" s="21">
        <v>2</v>
      </c>
      <c r="AX836" s="21" t="s">
        <v>92</v>
      </c>
      <c r="AY836" s="27" t="s">
        <v>92</v>
      </c>
      <c r="AZ836" s="21"/>
      <c r="BA836" s="21"/>
      <c r="BB836" s="21"/>
      <c r="BC836" s="21"/>
      <c r="BD836" s="21"/>
      <c r="BE836" s="21"/>
      <c r="BF836" s="24" t="s">
        <v>98</v>
      </c>
      <c r="BG836" s="24">
        <v>263.33384986584275</v>
      </c>
      <c r="BH836" s="29" t="str">
        <f>IF(_xlfn.XLOOKUP(Consolidated[[#This Row],[CODE]],'[4]PRUEBA PVI'!$D:$D,'[4]PRUEBA PVI'!$AF:$AF,"NOT FOUND")=BG836,"",_xlfn.XLOOKUP(Consolidated[[#This Row],[CODE]],'[4]PRUEBA PVI'!$D:$D,'[4]PRUEBA PVI'!$AF:$AF,"NOT FOUND"))</f>
        <v/>
      </c>
      <c r="BI836" s="30">
        <v>249.54949750759346</v>
      </c>
      <c r="BJ836" s="21">
        <v>20</v>
      </c>
      <c r="BK836" s="28" t="str">
        <f>IF(_xlfn.XLOOKUP(Consolidated[[#This Row],[CODE]],'[4]PRUEBA PVI'!$D:$D,'[4]PRUEBA PVI'!$AK:$AK,"NO DATA")=Consolidated[[#This Row],[NO OF CLASSROOMS]],"","DOES NOT MATCH")</f>
        <v/>
      </c>
      <c r="BL836" s="31">
        <f>Consolidated[[#This Row],[ENROLLMENT 2021-22]]/Consolidated[[#This Row],[NO OF CLASSROOMS]]</f>
        <v>12.477474875379674</v>
      </c>
      <c r="BM836" s="21">
        <f>Consolidated[[#This Row],[FLOOR AREA (SF)]]/Consolidated[[#This Row],[ENROLLMENT 2022-23]]</f>
        <v>95.354243340886342</v>
      </c>
      <c r="BN836" s="21" t="s">
        <v>99</v>
      </c>
      <c r="BO836" s="21" t="s">
        <v>100</v>
      </c>
      <c r="BP836" s="21" t="s">
        <v>97</v>
      </c>
      <c r="BQ836" s="21" t="s">
        <v>123</v>
      </c>
      <c r="BR836" s="21" t="s">
        <v>97</v>
      </c>
      <c r="BS836" s="21" t="str">
        <f>_xlfn.XLOOKUP(Consolidated[[#This Row],[CODE]],'[7]page 1'!$A:$A,'[7]page 1'!$C:$C,"")</f>
        <v/>
      </c>
      <c r="BT836" s="21" t="str">
        <f>_xlfn.XLOOKUP(Consolidated[[#This Row],[CODE]],[8]Sheet1!$A:$A,[8]Sheet1!$G:$G,"")</f>
        <v>ESSER ROOF SEALING PROGRAM</v>
      </c>
      <c r="BU836" s="21" t="s">
        <v>92</v>
      </c>
      <c r="BV836" s="21" t="s">
        <v>124</v>
      </c>
      <c r="BW836" s="25" t="s">
        <v>125</v>
      </c>
      <c r="BX836" s="32" t="s">
        <v>2214</v>
      </c>
      <c r="BY836" s="21" t="s">
        <v>1706</v>
      </c>
      <c r="BZ836" s="21" t="s">
        <v>103</v>
      </c>
      <c r="CA836" s="33" t="s">
        <v>2022</v>
      </c>
      <c r="CB836" s="21">
        <v>1</v>
      </c>
      <c r="CC836" s="25" t="s">
        <v>105</v>
      </c>
      <c r="CD836" s="21" t="s">
        <v>97</v>
      </c>
      <c r="CE836" s="21"/>
      <c r="CF836" s="21" t="s">
        <v>176</v>
      </c>
    </row>
    <row r="837" spans="1:84" ht="41.4" x14ac:dyDescent="0.3">
      <c r="A837" s="21">
        <v>75838</v>
      </c>
      <c r="B837" s="22" t="s">
        <v>2215</v>
      </c>
      <c r="C837" s="21" t="s">
        <v>1698</v>
      </c>
      <c r="D837" s="21" t="s">
        <v>1706</v>
      </c>
      <c r="E837" s="21" t="s">
        <v>1706</v>
      </c>
      <c r="F837" s="21"/>
      <c r="G837" s="21" t="s">
        <v>160</v>
      </c>
      <c r="H837" s="21" t="s">
        <v>161</v>
      </c>
      <c r="I837" s="21" t="s">
        <v>92</v>
      </c>
      <c r="J837" s="21" t="s">
        <v>93</v>
      </c>
      <c r="K837" s="21" t="s">
        <v>162</v>
      </c>
      <c r="L837" s="24" t="s">
        <v>92</v>
      </c>
      <c r="M837" s="24" t="s">
        <v>92</v>
      </c>
      <c r="N837" s="24" t="s">
        <v>92</v>
      </c>
      <c r="O837" s="24" t="s">
        <v>92</v>
      </c>
      <c r="P837" s="24" t="s">
        <v>92</v>
      </c>
      <c r="Q837" s="24" t="s">
        <v>92</v>
      </c>
      <c r="R837" s="24" t="s">
        <v>92</v>
      </c>
      <c r="S837" s="24" t="s">
        <v>92</v>
      </c>
      <c r="T837" s="24" t="s">
        <v>92</v>
      </c>
      <c r="U837" s="24" t="s">
        <v>92</v>
      </c>
      <c r="V837" s="24">
        <v>135.5757184820076</v>
      </c>
      <c r="W837" s="24">
        <v>132.60411307196532</v>
      </c>
      <c r="X837" s="24">
        <v>124.47776474461304</v>
      </c>
      <c r="Y837" s="24">
        <v>110.93497482945797</v>
      </c>
      <c r="Z837" s="24" t="s">
        <v>92</v>
      </c>
      <c r="AA837" s="24" t="s">
        <v>92</v>
      </c>
      <c r="AB837" s="23" t="s">
        <v>313</v>
      </c>
      <c r="AC837" s="21">
        <v>18.358000000000001</v>
      </c>
      <c r="AD837" s="21">
        <v>-66.109499999999997</v>
      </c>
      <c r="AE837" s="21" t="str">
        <f>_xlfn.XLOOKUP(Consolidated[[#This Row],[CODE]],[1]updatedschoolpoints!$A:$A,[1]updatedschoolpoints!$O:$O)</f>
        <v>114-043-029-43</v>
      </c>
      <c r="AF837" s="21">
        <f>_xlfn.XLOOKUP(Consolidated[[#This Row],[CODE]],[1]updatedschoolpoints!$A:$A,[1]updatedschoolpoints!$Q:$Q)</f>
        <v>43</v>
      </c>
      <c r="AG837" s="21">
        <f>_xlfn.XLOOKUP(Consolidated[[#This Row],[CODE]],[1]updatedschoolpoints!$A:$A,[1]updatedschoolpoints!$P:$P)</f>
        <v>29</v>
      </c>
      <c r="AH837" s="21">
        <f>_xlfn.XLOOKUP(Consolidated[[#This Row],[CODE]],[1]updatedschoolpoints!$A:$A,[1]updatedschoolpoints!$I:$I)</f>
        <v>4.2815682519999996</v>
      </c>
      <c r="AI837" s="21">
        <f>_xlfn.XLOOKUP(Consolidated[[#This Row],[CODE]],[1]updatedschoolpoints!$A:$A,[1]updatedschoolpoints!$H:$H)</f>
        <v>186505.11300000001</v>
      </c>
      <c r="AJ837" s="21">
        <v>48960</v>
      </c>
      <c r="AK837" s="21" t="s">
        <v>248</v>
      </c>
      <c r="AL837" s="26">
        <f>_xlfn.XLOOKUP(Consolidated[[#This Row],[CODE]],'[2]FCI updated 220517'!$B:$B,'[2]FCI updated 220517'!$GD:$GD)</f>
        <v>1.27599999999999</v>
      </c>
      <c r="AM837" s="27">
        <f>IF(AND(Consolidated[[#This Row],[DESIGNATION]]="Historic",Consolidated[[#This Row],[DESIGNATION 3/22/2022]]="Historic"),AL837,AL837/1.6)</f>
        <v>0.79749999999999377</v>
      </c>
      <c r="AN837" s="21" t="s">
        <v>97</v>
      </c>
      <c r="AO837" s="21" t="s">
        <v>97</v>
      </c>
      <c r="AP837" s="21" t="str">
        <f>_xlfn.XLOOKUP(Consolidated[[#This Row],[CODE]],'[3]PRUEBA PVI'!$D:$D,'[3]PRUEBA PVI'!$I:$I,"NO DATA")</f>
        <v>VOCACIONAL</v>
      </c>
      <c r="AQ837" s="28" t="str">
        <f>IF(_xlfn.XLOOKUP(Consolidated[[#This Row],[CODE]],'[4]PRUEBA PVI'!$D:$D,'[4]PRUEBA PVI'!$I:$I,"NOT FOUND")=Consolidated[[#This Row],[SPECIAL SCHOOL]],"MATCHES","NO")</f>
        <v>MATCHES</v>
      </c>
      <c r="AR837" s="28"/>
      <c r="AS837" s="21">
        <f>_xlfn.XLOOKUP(Consolidated[[#This Row],[CODE]],'[5]WORKING FILE'!$D:$D,'[5]WORKING FILE'!$W:$W,"")</f>
        <v>4</v>
      </c>
      <c r="AT837" s="33" t="str">
        <f>_xlfn.XLOOKUP(Consolidated[[#This Row],[CODE]],'[5]WORKING FILE'!$D:$D,'[5]WORKING FILE'!$V:$V)</f>
        <v>650 meters to RAFAEL MARTINEZ NADAL 6-8 and 850 meters to NUEVA ELEMENTAL URBANA DE GUAYNABO PK-5</v>
      </c>
      <c r="AU837" s="21" t="str">
        <f>_xlfn.XLOOKUP(Consolidated[[#This Row],[CODE]],'[6]Karen sort'!$D:$D,'[6]Karen sort'!$O:$O,"NOT COMPLETE")</f>
        <v>9-12</v>
      </c>
      <c r="AV837" s="21">
        <v>13.9</v>
      </c>
      <c r="AW837" s="21">
        <v>2</v>
      </c>
      <c r="AX837" s="21" t="s">
        <v>92</v>
      </c>
      <c r="AY837" s="27" t="s">
        <v>92</v>
      </c>
      <c r="AZ837" s="21"/>
      <c r="BA837" s="21"/>
      <c r="BB837" s="21"/>
      <c r="BC837" s="21"/>
      <c r="BD837" s="21"/>
      <c r="BE837" s="21"/>
      <c r="BF837" s="24" t="s">
        <v>98</v>
      </c>
      <c r="BG837" s="24">
        <v>504.57735478435046</v>
      </c>
      <c r="BH837" s="29" t="str">
        <f>IF(_xlfn.XLOOKUP(Consolidated[[#This Row],[CODE]],'[4]PRUEBA PVI'!$D:$D,'[4]PRUEBA PVI'!$AF:$AF,"NOT FOUND")=BG837,"",_xlfn.XLOOKUP(Consolidated[[#This Row],[CODE]],'[4]PRUEBA PVI'!$D:$D,'[4]PRUEBA PVI'!$AF:$AF,"NOT FOUND"))</f>
        <v/>
      </c>
      <c r="BI837" s="30">
        <v>484.04210490782413</v>
      </c>
      <c r="BJ837" s="21">
        <v>54</v>
      </c>
      <c r="BK837" s="28" t="str">
        <f>IF(_xlfn.XLOOKUP(Consolidated[[#This Row],[CODE]],'[4]PRUEBA PVI'!$D:$D,'[4]PRUEBA PVI'!$AK:$AK,"NO DATA")=Consolidated[[#This Row],[NO OF CLASSROOMS]],"","DOES NOT MATCH")</f>
        <v/>
      </c>
      <c r="BL837" s="31">
        <f>Consolidated[[#This Row],[ENROLLMENT 2021-22]]/Consolidated[[#This Row],[NO OF CLASSROOMS]]</f>
        <v>8.963742683478225</v>
      </c>
      <c r="BM837" s="21">
        <f>Consolidated[[#This Row],[FLOOR AREA (SF)]]/Consolidated[[#This Row],[ENROLLMENT 2022-23]]</f>
        <v>97.031702940622139</v>
      </c>
      <c r="BN837" s="21" t="s">
        <v>99</v>
      </c>
      <c r="BO837" s="21" t="s">
        <v>132</v>
      </c>
      <c r="BP837" s="21" t="s">
        <v>97</v>
      </c>
      <c r="BQ837" s="21" t="s">
        <v>97</v>
      </c>
      <c r="BR837" s="21" t="s">
        <v>97</v>
      </c>
      <c r="BS837" s="21" t="str">
        <f>_xlfn.XLOOKUP(Consolidated[[#This Row],[CODE]],'[7]page 1'!$A:$A,'[7]page 1'!$C:$C,"")</f>
        <v/>
      </c>
      <c r="BT837" s="21" t="str">
        <f>_xlfn.XLOOKUP(Consolidated[[#This Row],[CODE]],[8]Sheet1!$A:$A,[8]Sheet1!$G:$G,"")</f>
        <v/>
      </c>
      <c r="BU837" s="21" t="s">
        <v>285</v>
      </c>
      <c r="BV837" s="21" t="s">
        <v>101</v>
      </c>
      <c r="BW837" s="25" t="s">
        <v>92</v>
      </c>
      <c r="BX837" s="32" t="s">
        <v>2216</v>
      </c>
      <c r="BY837" s="21" t="s">
        <v>1706</v>
      </c>
      <c r="BZ837" s="21" t="s">
        <v>103</v>
      </c>
      <c r="CA837" s="33" t="s">
        <v>2217</v>
      </c>
      <c r="CB837" s="21">
        <v>1</v>
      </c>
      <c r="CC837" s="25" t="s">
        <v>105</v>
      </c>
      <c r="CD837" s="21" t="s">
        <v>97</v>
      </c>
      <c r="CE837" s="21"/>
      <c r="CF837" s="21" t="s">
        <v>106</v>
      </c>
    </row>
    <row r="838" spans="1:84" ht="41.4" x14ac:dyDescent="0.3">
      <c r="A838" s="21">
        <v>75879</v>
      </c>
      <c r="B838" s="22" t="s">
        <v>1012</v>
      </c>
      <c r="C838" s="21" t="s">
        <v>1698</v>
      </c>
      <c r="D838" s="21" t="s">
        <v>1706</v>
      </c>
      <c r="E838" s="21" t="s">
        <v>1706</v>
      </c>
      <c r="F838" s="21"/>
      <c r="G838" s="21" t="s">
        <v>379</v>
      </c>
      <c r="H838" s="21" t="s">
        <v>380</v>
      </c>
      <c r="I838" s="21" t="s">
        <v>110</v>
      </c>
      <c r="J838" s="21" t="s">
        <v>92</v>
      </c>
      <c r="K838" s="21" t="s">
        <v>268</v>
      </c>
      <c r="L838" s="24">
        <v>46.904364679534822</v>
      </c>
      <c r="M838" s="24">
        <v>24.800537712419807</v>
      </c>
      <c r="N838" s="24">
        <v>25.209082018126583</v>
      </c>
      <c r="O838" s="24">
        <v>25.342725940103577</v>
      </c>
      <c r="P838" s="24">
        <v>20.719491370814296</v>
      </c>
      <c r="Q838" s="24">
        <v>23.602560519772783</v>
      </c>
      <c r="R838" s="24">
        <v>27.424624605499897</v>
      </c>
      <c r="S838" s="24">
        <v>19.916026401285311</v>
      </c>
      <c r="T838" s="24">
        <v>32.138320630187032</v>
      </c>
      <c r="U838" s="24">
        <v>28.524719381039066</v>
      </c>
      <c r="V838" s="24">
        <v>20.049930198043377</v>
      </c>
      <c r="W838" s="24">
        <v>18.125742074585187</v>
      </c>
      <c r="X838" s="24">
        <v>15.439102603983013</v>
      </c>
      <c r="Y838" s="24">
        <v>9.6465195503876497</v>
      </c>
      <c r="Z838" s="24" t="s">
        <v>92</v>
      </c>
      <c r="AA838" s="24">
        <v>13.309648440688402</v>
      </c>
      <c r="AB838" s="23" t="s">
        <v>2218</v>
      </c>
      <c r="AC838" s="21">
        <v>18.400189999999998</v>
      </c>
      <c r="AD838" s="21">
        <v>-66.121089999999995</v>
      </c>
      <c r="AE838" s="21" t="str">
        <f>_xlfn.XLOOKUP(Consolidated[[#This Row],[CODE]],[1]updatedschoolpoints!$A:$A,[1]updatedschoolpoints!$O:$O)</f>
        <v>086-011-032-08</v>
      </c>
      <c r="AF838" s="21">
        <f>_xlfn.XLOOKUP(Consolidated[[#This Row],[CODE]],[1]updatedschoolpoints!$A:$A,[1]updatedschoolpoints!$Q:$Q)</f>
        <v>8</v>
      </c>
      <c r="AG838" s="21">
        <f>_xlfn.XLOOKUP(Consolidated[[#This Row],[CODE]],[1]updatedschoolpoints!$A:$A,[1]updatedschoolpoints!$P:$P)</f>
        <v>32</v>
      </c>
      <c r="AH838" s="21">
        <f>_xlfn.XLOOKUP(Consolidated[[#This Row],[CODE]],[1]updatedschoolpoints!$A:$A,[1]updatedschoolpoints!$I:$I)</f>
        <v>1.7450660659999999</v>
      </c>
      <c r="AI838" s="21">
        <f>_xlfn.XLOOKUP(Consolidated[[#This Row],[CODE]],[1]updatedschoolpoints!$A:$A,[1]updatedschoolpoints!$H:$H)</f>
        <v>76015.077860000005</v>
      </c>
      <c r="AJ838" s="21">
        <v>21300</v>
      </c>
      <c r="AK838" s="21" t="s">
        <v>137</v>
      </c>
      <c r="AL838" s="26">
        <f>_xlfn.XLOOKUP(Consolidated[[#This Row],[CODE]],'[2]FCI updated 220517'!$B:$B,'[2]FCI updated 220517'!$GD:$GD)</f>
        <v>1.288</v>
      </c>
      <c r="AM838" s="27">
        <f>IF(AND(Consolidated[[#This Row],[DESIGNATION]]="Historic",Consolidated[[#This Row],[DESIGNATION 3/22/2022]]="Historic"),AL838,AL838/1.6)</f>
        <v>0.80499999999999994</v>
      </c>
      <c r="AN838" s="21" t="s">
        <v>97</v>
      </c>
      <c r="AO838" s="21" t="s">
        <v>97</v>
      </c>
      <c r="AP838" s="21" t="str">
        <f>_xlfn.XLOOKUP(Consolidated[[#This Row],[CODE]],'[3]PRUEBA PVI'!$D:$D,'[3]PRUEBA PVI'!$I:$I,"NO DATA")</f>
        <v>MONTESSORI</v>
      </c>
      <c r="AQ838" s="28" t="str">
        <f>IF(_xlfn.XLOOKUP(Consolidated[[#This Row],[CODE]],'[4]PRUEBA PVI'!$D:$D,'[4]PRUEBA PVI'!$I:$I,"NOT FOUND")=Consolidated[[#This Row],[SPECIAL SCHOOL]],"MATCHES","NO")</f>
        <v>MATCHES</v>
      </c>
      <c r="AR838" s="28"/>
      <c r="AS838" s="21">
        <f>_xlfn.XLOOKUP(Consolidated[[#This Row],[CODE]],'[5]WORKING FILE'!$D:$D,'[5]WORKING FILE'!$W:$W,"")</f>
        <v>5</v>
      </c>
      <c r="AT838" s="33" t="str">
        <f>_xlfn.XLOOKUP(Consolidated[[#This Row],[CODE]],'[5]WORKING FILE'!$D:$D,'[5]WORKING FILE'!$V:$V)</f>
        <v>Urban area but far from other schools in this municipality, &lt;1m from  PEDRO P CASABLANCA in Bayamon</v>
      </c>
      <c r="AU838" s="21" t="str">
        <f>_xlfn.XLOOKUP(Consolidated[[#This Row],[CODE]],'[6]Karen sort'!$D:$D,'[6]Karen sort'!$O:$O,"NOT COMPLETE")</f>
        <v>PK-12</v>
      </c>
      <c r="AV838" s="21">
        <v>13.9</v>
      </c>
      <c r="AW838" s="21">
        <v>3</v>
      </c>
      <c r="AX838" s="21" t="s">
        <v>92</v>
      </c>
      <c r="AY838" s="27" t="s">
        <v>92</v>
      </c>
      <c r="AZ838" s="21"/>
      <c r="BA838" s="21"/>
      <c r="BB838" s="21"/>
      <c r="BC838" s="21"/>
      <c r="BD838" s="21"/>
      <c r="BE838" s="21"/>
      <c r="BF838" s="24" t="s">
        <v>98</v>
      </c>
      <c r="BG838" s="24">
        <v>337.84374768578243</v>
      </c>
      <c r="BH838" s="29" t="str">
        <f>IF(_xlfn.XLOOKUP(Consolidated[[#This Row],[CODE]],'[4]PRUEBA PVI'!$D:$D,'[4]PRUEBA PVI'!$AF:$AF,"NOT FOUND")=BG838,"",_xlfn.XLOOKUP(Consolidated[[#This Row],[CODE]],'[4]PRUEBA PVI'!$D:$D,'[4]PRUEBA PVI'!$AF:$AF,"NOT FOUND"))</f>
        <v/>
      </c>
      <c r="BI838" s="30">
        <v>327.13705507248432</v>
      </c>
      <c r="BJ838" s="21">
        <v>30</v>
      </c>
      <c r="BK838" s="28" t="str">
        <f>IF(_xlfn.XLOOKUP(Consolidated[[#This Row],[CODE]],'[4]PRUEBA PVI'!$D:$D,'[4]PRUEBA PVI'!$AK:$AK,"NO DATA")=Consolidated[[#This Row],[NO OF CLASSROOMS]],"","DOES NOT MATCH")</f>
        <v/>
      </c>
      <c r="BL838" s="31">
        <f>Consolidated[[#This Row],[ENROLLMENT 2021-22]]/Consolidated[[#This Row],[NO OF CLASSROOMS]]</f>
        <v>10.904568502416144</v>
      </c>
      <c r="BM838" s="21">
        <f>Consolidated[[#This Row],[FLOOR AREA (SF)]]/Consolidated[[#This Row],[ENROLLMENT 2022-23]]</f>
        <v>63.046897111177095</v>
      </c>
      <c r="BN838" s="21" t="s">
        <v>99</v>
      </c>
      <c r="BO838" s="21" t="s">
        <v>132</v>
      </c>
      <c r="BP838" s="21" t="s">
        <v>97</v>
      </c>
      <c r="BQ838" s="21" t="s">
        <v>123</v>
      </c>
      <c r="BR838" s="21" t="s">
        <v>97</v>
      </c>
      <c r="BS838" s="21" t="str">
        <f>_xlfn.XLOOKUP(Consolidated[[#This Row],[CODE]],'[7]page 1'!$A:$A,'[7]page 1'!$C:$C,"")</f>
        <v/>
      </c>
      <c r="BT838" s="21" t="str">
        <f>_xlfn.XLOOKUP(Consolidated[[#This Row],[CODE]],[8]Sheet1!$A:$A,[8]Sheet1!$G:$G,"")</f>
        <v>ESSER ROOF SEALING PROGRAM</v>
      </c>
      <c r="BU838" s="21" t="s">
        <v>92</v>
      </c>
      <c r="BV838" s="21" t="s">
        <v>101</v>
      </c>
      <c r="BW838" s="25" t="s">
        <v>125</v>
      </c>
      <c r="BX838" s="32" t="s">
        <v>2219</v>
      </c>
      <c r="BY838" s="21" t="s">
        <v>1706</v>
      </c>
      <c r="BZ838" s="21" t="s">
        <v>103</v>
      </c>
      <c r="CA838" s="33" t="s">
        <v>2195</v>
      </c>
      <c r="CB838" s="21">
        <v>1</v>
      </c>
      <c r="CC838" s="25" t="s">
        <v>105</v>
      </c>
      <c r="CD838" s="21" t="s">
        <v>97</v>
      </c>
      <c r="CE838" s="21"/>
      <c r="CF838" s="21" t="s">
        <v>462</v>
      </c>
    </row>
    <row r="839" spans="1:84" ht="41.4" x14ac:dyDescent="0.3">
      <c r="A839" s="21">
        <v>76257</v>
      </c>
      <c r="B839" s="22" t="s">
        <v>2220</v>
      </c>
      <c r="C839" s="21" t="s">
        <v>295</v>
      </c>
      <c r="D839" s="21" t="s">
        <v>295</v>
      </c>
      <c r="E839" s="21" t="s">
        <v>295</v>
      </c>
      <c r="F839" s="21"/>
      <c r="G839" s="21" t="s">
        <v>108</v>
      </c>
      <c r="H839" s="21" t="s">
        <v>109</v>
      </c>
      <c r="I839" s="21" t="s">
        <v>92</v>
      </c>
      <c r="J839" s="21" t="s">
        <v>93</v>
      </c>
      <c r="K839" s="21" t="s">
        <v>111</v>
      </c>
      <c r="L839" s="24" t="s">
        <v>92</v>
      </c>
      <c r="M839" s="24">
        <v>7.6309346807445557</v>
      </c>
      <c r="N839" s="24">
        <v>12.137706156875764</v>
      </c>
      <c r="O839" s="24">
        <v>16.895150626735717</v>
      </c>
      <c r="P839" s="24">
        <v>16.010516059265594</v>
      </c>
      <c r="Q839" s="24">
        <v>15.105638732654581</v>
      </c>
      <c r="R839" s="24">
        <v>15.130827368551667</v>
      </c>
      <c r="S839" s="24">
        <v>18.019261982115282</v>
      </c>
      <c r="T839" s="24">
        <v>14.178670866258985</v>
      </c>
      <c r="U839" s="24">
        <v>16.164007649255471</v>
      </c>
      <c r="V839" s="24" t="s">
        <v>92</v>
      </c>
      <c r="W839" s="24" t="s">
        <v>92</v>
      </c>
      <c r="X839" s="24" t="s">
        <v>92</v>
      </c>
      <c r="Y839" s="24" t="s">
        <v>92</v>
      </c>
      <c r="Z839" s="24" t="s">
        <v>92</v>
      </c>
      <c r="AA839" s="24" t="s">
        <v>92</v>
      </c>
      <c r="AB839" s="23" t="s">
        <v>213</v>
      </c>
      <c r="AC839" s="21">
        <v>18.27768438</v>
      </c>
      <c r="AD839" s="21">
        <v>-66.186331670000001</v>
      </c>
      <c r="AE839" s="21" t="str">
        <f>_xlfn.XLOOKUP(Consolidated[[#This Row],[CODE]],[1]updatedschoolpoints!$A:$A,[1]updatedschoolpoints!$O:$O)</f>
        <v>197-000-001-57</v>
      </c>
      <c r="AF839" s="21">
        <f>_xlfn.XLOOKUP(Consolidated[[#This Row],[CODE]],[1]updatedschoolpoints!$A:$A,[1]updatedschoolpoints!$Q:$Q)</f>
        <v>57</v>
      </c>
      <c r="AG839" s="21">
        <f>_xlfn.XLOOKUP(Consolidated[[#This Row],[CODE]],[1]updatedschoolpoints!$A:$A,[1]updatedschoolpoints!$P:$P)</f>
        <v>1</v>
      </c>
      <c r="AH839" s="21">
        <f>_xlfn.XLOOKUP(Consolidated[[#This Row],[CODE]],[1]updatedschoolpoints!$A:$A,[1]updatedschoolpoints!$I:$I)</f>
        <v>7.7084423810000002</v>
      </c>
      <c r="AI839" s="21">
        <f>_xlfn.XLOOKUP(Consolidated[[#This Row],[CODE]],[1]updatedschoolpoints!$A:$A,[1]updatedschoolpoints!$H:$H)</f>
        <v>335778.40700000001</v>
      </c>
      <c r="AJ839" s="21">
        <v>53100</v>
      </c>
      <c r="AK839" s="21" t="s">
        <v>812</v>
      </c>
      <c r="AL839" s="26">
        <f>_xlfn.XLOOKUP(Consolidated[[#This Row],[CODE]],'[2]FCI updated 220517'!$B:$B,'[2]FCI updated 220517'!$GD:$GD)</f>
        <v>0.73250000000000004</v>
      </c>
      <c r="AM839" s="27">
        <f>IF(AND(Consolidated[[#This Row],[DESIGNATION]]="Historic",Consolidated[[#This Row],[DESIGNATION 3/22/2022]]="Historic"),AL839,AL839/1.6)</f>
        <v>0.45781250000000001</v>
      </c>
      <c r="AN839" s="21" t="s">
        <v>45</v>
      </c>
      <c r="AO839" s="21" t="s">
        <v>97</v>
      </c>
      <c r="AP839" s="21" t="str">
        <f>_xlfn.XLOOKUP(Consolidated[[#This Row],[CODE]],'[3]PRUEBA PVI'!$D:$D,'[3]PRUEBA PVI'!$I:$I,"NO DATA")</f>
        <v>REGULAR</v>
      </c>
      <c r="AQ839" s="28" t="str">
        <f>IF(_xlfn.XLOOKUP(Consolidated[[#This Row],[CODE]],'[4]PRUEBA PVI'!$D:$D,'[4]PRUEBA PVI'!$I:$I,"NOT FOUND")=Consolidated[[#This Row],[SPECIAL SCHOOL]],"MATCHES","NO")</f>
        <v>MATCHES</v>
      </c>
      <c r="AR839" s="28"/>
      <c r="AS839" s="21">
        <f>_xlfn.XLOOKUP(Consolidated[[#This Row],[CODE]],'[5]WORKING FILE'!$D:$D,'[5]WORKING FILE'!$W:$W,"")</f>
        <v>1</v>
      </c>
      <c r="AT839" s="33" t="str">
        <f>_xlfn.XLOOKUP(Consolidated[[#This Row],[CODE]],'[5]WORKING FILE'!$D:$D,'[5]WORKING FILE'!$V:$V)</f>
        <v>Recommend merging with JOSE M TORRES on their site.</v>
      </c>
      <c r="AU839" s="21" t="str">
        <f>_xlfn.XLOOKUP(Consolidated[[#This Row],[CODE]],'[6]Karen sort'!$D:$D,'[6]Karen sort'!$O:$O,"NOT COMPLETE")</f>
        <v>-</v>
      </c>
      <c r="AV839" s="21">
        <v>28.5</v>
      </c>
      <c r="AW839" s="21">
        <v>2</v>
      </c>
      <c r="AX839" s="21" t="s">
        <v>92</v>
      </c>
      <c r="AY839" s="27" t="s">
        <v>92</v>
      </c>
      <c r="AZ839" s="21"/>
      <c r="BA839" s="21"/>
      <c r="BB839" s="21"/>
      <c r="BC839" s="21"/>
      <c r="BD839" s="21"/>
      <c r="BE839" s="21"/>
      <c r="BF839" s="24" t="s">
        <v>98</v>
      </c>
      <c r="BG839" s="24">
        <v>135.07341647768288</v>
      </c>
      <c r="BH839" s="29" t="str">
        <f>IF(_xlfn.XLOOKUP(Consolidated[[#This Row],[CODE]],'[4]PRUEBA PVI'!$D:$D,'[4]PRUEBA PVI'!$AF:$AF,"NOT FOUND")=BG839,"",_xlfn.XLOOKUP(Consolidated[[#This Row],[CODE]],'[4]PRUEBA PVI'!$D:$D,'[4]PRUEBA PVI'!$AF:$AF,"NOT FOUND"))</f>
        <v/>
      </c>
      <c r="BI839" s="30">
        <v>127.59054416011939</v>
      </c>
      <c r="BJ839" s="21">
        <v>35</v>
      </c>
      <c r="BK839" s="28" t="str">
        <f>IF(_xlfn.XLOOKUP(Consolidated[[#This Row],[CODE]],'[4]PRUEBA PVI'!$D:$D,'[4]PRUEBA PVI'!$AK:$AK,"NO DATA")=Consolidated[[#This Row],[NO OF CLASSROOMS]],"","DOES NOT MATCH")</f>
        <v/>
      </c>
      <c r="BL839" s="31">
        <f>Consolidated[[#This Row],[ENROLLMENT 2021-22]]/Consolidated[[#This Row],[NO OF CLASSROOMS]]</f>
        <v>3.6454441188605542</v>
      </c>
      <c r="BM839" s="21">
        <f>Consolidated[[#This Row],[FLOOR AREA (SF)]]/Consolidated[[#This Row],[ENROLLMENT 2022-23]]</f>
        <v>393.11954479787141</v>
      </c>
      <c r="BN839" s="21" t="s">
        <v>114</v>
      </c>
      <c r="BO839" s="21" t="s">
        <v>132</v>
      </c>
      <c r="BP839" s="21" t="s">
        <v>97</v>
      </c>
      <c r="BQ839" s="21" t="s">
        <v>123</v>
      </c>
      <c r="BR839" s="21" t="s">
        <v>97</v>
      </c>
      <c r="BS839" s="21" t="str">
        <f>_xlfn.XLOOKUP(Consolidated[[#This Row],[CODE]],'[7]page 1'!$A:$A,'[7]page 1'!$C:$C,"")</f>
        <v/>
      </c>
      <c r="BT839" s="21" t="str">
        <f>_xlfn.XLOOKUP(Consolidated[[#This Row],[CODE]],[8]Sheet1!$A:$A,[8]Sheet1!$G:$G,"")</f>
        <v/>
      </c>
      <c r="BU839" s="21" t="s">
        <v>285</v>
      </c>
      <c r="BV839" s="21" t="s">
        <v>124</v>
      </c>
      <c r="BW839" s="25" t="s">
        <v>279</v>
      </c>
      <c r="BX839" s="32" t="s">
        <v>2221</v>
      </c>
      <c r="BY839" s="21" t="s">
        <v>295</v>
      </c>
      <c r="BZ839" s="21" t="s">
        <v>103</v>
      </c>
      <c r="CA839" s="33" t="s">
        <v>1977</v>
      </c>
      <c r="CB839" s="21">
        <v>1</v>
      </c>
      <c r="CC839" s="25" t="s">
        <v>172</v>
      </c>
      <c r="CD839" s="21" t="s">
        <v>97</v>
      </c>
      <c r="CE839" s="21"/>
      <c r="CF839" s="21" t="s">
        <v>143</v>
      </c>
    </row>
    <row r="840" spans="1:84" ht="99" x14ac:dyDescent="0.3">
      <c r="A840" s="21">
        <v>76349</v>
      </c>
      <c r="B840" s="22" t="s">
        <v>2222</v>
      </c>
      <c r="C840" s="21" t="s">
        <v>91</v>
      </c>
      <c r="D840" s="21" t="s">
        <v>377</v>
      </c>
      <c r="E840" s="21" t="s">
        <v>377</v>
      </c>
      <c r="F840" s="21"/>
      <c r="G840" s="21" t="s">
        <v>108</v>
      </c>
      <c r="H840" s="21" t="s">
        <v>109</v>
      </c>
      <c r="I840" s="21" t="s">
        <v>92</v>
      </c>
      <c r="J840" s="21" t="s">
        <v>93</v>
      </c>
      <c r="K840" s="21" t="s">
        <v>111</v>
      </c>
      <c r="L840" s="24" t="s">
        <v>92</v>
      </c>
      <c r="M840" s="24">
        <v>40.062407073908915</v>
      </c>
      <c r="N840" s="24">
        <v>28.943760835626819</v>
      </c>
      <c r="O840" s="24">
        <v>35.667540211997625</v>
      </c>
      <c r="P840" s="24">
        <v>41.438982741628593</v>
      </c>
      <c r="Q840" s="24">
        <v>53.813837985081946</v>
      </c>
      <c r="R840" s="24">
        <v>65.251693026879067</v>
      </c>
      <c r="S840" s="24">
        <v>65.438372461366029</v>
      </c>
      <c r="T840" s="24">
        <v>64.276641260374063</v>
      </c>
      <c r="U840" s="24">
        <v>62.754382638285946</v>
      </c>
      <c r="V840" s="24" t="s">
        <v>92</v>
      </c>
      <c r="W840" s="24" t="s">
        <v>92</v>
      </c>
      <c r="X840" s="24" t="s">
        <v>92</v>
      </c>
      <c r="Y840" s="24" t="s">
        <v>92</v>
      </c>
      <c r="Z840" s="24" t="s">
        <v>92</v>
      </c>
      <c r="AA840" s="24" t="s">
        <v>92</v>
      </c>
      <c r="AB840" s="23" t="s">
        <v>129</v>
      </c>
      <c r="AC840" s="37">
        <v>18.465637999999998</v>
      </c>
      <c r="AD840" s="37">
        <v>-66.335491000000005</v>
      </c>
      <c r="AE840" s="37" t="str">
        <f>_xlfn.XLOOKUP(Consolidated[[#This Row],[CODE]],[1]updatedschoolpoints!$A:$A,[1]updatedschoolpoints!$O:$O)</f>
        <v>036-000-004-14</v>
      </c>
      <c r="AF840" s="37">
        <f>_xlfn.XLOOKUP(Consolidated[[#This Row],[CODE]],[1]updatedschoolpoints!$A:$A,[1]updatedschoolpoints!$Q:$Q)</f>
        <v>14</v>
      </c>
      <c r="AG840" s="37">
        <f>_xlfn.XLOOKUP(Consolidated[[#This Row],[CODE]],[1]updatedschoolpoints!$A:$A,[1]updatedschoolpoints!$P:$P)</f>
        <v>4</v>
      </c>
      <c r="AH840" s="37">
        <f>_xlfn.XLOOKUP(Consolidated[[#This Row],[CODE]],[1]updatedschoolpoints!$A:$A,[1]updatedschoolpoints!$I:$I)</f>
        <v>4.9344572790000001</v>
      </c>
      <c r="AI840" s="37">
        <f>_xlfn.XLOOKUP(Consolidated[[#This Row],[CODE]],[1]updatedschoolpoints!$A:$A,[1]updatedschoolpoints!$H:$H)</f>
        <v>214944.95910000001</v>
      </c>
      <c r="AJ840" s="21">
        <v>48180</v>
      </c>
      <c r="AK840" s="21" t="s">
        <v>812</v>
      </c>
      <c r="AL840" s="26">
        <f>_xlfn.XLOOKUP(Consolidated[[#This Row],[CODE]],'[2]FCI updated 220517'!$B:$B,'[2]FCI updated 220517'!$GD:$GD)</f>
        <v>0.69499999999999995</v>
      </c>
      <c r="AM840" s="27">
        <f>IF(AND(Consolidated[[#This Row],[DESIGNATION]]="Historic",Consolidated[[#This Row],[DESIGNATION 3/22/2022]]="Historic"),AL840,AL840/1.6)</f>
        <v>0.43437499999999996</v>
      </c>
      <c r="AN840" s="21" t="s">
        <v>45</v>
      </c>
      <c r="AO840" s="21" t="s">
        <v>97</v>
      </c>
      <c r="AP840" s="21" t="str">
        <f>_xlfn.XLOOKUP(Consolidated[[#This Row],[CODE]],'[3]PRUEBA PVI'!$D:$D,'[3]PRUEBA PVI'!$I:$I,"NO DATA")</f>
        <v>REGULAR</v>
      </c>
      <c r="AQ840" s="28" t="str">
        <f>IF(_xlfn.XLOOKUP(Consolidated[[#This Row],[CODE]],'[4]PRUEBA PVI'!$D:$D,'[4]PRUEBA PVI'!$I:$I,"NOT FOUND")=Consolidated[[#This Row],[SPECIAL SCHOOL]],"MATCHES","NO")</f>
        <v>MATCHES</v>
      </c>
      <c r="AR840" s="28"/>
      <c r="AS840" s="21">
        <f>_xlfn.XLOOKUP(Consolidated[[#This Row],[CODE]],'[5]WORKING FILE'!$D:$D,'[5]WORKING FILE'!$W:$W,"")</f>
        <v>4</v>
      </c>
      <c r="AT840" s="33" t="str">
        <f>_xlfn.XLOOKUP(Consolidated[[#This Row],[CODE]],'[5]WORKING FILE'!$D:$D,'[5]WORKING FILE'!$V:$V)</f>
        <v xml:space="preserve">added 2-PK to match exst number of classrooms per grade </v>
      </c>
      <c r="AU840" s="21" t="str">
        <f>_xlfn.XLOOKUP(Consolidated[[#This Row],[CODE]],'[6]Karen sort'!$D:$D,'[6]Karen sort'!$O:$O,"NOT COMPLETE")</f>
        <v>PK-8</v>
      </c>
      <c r="AV840" s="21">
        <v>11.7</v>
      </c>
      <c r="AW840" s="21">
        <v>3</v>
      </c>
      <c r="AX840" s="21" t="s">
        <v>92</v>
      </c>
      <c r="AY840" s="27" t="s">
        <v>92</v>
      </c>
      <c r="AZ840" s="21"/>
      <c r="BA840" s="21"/>
      <c r="BB840" s="21"/>
      <c r="BC840" s="21"/>
      <c r="BD840" s="21"/>
      <c r="BE840" s="21"/>
      <c r="BF840" s="24" t="s">
        <v>179</v>
      </c>
      <c r="BG840" s="24">
        <v>459.56328356819654</v>
      </c>
      <c r="BH840" s="29" t="str">
        <f>IF(_xlfn.XLOOKUP(Consolidated[[#This Row],[CODE]],'[4]PRUEBA PVI'!$D:$D,'[4]PRUEBA PVI'!$AF:$AF,"NOT FOUND")=BG840,"",_xlfn.XLOOKUP(Consolidated[[#This Row],[CODE]],'[4]PRUEBA PVI'!$D:$D,'[4]PRUEBA PVI'!$AF:$AF,"NOT FOUND"))</f>
        <v/>
      </c>
      <c r="BI840" s="30">
        <v>434.57717552873976</v>
      </c>
      <c r="BJ840" s="21">
        <v>32</v>
      </c>
      <c r="BK840" s="28" t="str">
        <f>IF(_xlfn.XLOOKUP(Consolidated[[#This Row],[CODE]],'[4]PRUEBA PVI'!$D:$D,'[4]PRUEBA PVI'!$AK:$AK,"NO DATA")=Consolidated[[#This Row],[NO OF CLASSROOMS]],"","DOES NOT MATCH")</f>
        <v/>
      </c>
      <c r="BL840" s="31">
        <f>Consolidated[[#This Row],[ENROLLMENT 2021-22]]/Consolidated[[#This Row],[NO OF CLASSROOMS]]</f>
        <v>13.580536735273117</v>
      </c>
      <c r="BM840" s="21">
        <f>Consolidated[[#This Row],[FLOOR AREA (SF)]]/Consolidated[[#This Row],[ENROLLMENT 2022-23]]</f>
        <v>104.83866253612571</v>
      </c>
      <c r="BN840" s="21" t="s">
        <v>114</v>
      </c>
      <c r="BO840" s="21" t="s">
        <v>115</v>
      </c>
      <c r="BP840" s="21" t="s">
        <v>97</v>
      </c>
      <c r="BQ840" s="21" t="s">
        <v>97</v>
      </c>
      <c r="BR840" s="21" t="s">
        <v>97</v>
      </c>
      <c r="BS840" s="21" t="str">
        <f>_xlfn.XLOOKUP(Consolidated[[#This Row],[CODE]],'[7]page 1'!$A:$A,'[7]page 1'!$C:$C,"")</f>
        <v/>
      </c>
      <c r="BT840" s="21" t="str">
        <f>_xlfn.XLOOKUP(Consolidated[[#This Row],[CODE]],[8]Sheet1!$A:$A,[8]Sheet1!$G:$G,"")</f>
        <v/>
      </c>
      <c r="BU840" s="21" t="s">
        <v>92</v>
      </c>
      <c r="BV840" s="21" t="s">
        <v>124</v>
      </c>
      <c r="BW840" s="25" t="s">
        <v>125</v>
      </c>
      <c r="BX840" s="32" t="s">
        <v>2223</v>
      </c>
      <c r="BY840" s="21" t="s">
        <v>377</v>
      </c>
      <c r="BZ840" s="21" t="s">
        <v>103</v>
      </c>
      <c r="CA840" s="33" t="s">
        <v>2148</v>
      </c>
      <c r="CB840" s="21">
        <v>1</v>
      </c>
      <c r="CC840" s="25" t="s">
        <v>172</v>
      </c>
      <c r="CD840" s="21" t="s">
        <v>97</v>
      </c>
      <c r="CE840" s="21"/>
      <c r="CF840" s="21" t="s">
        <v>143</v>
      </c>
    </row>
    <row r="841" spans="1:84" ht="56.4" x14ac:dyDescent="0.3">
      <c r="A841" s="21">
        <v>76356</v>
      </c>
      <c r="B841" s="22" t="s">
        <v>2224</v>
      </c>
      <c r="C841" s="21" t="s">
        <v>295</v>
      </c>
      <c r="D841" s="21" t="s">
        <v>2065</v>
      </c>
      <c r="E841" s="21" t="s">
        <v>2092</v>
      </c>
      <c r="F841" s="21"/>
      <c r="G841" s="21" t="s">
        <v>119</v>
      </c>
      <c r="H841" s="21" t="s">
        <v>120</v>
      </c>
      <c r="I841" s="21" t="s">
        <v>110</v>
      </c>
      <c r="J841" s="21" t="s">
        <v>93</v>
      </c>
      <c r="K841" s="21" t="s">
        <v>121</v>
      </c>
      <c r="L841" s="24">
        <v>17.240218076592587</v>
      </c>
      <c r="M841" s="24">
        <v>23.846670877326737</v>
      </c>
      <c r="N841" s="24">
        <v>17.739724383126116</v>
      </c>
      <c r="O841" s="24">
        <v>13.140672709683336</v>
      </c>
      <c r="P841" s="24">
        <v>16.010516059265594</v>
      </c>
      <c r="Q841" s="24">
        <v>11.329229049490936</v>
      </c>
      <c r="R841" s="24">
        <v>14.185150658017188</v>
      </c>
      <c r="S841" s="24" t="s">
        <v>92</v>
      </c>
      <c r="T841" s="24" t="s">
        <v>92</v>
      </c>
      <c r="U841" s="24" t="s">
        <v>92</v>
      </c>
      <c r="V841" s="24" t="s">
        <v>92</v>
      </c>
      <c r="W841" s="24" t="s">
        <v>92</v>
      </c>
      <c r="X841" s="24" t="s">
        <v>92</v>
      </c>
      <c r="Y841" s="24" t="s">
        <v>92</v>
      </c>
      <c r="Z841" s="24">
        <v>5.7248973345479879</v>
      </c>
      <c r="AA841" s="24" t="s">
        <v>92</v>
      </c>
      <c r="AB841" s="23" t="s">
        <v>290</v>
      </c>
      <c r="AC841" s="37">
        <v>18.267125450000002</v>
      </c>
      <c r="AD841" s="37">
        <v>-66.235524999999996</v>
      </c>
      <c r="AE841" s="37" t="str">
        <f>_xlfn.XLOOKUP(Consolidated[[#This Row],[CODE]],[1]updatedschoolpoints!$A:$A,[1]updatedschoolpoints!$O:$O)</f>
        <v>196-033-001-73</v>
      </c>
      <c r="AF841" s="37">
        <f>_xlfn.XLOOKUP(Consolidated[[#This Row],[CODE]],[1]updatedschoolpoints!$A:$A,[1]updatedschoolpoints!$Q:$Q)</f>
        <v>0</v>
      </c>
      <c r="AG841" s="37">
        <f>_xlfn.XLOOKUP(Consolidated[[#This Row],[CODE]],[1]updatedschoolpoints!$A:$A,[1]updatedschoolpoints!$P:$P)</f>
        <v>0</v>
      </c>
      <c r="AH841" s="37">
        <f>_xlfn.XLOOKUP(Consolidated[[#This Row],[CODE]],[1]updatedschoolpoints!$A:$A,[1]updatedschoolpoints!$I:$I)</f>
        <v>5.5447109489999997</v>
      </c>
      <c r="AI841" s="37">
        <f>_xlfn.XLOOKUP(Consolidated[[#This Row],[CODE]],[1]updatedschoolpoints!$A:$A,[1]updatedschoolpoints!$H:$H)</f>
        <v>241526.6428</v>
      </c>
      <c r="AJ841" s="21">
        <v>42000</v>
      </c>
      <c r="AK841" s="21" t="s">
        <v>797</v>
      </c>
      <c r="AL841" s="26">
        <f>_xlfn.XLOOKUP(Consolidated[[#This Row],[CODE]],'[2]FCI updated 220517'!$B:$B,'[2]FCI updated 220517'!$GD:$GD)</f>
        <v>0.82499999999999996</v>
      </c>
      <c r="AM841" s="27">
        <f>IF(AND(Consolidated[[#This Row],[DESIGNATION]]="Historic",Consolidated[[#This Row],[DESIGNATION 3/22/2022]]="Historic"),AL841,AL841/1.6)</f>
        <v>0.51562499999999989</v>
      </c>
      <c r="AN841" s="21" t="s">
        <v>45</v>
      </c>
      <c r="AO841" s="21" t="s">
        <v>97</v>
      </c>
      <c r="AP841" s="21" t="str">
        <f>_xlfn.XLOOKUP(Consolidated[[#This Row],[CODE]],'[3]PRUEBA PVI'!$D:$D,'[3]PRUEBA PVI'!$I:$I,"NO DATA")</f>
        <v>REGULAR</v>
      </c>
      <c r="AQ841" s="28" t="str">
        <f>IF(_xlfn.XLOOKUP(Consolidated[[#This Row],[CODE]],'[4]PRUEBA PVI'!$D:$D,'[4]PRUEBA PVI'!$I:$I,"NOT FOUND")=Consolidated[[#This Row],[SPECIAL SCHOOL]],"MATCHES","NO")</f>
        <v>MATCHES</v>
      </c>
      <c r="AR841" s="28"/>
      <c r="AS841" s="21">
        <f>_xlfn.XLOOKUP(Consolidated[[#This Row],[CODE]],'[5]WORKING FILE'!$D:$D,'[5]WORKING FILE'!$W:$W,"")</f>
        <v>1</v>
      </c>
      <c r="AT841" s="33" t="str">
        <f>_xlfn.XLOOKUP(Consolidated[[#This Row],[CODE]],'[5]WORKING FILE'!$D:$D,'[5]WORKING FILE'!$V:$V)</f>
        <v xml:space="preserve">Very small school. Recommned merging with FRANCISCO LOPEZ CRUZ (also a shelter) on their site. </v>
      </c>
      <c r="AU841" s="21" t="str">
        <f>_xlfn.XLOOKUP(Consolidated[[#This Row],[CODE]],'[6]Karen sort'!$D:$D,'[6]Karen sort'!$O:$O,"NOT COMPLETE")</f>
        <v>-</v>
      </c>
      <c r="AV841" s="21">
        <v>12.3</v>
      </c>
      <c r="AW841" s="21">
        <v>5</v>
      </c>
      <c r="AX841" s="21" t="s">
        <v>92</v>
      </c>
      <c r="AY841" s="27" t="s">
        <v>92</v>
      </c>
      <c r="AZ841" s="21"/>
      <c r="BA841" s="21"/>
      <c r="BB841" s="21"/>
      <c r="BC841" s="21"/>
      <c r="BD841" s="21"/>
      <c r="BE841" s="21"/>
      <c r="BF841" s="24" t="s">
        <v>179</v>
      </c>
      <c r="BG841" s="24">
        <v>124.96407514719309</v>
      </c>
      <c r="BH841" s="29" t="str">
        <f>IF(_xlfn.XLOOKUP(Consolidated[[#This Row],[CODE]],'[4]PRUEBA PVI'!$D:$D,'[4]PRUEBA PVI'!$AF:$AF,"NOT FOUND")=BG841,"",_xlfn.XLOOKUP(Consolidated[[#This Row],[CODE]],'[4]PRUEBA PVI'!$D:$D,'[4]PRUEBA PVI'!$AF:$AF,"NOT FOUND"))</f>
        <v/>
      </c>
      <c r="BI841" s="30">
        <v>121.46894758596825</v>
      </c>
      <c r="BJ841" s="21">
        <v>11</v>
      </c>
      <c r="BK841" s="28" t="str">
        <f>IF(_xlfn.XLOOKUP(Consolidated[[#This Row],[CODE]],'[4]PRUEBA PVI'!$D:$D,'[4]PRUEBA PVI'!$AK:$AK,"NO DATA")=Consolidated[[#This Row],[NO OF CLASSROOMS]],"","DOES NOT MATCH")</f>
        <v/>
      </c>
      <c r="BL841" s="31">
        <f>Consolidated[[#This Row],[ENROLLMENT 2021-22]]/Consolidated[[#This Row],[NO OF CLASSROOMS]]</f>
        <v>11.042631598724386</v>
      </c>
      <c r="BM841" s="21">
        <f>Consolidated[[#This Row],[FLOOR AREA (SF)]]/Consolidated[[#This Row],[ENROLLMENT 2022-23]]</f>
        <v>336.09659376527941</v>
      </c>
      <c r="BN841" s="21" t="s">
        <v>114</v>
      </c>
      <c r="BO841" s="21" t="s">
        <v>115</v>
      </c>
      <c r="BP841" s="21" t="s">
        <v>97</v>
      </c>
      <c r="BQ841" s="21" t="s">
        <v>123</v>
      </c>
      <c r="BR841" s="21" t="s">
        <v>97</v>
      </c>
      <c r="BS841" s="21" t="str">
        <f>_xlfn.XLOOKUP(Consolidated[[#This Row],[CODE]],'[7]page 1'!$A:$A,'[7]page 1'!$C:$C,"")</f>
        <v/>
      </c>
      <c r="BT841" s="21" t="str">
        <f>_xlfn.XLOOKUP(Consolidated[[#This Row],[CODE]],[8]Sheet1!$A:$A,[8]Sheet1!$G:$G,"")</f>
        <v/>
      </c>
      <c r="BU841" s="21" t="s">
        <v>92</v>
      </c>
      <c r="BV841" s="21" t="s">
        <v>124</v>
      </c>
      <c r="BW841" s="25" t="s">
        <v>279</v>
      </c>
      <c r="BX841" s="32" t="s">
        <v>2225</v>
      </c>
      <c r="BY841" s="21" t="s">
        <v>2092</v>
      </c>
      <c r="BZ841" s="21" t="s">
        <v>103</v>
      </c>
      <c r="CA841" s="33" t="s">
        <v>2096</v>
      </c>
      <c r="CB841" s="21">
        <v>2</v>
      </c>
      <c r="CC841" s="25" t="s">
        <v>172</v>
      </c>
      <c r="CD841" s="21" t="s">
        <v>97</v>
      </c>
      <c r="CE841" s="21"/>
      <c r="CF841" s="21" t="s">
        <v>117</v>
      </c>
    </row>
    <row r="842" spans="1:84" ht="56.4" x14ac:dyDescent="0.3">
      <c r="A842" s="21">
        <v>76562</v>
      </c>
      <c r="B842" s="22" t="s">
        <v>2226</v>
      </c>
      <c r="C842" s="21" t="s">
        <v>91</v>
      </c>
      <c r="D842" s="21" t="s">
        <v>377</v>
      </c>
      <c r="E842" s="21" t="s">
        <v>521</v>
      </c>
      <c r="F842" s="21"/>
      <c r="G842" s="21" t="s">
        <v>108</v>
      </c>
      <c r="H842" s="21" t="s">
        <v>109</v>
      </c>
      <c r="I842" s="21" t="s">
        <v>92</v>
      </c>
      <c r="J842" s="21" t="s">
        <v>93</v>
      </c>
      <c r="K842" s="21" t="s">
        <v>111</v>
      </c>
      <c r="L842" s="24" t="s">
        <v>92</v>
      </c>
      <c r="M842" s="24">
        <v>23.846670877326737</v>
      </c>
      <c r="N842" s="24">
        <v>23.341742609376467</v>
      </c>
      <c r="O842" s="24">
        <v>25.342725940103577</v>
      </c>
      <c r="P842" s="24">
        <v>22.603081495433777</v>
      </c>
      <c r="Q842" s="24">
        <v>39.652301673218275</v>
      </c>
      <c r="R842" s="24">
        <v>27.424624605499897</v>
      </c>
      <c r="S842" s="24">
        <v>59.748079203855937</v>
      </c>
      <c r="T842" s="24">
        <v>40.645523149942427</v>
      </c>
      <c r="U842" s="24">
        <v>44.688727030294537</v>
      </c>
      <c r="V842" s="24" t="s">
        <v>92</v>
      </c>
      <c r="W842" s="24" t="s">
        <v>92</v>
      </c>
      <c r="X842" s="24" t="s">
        <v>92</v>
      </c>
      <c r="Y842" s="24" t="s">
        <v>92</v>
      </c>
      <c r="Z842" s="24">
        <v>9.159835735276781</v>
      </c>
      <c r="AA842" s="24" t="s">
        <v>92</v>
      </c>
      <c r="AB842" s="23" t="s">
        <v>136</v>
      </c>
      <c r="AC842" s="21">
        <v>18.395837369999999</v>
      </c>
      <c r="AD842" s="21">
        <v>-66.259168529999997</v>
      </c>
      <c r="AE842" s="21" t="str">
        <f>_xlfn.XLOOKUP(Consolidated[[#This Row],[CODE]],[1]updatedschoolpoints!$A:$A,[1]updatedschoolpoints!$O:$O)</f>
        <v>083-029-017-01</v>
      </c>
      <c r="AF842" s="21">
        <f>_xlfn.XLOOKUP(Consolidated[[#This Row],[CODE]],[1]updatedschoolpoints!$A:$A,[1]updatedschoolpoints!$Q:$Q)</f>
        <v>1</v>
      </c>
      <c r="AG842" s="21">
        <f>_xlfn.XLOOKUP(Consolidated[[#This Row],[CODE]],[1]updatedschoolpoints!$A:$A,[1]updatedschoolpoints!$P:$P)</f>
        <v>17</v>
      </c>
      <c r="AH842" s="21">
        <f>_xlfn.XLOOKUP(Consolidated[[#This Row],[CODE]],[1]updatedschoolpoints!$A:$A,[1]updatedschoolpoints!$I:$I)</f>
        <v>3.4257235690000001</v>
      </c>
      <c r="AI842" s="21">
        <f>_xlfn.XLOOKUP(Consolidated[[#This Row],[CODE]],[1]updatedschoolpoints!$A:$A,[1]updatedschoolpoints!$H:$H)</f>
        <v>149224.51869999999</v>
      </c>
      <c r="AJ842" s="21">
        <v>34290</v>
      </c>
      <c r="AK842" s="21" t="s">
        <v>504</v>
      </c>
      <c r="AL842" s="26">
        <f>_xlfn.XLOOKUP(Consolidated[[#This Row],[CODE]],'[2]FCI updated 220517'!$B:$B,'[2]FCI updated 220517'!$GD:$GD)</f>
        <v>0.69499999999999995</v>
      </c>
      <c r="AM842" s="27">
        <f>IF(AND(Consolidated[[#This Row],[DESIGNATION]]="Historic",Consolidated[[#This Row],[DESIGNATION 3/22/2022]]="Historic"),AL842,AL842/1.6)</f>
        <v>0.43437499999999996</v>
      </c>
      <c r="AN842" s="21" t="s">
        <v>45</v>
      </c>
      <c r="AO842" s="21" t="s">
        <v>97</v>
      </c>
      <c r="AP842" s="21" t="str">
        <f>_xlfn.XLOOKUP(Consolidated[[#This Row],[CODE]],'[3]PRUEBA PVI'!$D:$D,'[3]PRUEBA PVI'!$I:$I,"NO DATA")</f>
        <v>REGULAR</v>
      </c>
      <c r="AQ842" s="28" t="str">
        <f>IF(_xlfn.XLOOKUP(Consolidated[[#This Row],[CODE]],'[4]PRUEBA PVI'!$D:$D,'[4]PRUEBA PVI'!$I:$I,"NOT FOUND")=Consolidated[[#This Row],[SPECIAL SCHOOL]],"MATCHES","NO")</f>
        <v>MATCHES</v>
      </c>
      <c r="AR842" s="28"/>
      <c r="AS842" s="21">
        <f>_xlfn.XLOOKUP(Consolidated[[#This Row],[CODE]],'[5]WORKING FILE'!$D:$D,'[5]WORKING FILE'!$W:$W,"")</f>
        <v>4</v>
      </c>
      <c r="AT842" s="33" t="str">
        <f>_xlfn.XLOOKUP(Consolidated[[#This Row],[CODE]],'[5]WORKING FILE'!$D:$D,'[5]WORKING FILE'!$V:$V)</f>
        <v>1.2m to  JOSE NEVAREZ LOPEZ diiferent municipality, otherwise remote, 1 new PK, needs SF but in a flood zone</v>
      </c>
      <c r="AU842" s="21" t="str">
        <f>_xlfn.XLOOKUP(Consolidated[[#This Row],[CODE]],'[6]Karen sort'!$D:$D,'[6]Karen sort'!$O:$O,"NOT COMPLETE")</f>
        <v>PK-8</v>
      </c>
      <c r="AV842" s="21">
        <v>9.6999999999999993</v>
      </c>
      <c r="AW842" s="21">
        <v>3</v>
      </c>
      <c r="AX842" s="21" t="s">
        <v>92</v>
      </c>
      <c r="AY842" s="27" t="s">
        <v>92</v>
      </c>
      <c r="AZ842" s="21"/>
      <c r="BA842" s="21"/>
      <c r="BB842" s="21"/>
      <c r="BC842" s="21"/>
      <c r="BD842" s="21"/>
      <c r="BE842" s="21"/>
      <c r="BF842" s="24" t="s">
        <v>179</v>
      </c>
      <c r="BG842" s="24">
        <v>316.45331232032845</v>
      </c>
      <c r="BH842" s="29" t="str">
        <f>IF(_xlfn.XLOOKUP(Consolidated[[#This Row],[CODE]],'[4]PRUEBA PVI'!$D:$D,'[4]PRUEBA PVI'!$AF:$AF,"NOT FOUND")=BG842,"",_xlfn.XLOOKUP(Consolidated[[#This Row],[CODE]],'[4]PRUEBA PVI'!$D:$D,'[4]PRUEBA PVI'!$AF:$AF,"NOT FOUND"))</f>
        <v/>
      </c>
      <c r="BI842" s="30">
        <v>301.04825476100405</v>
      </c>
      <c r="BJ842" s="21">
        <v>20</v>
      </c>
      <c r="BK842" s="28" t="str">
        <f>IF(_xlfn.XLOOKUP(Consolidated[[#This Row],[CODE]],'[4]PRUEBA PVI'!$D:$D,'[4]PRUEBA PVI'!$AK:$AK,"NO DATA")=Consolidated[[#This Row],[NO OF CLASSROOMS]],"","DOES NOT MATCH")</f>
        <v/>
      </c>
      <c r="BL842" s="31">
        <f>Consolidated[[#This Row],[ENROLLMENT 2021-22]]/Consolidated[[#This Row],[NO OF CLASSROOMS]]</f>
        <v>15.052412738050203</v>
      </c>
      <c r="BM842" s="21">
        <f>Consolidated[[#This Row],[FLOOR AREA (SF)]]/Consolidated[[#This Row],[ENROLLMENT 2022-23]]</f>
        <v>108.35721626225262</v>
      </c>
      <c r="BN842" s="21" t="s">
        <v>114</v>
      </c>
      <c r="BO842" s="21" t="s">
        <v>115</v>
      </c>
      <c r="BP842" s="21" t="s">
        <v>97</v>
      </c>
      <c r="BQ842" s="21" t="s">
        <v>123</v>
      </c>
      <c r="BR842" s="21" t="s">
        <v>97</v>
      </c>
      <c r="BS842" s="21" t="str">
        <f>_xlfn.XLOOKUP(Consolidated[[#This Row],[CODE]],'[7]page 1'!$A:$A,'[7]page 1'!$C:$C,"")</f>
        <v/>
      </c>
      <c r="BT842" s="21" t="str">
        <f>_xlfn.XLOOKUP(Consolidated[[#This Row],[CODE]],[8]Sheet1!$A:$A,[8]Sheet1!$G:$G,"")</f>
        <v/>
      </c>
      <c r="BU842" s="21" t="s">
        <v>92</v>
      </c>
      <c r="BV842" s="21" t="s">
        <v>124</v>
      </c>
      <c r="BW842" s="25" t="s">
        <v>227</v>
      </c>
      <c r="BX842" s="32" t="s">
        <v>2227</v>
      </c>
      <c r="BY842" s="21" t="s">
        <v>521</v>
      </c>
      <c r="BZ842" s="21" t="s">
        <v>826</v>
      </c>
      <c r="CA842" s="33" t="s">
        <v>524</v>
      </c>
      <c r="CB842" s="21">
        <v>1</v>
      </c>
      <c r="CC842" s="25" t="s">
        <v>253</v>
      </c>
      <c r="CD842" s="21" t="s">
        <v>97</v>
      </c>
      <c r="CE842" s="21"/>
      <c r="CF842" s="21" t="s">
        <v>134</v>
      </c>
    </row>
    <row r="843" spans="1:84" ht="41.4" x14ac:dyDescent="0.3">
      <c r="A843" s="21">
        <v>77289</v>
      </c>
      <c r="B843" s="22" t="s">
        <v>2228</v>
      </c>
      <c r="C843" s="21" t="s">
        <v>1698</v>
      </c>
      <c r="D843" s="21" t="s">
        <v>1747</v>
      </c>
      <c r="E843" s="21" t="s">
        <v>1698</v>
      </c>
      <c r="F843" s="21"/>
      <c r="G843" s="21" t="s">
        <v>108</v>
      </c>
      <c r="H843" s="21" t="s">
        <v>109</v>
      </c>
      <c r="I843" s="21" t="s">
        <v>92</v>
      </c>
      <c r="J843" s="21" t="s">
        <v>93</v>
      </c>
      <c r="K843" s="21" t="s">
        <v>111</v>
      </c>
      <c r="L843" s="24" t="s">
        <v>92</v>
      </c>
      <c r="M843" s="24">
        <v>18.123469866768321</v>
      </c>
      <c r="N843" s="24">
        <v>15.872384974375997</v>
      </c>
      <c r="O843" s="24">
        <v>17.833770105998813</v>
      </c>
      <c r="P843" s="24">
        <v>18.835901246194815</v>
      </c>
      <c r="Q843" s="24">
        <v>17.937945995027317</v>
      </c>
      <c r="R843" s="24">
        <v>21.750564342293021</v>
      </c>
      <c r="S843" s="24">
        <v>28.451466287550446</v>
      </c>
      <c r="T843" s="24">
        <v>26.466852283683441</v>
      </c>
      <c r="U843" s="24">
        <v>17.114831628623442</v>
      </c>
      <c r="V843" s="24" t="s">
        <v>92</v>
      </c>
      <c r="W843" s="24" t="s">
        <v>92</v>
      </c>
      <c r="X843" s="24" t="s">
        <v>92</v>
      </c>
      <c r="Y843" s="24" t="s">
        <v>92</v>
      </c>
      <c r="Z843" s="24" t="s">
        <v>92</v>
      </c>
      <c r="AA843" s="24" t="s">
        <v>92</v>
      </c>
      <c r="AB843" s="23" t="s">
        <v>1815</v>
      </c>
      <c r="AC843" s="21">
        <v>18.401669999999999</v>
      </c>
      <c r="AD843" s="21">
        <v>-66.037769999999995</v>
      </c>
      <c r="AE843" s="21" t="str">
        <f>_xlfn.XLOOKUP(Consolidated[[#This Row],[CODE]],[1]updatedschoolpoints!$A:$A,[1]updatedschoolpoints!$O:$O)</f>
        <v>087-004-458-25</v>
      </c>
      <c r="AF843" s="21">
        <f>_xlfn.XLOOKUP(Consolidated[[#This Row],[CODE]],[1]updatedschoolpoints!$A:$A,[1]updatedschoolpoints!$Q:$Q)</f>
        <v>1</v>
      </c>
      <c r="AG843" s="21">
        <f>_xlfn.XLOOKUP(Consolidated[[#This Row],[CODE]],[1]updatedschoolpoints!$A:$A,[1]updatedschoolpoints!$P:$P)</f>
        <v>458</v>
      </c>
      <c r="AH843" s="21">
        <f>_xlfn.XLOOKUP(Consolidated[[#This Row],[CODE]],[1]updatedschoolpoints!$A:$A,[1]updatedschoolpoints!$I:$I)</f>
        <v>4.7855813109999996</v>
      </c>
      <c r="AI843" s="21">
        <f>_xlfn.XLOOKUP(Consolidated[[#This Row],[CODE]],[1]updatedschoolpoints!$A:$A,[1]updatedschoolpoints!$H:$H)</f>
        <v>208459.92189999999</v>
      </c>
      <c r="AJ843" s="21">
        <v>62264</v>
      </c>
      <c r="AK843" s="21" t="s">
        <v>270</v>
      </c>
      <c r="AL843" s="26">
        <f>_xlfn.XLOOKUP(Consolidated[[#This Row],[CODE]],'[2]FCI updated 220517'!$B:$B,'[2]FCI updated 220517'!$GD:$GD)</f>
        <v>0.81</v>
      </c>
      <c r="AM843" s="27">
        <f>IF(AND(Consolidated[[#This Row],[DESIGNATION]]="Historic",Consolidated[[#This Row],[DESIGNATION 3/22/2022]]="Historic"),AL843,AL843/1.6)</f>
        <v>0.50624999999999998</v>
      </c>
      <c r="AN843" s="21" t="s">
        <v>45</v>
      </c>
      <c r="AO843" s="21" t="s">
        <v>97</v>
      </c>
      <c r="AP843" s="21" t="str">
        <f>_xlfn.XLOOKUP(Consolidated[[#This Row],[CODE]],'[3]PRUEBA PVI'!$D:$D,'[3]PRUEBA PVI'!$I:$I,"NO DATA")</f>
        <v>REGULAR</v>
      </c>
      <c r="AQ843" s="28" t="str">
        <f>IF(_xlfn.XLOOKUP(Consolidated[[#This Row],[CODE]],'[4]PRUEBA PVI'!$D:$D,'[4]PRUEBA PVI'!$I:$I,"NOT FOUND")=Consolidated[[#This Row],[SPECIAL SCHOOL]],"MATCHES","NO")</f>
        <v>MATCHES</v>
      </c>
      <c r="AR843" s="28"/>
      <c r="AS843" s="21">
        <f>_xlfn.XLOOKUP(Consolidated[[#This Row],[CODE]],'[5]WORKING FILE'!$D:$D,'[5]WORKING FILE'!$W:$W,"")</f>
        <v>4</v>
      </c>
      <c r="AT843" s="33">
        <f>_xlfn.XLOOKUP(Consolidated[[#This Row],[CODE]],'[5]WORKING FILE'!$D:$D,'[5]WORKING FILE'!$V:$V)</f>
        <v>0</v>
      </c>
      <c r="AU843" s="21" t="str">
        <f>_xlfn.XLOOKUP(Consolidated[[#This Row],[CODE]],'[6]Karen sort'!$D:$D,'[6]Karen sort'!$O:$O,"NOT COMPLETE")</f>
        <v>PK-5</v>
      </c>
      <c r="AV843" s="21">
        <v>43.6</v>
      </c>
      <c r="AW843" s="21">
        <v>2</v>
      </c>
      <c r="AX843" s="21" t="s">
        <v>92</v>
      </c>
      <c r="AY843" s="27" t="s">
        <v>92</v>
      </c>
      <c r="AZ843" s="21"/>
      <c r="BA843" s="21"/>
      <c r="BB843" s="21"/>
      <c r="BC843" s="21"/>
      <c r="BD843" s="21"/>
      <c r="BE843" s="21"/>
      <c r="BF843" s="24" t="s">
        <v>179</v>
      </c>
      <c r="BG843" s="24">
        <v>195.7968440618483</v>
      </c>
      <c r="BH843" s="29" t="str">
        <f>IF(_xlfn.XLOOKUP(Consolidated[[#This Row],[CODE]],'[4]PRUEBA PVI'!$D:$D,'[4]PRUEBA PVI'!$AF:$AF,"NOT FOUND")=BG843,"",_xlfn.XLOOKUP(Consolidated[[#This Row],[CODE]],'[4]PRUEBA PVI'!$D:$D,'[4]PRUEBA PVI'!$AF:$AF,"NOT FOUND"))</f>
        <v/>
      </c>
      <c r="BI843" s="30">
        <v>185.20780211587669</v>
      </c>
      <c r="BJ843" s="21">
        <v>33</v>
      </c>
      <c r="BK843" s="28" t="str">
        <f>IF(_xlfn.XLOOKUP(Consolidated[[#This Row],[CODE]],'[4]PRUEBA PVI'!$D:$D,'[4]PRUEBA PVI'!$AK:$AK,"NO DATA")=Consolidated[[#This Row],[NO OF CLASSROOMS]],"","DOES NOT MATCH")</f>
        <v/>
      </c>
      <c r="BL843" s="31">
        <f>Consolidated[[#This Row],[ENROLLMENT 2021-22]]/Consolidated[[#This Row],[NO OF CLASSROOMS]]</f>
        <v>5.612357639875051</v>
      </c>
      <c r="BM843" s="21">
        <f>Consolidated[[#This Row],[FLOOR AREA (SF)]]/Consolidated[[#This Row],[ENROLLMENT 2022-23]]</f>
        <v>318.00308272758497</v>
      </c>
      <c r="BN843" s="21" t="s">
        <v>99</v>
      </c>
      <c r="BO843" s="21" t="s">
        <v>132</v>
      </c>
      <c r="BP843" s="21" t="s">
        <v>97</v>
      </c>
      <c r="BQ843" s="21" t="s">
        <v>97</v>
      </c>
      <c r="BR843" s="21" t="s">
        <v>97</v>
      </c>
      <c r="BS843" s="21" t="str">
        <f>_xlfn.XLOOKUP(Consolidated[[#This Row],[CODE]],'[7]page 1'!$A:$A,'[7]page 1'!$C:$C,"")</f>
        <v/>
      </c>
      <c r="BT843" s="21" t="str">
        <f>_xlfn.XLOOKUP(Consolidated[[#This Row],[CODE]],[8]Sheet1!$A:$A,[8]Sheet1!$G:$G,"")</f>
        <v/>
      </c>
      <c r="BU843" s="21" t="s">
        <v>92</v>
      </c>
      <c r="BV843" s="21" t="s">
        <v>101</v>
      </c>
      <c r="BW843" s="25" t="s">
        <v>92</v>
      </c>
      <c r="BX843" s="32" t="s">
        <v>2229</v>
      </c>
      <c r="BY843" s="21" t="s">
        <v>1698</v>
      </c>
      <c r="BZ843" s="21" t="s">
        <v>103</v>
      </c>
      <c r="CA843" s="33" t="s">
        <v>1831</v>
      </c>
      <c r="CB843" s="21">
        <v>4</v>
      </c>
      <c r="CC843" s="25" t="s">
        <v>253</v>
      </c>
      <c r="CD843" s="21" t="s">
        <v>97</v>
      </c>
      <c r="CE843" s="21"/>
      <c r="CF843" s="21" t="s">
        <v>387</v>
      </c>
    </row>
    <row r="844" spans="1:84" ht="27.6" x14ac:dyDescent="0.3">
      <c r="A844" s="21">
        <v>77461</v>
      </c>
      <c r="B844" s="22" t="s">
        <v>2230</v>
      </c>
      <c r="C844" s="21" t="s">
        <v>295</v>
      </c>
      <c r="D844" s="21" t="s">
        <v>2056</v>
      </c>
      <c r="E844" s="21" t="s">
        <v>2106</v>
      </c>
      <c r="F844" s="21"/>
      <c r="G844" s="21" t="s">
        <v>108</v>
      </c>
      <c r="H844" s="21" t="s">
        <v>109</v>
      </c>
      <c r="I844" s="21" t="s">
        <v>92</v>
      </c>
      <c r="J844" s="21" t="s">
        <v>92</v>
      </c>
      <c r="K844" s="21" t="s">
        <v>111</v>
      </c>
      <c r="L844" s="24" t="s">
        <v>92</v>
      </c>
      <c r="M844" s="24">
        <v>38.154673403722782</v>
      </c>
      <c r="N844" s="24">
        <v>41.081466992502584</v>
      </c>
      <c r="O844" s="24">
        <v>43.176496046102386</v>
      </c>
      <c r="P844" s="24">
        <v>57.449498800894183</v>
      </c>
      <c r="Q844" s="24">
        <v>60.422554930618325</v>
      </c>
      <c r="R844" s="24">
        <v>71.871430000620421</v>
      </c>
      <c r="S844" s="24">
        <v>104.32204305435164</v>
      </c>
      <c r="T844" s="24">
        <v>101.14118551264743</v>
      </c>
      <c r="U844" s="24">
        <v>105.54146170984455</v>
      </c>
      <c r="V844" s="24" t="s">
        <v>92</v>
      </c>
      <c r="W844" s="24" t="s">
        <v>92</v>
      </c>
      <c r="X844" s="24" t="s">
        <v>92</v>
      </c>
      <c r="Y844" s="24" t="s">
        <v>92</v>
      </c>
      <c r="Z844" s="24" t="s">
        <v>92</v>
      </c>
      <c r="AA844" s="24" t="s">
        <v>92</v>
      </c>
      <c r="AB844" s="23" t="s">
        <v>213</v>
      </c>
      <c r="AC844" s="72">
        <v>18.345492</v>
      </c>
      <c r="AD844" s="72">
        <v>-66.279351000000005</v>
      </c>
      <c r="AE844" s="72" t="str">
        <f>_xlfn.XLOOKUP(Consolidated[[#This Row],[CODE]],[1]updatedschoolpoints!$A:$A,[1]updatedschoolpoints!$O:$O)</f>
        <v>111-086-119-48</v>
      </c>
      <c r="AF844" s="72">
        <f>_xlfn.XLOOKUP(Consolidated[[#This Row],[CODE]],[1]updatedschoolpoints!$A:$A,[1]updatedschoolpoints!$Q:$Q)</f>
        <v>48</v>
      </c>
      <c r="AG844" s="72">
        <f>_xlfn.XLOOKUP(Consolidated[[#This Row],[CODE]],[1]updatedschoolpoints!$A:$A,[1]updatedschoolpoints!$P:$P)</f>
        <v>119</v>
      </c>
      <c r="AH844" s="72">
        <f>_xlfn.XLOOKUP(Consolidated[[#This Row],[CODE]],[1]updatedschoolpoints!$A:$A,[1]updatedschoolpoints!$I:$I)</f>
        <v>2.9284991709999999</v>
      </c>
      <c r="AI844" s="72">
        <f>_xlfn.XLOOKUP(Consolidated[[#This Row],[CODE]],[1]updatedschoolpoints!$A:$A,[1]updatedschoolpoints!$H:$H)</f>
        <v>127564.9136</v>
      </c>
      <c r="AJ844" s="21">
        <v>94110</v>
      </c>
      <c r="AK844" s="21" t="s">
        <v>351</v>
      </c>
      <c r="AL844" s="26">
        <f>_xlfn.XLOOKUP(Consolidated[[#This Row],[CODE]],'[9]Added completed QCQA items 2206'!$J:$J,'[9]Added completed QCQA items 2206'!$GB:$GB,"MISSING")</f>
        <v>0.60849999999999904</v>
      </c>
      <c r="AM844" s="27">
        <f>IF(AND(Consolidated[[#This Row],[DESIGNATION]]="Historic",Consolidated[[#This Row],[DESIGNATION 3/22/2022]]="Historic"),AL844,AL844/1.6)</f>
        <v>0.38031249999999939</v>
      </c>
      <c r="AN844" s="21" t="s">
        <v>45</v>
      </c>
      <c r="AO844" s="21" t="s">
        <v>46</v>
      </c>
      <c r="AP844" s="21" t="str">
        <f>_xlfn.XLOOKUP(Consolidated[[#This Row],[CODE]],'[3]PRUEBA PVI'!$D:$D,'[3]PRUEBA PVI'!$I:$I,"NO DATA")</f>
        <v>REGULAR</v>
      </c>
      <c r="AQ844" s="28" t="str">
        <f>IF(_xlfn.XLOOKUP(Consolidated[[#This Row],[CODE]],'[4]PRUEBA PVI'!$D:$D,'[4]PRUEBA PVI'!$I:$I,"NOT FOUND")=Consolidated[[#This Row],[SPECIAL SCHOOL]],"MATCHES","NO")</f>
        <v>MATCHES</v>
      </c>
      <c r="AR844" s="28"/>
      <c r="AS844" s="21">
        <f>_xlfn.XLOOKUP(Consolidated[[#This Row],[CODE]],'[5]WORKING FILE'!$D:$D,'[5]WORKING FILE'!$W:$W,"")</f>
        <v>3</v>
      </c>
      <c r="AT844" s="33" t="str">
        <f>_xlfn.XLOOKUP(Consolidated[[#This Row],[CODE]],'[5]WORKING FILE'!$D:$D,'[5]WORKING FILE'!$V:$V)</f>
        <v>Specialty School Keep</v>
      </c>
      <c r="AU844" s="21" t="str">
        <f>_xlfn.XLOOKUP(Consolidated[[#This Row],[CODE]],'[6]Karen sort'!$D:$D,'[6]Karen sort'!$O:$O,"NOT COMPLETE")</f>
        <v>K-8</v>
      </c>
      <c r="AV844" s="21">
        <v>14.6</v>
      </c>
      <c r="AW844" s="21">
        <v>5</v>
      </c>
      <c r="AX844" s="21" t="s">
        <v>92</v>
      </c>
      <c r="AY844" s="27" t="s">
        <v>92</v>
      </c>
      <c r="AZ844" s="21"/>
      <c r="BA844" s="21"/>
      <c r="BB844" s="21"/>
      <c r="BC844" s="21"/>
      <c r="BD844" s="21"/>
      <c r="BE844" s="21"/>
      <c r="BF844" s="24" t="s">
        <v>179</v>
      </c>
      <c r="BG844" s="24">
        <v>623.16081045130431</v>
      </c>
      <c r="BH844" s="29" t="str">
        <f>IF(_xlfn.XLOOKUP(Consolidated[[#This Row],[CODE]],'[4]PRUEBA PVI'!$D:$D,'[4]PRUEBA PVI'!$AF:$AF,"NOT FOUND")=BG844,"",_xlfn.XLOOKUP(Consolidated[[#This Row],[CODE]],'[4]PRUEBA PVI'!$D:$D,'[4]PRUEBA PVI'!$AF:$AF,"NOT FOUND"))</f>
        <v/>
      </c>
      <c r="BI844" s="30">
        <v>589.28686546732945</v>
      </c>
      <c r="BJ844" s="21">
        <v>41</v>
      </c>
      <c r="BK844" s="28" t="str">
        <f>IF(_xlfn.XLOOKUP(Consolidated[[#This Row],[CODE]],'[4]PRUEBA PVI'!$D:$D,'[4]PRUEBA PVI'!$AK:$AK,"NO DATA")=Consolidated[[#This Row],[NO OF CLASSROOMS]],"","DOES NOT MATCH")</f>
        <v/>
      </c>
      <c r="BL844" s="31">
        <f>Consolidated[[#This Row],[ENROLLMENT 2021-22]]/Consolidated[[#This Row],[NO OF CLASSROOMS]]</f>
        <v>14.372850377251938</v>
      </c>
      <c r="BM844" s="21">
        <f>Consolidated[[#This Row],[FLOOR AREA (SF)]]/Consolidated[[#This Row],[ENROLLMENT 2022-23]]</f>
        <v>151.0204082503902</v>
      </c>
      <c r="BN844" s="21" t="s">
        <v>114</v>
      </c>
      <c r="BO844" s="21" t="s">
        <v>115</v>
      </c>
      <c r="BP844" s="21" t="s">
        <v>97</v>
      </c>
      <c r="BQ844" s="21" t="s">
        <v>97</v>
      </c>
      <c r="BR844" s="21" t="s">
        <v>97</v>
      </c>
      <c r="BS844" s="21" t="str">
        <f>_xlfn.XLOOKUP(Consolidated[[#This Row],[CODE]],'[7]page 1'!$A:$A,'[7]page 1'!$C:$C,"")</f>
        <v/>
      </c>
      <c r="BT844" s="21" t="str">
        <f>_xlfn.XLOOKUP(Consolidated[[#This Row],[CODE]],[8]Sheet1!$A:$A,[8]Sheet1!$G:$G,"")</f>
        <v>ESSER ROOF SEALING PROGRAM</v>
      </c>
      <c r="BU844" s="21" t="s">
        <v>92</v>
      </c>
      <c r="BV844" s="21" t="s">
        <v>124</v>
      </c>
      <c r="BW844" s="25" t="s">
        <v>92</v>
      </c>
      <c r="BX844" s="32" t="s">
        <v>2231</v>
      </c>
      <c r="BY844" s="21" t="s">
        <v>2106</v>
      </c>
      <c r="BZ844" s="21" t="s">
        <v>103</v>
      </c>
      <c r="CA844" s="33" t="s">
        <v>2108</v>
      </c>
      <c r="CB844" s="21">
        <v>1</v>
      </c>
      <c r="CC844" s="25" t="s">
        <v>253</v>
      </c>
      <c r="CD844" s="21" t="s">
        <v>97</v>
      </c>
      <c r="CE844" s="21"/>
      <c r="CF844" s="21" t="s">
        <v>143</v>
      </c>
    </row>
    <row r="845" spans="1:84" ht="27.6" x14ac:dyDescent="0.3">
      <c r="A845" s="21">
        <v>77552</v>
      </c>
      <c r="B845" s="22" t="s">
        <v>2232</v>
      </c>
      <c r="C845" s="21" t="s">
        <v>295</v>
      </c>
      <c r="D845" s="21" t="s">
        <v>295</v>
      </c>
      <c r="E845" s="21" t="s">
        <v>295</v>
      </c>
      <c r="F845" s="21"/>
      <c r="G845" s="21" t="s">
        <v>234</v>
      </c>
      <c r="H845" s="21" t="s">
        <v>235</v>
      </c>
      <c r="I845" s="21" t="s">
        <v>92</v>
      </c>
      <c r="J845" s="21" t="s">
        <v>92</v>
      </c>
      <c r="K845" s="21" t="s">
        <v>236</v>
      </c>
      <c r="L845" s="24" t="s">
        <v>92</v>
      </c>
      <c r="M845" s="24" t="s">
        <v>92</v>
      </c>
      <c r="N845" s="24" t="s">
        <v>92</v>
      </c>
      <c r="O845" s="24" t="s">
        <v>92</v>
      </c>
      <c r="P845" s="24" t="s">
        <v>92</v>
      </c>
      <c r="Q845" s="24" t="s">
        <v>92</v>
      </c>
      <c r="R845" s="24" t="s">
        <v>92</v>
      </c>
      <c r="S845" s="24">
        <v>58.799696994270917</v>
      </c>
      <c r="T845" s="24">
        <v>48.207480945280551</v>
      </c>
      <c r="U845" s="24">
        <v>76.06591834943751</v>
      </c>
      <c r="V845" s="24">
        <v>82.109237953891935</v>
      </c>
      <c r="W845" s="24">
        <v>84.904791823056925</v>
      </c>
      <c r="X845" s="24">
        <v>84.91506432190657</v>
      </c>
      <c r="Y845" s="24">
        <v>105.14706309922539</v>
      </c>
      <c r="Z845" s="24" t="s">
        <v>92</v>
      </c>
      <c r="AA845" s="24" t="s">
        <v>92</v>
      </c>
      <c r="AB845" s="23" t="s">
        <v>381</v>
      </c>
      <c r="AC845" s="21">
        <v>18.39451</v>
      </c>
      <c r="AD845" s="21">
        <v>-66.174120000000002</v>
      </c>
      <c r="AE845" s="21" t="str">
        <f>_xlfn.XLOOKUP(Consolidated[[#This Row],[CODE]],[1]updatedschoolpoints!$A:$A,[1]updatedschoolpoints!$O:$O)</f>
        <v>085-033-226-01</v>
      </c>
      <c r="AF845" s="21">
        <f>_xlfn.XLOOKUP(Consolidated[[#This Row],[CODE]],[1]updatedschoolpoints!$A:$A,[1]updatedschoolpoints!$Q:$Q)</f>
        <v>1</v>
      </c>
      <c r="AG845" s="21">
        <f>_xlfn.XLOOKUP(Consolidated[[#This Row],[CODE]],[1]updatedschoolpoints!$A:$A,[1]updatedschoolpoints!$P:$P)</f>
        <v>226</v>
      </c>
      <c r="AH845" s="21">
        <f>_xlfn.XLOOKUP(Consolidated[[#This Row],[CODE]],[1]updatedschoolpoints!$A:$A,[1]updatedschoolpoints!$I:$I)</f>
        <v>6.8491171550000001</v>
      </c>
      <c r="AI845" s="21">
        <f>_xlfn.XLOOKUP(Consolidated[[#This Row],[CODE]],[1]updatedschoolpoints!$A:$A,[1]updatedschoolpoints!$H:$H)</f>
        <v>298346.34989999997</v>
      </c>
      <c r="AJ845" s="21">
        <v>81495</v>
      </c>
      <c r="AK845" s="21" t="s">
        <v>418</v>
      </c>
      <c r="AL845" s="26">
        <f>_xlfn.XLOOKUP(Consolidated[[#This Row],[CODE]],'[2]FCI updated 220517'!$B:$B,'[2]FCI updated 220517'!$GD:$GD)</f>
        <v>1.3560000000000001</v>
      </c>
      <c r="AM845" s="27">
        <f>IF(AND(Consolidated[[#This Row],[DESIGNATION]]="Historic",Consolidated[[#This Row],[DESIGNATION 3/22/2022]]="Historic"),AL845,AL845/1.6)</f>
        <v>0.84750000000000003</v>
      </c>
      <c r="AN845" s="21" t="s">
        <v>97</v>
      </c>
      <c r="AO845" s="21" t="s">
        <v>97</v>
      </c>
      <c r="AP845" s="21" t="str">
        <f>_xlfn.XLOOKUP(Consolidated[[#This Row],[CODE]],'[3]PRUEBA PVI'!$D:$D,'[3]PRUEBA PVI'!$I:$I,"NO DATA")</f>
        <v>STEM (CS/MT)</v>
      </c>
      <c r="AQ845" s="28" t="str">
        <f>IF(_xlfn.XLOOKUP(Consolidated[[#This Row],[CODE]],'[4]PRUEBA PVI'!$D:$D,'[4]PRUEBA PVI'!$I:$I,"NOT FOUND")=Consolidated[[#This Row],[SPECIAL SCHOOL]],"MATCHES","NO")</f>
        <v>MATCHES</v>
      </c>
      <c r="AR845" s="28"/>
      <c r="AS845" s="21">
        <f>_xlfn.XLOOKUP(Consolidated[[#This Row],[CODE]],'[5]WORKING FILE'!$D:$D,'[5]WORKING FILE'!$W:$W,"")</f>
        <v>3</v>
      </c>
      <c r="AT845" s="33" t="str">
        <f>_xlfn.XLOOKUP(Consolidated[[#This Row],[CODE]],'[5]WORKING FILE'!$D:$D,'[5]WORKING FILE'!$V:$V)</f>
        <v>Keep</v>
      </c>
      <c r="AU845" s="21" t="str">
        <f>_xlfn.XLOOKUP(Consolidated[[#This Row],[CODE]],'[6]Karen sort'!$D:$D,'[6]Karen sort'!$O:$O,"NOT COMPLETE")</f>
        <v>6-12</v>
      </c>
      <c r="AV845" s="21">
        <v>28.5</v>
      </c>
      <c r="AW845" s="21">
        <v>4</v>
      </c>
      <c r="AX845" s="21" t="s">
        <v>92</v>
      </c>
      <c r="AY845" s="27" t="s">
        <v>92</v>
      </c>
      <c r="AZ845" s="21"/>
      <c r="BA845" s="21"/>
      <c r="BB845" s="21"/>
      <c r="BC845" s="21"/>
      <c r="BD845" s="21"/>
      <c r="BE845" s="21"/>
      <c r="BF845" s="24" t="s">
        <v>98</v>
      </c>
      <c r="BG845" s="24">
        <v>540.14925348706981</v>
      </c>
      <c r="BH845" s="29" t="str">
        <f>IF(_xlfn.XLOOKUP(Consolidated[[#This Row],[CODE]],'[4]PRUEBA PVI'!$D:$D,'[4]PRUEBA PVI'!$AF:$AF,"NOT FOUND")=BG845,"",_xlfn.XLOOKUP(Consolidated[[#This Row],[CODE]],'[4]PRUEBA PVI'!$D:$D,'[4]PRUEBA PVI'!$AF:$AF,"NOT FOUND"))</f>
        <v/>
      </c>
      <c r="BI845" s="30">
        <v>516.41886550106256</v>
      </c>
      <c r="BJ845" s="21">
        <v>32</v>
      </c>
      <c r="BK845" s="28" t="str">
        <f>IF(_xlfn.XLOOKUP(Consolidated[[#This Row],[CODE]],'[4]PRUEBA PVI'!$D:$D,'[4]PRUEBA PVI'!$AK:$AK,"NO DATA")=Consolidated[[#This Row],[NO OF CLASSROOMS]],"","DOES NOT MATCH")</f>
        <v/>
      </c>
      <c r="BL845" s="31">
        <f>Consolidated[[#This Row],[ENROLLMENT 2021-22]]/Consolidated[[#This Row],[NO OF CLASSROOMS]]</f>
        <v>16.138089546908205</v>
      </c>
      <c r="BM845" s="21">
        <f>Consolidated[[#This Row],[FLOOR AREA (SF)]]/Consolidated[[#This Row],[ENROLLMENT 2022-23]]</f>
        <v>150.87496552830251</v>
      </c>
      <c r="BN845" s="21" t="s">
        <v>99</v>
      </c>
      <c r="BO845" s="21" t="s">
        <v>132</v>
      </c>
      <c r="BP845" s="21" t="s">
        <v>97</v>
      </c>
      <c r="BQ845" s="21" t="s">
        <v>97</v>
      </c>
      <c r="BR845" s="21" t="s">
        <v>97</v>
      </c>
      <c r="BS845" s="21" t="str">
        <f>_xlfn.XLOOKUP(Consolidated[[#This Row],[CODE]],'[7]page 1'!$A:$A,'[7]page 1'!$C:$C,"")</f>
        <v>85KVA</v>
      </c>
      <c r="BT845" s="21" t="str">
        <f>_xlfn.XLOOKUP(Consolidated[[#This Row],[CODE]],[8]Sheet1!$A:$A,[8]Sheet1!$G:$G,"")</f>
        <v/>
      </c>
      <c r="BU845" s="21" t="s">
        <v>285</v>
      </c>
      <c r="BV845" s="21" t="s">
        <v>101</v>
      </c>
      <c r="BW845" s="25" t="s">
        <v>92</v>
      </c>
      <c r="BX845" s="32" t="s">
        <v>2233</v>
      </c>
      <c r="BY845" s="21" t="s">
        <v>295</v>
      </c>
      <c r="BZ845" s="21" t="s">
        <v>103</v>
      </c>
      <c r="CA845" s="33" t="s">
        <v>1996</v>
      </c>
      <c r="CB845" s="21">
        <v>1</v>
      </c>
      <c r="CC845" s="25" t="s">
        <v>105</v>
      </c>
      <c r="CD845" s="21" t="s">
        <v>97</v>
      </c>
      <c r="CE845" s="21"/>
      <c r="CF845" s="21" t="s">
        <v>134</v>
      </c>
    </row>
    <row r="846" spans="1:84" ht="41.4" x14ac:dyDescent="0.3">
      <c r="A846" s="21">
        <v>77651</v>
      </c>
      <c r="B846" s="22" t="s">
        <v>2234</v>
      </c>
      <c r="C846" s="21" t="s">
        <v>295</v>
      </c>
      <c r="D846" s="21" t="s">
        <v>2056</v>
      </c>
      <c r="E846" s="21" t="s">
        <v>2106</v>
      </c>
      <c r="F846" s="21"/>
      <c r="G846" s="21" t="s">
        <v>160</v>
      </c>
      <c r="H846" s="21" t="s">
        <v>161</v>
      </c>
      <c r="I846" s="21" t="s">
        <v>92</v>
      </c>
      <c r="J846" s="21" t="s">
        <v>93</v>
      </c>
      <c r="K846" s="21" t="s">
        <v>162</v>
      </c>
      <c r="L846" s="24" t="s">
        <v>92</v>
      </c>
      <c r="M846" s="24" t="s">
        <v>92</v>
      </c>
      <c r="N846" s="24" t="s">
        <v>92</v>
      </c>
      <c r="O846" s="24" t="s">
        <v>92</v>
      </c>
      <c r="P846" s="24" t="s">
        <v>92</v>
      </c>
      <c r="Q846" s="24" t="s">
        <v>92</v>
      </c>
      <c r="R846" s="24" t="s">
        <v>92</v>
      </c>
      <c r="S846" s="24" t="s">
        <v>92</v>
      </c>
      <c r="T846" s="24" t="s">
        <v>92</v>
      </c>
      <c r="U846" s="24" t="s">
        <v>92</v>
      </c>
      <c r="V846" s="24">
        <v>94.521099505061642</v>
      </c>
      <c r="W846" s="24">
        <v>107.80046602253296</v>
      </c>
      <c r="X846" s="24">
        <v>78.160456932664005</v>
      </c>
      <c r="Y846" s="24">
        <v>86.818675953488849</v>
      </c>
      <c r="Z846" s="24" t="s">
        <v>92</v>
      </c>
      <c r="AA846" s="24" t="s">
        <v>92</v>
      </c>
      <c r="AB846" s="23" t="s">
        <v>1300</v>
      </c>
      <c r="AC846" s="21">
        <v>18.373629999999999</v>
      </c>
      <c r="AD846" s="21">
        <v>-66.209310000000002</v>
      </c>
      <c r="AE846" s="21" t="str">
        <f>_xlfn.XLOOKUP(Consolidated[[#This Row],[CODE]],[1]updatedschoolpoints!$A:$A,[1]updatedschoolpoints!$O:$O)</f>
        <v>084-000-009-92</v>
      </c>
      <c r="AF846" s="21">
        <f>_xlfn.XLOOKUP(Consolidated[[#This Row],[CODE]],[1]updatedschoolpoints!$A:$A,[1]updatedschoolpoints!$Q:$Q)</f>
        <v>92</v>
      </c>
      <c r="AG846" s="21">
        <f>_xlfn.XLOOKUP(Consolidated[[#This Row],[CODE]],[1]updatedschoolpoints!$A:$A,[1]updatedschoolpoints!$P:$P)</f>
        <v>9</v>
      </c>
      <c r="AH846" s="21">
        <f>_xlfn.XLOOKUP(Consolidated[[#This Row],[CODE]],[1]updatedschoolpoints!$A:$A,[1]updatedschoolpoints!$I:$I)</f>
        <v>5.4109676579999997</v>
      </c>
      <c r="AI846" s="21">
        <f>_xlfn.XLOOKUP(Consolidated[[#This Row],[CODE]],[1]updatedschoolpoints!$A:$A,[1]updatedschoolpoints!$H:$H)</f>
        <v>235700.80840000001</v>
      </c>
      <c r="AJ846" s="21">
        <v>62140</v>
      </c>
      <c r="AK846" s="21" t="s">
        <v>491</v>
      </c>
      <c r="AL846" s="26">
        <f>_xlfn.XLOOKUP(Consolidated[[#This Row],[CODE]],'[9]Added completed QCQA items 2206'!$J:$J,'[9]Added completed QCQA items 2206'!$GB:$GB,"MISSING")</f>
        <v>0.65249999999999997</v>
      </c>
      <c r="AM846" s="27">
        <f>IF(AND(Consolidated[[#This Row],[DESIGNATION]]="Historic",Consolidated[[#This Row],[DESIGNATION 3/22/2022]]="Historic"),AL846,AL846/1.6)</f>
        <v>0.40781249999999997</v>
      </c>
      <c r="AN846" s="21" t="s">
        <v>45</v>
      </c>
      <c r="AO846" s="21" t="s">
        <v>97</v>
      </c>
      <c r="AP846" s="21" t="str">
        <f>_xlfn.XLOOKUP(Consolidated[[#This Row],[CODE]],'[3]PRUEBA PVI'!$D:$D,'[3]PRUEBA PVI'!$I:$I,"NO DATA")</f>
        <v>REGULAR</v>
      </c>
      <c r="AQ846" s="28" t="str">
        <f>IF(_xlfn.XLOOKUP(Consolidated[[#This Row],[CODE]],'[4]PRUEBA PVI'!$D:$D,'[4]PRUEBA PVI'!$I:$I,"NOT FOUND")=Consolidated[[#This Row],[SPECIAL SCHOOL]],"MATCHES","NO")</f>
        <v>MATCHES</v>
      </c>
      <c r="AR846" s="28"/>
      <c r="AS846" s="21">
        <f>_xlfn.XLOOKUP(Consolidated[[#This Row],[CODE]],'[5]WORKING FILE'!$D:$D,'[5]WORKING FILE'!$W:$W,"")</f>
        <v>3</v>
      </c>
      <c r="AT846" s="33" t="str">
        <f>_xlfn.XLOOKUP(Consolidated[[#This Row],[CODE]],'[5]WORKING FILE'!$D:$D,'[5]WORKING FILE'!$V:$V)</f>
        <v xml:space="preserve">Close to other HS, but both newer buildings with no obvious way to grow on site and merge. Keep. Could merge with ADELA ROLON FUENTES and replace on this site if one HS was disired for the community. </v>
      </c>
      <c r="AU846" s="21">
        <f>_xlfn.XLOOKUP(Consolidated[[#This Row],[CODE]],'[6]Karen sort'!$D:$D,'[6]Karen sort'!$O:$O,"NOT COMPLETE")</f>
        <v>0</v>
      </c>
      <c r="AV846" s="21">
        <v>14.6</v>
      </c>
      <c r="AW846" s="21">
        <v>2</v>
      </c>
      <c r="AX846" s="21" t="s">
        <v>92</v>
      </c>
      <c r="AY846" s="27" t="s">
        <v>92</v>
      </c>
      <c r="AZ846" s="21"/>
      <c r="BA846" s="21"/>
      <c r="BB846" s="21"/>
      <c r="BC846" s="21"/>
      <c r="BD846" s="21"/>
      <c r="BE846" s="21"/>
      <c r="BF846" s="24" t="s">
        <v>179</v>
      </c>
      <c r="BG846" s="24">
        <v>414.5703139164595</v>
      </c>
      <c r="BH846" s="29" t="str">
        <f>IF(_xlfn.XLOOKUP(Consolidated[[#This Row],[CODE]],'[4]PRUEBA PVI'!$D:$D,'[4]PRUEBA PVI'!$AF:$AF,"NOT FOUND")=BG846,"",_xlfn.XLOOKUP(Consolidated[[#This Row],[CODE]],'[4]PRUEBA PVI'!$D:$D,'[4]PRUEBA PVI'!$AF:$AF,"NOT FOUND"))</f>
        <v/>
      </c>
      <c r="BI846" s="30">
        <v>398.80561943074434</v>
      </c>
      <c r="BJ846" s="21">
        <v>21</v>
      </c>
      <c r="BK846" s="28" t="str">
        <f>IF(_xlfn.XLOOKUP(Consolidated[[#This Row],[CODE]],'[4]PRUEBA PVI'!$D:$D,'[4]PRUEBA PVI'!$AK:$AK,"NO DATA")=Consolidated[[#This Row],[NO OF CLASSROOMS]],"","DOES NOT MATCH")</f>
        <v/>
      </c>
      <c r="BL846" s="31">
        <f>Consolidated[[#This Row],[ENROLLMENT 2021-22]]/Consolidated[[#This Row],[NO OF CLASSROOMS]]</f>
        <v>18.990743782416398</v>
      </c>
      <c r="BM846" s="21">
        <f>Consolidated[[#This Row],[FLOOR AREA (SF)]]/Consolidated[[#This Row],[ENROLLMENT 2022-23]]</f>
        <v>149.89013422828413</v>
      </c>
      <c r="BN846" s="21" t="s">
        <v>114</v>
      </c>
      <c r="BO846" s="21" t="s">
        <v>132</v>
      </c>
      <c r="BP846" s="21" t="s">
        <v>97</v>
      </c>
      <c r="BQ846" s="21" t="s">
        <v>97</v>
      </c>
      <c r="BR846" s="21" t="s">
        <v>97</v>
      </c>
      <c r="BS846" s="21" t="str">
        <f>_xlfn.XLOOKUP(Consolidated[[#This Row],[CODE]],'[7]page 1'!$A:$A,'[7]page 1'!$C:$C,"")</f>
        <v/>
      </c>
      <c r="BT846" s="21" t="str">
        <f>_xlfn.XLOOKUP(Consolidated[[#This Row],[CODE]],[8]Sheet1!$A:$A,[8]Sheet1!$G:$G,"")</f>
        <v>ESSER ROOF SEALING PROGRAM</v>
      </c>
      <c r="BU846" s="21" t="s">
        <v>92</v>
      </c>
      <c r="BV846" s="21" t="s">
        <v>101</v>
      </c>
      <c r="BW846" s="25" t="s">
        <v>92</v>
      </c>
      <c r="BX846" s="32" t="s">
        <v>2235</v>
      </c>
      <c r="BY846" s="21" t="s">
        <v>2106</v>
      </c>
      <c r="BZ846" s="21" t="s">
        <v>103</v>
      </c>
      <c r="CA846" s="33" t="s">
        <v>2117</v>
      </c>
      <c r="CB846" s="21">
        <v>1</v>
      </c>
      <c r="CC846" s="25" t="s">
        <v>253</v>
      </c>
      <c r="CD846" s="21" t="s">
        <v>97</v>
      </c>
      <c r="CE846" s="21"/>
      <c r="CF846" s="21" t="s">
        <v>134</v>
      </c>
    </row>
    <row r="847" spans="1:84" ht="70.2" x14ac:dyDescent="0.3">
      <c r="A847" s="54">
        <v>77669</v>
      </c>
      <c r="B847" s="32" t="s">
        <v>2236</v>
      </c>
      <c r="C847" s="21" t="s">
        <v>295</v>
      </c>
      <c r="D847" s="21" t="s">
        <v>2065</v>
      </c>
      <c r="E847" s="21" t="s">
        <v>2065</v>
      </c>
      <c r="F847" s="21"/>
      <c r="G847" s="21" t="s">
        <v>160</v>
      </c>
      <c r="H847" s="21" t="s">
        <v>161</v>
      </c>
      <c r="I847" s="21" t="s">
        <v>92</v>
      </c>
      <c r="J847" s="21" t="s">
        <v>93</v>
      </c>
      <c r="K847" s="21" t="s">
        <v>162</v>
      </c>
      <c r="L847" s="24" t="s">
        <v>92</v>
      </c>
      <c r="M847" s="24" t="s">
        <v>92</v>
      </c>
      <c r="N847" s="24" t="s">
        <v>92</v>
      </c>
      <c r="O847" s="24" t="s">
        <v>92</v>
      </c>
      <c r="P847" s="24" t="s">
        <v>92</v>
      </c>
      <c r="Q847" s="24" t="s">
        <v>92</v>
      </c>
      <c r="R847" s="24" t="s">
        <v>92</v>
      </c>
      <c r="S847" s="24" t="s">
        <v>92</v>
      </c>
      <c r="T847" s="24" t="s">
        <v>92</v>
      </c>
      <c r="U847" s="24" t="s">
        <v>92</v>
      </c>
      <c r="V847" s="24">
        <v>83.063996534751141</v>
      </c>
      <c r="W847" s="24">
        <v>94.444656072838612</v>
      </c>
      <c r="X847" s="24">
        <v>113.86338170437472</v>
      </c>
      <c r="Y847" s="24">
        <v>86.818675953488849</v>
      </c>
      <c r="Z847" s="24" t="s">
        <v>92</v>
      </c>
      <c r="AA847" s="24" t="s">
        <v>92</v>
      </c>
      <c r="AB847" s="23" t="s">
        <v>178</v>
      </c>
      <c r="AC847" s="37">
        <v>18.350152999999999</v>
      </c>
      <c r="AD847" s="37">
        <v>-66.303831000000002</v>
      </c>
      <c r="AE847" s="37" t="str">
        <f>_xlfn.XLOOKUP(Consolidated[[#This Row],[CODE]],[1]updatedschoolpoints!$A:$A,[1]updatedschoolpoints!$O:$O)</f>
        <v>111-071-278-30</v>
      </c>
      <c r="AF847" s="37">
        <f>_xlfn.XLOOKUP(Consolidated[[#This Row],[CODE]],[1]updatedschoolpoints!$A:$A,[1]updatedschoolpoints!$Q:$Q)</f>
        <v>30</v>
      </c>
      <c r="AG847" s="37">
        <f>_xlfn.XLOOKUP(Consolidated[[#This Row],[CODE]],[1]updatedschoolpoints!$A:$A,[1]updatedschoolpoints!$P:$P)</f>
        <v>278</v>
      </c>
      <c r="AH847" s="37">
        <f>_xlfn.XLOOKUP(Consolidated[[#This Row],[CODE]],[1]updatedschoolpoints!$A:$A,[1]updatedschoolpoints!$I:$I)</f>
        <v>8.8182641680000007</v>
      </c>
      <c r="AI847" s="37">
        <f>_xlfn.XLOOKUP(Consolidated[[#This Row],[CODE]],[1]updatedschoolpoints!$A:$A,[1]updatedschoolpoints!$H:$H)</f>
        <v>384122.05070000002</v>
      </c>
      <c r="AJ847" s="21">
        <v>79033</v>
      </c>
      <c r="AK847" s="21" t="s">
        <v>1753</v>
      </c>
      <c r="AL847" s="26">
        <f>_xlfn.XLOOKUP(Consolidated[[#This Row],[CODE]],'[2]FCI updated 220517'!$B:$B,'[2]FCI updated 220517'!$GD:$GD)</f>
        <v>0.41749999999999998</v>
      </c>
      <c r="AM847" s="27">
        <f>IF(AND(Consolidated[[#This Row],[DESIGNATION]]="Historic",Consolidated[[#This Row],[DESIGNATION 3/22/2022]]="Historic"),AL847,AL847/1.6)</f>
        <v>0.26093749999999999</v>
      </c>
      <c r="AN847" s="21" t="s">
        <v>45</v>
      </c>
      <c r="AO847" s="21" t="s">
        <v>97</v>
      </c>
      <c r="AP847" s="21" t="str">
        <f>_xlfn.XLOOKUP(Consolidated[[#This Row],[CODE]],'[3]PRUEBA PVI'!$D:$D,'[3]PRUEBA PVI'!$I:$I,"NO DATA")</f>
        <v>VOCACIONAL</v>
      </c>
      <c r="AQ847" s="28" t="str">
        <f>IF(_xlfn.XLOOKUP(Consolidated[[#This Row],[CODE]],'[4]PRUEBA PVI'!$D:$D,'[4]PRUEBA PVI'!$I:$I,"NOT FOUND")=Consolidated[[#This Row],[SPECIAL SCHOOL]],"MATCHES","NO")</f>
        <v>MATCHES</v>
      </c>
      <c r="AR847" s="28"/>
      <c r="AS847" s="21">
        <f>_xlfn.XLOOKUP(Consolidated[[#This Row],[CODE]],'[5]WORKING FILE'!$D:$D,'[5]WORKING FILE'!$W:$W,"")</f>
        <v>3</v>
      </c>
      <c r="AT847" s="33" t="str">
        <f>_xlfn.XLOOKUP(Consolidated[[#This Row],[CODE]],'[5]WORKING FILE'!$D:$D,'[5]WORKING FILE'!$V:$V)</f>
        <v>Specialty School. Keep</v>
      </c>
      <c r="AU847" s="21" t="str">
        <f>_xlfn.XLOOKUP(Consolidated[[#This Row],[CODE]],'[6]Karen sort'!$D:$D,'[6]Karen sort'!$O:$O,"NOT COMPLETE")</f>
        <v>9-12</v>
      </c>
      <c r="AV847" s="21">
        <v>7.6</v>
      </c>
      <c r="AW847" s="21">
        <v>4</v>
      </c>
      <c r="AX847" s="21" t="s">
        <v>92</v>
      </c>
      <c r="AY847" s="27" t="s">
        <v>92</v>
      </c>
      <c r="AZ847" s="21"/>
      <c r="BA847" s="21"/>
      <c r="BB847" s="21"/>
      <c r="BC847" s="21"/>
      <c r="BD847" s="21"/>
      <c r="BE847" s="21"/>
      <c r="BF847" s="24" t="s">
        <v>179</v>
      </c>
      <c r="BG847" s="24">
        <v>389.02333048482478</v>
      </c>
      <c r="BH847" s="29" t="str">
        <f>IF(_xlfn.XLOOKUP(Consolidated[[#This Row],[CODE]],'[4]PRUEBA PVI'!$D:$D,'[4]PRUEBA PVI'!$AF:$AF,"NOT FOUND")=BG847,"",_xlfn.XLOOKUP(Consolidated[[#This Row],[CODE]],'[4]PRUEBA PVI'!$D:$D,'[4]PRUEBA PVI'!$AF:$AF,"NOT FOUND"))</f>
        <v/>
      </c>
      <c r="BI847" s="30">
        <v>373.69435315730072</v>
      </c>
      <c r="BJ847" s="21">
        <v>27</v>
      </c>
      <c r="BK847" s="28" t="str">
        <f>IF(_xlfn.XLOOKUP(Consolidated[[#This Row],[CODE]],'[4]PRUEBA PVI'!$D:$D,'[4]PRUEBA PVI'!$AK:$AK,"NO DATA")=Consolidated[[#This Row],[NO OF CLASSROOMS]],"","DOES NOT MATCH")</f>
        <v/>
      </c>
      <c r="BL847" s="31">
        <f>Consolidated[[#This Row],[ENROLLMENT 2021-22]]/Consolidated[[#This Row],[NO OF CLASSROOMS]]</f>
        <v>13.840531598418545</v>
      </c>
      <c r="BM847" s="21">
        <f>Consolidated[[#This Row],[FLOOR AREA (SF)]]/Consolidated[[#This Row],[ENROLLMENT 2022-23]]</f>
        <v>203.15748133024366</v>
      </c>
      <c r="BN847" s="21" t="s">
        <v>99</v>
      </c>
      <c r="BO847" s="21" t="s">
        <v>132</v>
      </c>
      <c r="BP847" s="21" t="s">
        <v>97</v>
      </c>
      <c r="BQ847" s="21" t="s">
        <v>97</v>
      </c>
      <c r="BR847" s="21" t="s">
        <v>97</v>
      </c>
      <c r="BS847" s="21" t="str">
        <f>_xlfn.XLOOKUP(Consolidated[[#This Row],[CODE]],'[7]page 1'!$A:$A,'[7]page 1'!$C:$C,"")</f>
        <v/>
      </c>
      <c r="BT847" s="21" t="str">
        <f>_xlfn.XLOOKUP(Consolidated[[#This Row],[CODE]],[8]Sheet1!$A:$A,[8]Sheet1!$G:$G,"")</f>
        <v/>
      </c>
      <c r="BU847" s="21" t="s">
        <v>92</v>
      </c>
      <c r="BV847" s="21" t="s">
        <v>101</v>
      </c>
      <c r="BW847" s="25" t="s">
        <v>92</v>
      </c>
      <c r="BX847" s="32" t="s">
        <v>2237</v>
      </c>
      <c r="BY847" s="21" t="s">
        <v>2065</v>
      </c>
      <c r="BZ847" s="21" t="s">
        <v>103</v>
      </c>
      <c r="CA847" s="33" t="s">
        <v>2067</v>
      </c>
      <c r="CB847" s="21">
        <v>2</v>
      </c>
      <c r="CC847" s="25" t="s">
        <v>253</v>
      </c>
      <c r="CD847" s="21" t="s">
        <v>97</v>
      </c>
      <c r="CE847" s="21"/>
      <c r="CF847" s="21" t="s">
        <v>462</v>
      </c>
    </row>
    <row r="848" spans="1:84" x14ac:dyDescent="0.3">
      <c r="A848" s="21">
        <v>78253</v>
      </c>
      <c r="B848" s="22" t="s">
        <v>2238</v>
      </c>
      <c r="C848" s="21" t="s">
        <v>1698</v>
      </c>
      <c r="D848" s="21" t="s">
        <v>1706</v>
      </c>
      <c r="E848" s="21" t="s">
        <v>1706</v>
      </c>
      <c r="F848" s="21"/>
      <c r="G848" s="21" t="s">
        <v>255</v>
      </c>
      <c r="H848" s="21" t="s">
        <v>256</v>
      </c>
      <c r="I848" s="21" t="s">
        <v>110</v>
      </c>
      <c r="J848" s="21" t="s">
        <v>93</v>
      </c>
      <c r="K848" s="21" t="s">
        <v>111</v>
      </c>
      <c r="L848" s="24">
        <v>61.063232963355823</v>
      </c>
      <c r="M848" s="24">
        <v>91.571216168934669</v>
      </c>
      <c r="N848" s="24">
        <v>80.295594576255041</v>
      </c>
      <c r="O848" s="24">
        <v>90.107470009257156</v>
      </c>
      <c r="P848" s="24">
        <v>88.528735857115635</v>
      </c>
      <c r="Q848" s="24">
        <v>68.919476717736529</v>
      </c>
      <c r="R848" s="24">
        <v>105.91579157986168</v>
      </c>
      <c r="S848" s="24">
        <v>28.451466287550446</v>
      </c>
      <c r="T848" s="24" t="s">
        <v>92</v>
      </c>
      <c r="U848" s="24" t="s">
        <v>92</v>
      </c>
      <c r="V848" s="24" t="s">
        <v>92</v>
      </c>
      <c r="W848" s="24" t="s">
        <v>92</v>
      </c>
      <c r="X848" s="24" t="s">
        <v>92</v>
      </c>
      <c r="Y848" s="24" t="s">
        <v>92</v>
      </c>
      <c r="Z848" s="24">
        <v>11.449794669095976</v>
      </c>
      <c r="AA848" s="24" t="s">
        <v>92</v>
      </c>
      <c r="AB848" s="23" t="s">
        <v>290</v>
      </c>
      <c r="AC848" s="72">
        <v>18.352775999999999</v>
      </c>
      <c r="AD848" s="72">
        <v>-66.110085999999995</v>
      </c>
      <c r="AE848" s="72" t="str">
        <f>_xlfn.XLOOKUP(Consolidated[[#This Row],[CODE]],[1]updatedschoolpoints!$A:$A,[1]updatedschoolpoints!$O:$O)</f>
        <v>114-063-033-03</v>
      </c>
      <c r="AF848" s="72">
        <f>_xlfn.XLOOKUP(Consolidated[[#This Row],[CODE]],[1]updatedschoolpoints!$A:$A,[1]updatedschoolpoints!$Q:$Q)</f>
        <v>3</v>
      </c>
      <c r="AG848" s="72">
        <f>_xlfn.XLOOKUP(Consolidated[[#This Row],[CODE]],[1]updatedschoolpoints!$A:$A,[1]updatedschoolpoints!$P:$P)</f>
        <v>33</v>
      </c>
      <c r="AH848" s="72">
        <f>_xlfn.XLOOKUP(Consolidated[[#This Row],[CODE]],[1]updatedschoolpoints!$A:$A,[1]updatedschoolpoints!$I:$I)</f>
        <v>15.53490759</v>
      </c>
      <c r="AI848" s="72">
        <f>_xlfn.XLOOKUP(Consolidated[[#This Row],[CODE]],[1]updatedschoolpoints!$A:$A,[1]updatedschoolpoints!$H:$H)</f>
        <v>676700.57449999999</v>
      </c>
      <c r="AJ848" s="21">
        <v>85660</v>
      </c>
      <c r="AK848" s="21" t="s">
        <v>305</v>
      </c>
      <c r="AL848" s="26">
        <f>_xlfn.XLOOKUP(Consolidated[[#This Row],[CODE]],'[2]FCI updated 220517'!$B:$B,'[2]FCI updated 220517'!$GD:$GD)</f>
        <v>0.54600000000000004</v>
      </c>
      <c r="AM848" s="27">
        <f>IF(AND(Consolidated[[#This Row],[DESIGNATION]]="Historic",Consolidated[[#This Row],[DESIGNATION 3/22/2022]]="Historic"),AL848,AL848/1.6)</f>
        <v>0.34125</v>
      </c>
      <c r="AN848" s="21" t="s">
        <v>45</v>
      </c>
      <c r="AO848" s="21" t="s">
        <v>97</v>
      </c>
      <c r="AP848" s="21" t="str">
        <f>_xlfn.XLOOKUP(Consolidated[[#This Row],[CODE]],'[3]PRUEBA PVI'!$D:$D,'[3]PRUEBA PVI'!$I:$I,"NO DATA")</f>
        <v>MONTESSORI</v>
      </c>
      <c r="AQ848" s="28" t="str">
        <f>IF(_xlfn.XLOOKUP(Consolidated[[#This Row],[CODE]],'[4]PRUEBA PVI'!$D:$D,'[4]PRUEBA PVI'!$I:$I,"NOT FOUND")=Consolidated[[#This Row],[SPECIAL SCHOOL]],"MATCHES","NO")</f>
        <v>MATCHES</v>
      </c>
      <c r="AR848" s="28"/>
      <c r="AS848" s="21">
        <f>_xlfn.XLOOKUP(Consolidated[[#This Row],[CODE]],'[5]WORKING FILE'!$D:$D,'[5]WORKING FILE'!$W:$W,"")</f>
        <v>4</v>
      </c>
      <c r="AT848" s="33" t="str">
        <f>_xlfn.XLOOKUP(Consolidated[[#This Row],[CODE]],'[5]WORKING FILE'!$D:$D,'[5]WORKING FILE'!$V:$V)</f>
        <v>600 meters to RAFAEL MARTINEZ NADAL 6-8. moved 6 grade to that school</v>
      </c>
      <c r="AU848" s="21" t="str">
        <f>_xlfn.XLOOKUP(Consolidated[[#This Row],[CODE]],'[6]Karen sort'!$D:$D,'[6]Karen sort'!$O:$O,"NOT COMPLETE")</f>
        <v>PK-5</v>
      </c>
      <c r="AV848" s="21">
        <v>13.9</v>
      </c>
      <c r="AW848" s="21">
        <v>3</v>
      </c>
      <c r="AX848" s="21" t="s">
        <v>92</v>
      </c>
      <c r="AY848" s="27" t="s">
        <v>92</v>
      </c>
      <c r="AZ848" s="21"/>
      <c r="BA848" s="21"/>
      <c r="BB848" s="21"/>
      <c r="BC848" s="21"/>
      <c r="BD848" s="21"/>
      <c r="BE848" s="21"/>
      <c r="BF848" s="24" t="s">
        <v>179</v>
      </c>
      <c r="BG848" s="24">
        <v>715.38121681587302</v>
      </c>
      <c r="BH848" s="29" t="str">
        <f>IF(_xlfn.XLOOKUP(Consolidated[[#This Row],[CODE]],'[4]PRUEBA PVI'!$D:$D,'[4]PRUEBA PVI'!$AF:$AF,"NOT FOUND")=BG848,"",_xlfn.XLOOKUP(Consolidated[[#This Row],[CODE]],'[4]PRUEBA PVI'!$D:$D,'[4]PRUEBA PVI'!$AF:$AF,"NOT FOUND"))</f>
        <v/>
      </c>
      <c r="BI848" s="30">
        <v>684.11150460145029</v>
      </c>
      <c r="BJ848" s="21">
        <v>45</v>
      </c>
      <c r="BK848" s="28" t="str">
        <f>IF(_xlfn.XLOOKUP(Consolidated[[#This Row],[CODE]],'[4]PRUEBA PVI'!$D:$D,'[4]PRUEBA PVI'!$AK:$AK,"NO DATA")=Consolidated[[#This Row],[NO OF CLASSROOMS]],"","DOES NOT MATCH")</f>
        <v/>
      </c>
      <c r="BL848" s="31">
        <f>Consolidated[[#This Row],[ENROLLMENT 2021-22]]/Consolidated[[#This Row],[NO OF CLASSROOMS]]</f>
        <v>15.202477880032228</v>
      </c>
      <c r="BM848" s="21">
        <f>Consolidated[[#This Row],[FLOOR AREA (SF)]]/Consolidated[[#This Row],[ENROLLMENT 2022-23]]</f>
        <v>119.7403537952373</v>
      </c>
      <c r="BN848" s="21" t="s">
        <v>99</v>
      </c>
      <c r="BO848" s="21" t="s">
        <v>132</v>
      </c>
      <c r="BP848" s="21" t="s">
        <v>97</v>
      </c>
      <c r="BQ848" s="21" t="s">
        <v>97</v>
      </c>
      <c r="BR848" s="21" t="s">
        <v>97</v>
      </c>
      <c r="BS848" s="21" t="str">
        <f>_xlfn.XLOOKUP(Consolidated[[#This Row],[CODE]],'[7]page 1'!$A:$A,'[7]page 1'!$C:$C,"")</f>
        <v/>
      </c>
      <c r="BT848" s="21" t="str">
        <f>_xlfn.XLOOKUP(Consolidated[[#This Row],[CODE]],[8]Sheet1!$A:$A,[8]Sheet1!$G:$G,"")</f>
        <v/>
      </c>
      <c r="BU848" s="21" t="s">
        <v>92</v>
      </c>
      <c r="BV848" s="21" t="s">
        <v>101</v>
      </c>
      <c r="BW848" s="25" t="s">
        <v>92</v>
      </c>
      <c r="BX848" s="32" t="s">
        <v>2239</v>
      </c>
      <c r="BY848" s="21" t="s">
        <v>1706</v>
      </c>
      <c r="BZ848" s="21" t="s">
        <v>103</v>
      </c>
      <c r="CA848" s="33" t="s">
        <v>2195</v>
      </c>
      <c r="CB848" s="21">
        <v>1</v>
      </c>
      <c r="CC848" s="25" t="s">
        <v>172</v>
      </c>
      <c r="CD848" s="21" t="s">
        <v>97</v>
      </c>
      <c r="CE848" s="21"/>
      <c r="CF848" s="21" t="s">
        <v>143</v>
      </c>
    </row>
    <row r="849" spans="1:84" ht="41.4" x14ac:dyDescent="0.3">
      <c r="A849" s="21">
        <v>78733</v>
      </c>
      <c r="B849" s="22" t="s">
        <v>2240</v>
      </c>
      <c r="C849" s="21" t="s">
        <v>295</v>
      </c>
      <c r="D849" s="21" t="s">
        <v>295</v>
      </c>
      <c r="E849" s="21" t="s">
        <v>295</v>
      </c>
      <c r="F849" s="21"/>
      <c r="G849" s="21" t="s">
        <v>160</v>
      </c>
      <c r="H849" s="21" t="s">
        <v>161</v>
      </c>
      <c r="I849" s="21" t="s">
        <v>92</v>
      </c>
      <c r="J849" s="21" t="s">
        <v>92</v>
      </c>
      <c r="K849" s="21" t="s">
        <v>162</v>
      </c>
      <c r="L849" s="24" t="s">
        <v>92</v>
      </c>
      <c r="M849" s="24" t="s">
        <v>92</v>
      </c>
      <c r="N849" s="24" t="s">
        <v>92</v>
      </c>
      <c r="O849" s="24" t="s">
        <v>92</v>
      </c>
      <c r="P849" s="24" t="s">
        <v>92</v>
      </c>
      <c r="Q849" s="24" t="s">
        <v>92</v>
      </c>
      <c r="R849" s="24" t="s">
        <v>92</v>
      </c>
      <c r="S849" s="24" t="s">
        <v>92</v>
      </c>
      <c r="T849" s="24" t="s">
        <v>92</v>
      </c>
      <c r="U849" s="24" t="s">
        <v>92</v>
      </c>
      <c r="V849" s="24">
        <v>88.792548019906391</v>
      </c>
      <c r="W849" s="24">
        <v>93.490669647860443</v>
      </c>
      <c r="X849" s="24">
        <v>88.774839972902328</v>
      </c>
      <c r="Y849" s="24">
        <v>98.394499413954023</v>
      </c>
      <c r="Z849" s="24" t="s">
        <v>92</v>
      </c>
      <c r="AA849" s="24" t="s">
        <v>92</v>
      </c>
      <c r="AB849" s="23" t="s">
        <v>313</v>
      </c>
      <c r="AC849" s="21">
        <v>18.334980000000002</v>
      </c>
      <c r="AD849" s="21">
        <v>-66.201189999999997</v>
      </c>
      <c r="AE849" s="21" t="str">
        <f>_xlfn.XLOOKUP(Consolidated[[#This Row],[CODE]],[1]updatedschoolpoints!$A:$A,[1]updatedschoolpoints!$O:$O)</f>
        <v>141-028-756-77</v>
      </c>
      <c r="AF849" s="21">
        <f>_xlfn.XLOOKUP(Consolidated[[#This Row],[CODE]],[1]updatedschoolpoints!$A:$A,[1]updatedschoolpoints!$Q:$Q)</f>
        <v>77</v>
      </c>
      <c r="AG849" s="21">
        <f>_xlfn.XLOOKUP(Consolidated[[#This Row],[CODE]],[1]updatedschoolpoints!$A:$A,[1]updatedschoolpoints!$P:$P)</f>
        <v>756</v>
      </c>
      <c r="AH849" s="21">
        <f>_xlfn.XLOOKUP(Consolidated[[#This Row],[CODE]],[1]updatedschoolpoints!$A:$A,[1]updatedschoolpoints!$I:$I)</f>
        <v>4.0164352699999997</v>
      </c>
      <c r="AI849" s="21">
        <f>_xlfn.XLOOKUP(Consolidated[[#This Row],[CODE]],[1]updatedschoolpoints!$A:$A,[1]updatedschoolpoints!$H:$H)</f>
        <v>174955.2206</v>
      </c>
      <c r="AJ849" s="21">
        <v>46142</v>
      </c>
      <c r="AK849" s="21" t="s">
        <v>458</v>
      </c>
      <c r="AL849" s="26">
        <f>_xlfn.XLOOKUP(Consolidated[[#This Row],[CODE]],'[2]FCI updated 220517'!$B:$B,'[2]FCI updated 220517'!$GD:$GD)</f>
        <v>0.78049999999999997</v>
      </c>
      <c r="AM849" s="27">
        <f>IF(AND(Consolidated[[#This Row],[DESIGNATION]]="Historic",Consolidated[[#This Row],[DESIGNATION 3/22/2022]]="Historic"),AL849,AL849/1.6)</f>
        <v>0.48781249999999998</v>
      </c>
      <c r="AN849" s="21" t="s">
        <v>45</v>
      </c>
      <c r="AO849" s="21" t="s">
        <v>97</v>
      </c>
      <c r="AP849" s="21" t="str">
        <f>_xlfn.XLOOKUP(Consolidated[[#This Row],[CODE]],'[3]PRUEBA PVI'!$D:$D,'[3]PRUEBA PVI'!$I:$I,"NO DATA")</f>
        <v>VOCACIONAL</v>
      </c>
      <c r="AQ849" s="28" t="str">
        <f>IF(_xlfn.XLOOKUP(Consolidated[[#This Row],[CODE]],'[4]PRUEBA PVI'!$D:$D,'[4]PRUEBA PVI'!$I:$I,"NOT FOUND")=Consolidated[[#This Row],[SPECIAL SCHOOL]],"MATCHES","NO")</f>
        <v>MATCHES</v>
      </c>
      <c r="AR849" s="28"/>
      <c r="AS849" s="21">
        <f>_xlfn.XLOOKUP(Consolidated[[#This Row],[CODE]],'[5]WORKING FILE'!$D:$D,'[5]WORKING FILE'!$W:$W,"")</f>
        <v>4</v>
      </c>
      <c r="AT849" s="33" t="str">
        <f>_xlfn.XLOOKUP(Consolidated[[#This Row],[CODE]],'[5]WORKING FILE'!$D:$D,'[5]WORKING FILE'!$V:$V)</f>
        <v xml:space="preserve">Isolated HS. Small addition necessary. </v>
      </c>
      <c r="AU849" s="21" t="str">
        <f>_xlfn.XLOOKUP(Consolidated[[#This Row],[CODE]],'[6]Karen sort'!$D:$D,'[6]Karen sort'!$O:$O,"NOT COMPLETE")</f>
        <v>9-12</v>
      </c>
      <c r="AV849" s="21">
        <v>28.5</v>
      </c>
      <c r="AW849" s="21">
        <v>2</v>
      </c>
      <c r="AX849" s="21" t="s">
        <v>92</v>
      </c>
      <c r="AY849" s="27" t="s">
        <v>92</v>
      </c>
      <c r="AZ849" s="21"/>
      <c r="BA849" s="21"/>
      <c r="BB849" s="21"/>
      <c r="BC849" s="21"/>
      <c r="BD849" s="21"/>
      <c r="BE849" s="21"/>
      <c r="BF849" s="24" t="s">
        <v>179</v>
      </c>
      <c r="BG849" s="24">
        <v>369.45255705462318</v>
      </c>
      <c r="BH849" s="29" t="str">
        <f>IF(_xlfn.XLOOKUP(Consolidated[[#This Row],[CODE]],'[4]PRUEBA PVI'!$D:$D,'[4]PRUEBA PVI'!$AF:$AF,"NOT FOUND")=BG849,"",_xlfn.XLOOKUP(Consolidated[[#This Row],[CODE]],'[4]PRUEBA PVI'!$D:$D,'[4]PRUEBA PVI'!$AF:$AF,"NOT FOUND"))</f>
        <v/>
      </c>
      <c r="BI849" s="30">
        <v>354.54346450638087</v>
      </c>
      <c r="BJ849" s="21">
        <v>25</v>
      </c>
      <c r="BK849" s="28" t="str">
        <f>IF(_xlfn.XLOOKUP(Consolidated[[#This Row],[CODE]],'[4]PRUEBA PVI'!$D:$D,'[4]PRUEBA PVI'!$AK:$AK,"NO DATA")=Consolidated[[#This Row],[NO OF CLASSROOMS]],"","DOES NOT MATCH")</f>
        <v/>
      </c>
      <c r="BL849" s="31">
        <f>Consolidated[[#This Row],[ENROLLMENT 2021-22]]/Consolidated[[#This Row],[NO OF CLASSROOMS]]</f>
        <v>14.181738580255235</v>
      </c>
      <c r="BM849" s="21">
        <f>Consolidated[[#This Row],[FLOOR AREA (SF)]]/Consolidated[[#This Row],[ENROLLMENT 2022-23]]</f>
        <v>124.89289658151684</v>
      </c>
      <c r="BN849" s="21" t="s">
        <v>114</v>
      </c>
      <c r="BO849" s="21" t="s">
        <v>132</v>
      </c>
      <c r="BP849" s="21" t="s">
        <v>97</v>
      </c>
      <c r="BQ849" s="21" t="s">
        <v>97</v>
      </c>
      <c r="BR849" s="21" t="s">
        <v>97</v>
      </c>
      <c r="BS849" s="21" t="str">
        <f>_xlfn.XLOOKUP(Consolidated[[#This Row],[CODE]],'[7]page 1'!$A:$A,'[7]page 1'!$C:$C,"")</f>
        <v/>
      </c>
      <c r="BT849" s="21" t="str">
        <f>_xlfn.XLOOKUP(Consolidated[[#This Row],[CODE]],[8]Sheet1!$A:$A,[8]Sheet1!$G:$G,"")</f>
        <v/>
      </c>
      <c r="BU849" s="21" t="s">
        <v>92</v>
      </c>
      <c r="BV849" s="21" t="s">
        <v>101</v>
      </c>
      <c r="BW849" s="25" t="s">
        <v>92</v>
      </c>
      <c r="BX849" s="32" t="s">
        <v>2241</v>
      </c>
      <c r="BY849" s="21" t="s">
        <v>295</v>
      </c>
      <c r="BZ849" s="21" t="s">
        <v>103</v>
      </c>
      <c r="CA849" s="33" t="s">
        <v>1996</v>
      </c>
      <c r="CB849" s="21">
        <v>1</v>
      </c>
      <c r="CC849" s="25" t="s">
        <v>172</v>
      </c>
      <c r="CD849" s="21" t="s">
        <v>97</v>
      </c>
      <c r="CE849" s="21"/>
      <c r="CF849" s="21" t="s">
        <v>143</v>
      </c>
    </row>
    <row r="850" spans="1:84" ht="27.6" x14ac:dyDescent="0.3">
      <c r="A850" s="21">
        <v>78832</v>
      </c>
      <c r="B850" s="22" t="s">
        <v>2242</v>
      </c>
      <c r="C850" s="21" t="s">
        <v>295</v>
      </c>
      <c r="D850" s="21" t="s">
        <v>2056</v>
      </c>
      <c r="E850" s="21" t="s">
        <v>2056</v>
      </c>
      <c r="F850" s="21"/>
      <c r="G850" s="21" t="s">
        <v>108</v>
      </c>
      <c r="H850" s="21" t="s">
        <v>109</v>
      </c>
      <c r="I850" s="21" t="s">
        <v>92</v>
      </c>
      <c r="J850" s="21" t="s">
        <v>93</v>
      </c>
      <c r="K850" s="21" t="s">
        <v>111</v>
      </c>
      <c r="L850" s="24" t="s">
        <v>92</v>
      </c>
      <c r="M850" s="24">
        <v>16.215736196582181</v>
      </c>
      <c r="N850" s="24">
        <v>15.872384974375997</v>
      </c>
      <c r="O850" s="24">
        <v>20.649628543788101</v>
      </c>
      <c r="P850" s="24">
        <v>22.603081495433777</v>
      </c>
      <c r="Q850" s="24">
        <v>18.882048415818225</v>
      </c>
      <c r="R850" s="24">
        <v>26.478947894965419</v>
      </c>
      <c r="S850" s="24">
        <v>40.780435012155635</v>
      </c>
      <c r="T850" s="24">
        <v>49.152725669697816</v>
      </c>
      <c r="U850" s="24">
        <v>49.442846927134383</v>
      </c>
      <c r="V850" s="24" t="s">
        <v>92</v>
      </c>
      <c r="W850" s="24" t="s">
        <v>92</v>
      </c>
      <c r="X850" s="24" t="s">
        <v>92</v>
      </c>
      <c r="Y850" s="24" t="s">
        <v>92</v>
      </c>
      <c r="Z850" s="24" t="s">
        <v>92</v>
      </c>
      <c r="AA850" s="24" t="s">
        <v>92</v>
      </c>
      <c r="AB850" s="23" t="s">
        <v>192</v>
      </c>
      <c r="AC850" s="21">
        <v>18.399319999999999</v>
      </c>
      <c r="AD850" s="21">
        <v>-66.208759999999998</v>
      </c>
      <c r="AE850" s="21" t="str">
        <f>_xlfn.XLOOKUP(Consolidated[[#This Row],[CODE]],[1]updatedschoolpoints!$A:$A,[1]updatedschoolpoints!$O:$O)</f>
        <v>084-017-012-91</v>
      </c>
      <c r="AF850" s="21">
        <f>_xlfn.XLOOKUP(Consolidated[[#This Row],[CODE]],[1]updatedschoolpoints!$A:$A,[1]updatedschoolpoints!$Q:$Q)</f>
        <v>91</v>
      </c>
      <c r="AG850" s="21">
        <f>_xlfn.XLOOKUP(Consolidated[[#This Row],[CODE]],[1]updatedschoolpoints!$A:$A,[1]updatedschoolpoints!$P:$P)</f>
        <v>12</v>
      </c>
      <c r="AH850" s="21">
        <f>_xlfn.XLOOKUP(Consolidated[[#This Row],[CODE]],[1]updatedschoolpoints!$A:$A,[1]updatedschoolpoints!$I:$I)</f>
        <v>4.0413856240000001</v>
      </c>
      <c r="AI850" s="21">
        <f>_xlfn.XLOOKUP(Consolidated[[#This Row],[CODE]],[1]updatedschoolpoints!$A:$A,[1]updatedschoolpoints!$H:$H)</f>
        <v>176042.05360000001</v>
      </c>
      <c r="AJ850" s="21">
        <v>53089</v>
      </c>
      <c r="AK850" s="21" t="s">
        <v>305</v>
      </c>
      <c r="AL850" s="26">
        <f>_xlfn.XLOOKUP(Consolidated[[#This Row],[CODE]],'[2]FCI updated 220517'!$B:$B,'[2]FCI updated 220517'!$GD:$GD)</f>
        <v>0.70050000000000001</v>
      </c>
      <c r="AM850" s="27">
        <f>IF(AND(Consolidated[[#This Row],[DESIGNATION]]="Historic",Consolidated[[#This Row],[DESIGNATION 3/22/2022]]="Historic"),AL850,AL850/1.6)</f>
        <v>0.43781249999999999</v>
      </c>
      <c r="AN850" s="21" t="s">
        <v>45</v>
      </c>
      <c r="AO850" s="21" t="s">
        <v>97</v>
      </c>
      <c r="AP850" s="21" t="str">
        <f>_xlfn.XLOOKUP(Consolidated[[#This Row],[CODE]],'[3]PRUEBA PVI'!$D:$D,'[3]PRUEBA PVI'!$I:$I,"NO DATA")</f>
        <v>REGULAR</v>
      </c>
      <c r="AQ850" s="28" t="str">
        <f>IF(_xlfn.XLOOKUP(Consolidated[[#This Row],[CODE]],'[4]PRUEBA PVI'!$D:$D,'[4]PRUEBA PVI'!$I:$I,"NOT FOUND")=Consolidated[[#This Row],[SPECIAL SCHOOL]],"MATCHES","NO")</f>
        <v>MATCHES</v>
      </c>
      <c r="AR850" s="28"/>
      <c r="AS850" s="21">
        <f>_xlfn.XLOOKUP(Consolidated[[#This Row],[CODE]],'[5]WORKING FILE'!$D:$D,'[5]WORKING FILE'!$W:$W,"")</f>
        <v>4</v>
      </c>
      <c r="AT850" s="33" t="str">
        <f>_xlfn.XLOOKUP(Consolidated[[#This Row],[CODE]],'[5]WORKING FILE'!$D:$D,'[5]WORKING FILE'!$V:$V)</f>
        <v>Recommend combining by bringing students from MARIA J CORREDOR RIVERA  to here to create FAAST K-8 on this location. Requires a small addition. Shelter</v>
      </c>
      <c r="AU850" s="21" t="str">
        <f>_xlfn.XLOOKUP(Consolidated[[#This Row],[CODE]],'[6]Karen sort'!$D:$D,'[6]Karen sort'!$O:$O,"NOT COMPLETE")</f>
        <v>K-8</v>
      </c>
      <c r="AV850" s="21">
        <v>17.899999999999999</v>
      </c>
      <c r="AW850" s="21">
        <v>2</v>
      </c>
      <c r="AX850" s="21" t="s">
        <v>92</v>
      </c>
      <c r="AY850" s="27" t="s">
        <v>92</v>
      </c>
      <c r="AZ850" s="21"/>
      <c r="BA850" s="21"/>
      <c r="BB850" s="21"/>
      <c r="BC850" s="21"/>
      <c r="BD850" s="21"/>
      <c r="BE850" s="21"/>
      <c r="BF850" s="24" t="s">
        <v>179</v>
      </c>
      <c r="BG850" s="24">
        <v>275.29595870628737</v>
      </c>
      <c r="BH850" s="29" t="str">
        <f>IF(_xlfn.XLOOKUP(Consolidated[[#This Row],[CODE]],'[4]PRUEBA PVI'!$D:$D,'[4]PRUEBA PVI'!$AF:$AF,"NOT FOUND")=BG850,"",_xlfn.XLOOKUP(Consolidated[[#This Row],[CODE]],'[4]PRUEBA PVI'!$D:$D,'[4]PRUEBA PVI'!$AF:$AF,"NOT FOUND"))</f>
        <v/>
      </c>
      <c r="BI850" s="30">
        <v>260.44756097098451</v>
      </c>
      <c r="BJ850" s="21">
        <v>32</v>
      </c>
      <c r="BK850" s="28" t="str">
        <f>IF(_xlfn.XLOOKUP(Consolidated[[#This Row],[CODE]],'[4]PRUEBA PVI'!$D:$D,'[4]PRUEBA PVI'!$AK:$AK,"NO DATA")=Consolidated[[#This Row],[NO OF CLASSROOMS]],"","DOES NOT MATCH")</f>
        <v/>
      </c>
      <c r="BL850" s="31">
        <f>Consolidated[[#This Row],[ENROLLMENT 2021-22]]/Consolidated[[#This Row],[NO OF CLASSROOMS]]</f>
        <v>8.138986280343266</v>
      </c>
      <c r="BM850" s="21">
        <f>Consolidated[[#This Row],[FLOOR AREA (SF)]]/Consolidated[[#This Row],[ENROLLMENT 2022-23]]</f>
        <v>192.84336845874492</v>
      </c>
      <c r="BN850" s="21" t="s">
        <v>114</v>
      </c>
      <c r="BO850" s="21" t="s">
        <v>100</v>
      </c>
      <c r="BP850" s="21" t="s">
        <v>97</v>
      </c>
      <c r="BQ850" s="21" t="s">
        <v>123</v>
      </c>
      <c r="BR850" s="21" t="s">
        <v>97</v>
      </c>
      <c r="BS850" s="21" t="str">
        <f>_xlfn.XLOOKUP(Consolidated[[#This Row],[CODE]],'[7]page 1'!$A:$A,'[7]page 1'!$C:$C,"")</f>
        <v/>
      </c>
      <c r="BT850" s="21" t="str">
        <f>_xlfn.XLOOKUP(Consolidated[[#This Row],[CODE]],[8]Sheet1!$A:$A,[8]Sheet1!$G:$G,"")</f>
        <v/>
      </c>
      <c r="BU850" s="21" t="s">
        <v>92</v>
      </c>
      <c r="BV850" s="21" t="s">
        <v>124</v>
      </c>
      <c r="BW850" s="25" t="s">
        <v>125</v>
      </c>
      <c r="BX850" s="32" t="s">
        <v>2243</v>
      </c>
      <c r="BY850" s="21" t="s">
        <v>2056</v>
      </c>
      <c r="BZ850" s="21" t="s">
        <v>103</v>
      </c>
      <c r="CA850" s="33" t="s">
        <v>2122</v>
      </c>
      <c r="CB850" s="21">
        <v>1</v>
      </c>
      <c r="CC850" s="25" t="s">
        <v>172</v>
      </c>
      <c r="CD850" s="21" t="s">
        <v>97</v>
      </c>
      <c r="CE850" s="21"/>
      <c r="CF850" s="21" t="s">
        <v>143</v>
      </c>
    </row>
    <row r="851" spans="1:84" ht="56.4" x14ac:dyDescent="0.3">
      <c r="A851" s="21">
        <v>78857</v>
      </c>
      <c r="B851" s="22" t="s">
        <v>2244</v>
      </c>
      <c r="C851" s="21" t="s">
        <v>295</v>
      </c>
      <c r="D851" s="21" t="s">
        <v>2065</v>
      </c>
      <c r="E851" s="21" t="s">
        <v>2092</v>
      </c>
      <c r="F851" s="21"/>
      <c r="G851" s="21" t="s">
        <v>160</v>
      </c>
      <c r="H851" s="21" t="s">
        <v>161</v>
      </c>
      <c r="I851" s="21" t="s">
        <v>92</v>
      </c>
      <c r="J851" s="21" t="s">
        <v>93</v>
      </c>
      <c r="K851" s="21" t="s">
        <v>162</v>
      </c>
      <c r="L851" s="24" t="s">
        <v>92</v>
      </c>
      <c r="M851" s="24" t="s">
        <v>92</v>
      </c>
      <c r="N851" s="24" t="s">
        <v>92</v>
      </c>
      <c r="O851" s="24" t="s">
        <v>92</v>
      </c>
      <c r="P851" s="24" t="s">
        <v>92</v>
      </c>
      <c r="Q851" s="24" t="s">
        <v>92</v>
      </c>
      <c r="R851" s="24" t="s">
        <v>92</v>
      </c>
      <c r="S851" s="24" t="s">
        <v>92</v>
      </c>
      <c r="T851" s="24" t="s">
        <v>92</v>
      </c>
      <c r="U851" s="24" t="s">
        <v>92</v>
      </c>
      <c r="V851" s="24">
        <v>179.49461320153119</v>
      </c>
      <c r="W851" s="24">
        <v>179.34944789589554</v>
      </c>
      <c r="X851" s="24">
        <v>200.70833385177917</v>
      </c>
      <c r="Y851" s="24">
        <v>210.29412619845078</v>
      </c>
      <c r="Z851" s="24" t="s">
        <v>92</v>
      </c>
      <c r="AA851" s="24" t="s">
        <v>92</v>
      </c>
      <c r="AB851" s="23" t="s">
        <v>178</v>
      </c>
      <c r="AC851" s="37">
        <v>18.299382999999999</v>
      </c>
      <c r="AD851" s="37">
        <v>-66.236858999999995</v>
      </c>
      <c r="AE851" s="37" t="str">
        <f>_xlfn.XLOOKUP(Consolidated[[#This Row],[CODE]],[1]updatedschoolpoints!$A:$A,[1]updatedschoolpoints!$O:$O)</f>
        <v>169-000-001-89</v>
      </c>
      <c r="AF851" s="37">
        <f>_xlfn.XLOOKUP(Consolidated[[#This Row],[CODE]],[1]updatedschoolpoints!$A:$A,[1]updatedschoolpoints!$Q:$Q)</f>
        <v>89</v>
      </c>
      <c r="AG851" s="37">
        <f>_xlfn.XLOOKUP(Consolidated[[#This Row],[CODE]],[1]updatedschoolpoints!$A:$A,[1]updatedschoolpoints!$P:$P)</f>
        <v>1</v>
      </c>
      <c r="AH851" s="37">
        <f>_xlfn.XLOOKUP(Consolidated[[#This Row],[CODE]],[1]updatedschoolpoints!$A:$A,[1]updatedschoolpoints!$I:$I)</f>
        <v>7.3106052730000002</v>
      </c>
      <c r="AI851" s="37">
        <f>_xlfn.XLOOKUP(Consolidated[[#This Row],[CODE]],[1]updatedschoolpoints!$A:$A,[1]updatedschoolpoints!$H:$H)</f>
        <v>318448.69189999998</v>
      </c>
      <c r="AJ851" s="21">
        <v>121696</v>
      </c>
      <c r="AK851" s="21" t="s">
        <v>270</v>
      </c>
      <c r="AL851" s="26">
        <f>_xlfn.XLOOKUP(Consolidated[[#This Row],[CODE]],'[2]FCI updated 220517'!$B:$B,'[2]FCI updated 220517'!$GD:$GD)</f>
        <v>0.65</v>
      </c>
      <c r="AM851" s="27">
        <f>IF(AND(Consolidated[[#This Row],[DESIGNATION]]="Historic",Consolidated[[#This Row],[DESIGNATION 3/22/2022]]="Historic"),AL851,AL851/1.6)</f>
        <v>0.40625</v>
      </c>
      <c r="AN851" s="21" t="s">
        <v>45</v>
      </c>
      <c r="AO851" s="21" t="s">
        <v>97</v>
      </c>
      <c r="AP851" s="21" t="str">
        <f>_xlfn.XLOOKUP(Consolidated[[#This Row],[CODE]],'[3]PRUEBA PVI'!$D:$D,'[3]PRUEBA PVI'!$I:$I,"NO DATA")</f>
        <v>MONTESSORI</v>
      </c>
      <c r="AQ851" s="28" t="str">
        <f>IF(_xlfn.XLOOKUP(Consolidated[[#This Row],[CODE]],'[4]PRUEBA PVI'!$D:$D,'[4]PRUEBA PVI'!$I:$I,"NOT FOUND")=Consolidated[[#This Row],[SPECIAL SCHOOL]],"MATCHES","NO")</f>
        <v>MATCHES</v>
      </c>
      <c r="AR851" s="28"/>
      <c r="AS851" s="21">
        <f>_xlfn.XLOOKUP(Consolidated[[#This Row],[CODE]],'[5]WORKING FILE'!$D:$D,'[5]WORKING FILE'!$W:$W,"")</f>
        <v>3</v>
      </c>
      <c r="AT851" s="33" t="str">
        <f>_xlfn.XLOOKUP(Consolidated[[#This Row],[CODE]],'[5]WORKING FILE'!$D:$D,'[5]WORKING FILE'!$V:$V)</f>
        <v>Modern, good sized HS with appropriate density. Shelter. Keep</v>
      </c>
      <c r="AU851" s="21" t="str">
        <f>_xlfn.XLOOKUP(Consolidated[[#This Row],[CODE]],'[6]Karen sort'!$D:$D,'[6]Karen sort'!$O:$O,"NOT COMPLETE")</f>
        <v>9-12</v>
      </c>
      <c r="AV851" s="21">
        <v>12.3</v>
      </c>
      <c r="AW851" s="21">
        <v>4</v>
      </c>
      <c r="AX851" s="21" t="s">
        <v>92</v>
      </c>
      <c r="AY851" s="27" t="s">
        <v>92</v>
      </c>
      <c r="AZ851" s="21"/>
      <c r="BA851" s="21"/>
      <c r="BB851" s="21"/>
      <c r="BC851" s="21"/>
      <c r="BD851" s="21"/>
      <c r="BE851" s="21"/>
      <c r="BF851" s="24" t="s">
        <v>179</v>
      </c>
      <c r="BG851" s="24">
        <v>776.74000674180218</v>
      </c>
      <c r="BH851" s="29" t="str">
        <f>IF(_xlfn.XLOOKUP(Consolidated[[#This Row],[CODE]],'[4]PRUEBA PVI'!$D:$D,'[4]PRUEBA PVI'!$AF:$AF,"NOT FOUND")=BG851,"",_xlfn.XLOOKUP(Consolidated[[#This Row],[CODE]],'[4]PRUEBA PVI'!$D:$D,'[4]PRUEBA PVI'!$AF:$AF,"NOT FOUND"))</f>
        <v/>
      </c>
      <c r="BI851" s="30">
        <v>745.79247769903907</v>
      </c>
      <c r="BJ851" s="21">
        <v>48</v>
      </c>
      <c r="BK851" s="28" t="str">
        <f>IF(_xlfn.XLOOKUP(Consolidated[[#This Row],[CODE]],'[4]PRUEBA PVI'!$D:$D,'[4]PRUEBA PVI'!$AK:$AK,"NO DATA")=Consolidated[[#This Row],[NO OF CLASSROOMS]],"","DOES NOT MATCH")</f>
        <v/>
      </c>
      <c r="BL851" s="31">
        <f>Consolidated[[#This Row],[ENROLLMENT 2021-22]]/Consolidated[[#This Row],[NO OF CLASSROOMS]]</f>
        <v>15.537343285396647</v>
      </c>
      <c r="BM851" s="21">
        <f>Consolidated[[#This Row],[FLOOR AREA (SF)]]/Consolidated[[#This Row],[ENROLLMENT 2022-23]]</f>
        <v>156.67533401617774</v>
      </c>
      <c r="BN851" s="21" t="s">
        <v>114</v>
      </c>
      <c r="BO851" s="21" t="s">
        <v>115</v>
      </c>
      <c r="BP851" s="21" t="s">
        <v>97</v>
      </c>
      <c r="BQ851" s="21" t="s">
        <v>123</v>
      </c>
      <c r="BR851" s="21" t="s">
        <v>97</v>
      </c>
      <c r="BS851" s="21" t="str">
        <f>_xlfn.XLOOKUP(Consolidated[[#This Row],[CODE]],'[7]page 1'!$A:$A,'[7]page 1'!$C:$C,"")</f>
        <v/>
      </c>
      <c r="BT851" s="21" t="str">
        <f>_xlfn.XLOOKUP(Consolidated[[#This Row],[CODE]],[8]Sheet1!$A:$A,[8]Sheet1!$G:$G,"")</f>
        <v/>
      </c>
      <c r="BU851" s="21" t="s">
        <v>92</v>
      </c>
      <c r="BV851" s="21" t="s">
        <v>101</v>
      </c>
      <c r="BW851" s="25" t="s">
        <v>279</v>
      </c>
      <c r="BX851" s="32" t="s">
        <v>2245</v>
      </c>
      <c r="BY851" s="21" t="s">
        <v>2092</v>
      </c>
      <c r="BZ851" s="21" t="s">
        <v>103</v>
      </c>
      <c r="CA851" s="33" t="s">
        <v>2096</v>
      </c>
      <c r="CB851" s="21">
        <v>2</v>
      </c>
      <c r="CC851" s="25" t="s">
        <v>253</v>
      </c>
      <c r="CD851" s="21" t="s">
        <v>97</v>
      </c>
      <c r="CE851" s="21"/>
      <c r="CF851" s="21" t="s">
        <v>117</v>
      </c>
    </row>
    <row r="852" spans="1:84" ht="41.4" x14ac:dyDescent="0.3">
      <c r="A852" s="21">
        <v>78931</v>
      </c>
      <c r="B852" s="22" t="s">
        <v>2246</v>
      </c>
      <c r="C852" s="21" t="s">
        <v>295</v>
      </c>
      <c r="D852" s="21" t="s">
        <v>2056</v>
      </c>
      <c r="E852" s="21" t="s">
        <v>2106</v>
      </c>
      <c r="F852" s="21"/>
      <c r="G852" s="21" t="s">
        <v>160</v>
      </c>
      <c r="H852" s="21" t="s">
        <v>161</v>
      </c>
      <c r="I852" s="21" t="s">
        <v>92</v>
      </c>
      <c r="J852" s="21" t="s">
        <v>93</v>
      </c>
      <c r="K852" s="21" t="s">
        <v>162</v>
      </c>
      <c r="L852" s="24" t="s">
        <v>92</v>
      </c>
      <c r="M852" s="24" t="s">
        <v>92</v>
      </c>
      <c r="N852" s="24" t="s">
        <v>92</v>
      </c>
      <c r="O852" s="24" t="s">
        <v>92</v>
      </c>
      <c r="P852" s="24" t="s">
        <v>92</v>
      </c>
      <c r="Q852" s="24" t="s">
        <v>92</v>
      </c>
      <c r="R852" s="24" t="s">
        <v>92</v>
      </c>
      <c r="S852" s="24" t="s">
        <v>92</v>
      </c>
      <c r="T852" s="24" t="s">
        <v>92</v>
      </c>
      <c r="U852" s="24" t="s">
        <v>92</v>
      </c>
      <c r="V852" s="24">
        <v>144.16854570974047</v>
      </c>
      <c r="W852" s="24">
        <v>152.63782799650684</v>
      </c>
      <c r="X852" s="24">
        <v>153.4260821270812</v>
      </c>
      <c r="Y852" s="24">
        <v>124.44010220000068</v>
      </c>
      <c r="Z852" s="24" t="s">
        <v>92</v>
      </c>
      <c r="AA852" s="24" t="s">
        <v>92</v>
      </c>
      <c r="AB852" s="23" t="s">
        <v>313</v>
      </c>
      <c r="AC852" s="21">
        <v>18.360900000000001</v>
      </c>
      <c r="AD852" s="21">
        <v>-66.215379999999996</v>
      </c>
      <c r="AE852" s="21" t="str">
        <f>_xlfn.XLOOKUP(Consolidated[[#This Row],[CODE]],[1]updatedschoolpoints!$A:$A,[1]updatedschoolpoints!$O:$O)</f>
        <v>112-036-150-01</v>
      </c>
      <c r="AF852" s="21">
        <f>_xlfn.XLOOKUP(Consolidated[[#This Row],[CODE]],[1]updatedschoolpoints!$A:$A,[1]updatedschoolpoints!$Q:$Q)</f>
        <v>1</v>
      </c>
      <c r="AG852" s="21">
        <f>_xlfn.XLOOKUP(Consolidated[[#This Row],[CODE]],[1]updatedschoolpoints!$A:$A,[1]updatedschoolpoints!$P:$P)</f>
        <v>150</v>
      </c>
      <c r="AH852" s="21">
        <f>_xlfn.XLOOKUP(Consolidated[[#This Row],[CODE]],[1]updatedschoolpoints!$A:$A,[1]updatedschoolpoints!$I:$I)</f>
        <v>4.3518967240000004</v>
      </c>
      <c r="AI852" s="21">
        <f>_xlfn.XLOOKUP(Consolidated[[#This Row],[CODE]],[1]updatedschoolpoints!$A:$A,[1]updatedschoolpoints!$H:$H)</f>
        <v>189567.86300000001</v>
      </c>
      <c r="AJ852" s="21">
        <v>72960</v>
      </c>
      <c r="AK852" s="21" t="s">
        <v>305</v>
      </c>
      <c r="AL852" s="26">
        <f>_xlfn.XLOOKUP(Consolidated[[#This Row],[CODE]],'[9]Added completed QCQA items 2206'!$J:$J,'[9]Added completed QCQA items 2206'!$GB:$GB,"MISSING")</f>
        <v>0.77249999999999996</v>
      </c>
      <c r="AM852" s="27">
        <f>IF(AND(Consolidated[[#This Row],[DESIGNATION]]="Historic",Consolidated[[#This Row],[DESIGNATION 3/22/2022]]="Historic"),AL852,AL852/1.6)</f>
        <v>0.48281249999999998</v>
      </c>
      <c r="AN852" s="21" t="s">
        <v>45</v>
      </c>
      <c r="AO852" s="21" t="s">
        <v>97</v>
      </c>
      <c r="AP852" s="21" t="str">
        <f>_xlfn.XLOOKUP(Consolidated[[#This Row],[CODE]],'[3]PRUEBA PVI'!$D:$D,'[3]PRUEBA PVI'!$I:$I,"NO DATA")</f>
        <v>REGULAR</v>
      </c>
      <c r="AQ852" s="28" t="str">
        <f>IF(_xlfn.XLOOKUP(Consolidated[[#This Row],[CODE]],'[4]PRUEBA PVI'!$D:$D,'[4]PRUEBA PVI'!$I:$I,"NOT FOUND")=Consolidated[[#This Row],[SPECIAL SCHOOL]],"MATCHES","NO")</f>
        <v>MATCHES</v>
      </c>
      <c r="AR852" s="28"/>
      <c r="AS852" s="21">
        <f>_xlfn.XLOOKUP(Consolidated[[#This Row],[CODE]],'[5]WORKING FILE'!$D:$D,'[5]WORKING FILE'!$W:$W,"")</f>
        <v>3</v>
      </c>
      <c r="AT852" s="33" t="str">
        <f>_xlfn.XLOOKUP(Consolidated[[#This Row],[CODE]],'[5]WORKING FILE'!$D:$D,'[5]WORKING FILE'!$V:$V)</f>
        <v xml:space="preserve">Close to other HS, but both newer buildings with no obvious way to grow on site and merge. Keep. Could merge with TOMAS MASO RIVERA MORALES and replace on their site if one HS was desired for the community. </v>
      </c>
      <c r="AU852" s="21">
        <f>_xlfn.XLOOKUP(Consolidated[[#This Row],[CODE]],'[6]Karen sort'!$D:$D,'[6]Karen sort'!$O:$O,"NOT COMPLETE")</f>
        <v>0</v>
      </c>
      <c r="AV852" s="21">
        <v>14.6</v>
      </c>
      <c r="AW852" s="21">
        <v>3</v>
      </c>
      <c r="AX852" s="21" t="s">
        <v>92</v>
      </c>
      <c r="AY852" s="27" t="s">
        <v>92</v>
      </c>
      <c r="AZ852" s="21"/>
      <c r="BA852" s="21"/>
      <c r="BB852" s="21"/>
      <c r="BC852" s="21"/>
      <c r="BD852" s="21"/>
      <c r="BE852" s="21"/>
      <c r="BF852" s="24" t="s">
        <v>179</v>
      </c>
      <c r="BG852" s="24">
        <v>585.50517825270072</v>
      </c>
      <c r="BH852" s="29" t="str">
        <f>IF(_xlfn.XLOOKUP(Consolidated[[#This Row],[CODE]],'[4]PRUEBA PVI'!$D:$D,'[4]PRUEBA PVI'!$AF:$AF,"NOT FOUND")=BG852,"",_xlfn.XLOOKUP(Consolidated[[#This Row],[CODE]],'[4]PRUEBA PVI'!$D:$D,'[4]PRUEBA PVI'!$AF:$AF,"NOT FOUND"))</f>
        <v/>
      </c>
      <c r="BI852" s="30">
        <v>562.01731117810027</v>
      </c>
      <c r="BJ852" s="21">
        <v>50</v>
      </c>
      <c r="BK852" s="28" t="str">
        <f>IF(_xlfn.XLOOKUP(Consolidated[[#This Row],[CODE]],'[4]PRUEBA PVI'!$D:$D,'[4]PRUEBA PVI'!$AK:$AK,"NO DATA")=Consolidated[[#This Row],[NO OF CLASSROOMS]],"","DOES NOT MATCH")</f>
        <v/>
      </c>
      <c r="BL852" s="31">
        <f>Consolidated[[#This Row],[ENROLLMENT 2021-22]]/Consolidated[[#This Row],[NO OF CLASSROOMS]]</f>
        <v>11.240346223562005</v>
      </c>
      <c r="BM852" s="21">
        <f>Consolidated[[#This Row],[FLOOR AREA (SF)]]/Consolidated[[#This Row],[ENROLLMENT 2022-23]]</f>
        <v>124.61034113777022</v>
      </c>
      <c r="BN852" s="21" t="s">
        <v>114</v>
      </c>
      <c r="BO852" s="21" t="s">
        <v>100</v>
      </c>
      <c r="BP852" s="21" t="s">
        <v>97</v>
      </c>
      <c r="BQ852" s="21" t="s">
        <v>123</v>
      </c>
      <c r="BR852" s="21" t="s">
        <v>97</v>
      </c>
      <c r="BS852" s="21" t="str">
        <f>_xlfn.XLOOKUP(Consolidated[[#This Row],[CODE]],'[7]page 1'!$A:$A,'[7]page 1'!$C:$C,"")</f>
        <v/>
      </c>
      <c r="BT852" s="21" t="str">
        <f>_xlfn.XLOOKUP(Consolidated[[#This Row],[CODE]],[8]Sheet1!$A:$A,[8]Sheet1!$G:$G,"")</f>
        <v/>
      </c>
      <c r="BU852" s="21" t="s">
        <v>285</v>
      </c>
      <c r="BV852" s="21" t="s">
        <v>101</v>
      </c>
      <c r="BW852" s="25" t="s">
        <v>227</v>
      </c>
      <c r="BX852" s="32" t="s">
        <v>2247</v>
      </c>
      <c r="BY852" s="21" t="s">
        <v>2106</v>
      </c>
      <c r="BZ852" s="21" t="s">
        <v>103</v>
      </c>
      <c r="CA852" s="33" t="s">
        <v>2117</v>
      </c>
      <c r="CB852" s="21">
        <v>1</v>
      </c>
      <c r="CC852" s="25" t="s">
        <v>172</v>
      </c>
      <c r="CD852" s="21" t="s">
        <v>97</v>
      </c>
      <c r="CE852" s="21"/>
      <c r="CF852" s="21" t="s">
        <v>143</v>
      </c>
    </row>
    <row r="853" spans="1:84" ht="56.4" x14ac:dyDescent="0.3">
      <c r="A853" s="21">
        <v>78956</v>
      </c>
      <c r="B853" s="22" t="s">
        <v>2248</v>
      </c>
      <c r="C853" s="21" t="s">
        <v>295</v>
      </c>
      <c r="D853" s="21" t="s">
        <v>2065</v>
      </c>
      <c r="E853" s="21" t="s">
        <v>2092</v>
      </c>
      <c r="F853" s="21"/>
      <c r="G853" s="21" t="s">
        <v>119</v>
      </c>
      <c r="H853" s="21" t="s">
        <v>120</v>
      </c>
      <c r="I853" s="21" t="s">
        <v>92</v>
      </c>
      <c r="J853" s="21" t="s">
        <v>93</v>
      </c>
      <c r="K853" s="21" t="s">
        <v>121</v>
      </c>
      <c r="L853" s="24" t="s">
        <v>92</v>
      </c>
      <c r="M853" s="24">
        <v>43.877874414281195</v>
      </c>
      <c r="N853" s="24">
        <v>39.214127583752465</v>
      </c>
      <c r="O853" s="24">
        <v>47.869593442417866</v>
      </c>
      <c r="P853" s="24">
        <v>44.264367928557817</v>
      </c>
      <c r="Q853" s="24">
        <v>50.981530722709209</v>
      </c>
      <c r="R853" s="24">
        <v>52.957895789930838</v>
      </c>
      <c r="S853" s="24" t="s">
        <v>92</v>
      </c>
      <c r="T853" s="24" t="s">
        <v>92</v>
      </c>
      <c r="U853" s="24" t="s">
        <v>92</v>
      </c>
      <c r="V853" s="24" t="s">
        <v>92</v>
      </c>
      <c r="W853" s="24" t="s">
        <v>92</v>
      </c>
      <c r="X853" s="24" t="s">
        <v>92</v>
      </c>
      <c r="Y853" s="24" t="s">
        <v>92</v>
      </c>
      <c r="Z853" s="24" t="s">
        <v>92</v>
      </c>
      <c r="AA853" s="24" t="s">
        <v>92</v>
      </c>
      <c r="AB853" s="23" t="s">
        <v>136</v>
      </c>
      <c r="AC853" s="21">
        <v>18.298221999999999</v>
      </c>
      <c r="AD853" s="21">
        <v>-66.240345000000005</v>
      </c>
      <c r="AE853" s="21" t="str">
        <f>_xlfn.XLOOKUP(Consolidated[[#This Row],[CODE]],[1]updatedschoolpoints!$A:$A,[1]updatedschoolpoints!$O:$O)</f>
        <v>169-000-001-85</v>
      </c>
      <c r="AF853" s="21">
        <f>_xlfn.XLOOKUP(Consolidated[[#This Row],[CODE]],[1]updatedschoolpoints!$A:$A,[1]updatedschoolpoints!$Q:$Q)</f>
        <v>85</v>
      </c>
      <c r="AG853" s="21">
        <f>_xlfn.XLOOKUP(Consolidated[[#This Row],[CODE]],[1]updatedschoolpoints!$A:$A,[1]updatedschoolpoints!$P:$P)</f>
        <v>1</v>
      </c>
      <c r="AH853" s="21">
        <f>_xlfn.XLOOKUP(Consolidated[[#This Row],[CODE]],[1]updatedschoolpoints!$A:$A,[1]updatedschoolpoints!$I:$I)</f>
        <v>5.8450210650000001</v>
      </c>
      <c r="AI853" s="21">
        <f>_xlfn.XLOOKUP(Consolidated[[#This Row],[CODE]],[1]updatedschoolpoints!$A:$A,[1]updatedschoolpoints!$H:$H)</f>
        <v>254608.0992</v>
      </c>
      <c r="AJ853" s="21">
        <v>78069</v>
      </c>
      <c r="AK853" s="21" t="s">
        <v>270</v>
      </c>
      <c r="AL853" s="26">
        <f>_xlfn.XLOOKUP(Consolidated[[#This Row],[CODE]],'[2]FCI updated 220517'!$B:$B,'[2]FCI updated 220517'!$GD:$GD)</f>
        <v>0.52800000000000002</v>
      </c>
      <c r="AM853" s="27">
        <f>IF(AND(Consolidated[[#This Row],[DESIGNATION]]="Historic",Consolidated[[#This Row],[DESIGNATION 3/22/2022]]="Historic"),AL853,AL853/1.6)</f>
        <v>0.33</v>
      </c>
      <c r="AN853" s="21" t="s">
        <v>45</v>
      </c>
      <c r="AO853" s="21" t="s">
        <v>97</v>
      </c>
      <c r="AP853" s="21" t="str">
        <f>_xlfn.XLOOKUP(Consolidated[[#This Row],[CODE]],'[3]PRUEBA PVI'!$D:$D,'[3]PRUEBA PVI'!$I:$I,"NO DATA")</f>
        <v>REGULAR</v>
      </c>
      <c r="AQ853" s="28" t="str">
        <f>IF(_xlfn.XLOOKUP(Consolidated[[#This Row],[CODE]],'[4]PRUEBA PVI'!$D:$D,'[4]PRUEBA PVI'!$I:$I,"NOT FOUND")=Consolidated[[#This Row],[SPECIAL SCHOOL]],"MATCHES","NO")</f>
        <v>MATCHES</v>
      </c>
      <c r="AR853" s="28"/>
      <c r="AS853" s="21">
        <f>_xlfn.XLOOKUP(Consolidated[[#This Row],[CODE]],'[5]WORKING FILE'!$D:$D,'[5]WORKING FILE'!$W:$W,"")</f>
        <v>3</v>
      </c>
      <c r="AT853" s="33" t="str">
        <f>_xlfn.XLOOKUP(Consolidated[[#This Row],[CODE]],'[5]WORKING FILE'!$D:$D,'[5]WORKING FILE'!$V:$V)</f>
        <v>Bring students from FRANCISCO ROQUE MUNOZ . Shelter</v>
      </c>
      <c r="AU853" s="21" t="str">
        <f>_xlfn.XLOOKUP(Consolidated[[#This Row],[CODE]],'[6]Karen sort'!$D:$D,'[6]Karen sort'!$O:$O,"NOT COMPLETE")</f>
        <v>PK-5</v>
      </c>
      <c r="AV853" s="21">
        <v>12.3</v>
      </c>
      <c r="AW853" s="21">
        <v>2</v>
      </c>
      <c r="AX853" s="21" t="s">
        <v>92</v>
      </c>
      <c r="AY853" s="27" t="s">
        <v>92</v>
      </c>
      <c r="AZ853" s="21"/>
      <c r="BA853" s="21"/>
      <c r="BB853" s="21"/>
      <c r="BC853" s="21"/>
      <c r="BD853" s="21"/>
      <c r="BE853" s="21"/>
      <c r="BF853" s="24" t="s">
        <v>179</v>
      </c>
      <c r="BG853" s="24">
        <v>317.47869654260001</v>
      </c>
      <c r="BH853" s="29" t="str">
        <f>IF(_xlfn.XLOOKUP(Consolidated[[#This Row],[CODE]],'[4]PRUEBA PVI'!$D:$D,'[4]PRUEBA PVI'!$AF:$AF,"NOT FOUND")=BG853,"",_xlfn.XLOOKUP(Consolidated[[#This Row],[CODE]],'[4]PRUEBA PVI'!$D:$D,'[4]PRUEBA PVI'!$AF:$AF,"NOT FOUND"))</f>
        <v/>
      </c>
      <c r="BI853" s="30">
        <v>299.99656006823187</v>
      </c>
      <c r="BJ853" s="21">
        <v>29</v>
      </c>
      <c r="BK853" s="28" t="str">
        <f>IF(_xlfn.XLOOKUP(Consolidated[[#This Row],[CODE]],'[4]PRUEBA PVI'!$D:$D,'[4]PRUEBA PVI'!$AK:$AK,"NO DATA")=Consolidated[[#This Row],[NO OF CLASSROOMS]],"","DOES NOT MATCH")</f>
        <v/>
      </c>
      <c r="BL853" s="31">
        <f>Consolidated[[#This Row],[ENROLLMENT 2021-22]]/Consolidated[[#This Row],[NO OF CLASSROOMS]]</f>
        <v>10.344708967870064</v>
      </c>
      <c r="BM853" s="21">
        <f>Consolidated[[#This Row],[FLOOR AREA (SF)]]/Consolidated[[#This Row],[ENROLLMENT 2022-23]]</f>
        <v>245.90311365828771</v>
      </c>
      <c r="BN853" s="21" t="s">
        <v>114</v>
      </c>
      <c r="BO853" s="21" t="s">
        <v>115</v>
      </c>
      <c r="BP853" s="21" t="s">
        <v>97</v>
      </c>
      <c r="BQ853" s="21" t="s">
        <v>123</v>
      </c>
      <c r="BR853" s="21" t="s">
        <v>97</v>
      </c>
      <c r="BS853" s="21" t="str">
        <f>_xlfn.XLOOKUP(Consolidated[[#This Row],[CODE]],'[7]page 1'!$A:$A,'[7]page 1'!$C:$C,"")</f>
        <v/>
      </c>
      <c r="BT853" s="21" t="str">
        <f>_xlfn.XLOOKUP(Consolidated[[#This Row],[CODE]],[8]Sheet1!$A:$A,[8]Sheet1!$G:$G,"")</f>
        <v/>
      </c>
      <c r="BU853" s="21" t="s">
        <v>92</v>
      </c>
      <c r="BV853" s="21" t="s">
        <v>101</v>
      </c>
      <c r="BW853" s="25" t="s">
        <v>92</v>
      </c>
      <c r="BX853" s="32" t="s">
        <v>2249</v>
      </c>
      <c r="BY853" s="21" t="s">
        <v>2092</v>
      </c>
      <c r="BZ853" s="21" t="s">
        <v>103</v>
      </c>
      <c r="CA853" s="33" t="s">
        <v>2096</v>
      </c>
      <c r="CB853" s="21">
        <v>2</v>
      </c>
      <c r="CC853" s="25" t="s">
        <v>253</v>
      </c>
      <c r="CD853" s="21" t="s">
        <v>97</v>
      </c>
      <c r="CE853" s="21"/>
      <c r="CF853" s="21" t="s">
        <v>143</v>
      </c>
    </row>
    <row r="854" spans="1:84" ht="70.8" x14ac:dyDescent="0.3">
      <c r="A854" s="21">
        <v>79038</v>
      </c>
      <c r="B854" s="22" t="s">
        <v>2250</v>
      </c>
      <c r="C854" s="21" t="s">
        <v>91</v>
      </c>
      <c r="D854" s="21" t="s">
        <v>377</v>
      </c>
      <c r="E854" s="21" t="s">
        <v>377</v>
      </c>
      <c r="F854" s="21"/>
      <c r="G854" s="21" t="s">
        <v>160</v>
      </c>
      <c r="H854" s="21" t="s">
        <v>161</v>
      </c>
      <c r="I854" s="21" t="s">
        <v>92</v>
      </c>
      <c r="J854" s="21" t="s">
        <v>93</v>
      </c>
      <c r="K854" s="21" t="s">
        <v>162</v>
      </c>
      <c r="L854" s="24" t="s">
        <v>92</v>
      </c>
      <c r="M854" s="24" t="s">
        <v>92</v>
      </c>
      <c r="N854" s="24" t="s">
        <v>92</v>
      </c>
      <c r="O854" s="24" t="s">
        <v>92</v>
      </c>
      <c r="P854" s="24" t="s">
        <v>92</v>
      </c>
      <c r="Q854" s="24" t="s">
        <v>92</v>
      </c>
      <c r="R854" s="24" t="s">
        <v>92</v>
      </c>
      <c r="S854" s="24" t="s">
        <v>92</v>
      </c>
      <c r="T854" s="24" t="s">
        <v>92</v>
      </c>
      <c r="U854" s="24" t="s">
        <v>92</v>
      </c>
      <c r="V854" s="24">
        <v>99.294892409357686</v>
      </c>
      <c r="W854" s="24">
        <v>106.84647959755479</v>
      </c>
      <c r="X854" s="24">
        <v>87.809896060153392</v>
      </c>
      <c r="Y854" s="24">
        <v>57.879117302325902</v>
      </c>
      <c r="Z854" s="24" t="s">
        <v>92</v>
      </c>
      <c r="AA854" s="24" t="s">
        <v>92</v>
      </c>
      <c r="AB854" s="23" t="s">
        <v>178</v>
      </c>
      <c r="AC854" s="21">
        <v>18.419930000000001</v>
      </c>
      <c r="AD854" s="21">
        <v>-66.335170000000005</v>
      </c>
      <c r="AE854" s="21" t="str">
        <f>_xlfn.XLOOKUP(Consolidated[[#This Row],[CODE]],[1]updatedschoolpoints!$A:$A,[1]updatedschoolpoints!$O:$O)</f>
        <v>058-057-055-34</v>
      </c>
      <c r="AF854" s="21">
        <f>_xlfn.XLOOKUP(Consolidated[[#This Row],[CODE]],[1]updatedschoolpoints!$A:$A,[1]updatedschoolpoints!$Q:$Q)</f>
        <v>34</v>
      </c>
      <c r="AG854" s="21">
        <f>_xlfn.XLOOKUP(Consolidated[[#This Row],[CODE]],[1]updatedschoolpoints!$A:$A,[1]updatedschoolpoints!$P:$P)</f>
        <v>55</v>
      </c>
      <c r="AH854" s="21">
        <f>_xlfn.XLOOKUP(Consolidated[[#This Row],[CODE]],[1]updatedschoolpoints!$A:$A,[1]updatedschoolpoints!$I:$I)</f>
        <v>6.6948570839999997</v>
      </c>
      <c r="AI854" s="21">
        <f>_xlfn.XLOOKUP(Consolidated[[#This Row],[CODE]],[1]updatedschoolpoints!$A:$A,[1]updatedschoolpoints!$H:$H)</f>
        <v>291627.97460000002</v>
      </c>
      <c r="AJ854" s="21">
        <v>59950</v>
      </c>
      <c r="AK854" s="21" t="s">
        <v>262</v>
      </c>
      <c r="AL854" s="26">
        <f>_xlfn.XLOOKUP(Consolidated[[#This Row],[CODE]],'[2]FCI updated 220517'!$B:$B,'[2]FCI updated 220517'!$GD:$GD)</f>
        <v>0.69499999999999995</v>
      </c>
      <c r="AM854" s="27">
        <f>IF(AND(Consolidated[[#This Row],[DESIGNATION]]="Historic",Consolidated[[#This Row],[DESIGNATION 3/22/2022]]="Historic"),AL854,AL854/1.6)</f>
        <v>0.43437499999999996</v>
      </c>
      <c r="AN854" s="21" t="s">
        <v>97</v>
      </c>
      <c r="AO854" s="21" t="s">
        <v>97</v>
      </c>
      <c r="AP854" s="21" t="str">
        <f>_xlfn.XLOOKUP(Consolidated[[#This Row],[CODE]],'[3]PRUEBA PVI'!$D:$D,'[3]PRUEBA PVI'!$I:$I,"NO DATA")</f>
        <v>VOCACIONAL</v>
      </c>
      <c r="AQ854" s="28" t="str">
        <f>IF(_xlfn.XLOOKUP(Consolidated[[#This Row],[CODE]],'[4]PRUEBA PVI'!$D:$D,'[4]PRUEBA PVI'!$I:$I,"NOT FOUND")=Consolidated[[#This Row],[SPECIAL SCHOOL]],"MATCHES","NO")</f>
        <v>MATCHES</v>
      </c>
      <c r="AR854" s="28"/>
      <c r="AS854" s="21">
        <f>_xlfn.XLOOKUP(Consolidated[[#This Row],[CODE]],'[5]WORKING FILE'!$D:$D,'[5]WORKING FILE'!$W:$W,"")</f>
        <v>1</v>
      </c>
      <c r="AT854" s="33" t="str">
        <f>_xlfn.XLOOKUP(Consolidated[[#This Row],[CODE]],'[5]WORKING FILE'!$D:$D,'[5]WORKING FILE'!$V:$V)</f>
        <v>2.4m to LADISLAO MARTINEZ 9-12, moved students there since not in a flood zone and more centrally located</v>
      </c>
      <c r="AU854" s="21" t="str">
        <f>_xlfn.XLOOKUP(Consolidated[[#This Row],[CODE]],'[6]Karen sort'!$D:$D,'[6]Karen sort'!$O:$O,"NOT COMPLETE")</f>
        <v>9-12</v>
      </c>
      <c r="AV854" s="21">
        <v>11.7</v>
      </c>
      <c r="AW854" s="21">
        <v>2</v>
      </c>
      <c r="AX854" s="21" t="s">
        <v>92</v>
      </c>
      <c r="AY854" s="27" t="s">
        <v>92</v>
      </c>
      <c r="AZ854" s="21"/>
      <c r="BA854" s="21"/>
      <c r="BB854" s="21"/>
      <c r="BC854" s="21"/>
      <c r="BD854" s="21"/>
      <c r="BE854" s="21"/>
      <c r="BF854" s="24" t="s">
        <v>179</v>
      </c>
      <c r="BG854" s="24">
        <v>366.60214021398929</v>
      </c>
      <c r="BH854" s="29" t="str">
        <f>IF(_xlfn.XLOOKUP(Consolidated[[#This Row],[CODE]],'[4]PRUEBA PVI'!$D:$D,'[4]PRUEBA PVI'!$AF:$AF,"NOT FOUND")=BG854,"",_xlfn.XLOOKUP(Consolidated[[#This Row],[CODE]],'[4]PRUEBA PVI'!$D:$D,'[4]PRUEBA PVI'!$AF:$AF,"NOT FOUND"))</f>
        <v/>
      </c>
      <c r="BI854" s="30">
        <v>351.84455274599486</v>
      </c>
      <c r="BJ854" s="21">
        <v>26</v>
      </c>
      <c r="BK854" s="28" t="str">
        <f>IF(_xlfn.XLOOKUP(Consolidated[[#This Row],[CODE]],'[4]PRUEBA PVI'!$D:$D,'[4]PRUEBA PVI'!$AK:$AK,"NO DATA")=Consolidated[[#This Row],[NO OF CLASSROOMS]],"","DOES NOT MATCH")</f>
        <v/>
      </c>
      <c r="BL854" s="31">
        <f>Consolidated[[#This Row],[ENROLLMENT 2021-22]]/Consolidated[[#This Row],[NO OF CLASSROOMS]]</f>
        <v>13.53248279792288</v>
      </c>
      <c r="BM854" s="21">
        <f>Consolidated[[#This Row],[FLOOR AREA (SF)]]/Consolidated[[#This Row],[ENROLLMENT 2022-23]]</f>
        <v>163.52877799624028</v>
      </c>
      <c r="BN854" s="21" t="s">
        <v>114</v>
      </c>
      <c r="BO854" s="21" t="s">
        <v>115</v>
      </c>
      <c r="BP854" s="21" t="s">
        <v>97</v>
      </c>
      <c r="BQ854" s="21" t="s">
        <v>97</v>
      </c>
      <c r="BR854" s="21" t="s">
        <v>97</v>
      </c>
      <c r="BS854" s="21" t="str">
        <f>_xlfn.XLOOKUP(Consolidated[[#This Row],[CODE]],'[7]page 1'!$A:$A,'[7]page 1'!$C:$C,"")</f>
        <v/>
      </c>
      <c r="BT854" s="21" t="str">
        <f>_xlfn.XLOOKUP(Consolidated[[#This Row],[CODE]],[8]Sheet1!$A:$A,[8]Sheet1!$G:$G,"")</f>
        <v>ESSER ROOF SEALING PROGRAM</v>
      </c>
      <c r="BU854" s="21" t="s">
        <v>285</v>
      </c>
      <c r="BV854" s="21" t="s">
        <v>101</v>
      </c>
      <c r="BW854" s="25" t="s">
        <v>92</v>
      </c>
      <c r="BX854" s="32" t="s">
        <v>2251</v>
      </c>
      <c r="BY854" s="21" t="s">
        <v>377</v>
      </c>
      <c r="BZ854" s="21" t="s">
        <v>103</v>
      </c>
      <c r="CA854" s="33" t="s">
        <v>2059</v>
      </c>
      <c r="CB854" s="21">
        <v>1</v>
      </c>
      <c r="CC854" s="25" t="s">
        <v>172</v>
      </c>
      <c r="CD854" s="21" t="s">
        <v>97</v>
      </c>
      <c r="CE854" s="21"/>
      <c r="CF854" s="21" t="s">
        <v>143</v>
      </c>
    </row>
    <row r="855" spans="1:84" ht="55.2" x14ac:dyDescent="0.3">
      <c r="A855" s="21">
        <v>79087</v>
      </c>
      <c r="B855" s="22" t="s">
        <v>2252</v>
      </c>
      <c r="C855" s="21" t="s">
        <v>1698</v>
      </c>
      <c r="D855" s="21" t="s">
        <v>1706</v>
      </c>
      <c r="E855" s="21" t="s">
        <v>1707</v>
      </c>
      <c r="F855" s="21"/>
      <c r="G855" s="21" t="s">
        <v>119</v>
      </c>
      <c r="H855" s="21" t="s">
        <v>120</v>
      </c>
      <c r="I855" s="21" t="s">
        <v>92</v>
      </c>
      <c r="J855" s="21" t="s">
        <v>93</v>
      </c>
      <c r="K855" s="21" t="s">
        <v>121</v>
      </c>
      <c r="L855" s="24" t="s">
        <v>92</v>
      </c>
      <c r="M855" s="24">
        <v>37.200806568629709</v>
      </c>
      <c r="N855" s="24">
        <v>25.209082018126583</v>
      </c>
      <c r="O855" s="24">
        <v>35.667540211997625</v>
      </c>
      <c r="P855" s="24">
        <v>29.195646931601964</v>
      </c>
      <c r="Q855" s="24">
        <v>55.702042826663771</v>
      </c>
      <c r="R855" s="24">
        <v>46.338158816189484</v>
      </c>
      <c r="S855" s="24" t="s">
        <v>92</v>
      </c>
      <c r="T855" s="24" t="s">
        <v>92</v>
      </c>
      <c r="U855" s="24" t="s">
        <v>92</v>
      </c>
      <c r="V855" s="24" t="s">
        <v>92</v>
      </c>
      <c r="W855" s="24" t="s">
        <v>92</v>
      </c>
      <c r="X855" s="24" t="s">
        <v>92</v>
      </c>
      <c r="Y855" s="24" t="s">
        <v>92</v>
      </c>
      <c r="Z855" s="24" t="s">
        <v>92</v>
      </c>
      <c r="AA855" s="24" t="s">
        <v>92</v>
      </c>
      <c r="AB855" s="23" t="s">
        <v>136</v>
      </c>
      <c r="AC855" s="21">
        <v>18.332280470000001</v>
      </c>
      <c r="AD855" s="21">
        <v>-65.987189830000005</v>
      </c>
      <c r="AE855" s="21" t="str">
        <f>_xlfn.XLOOKUP(Consolidated[[#This Row],[CODE]],[1]updatedschoolpoints!$A:$A,[1]updatedschoolpoints!$O:$O)</f>
        <v>145-022-118-08</v>
      </c>
      <c r="AF855" s="21">
        <f>_xlfn.XLOOKUP(Consolidated[[#This Row],[CODE]],[1]updatedschoolpoints!$A:$A,[1]updatedschoolpoints!$Q:$Q)</f>
        <v>8</v>
      </c>
      <c r="AG855" s="21">
        <f>_xlfn.XLOOKUP(Consolidated[[#This Row],[CODE]],[1]updatedschoolpoints!$A:$A,[1]updatedschoolpoints!$P:$P)</f>
        <v>118</v>
      </c>
      <c r="AH855" s="21">
        <f>_xlfn.XLOOKUP(Consolidated[[#This Row],[CODE]],[1]updatedschoolpoints!$A:$A,[1]updatedschoolpoints!$I:$I)</f>
        <v>10.3573659</v>
      </c>
      <c r="AI855" s="21">
        <f>_xlfn.XLOOKUP(Consolidated[[#This Row],[CODE]],[1]updatedschoolpoints!$A:$A,[1]updatedschoolpoints!$H:$H)</f>
        <v>451166.85869999998</v>
      </c>
      <c r="AJ855" s="21">
        <v>67920</v>
      </c>
      <c r="AK855" s="21" t="s">
        <v>824</v>
      </c>
      <c r="AL855" s="26" t="e">
        <f>_xlfn.XLOOKUP(Consolidated[[#This Row],[CODE]],'[2]FCI updated 220517'!$B:$B,'[2]FCI updated 220517'!$GD:$GD)</f>
        <v>#N/A</v>
      </c>
      <c r="AM855" s="27" t="e">
        <f>IF(AND(Consolidated[[#This Row],[DESIGNATION]]="Historic",Consolidated[[#This Row],[DESIGNATION 3/22/2022]]="Historic"),AL855,AL855/1.6)</f>
        <v>#N/A</v>
      </c>
      <c r="AN855" s="21" t="s">
        <v>45</v>
      </c>
      <c r="AO855" s="21" t="s">
        <v>97</v>
      </c>
      <c r="AP855" s="21" t="str">
        <f>_xlfn.XLOOKUP(Consolidated[[#This Row],[CODE]],'[3]PRUEBA PVI'!$D:$D,'[3]PRUEBA PVI'!$I:$I,"NO DATA")</f>
        <v>REGULAR</v>
      </c>
      <c r="AQ855" s="28" t="str">
        <f>IF(_xlfn.XLOOKUP(Consolidated[[#This Row],[CODE]],'[4]PRUEBA PVI'!$D:$D,'[4]PRUEBA PVI'!$I:$I,"NOT FOUND")=Consolidated[[#This Row],[SPECIAL SCHOOL]],"MATCHES","NO")</f>
        <v>MATCHES</v>
      </c>
      <c r="AR855" s="28"/>
      <c r="AS855" s="21">
        <f>_xlfn.XLOOKUP(Consolidated[[#This Row],[CODE]],'[5]WORKING FILE'!$D:$D,'[5]WORKING FILE'!$W:$W,"")</f>
        <v>3</v>
      </c>
      <c r="AT855" s="33" t="str">
        <f>_xlfn.XLOOKUP(Consolidated[[#This Row],[CODE]],'[5]WORKING FILE'!$D:$D,'[5]WORKING FILE'!$V:$V)</f>
        <v>Remote. Made PK-8, added (2)- PK, 6, 7, 8 to match existing number of classrooms but no population moved here</v>
      </c>
      <c r="AU855" s="21">
        <f>_xlfn.XLOOKUP(Consolidated[[#This Row],[CODE]],'[6]Karen sort'!$D:$D,'[6]Karen sort'!$O:$O,"NOT COMPLETE")</f>
        <v>0</v>
      </c>
      <c r="AV855" s="21">
        <v>5.7</v>
      </c>
      <c r="AW855" s="21">
        <v>4</v>
      </c>
      <c r="AX855" s="21" t="s">
        <v>92</v>
      </c>
      <c r="AY855" s="27" t="s">
        <v>92</v>
      </c>
      <c r="AZ855" s="21"/>
      <c r="BA855" s="21"/>
      <c r="BB855" s="21"/>
      <c r="BC855" s="21"/>
      <c r="BD855" s="21"/>
      <c r="BE855" s="21"/>
      <c r="BF855" s="24" t="s">
        <v>179</v>
      </c>
      <c r="BG855" s="24">
        <v>240.80726937149433</v>
      </c>
      <c r="BH855" s="29" t="str">
        <f>IF(_xlfn.XLOOKUP(Consolidated[[#This Row],[CODE]],'[4]PRUEBA PVI'!$D:$D,'[4]PRUEBA PVI'!$AF:$AF,"NOT FOUND")=BG855,"",_xlfn.XLOOKUP(Consolidated[[#This Row],[CODE]],'[4]PRUEBA PVI'!$D:$D,'[4]PRUEBA PVI'!$AF:$AF,"NOT FOUND"))</f>
        <v/>
      </c>
      <c r="BI855" s="30">
        <v>227.41480800335208</v>
      </c>
      <c r="BJ855" s="21">
        <v>21</v>
      </c>
      <c r="BK855" s="28" t="str">
        <f>IF(_xlfn.XLOOKUP(Consolidated[[#This Row],[CODE]],'[4]PRUEBA PVI'!$D:$D,'[4]PRUEBA PVI'!$AK:$AK,"NO DATA")=Consolidated[[#This Row],[NO OF CLASSROOMS]],"","DOES NOT MATCH")</f>
        <v/>
      </c>
      <c r="BL855" s="31">
        <f>Consolidated[[#This Row],[ENROLLMENT 2021-22]]/Consolidated[[#This Row],[NO OF CLASSROOMS]]</f>
        <v>10.829276571588194</v>
      </c>
      <c r="BM855" s="21">
        <f>Consolidated[[#This Row],[FLOOR AREA (SF)]]/Consolidated[[#This Row],[ENROLLMENT 2022-23]]</f>
        <v>282.0512859818179</v>
      </c>
      <c r="BN855" s="21" t="s">
        <v>114</v>
      </c>
      <c r="BO855" s="21" t="s">
        <v>115</v>
      </c>
      <c r="BP855" s="21" t="s">
        <v>97</v>
      </c>
      <c r="BQ855" s="21" t="s">
        <v>97</v>
      </c>
      <c r="BR855" s="21" t="s">
        <v>97</v>
      </c>
      <c r="BS855" s="21" t="str">
        <f>_xlfn.XLOOKUP(Consolidated[[#This Row],[CODE]],'[7]page 1'!$A:$A,'[7]page 1'!$C:$C,"")</f>
        <v/>
      </c>
      <c r="BT855" s="21" t="str">
        <f>_xlfn.XLOOKUP(Consolidated[[#This Row],[CODE]],[8]Sheet1!$A:$A,[8]Sheet1!$G:$G,"")</f>
        <v>ESSER ROOF SEALING PROGRAM</v>
      </c>
      <c r="BU855" s="21" t="s">
        <v>92</v>
      </c>
      <c r="BV855" s="21" t="s">
        <v>124</v>
      </c>
      <c r="BW855" s="25" t="s">
        <v>279</v>
      </c>
      <c r="BX855" s="32" t="s">
        <v>2253</v>
      </c>
      <c r="BY855" s="21" t="s">
        <v>1707</v>
      </c>
      <c r="BZ855" s="21" t="s">
        <v>103</v>
      </c>
      <c r="CA855" s="33" t="s">
        <v>1960</v>
      </c>
      <c r="CB855" s="21">
        <v>1</v>
      </c>
      <c r="CC855" s="25" t="s">
        <v>253</v>
      </c>
      <c r="CD855" s="21" t="s">
        <v>97</v>
      </c>
      <c r="CE855" s="21"/>
      <c r="CF855" s="21" t="s">
        <v>127</v>
      </c>
    </row>
    <row r="857" spans="1:84" x14ac:dyDescent="0.3">
      <c r="AC857" s="21"/>
      <c r="AD857" s="21"/>
      <c r="AE857" s="21"/>
      <c r="AF857" s="21"/>
      <c r="AG857" s="21"/>
      <c r="AH857" s="21"/>
    </row>
  </sheetData>
  <mergeCells count="4">
    <mergeCell ref="CS1:CW1"/>
    <mergeCell ref="A1:E1"/>
    <mergeCell ref="BY1:CD1"/>
    <mergeCell ref="CK1:CR1"/>
  </mergeCells>
  <pageMargins left="0.25" right="0.25" top="0.75" bottom="0.75" header="0.3" footer="0.3"/>
  <pageSetup paperSize="3" scale="14" fitToHeight="0" orientation="landscape" r:id="rId1"/>
  <headerFooter>
    <oddHeader>&amp;L&amp;G&amp;CMasterplan 2022
&amp;"-,Bold"Campus Assessments: &amp;"-,Regular" Completed / Future Campus Assessments&amp;R&amp;G</oddHeader>
    <oddFooter xml:space="preserve">&amp;L&amp;G&amp;RPage &amp;P : &amp;N
Date:  &amp;D
</oddFoot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BA88784CB03E438C04DD8ED34CF654" ma:contentTypeVersion="4" ma:contentTypeDescription="Create a new document." ma:contentTypeScope="" ma:versionID="0b5fa31ba2717b96146115b3d4eab04d">
  <xsd:schema xmlns:xsd="http://www.w3.org/2001/XMLSchema" xmlns:xs="http://www.w3.org/2001/XMLSchema" xmlns:p="http://schemas.microsoft.com/office/2006/metadata/properties" xmlns:ns2="5778d5e3-a265-45cd-ba9a-76dcab1fbf67" xmlns:ns3="da6b1cc7-da1e-484f-85b6-63892901a4cc" targetNamespace="http://schemas.microsoft.com/office/2006/metadata/properties" ma:root="true" ma:fieldsID="9a93b0a110cf9adf7d7e3a77ecef584d" ns2:_="" ns3:_="">
    <xsd:import namespace="5778d5e3-a265-45cd-ba9a-76dcab1fbf67"/>
    <xsd:import namespace="da6b1cc7-da1e-484f-85b6-63892901a4c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78d5e3-a265-45cd-ba9a-76dcab1fbf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a6b1cc7-da1e-484f-85b6-63892901a4c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43EF1C-1DDD-4013-AC6E-F6AA46EB37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78d5e3-a265-45cd-ba9a-76dcab1fbf67"/>
    <ds:schemaRef ds:uri="da6b1cc7-da1e-484f-85b6-63892901a4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06A1EE-5FCB-42EB-AB49-DDA1A27CDEAC}">
  <ds:schemaRefs>
    <ds:schemaRef ds:uri="http://schemas.microsoft.com/sharepoint/v3/contenttype/forms"/>
  </ds:schemaRefs>
</ds:datastoreItem>
</file>

<file path=customXml/itemProps3.xml><?xml version="1.0" encoding="utf-8"?>
<ds:datastoreItem xmlns:ds="http://schemas.openxmlformats.org/officeDocument/2006/customXml" ds:itemID="{7D8D206A-CB50-4439-86AF-78D679AB6DB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All data</vt:lpstr>
      <vt:lpstr>'All data'!Print_Titles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Caroline Thompson</dc:creator>
  <cp:keywords/>
  <dc:description/>
  <cp:lastModifiedBy>PANDA12-User</cp:lastModifiedBy>
  <cp:revision/>
  <dcterms:created xsi:type="dcterms:W3CDTF">2022-06-21T19:43:28Z</dcterms:created>
  <dcterms:modified xsi:type="dcterms:W3CDTF">2022-06-28T17:21:41Z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0x01010025BA88784CB03E438C04DD8ED34CF654</vt:lpwstr>
  </property>
</Properties>
</file>