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8209"/>
  <workbookPr showInkAnnotation="0" autoCompressPictures="0"/>
  <mc:AlternateContent xmlns:mc="http://schemas.openxmlformats.org/markup-compatibility/2006">
    <mc:Choice Requires="x15">
      <x15ac:absPath xmlns:x15ac="http://schemas.microsoft.com/office/spreadsheetml/2010/11/ac" url="/Users/twoods/Dropbox/minxss_dropbox/code/surf_analysis/"/>
    </mc:Choice>
  </mc:AlternateContent>
  <bookViews>
    <workbookView xWindow="3960" yWindow="3100" windowWidth="24360" windowHeight="14460" activeTab="8"/>
  </bookViews>
  <sheets>
    <sheet name="Telemetry Handbook" sheetId="1" r:id="rId1"/>
    <sheet name="Cmd Echo Packet" sheetId="8" r:id="rId2"/>
    <sheet name="HK TM Packet" sheetId="3" r:id="rId3"/>
    <sheet name="Log Msg Packet" sheetId="9" r:id="rId4"/>
    <sheet name="Dump Packet" sheetId="7" r:id="rId5"/>
    <sheet name="EPS Diag Packet" sheetId="11" r:id="rId6"/>
    <sheet name="SPS-XPS Packet" sheetId="5" r:id="rId7"/>
    <sheet name="Sci TM Packet" sheetId="6" r:id="rId8"/>
    <sheet name="picoSIM-SPS Packet" sheetId="13" r:id="rId9"/>
    <sheet name="Command Handbook" sheetId="2" r:id="rId10"/>
    <sheet name="Table Parameters" sheetId="10" r:id="rId11"/>
    <sheet name="SD Allocations" sheetId="12" r:id="rId12"/>
  </sheets>
  <definedNames>
    <definedName name="_xlnm.Print_Area" localSheetId="11">'SD Allocations'!$A$1:$K$59</definedName>
  </definedNames>
  <calcPr calcId="150001" concurrentCalc="0"/>
  <extLst>
    <ext xmlns:x14="http://schemas.microsoft.com/office/spreadsheetml/2009/9/main" uri="{79F54976-1DA5-4618-B147-4CDE4B953A38}">
      <x14:workbookPr defaultImageDpi="330"/>
    </ext>
    <ext xmlns:mx="http://schemas.microsoft.com/office/mac/excel/2008/main" uri="{7523E5D3-25F3-A5E0-1632-64F254C22452}">
      <mx:ArchID Flags="2"/>
    </ext>
  </extLst>
</workbook>
</file>

<file path=xl/calcChain.xml><?xml version="1.0" encoding="utf-8"?>
<calcChain xmlns="http://schemas.openxmlformats.org/spreadsheetml/2006/main">
  <c r="B19" i="13" l="1"/>
  <c r="B20" i="13"/>
  <c r="B21" i="13"/>
  <c r="B22" i="13"/>
  <c r="B23" i="13"/>
  <c r="B24" i="13"/>
  <c r="B25" i="13"/>
  <c r="B26" i="13"/>
  <c r="B27" i="13"/>
  <c r="B28" i="13"/>
  <c r="B29" i="13"/>
  <c r="B30" i="13"/>
  <c r="B31" i="13"/>
  <c r="B32" i="13"/>
  <c r="B33" i="13"/>
  <c r="B34" i="13"/>
  <c r="B35" i="13"/>
  <c r="B36" i="13"/>
  <c r="B37" i="13"/>
  <c r="B38" i="13"/>
  <c r="B39" i="13"/>
  <c r="B40" i="13"/>
  <c r="B7" i="13"/>
  <c r="B8" i="13"/>
  <c r="B9" i="13"/>
  <c r="B10" i="13"/>
  <c r="B11" i="13"/>
  <c r="B12" i="13"/>
  <c r="B13" i="13"/>
  <c r="B14" i="13"/>
  <c r="B15" i="13"/>
  <c r="B16" i="13"/>
  <c r="B17" i="13"/>
  <c r="B18" i="13"/>
  <c r="B41" i="13"/>
  <c r="C75" i="2"/>
  <c r="C29" i="2"/>
  <c r="C28" i="2"/>
  <c r="C3" i="13"/>
  <c r="C15" i="1"/>
  <c r="D15" i="1"/>
  <c r="B15" i="1"/>
  <c r="B7" i="5"/>
  <c r="B8" i="5"/>
  <c r="B9" i="5"/>
  <c r="B10" i="5"/>
  <c r="B11" i="5"/>
  <c r="B12" i="5"/>
  <c r="B13" i="5"/>
  <c r="B14" i="5"/>
  <c r="B15" i="5"/>
  <c r="B16" i="5"/>
  <c r="B17" i="5"/>
  <c r="B18" i="5"/>
  <c r="B19" i="5"/>
  <c r="B20" i="5"/>
  <c r="B21" i="5"/>
  <c r="B22" i="5"/>
  <c r="B23" i="5"/>
  <c r="B24" i="5"/>
  <c r="B25" i="5"/>
  <c r="B26" i="5"/>
  <c r="B27" i="5"/>
  <c r="C13" i="1"/>
  <c r="D13" i="1"/>
  <c r="B13" i="1"/>
  <c r="C54" i="2"/>
  <c r="A6" i="2"/>
  <c r="A7" i="2"/>
  <c r="A8" i="2"/>
  <c r="A9" i="2"/>
  <c r="A10" i="2"/>
  <c r="A11" i="2"/>
  <c r="A12" i="2"/>
  <c r="A13" i="2"/>
  <c r="A14" i="2"/>
  <c r="A15" i="2"/>
  <c r="A16" i="2"/>
  <c r="A17" i="2"/>
  <c r="A18" i="2"/>
  <c r="A19" i="2"/>
  <c r="A20" i="2"/>
  <c r="A21" i="2"/>
  <c r="A22" i="2"/>
  <c r="A23" i="2"/>
  <c r="A24" i="2"/>
  <c r="A25" i="2"/>
  <c r="A26" i="2"/>
  <c r="A27" i="2"/>
  <c r="A30" i="2"/>
  <c r="A31" i="2"/>
  <c r="A32" i="2"/>
  <c r="A33" i="2"/>
  <c r="A34" i="2"/>
  <c r="A35" i="2"/>
  <c r="A36" i="2"/>
  <c r="A37" i="2"/>
  <c r="A38" i="2"/>
  <c r="A39" i="2"/>
  <c r="A40" i="2"/>
  <c r="A41" i="2"/>
  <c r="A42" i="2"/>
  <c r="A43" i="2"/>
  <c r="A44" i="2"/>
  <c r="A45" i="2"/>
  <c r="A46" i="2"/>
  <c r="A47" i="2"/>
  <c r="A48" i="2"/>
  <c r="A49" i="2"/>
  <c r="A50" i="2"/>
  <c r="A51" i="2"/>
  <c r="A52" i="2"/>
  <c r="A53" i="2"/>
  <c r="B54" i="2"/>
  <c r="A55" i="2"/>
  <c r="A56" i="2"/>
  <c r="A57" i="2"/>
  <c r="A58" i="2"/>
  <c r="A59" i="2"/>
  <c r="A60" i="2"/>
  <c r="A61" i="2"/>
  <c r="A62" i="2"/>
  <c r="A63" i="2"/>
  <c r="A64" i="2"/>
  <c r="A65" i="2"/>
  <c r="A66" i="2"/>
  <c r="A67" i="2"/>
  <c r="A68" i="2"/>
  <c r="A69" i="2"/>
  <c r="A70" i="2"/>
  <c r="A71" i="2"/>
  <c r="A72" i="2"/>
  <c r="A73" i="2"/>
  <c r="A74" i="2"/>
  <c r="A76" i="2"/>
  <c r="A77" i="2"/>
  <c r="A78" i="2"/>
  <c r="A79" i="2"/>
  <c r="A80" i="2"/>
  <c r="A81" i="2"/>
  <c r="A82" i="2"/>
  <c r="A83" i="2"/>
  <c r="A84" i="2"/>
  <c r="A85" i="2"/>
  <c r="A86" i="2"/>
  <c r="A87" i="2"/>
  <c r="A88" i="2"/>
  <c r="A89" i="2"/>
  <c r="A90" i="2"/>
  <c r="A91" i="2"/>
  <c r="A92" i="2"/>
  <c r="A93" i="2"/>
  <c r="A95" i="2"/>
  <c r="C95" i="2"/>
  <c r="B95" i="2"/>
  <c r="B7" i="6"/>
  <c r="B8" i="6"/>
  <c r="B9" i="6"/>
  <c r="B10" i="6"/>
  <c r="B11" i="6"/>
  <c r="B12" i="6"/>
  <c r="B13" i="6"/>
  <c r="C13" i="6"/>
  <c r="B14" i="6"/>
  <c r="C14" i="6"/>
  <c r="B15" i="6"/>
  <c r="C15" i="6"/>
  <c r="B16" i="6"/>
  <c r="C16" i="6"/>
  <c r="B17" i="6"/>
  <c r="B18" i="6"/>
  <c r="B19" i="6"/>
  <c r="B20" i="6"/>
  <c r="B21" i="6"/>
  <c r="B22" i="6"/>
  <c r="B23" i="6"/>
  <c r="B24" i="6"/>
  <c r="B25" i="6"/>
  <c r="B26" i="6"/>
  <c r="B27" i="6"/>
  <c r="B28" i="6"/>
  <c r="B29" i="6"/>
  <c r="B30" i="6"/>
  <c r="B31" i="6"/>
  <c r="B32" i="6"/>
  <c r="B33" i="6"/>
  <c r="C33" i="6"/>
  <c r="B34" i="6"/>
  <c r="C34" i="6"/>
  <c r="B35" i="6"/>
  <c r="C35" i="6"/>
  <c r="B36" i="6"/>
  <c r="B37" i="6"/>
  <c r="C37" i="6"/>
  <c r="B38" i="6"/>
  <c r="B39" i="6"/>
  <c r="A94" i="2"/>
  <c r="A96" i="2"/>
  <c r="C96" i="2"/>
  <c r="B96" i="2"/>
  <c r="C6" i="2"/>
  <c r="C7" i="2"/>
  <c r="C8" i="2"/>
  <c r="C9" i="2"/>
  <c r="C10" i="2"/>
  <c r="C11" i="2"/>
  <c r="C12" i="2"/>
  <c r="C13" i="2"/>
  <c r="C14" i="2"/>
  <c r="C15" i="2"/>
  <c r="C16" i="2"/>
  <c r="C17" i="2"/>
  <c r="C18" i="2"/>
  <c r="C19" i="2"/>
  <c r="C20" i="2"/>
  <c r="C21" i="2"/>
  <c r="C22" i="2"/>
  <c r="C23" i="2"/>
  <c r="C24" i="2"/>
  <c r="C25" i="2"/>
  <c r="C26" i="2"/>
  <c r="C27" i="2"/>
  <c r="C30" i="2"/>
  <c r="C31" i="2"/>
  <c r="C32" i="2"/>
  <c r="C33" i="2"/>
  <c r="C34" i="2"/>
  <c r="C35" i="2"/>
  <c r="C36" i="2"/>
  <c r="C37" i="2"/>
  <c r="C38" i="2"/>
  <c r="C39" i="2"/>
  <c r="C40" i="2"/>
  <c r="C41" i="2"/>
  <c r="C42" i="2"/>
  <c r="C43" i="2"/>
  <c r="C44" i="2"/>
  <c r="C45" i="2"/>
  <c r="C46" i="2"/>
  <c r="C47" i="2"/>
  <c r="C48" i="2"/>
  <c r="C49" i="2"/>
  <c r="C50" i="2"/>
  <c r="C51" i="2"/>
  <c r="C52" i="2"/>
  <c r="C53" i="2"/>
  <c r="C55" i="2"/>
  <c r="C56" i="2"/>
  <c r="C57" i="2"/>
  <c r="C58" i="2"/>
  <c r="C59" i="2"/>
  <c r="C60" i="2"/>
  <c r="C61" i="2"/>
  <c r="C62" i="2"/>
  <c r="C63" i="2"/>
  <c r="C64" i="2"/>
  <c r="C65" i="2"/>
  <c r="C66" i="2"/>
  <c r="C67" i="2"/>
  <c r="C68" i="2"/>
  <c r="C69" i="2"/>
  <c r="C70" i="2"/>
  <c r="C71" i="2"/>
  <c r="C72" i="2"/>
  <c r="C73" i="2"/>
  <c r="C74" i="2"/>
  <c r="C76" i="2"/>
  <c r="C77" i="2"/>
  <c r="C78" i="2"/>
  <c r="C79" i="2"/>
  <c r="C80" i="2"/>
  <c r="C81" i="2"/>
  <c r="C82" i="2"/>
  <c r="C83" i="2"/>
  <c r="C84" i="2"/>
  <c r="C85" i="2"/>
  <c r="C86" i="2"/>
  <c r="C87" i="2"/>
  <c r="C88" i="2"/>
  <c r="C89" i="2"/>
  <c r="C90" i="2"/>
  <c r="C91" i="2"/>
  <c r="C92" i="2"/>
  <c r="C93" i="2"/>
  <c r="C94" i="2"/>
  <c r="C5" i="2"/>
  <c r="B7" i="3"/>
  <c r="B8" i="3"/>
  <c r="B9" i="3"/>
  <c r="B10" i="3"/>
  <c r="B11" i="3"/>
  <c r="B12" i="3"/>
  <c r="B13" i="3"/>
  <c r="B14" i="3"/>
  <c r="B15" i="3"/>
  <c r="B16" i="3"/>
  <c r="B17" i="3"/>
  <c r="B18" i="3"/>
  <c r="B19" i="3"/>
  <c r="B20" i="3"/>
  <c r="B21" i="3"/>
  <c r="B22" i="3"/>
  <c r="B23" i="3"/>
  <c r="B24" i="3"/>
  <c r="B25" i="3"/>
  <c r="B26" i="3"/>
  <c r="B27" i="3"/>
  <c r="B28" i="3"/>
  <c r="B29" i="3"/>
  <c r="B30" i="3"/>
  <c r="B31" i="3"/>
  <c r="B32" i="3"/>
  <c r="B33" i="3"/>
  <c r="B34" i="3"/>
  <c r="B35" i="3"/>
  <c r="B36" i="3"/>
  <c r="B37" i="3"/>
  <c r="B38" i="3"/>
  <c r="B39" i="3"/>
  <c r="B40" i="3"/>
  <c r="B41" i="3"/>
  <c r="B42" i="3"/>
  <c r="B43" i="3"/>
  <c r="B44" i="3"/>
  <c r="B45" i="3"/>
  <c r="B46" i="3"/>
  <c r="B47" i="3"/>
  <c r="B48" i="3"/>
  <c r="B49" i="3"/>
  <c r="B50" i="3"/>
  <c r="B51" i="3"/>
  <c r="B52" i="3"/>
  <c r="B53" i="3"/>
  <c r="B54" i="3"/>
  <c r="B55" i="3"/>
  <c r="B56" i="3"/>
  <c r="B57" i="3"/>
  <c r="B58" i="3"/>
  <c r="B59" i="3"/>
  <c r="B60" i="3"/>
  <c r="B61" i="3"/>
  <c r="B62" i="3"/>
  <c r="B63" i="3"/>
  <c r="B64" i="3"/>
  <c r="B65" i="3"/>
  <c r="B66" i="3"/>
  <c r="B67" i="3"/>
  <c r="B68" i="3"/>
  <c r="B69" i="3"/>
  <c r="B70" i="3"/>
  <c r="B71" i="3"/>
  <c r="B72" i="3"/>
  <c r="B73" i="3"/>
  <c r="B74" i="3"/>
  <c r="B75" i="3"/>
  <c r="B76" i="3"/>
  <c r="B77" i="3"/>
  <c r="B78" i="3"/>
  <c r="B79" i="3"/>
  <c r="B80" i="3"/>
  <c r="B81" i="3"/>
  <c r="B82" i="3"/>
  <c r="B83" i="3"/>
  <c r="B84" i="3"/>
  <c r="B85" i="3"/>
  <c r="B86" i="3"/>
  <c r="B87" i="3"/>
  <c r="B88" i="3"/>
  <c r="B89" i="3"/>
  <c r="B90" i="3"/>
  <c r="B91" i="3"/>
  <c r="B92" i="3"/>
  <c r="B93" i="3"/>
  <c r="B94" i="3"/>
  <c r="B95" i="3"/>
  <c r="B96" i="3"/>
  <c r="B97" i="3"/>
  <c r="B98" i="3"/>
  <c r="B99" i="3"/>
  <c r="B100" i="3"/>
  <c r="B101" i="3"/>
  <c r="B102" i="3"/>
  <c r="B103" i="3"/>
  <c r="B104" i="3"/>
  <c r="B105" i="3"/>
  <c r="B106" i="3"/>
  <c r="B107" i="3"/>
  <c r="B108" i="3"/>
  <c r="B109" i="3"/>
  <c r="B110" i="3"/>
  <c r="B111" i="3"/>
  <c r="B112" i="3"/>
  <c r="B113" i="3"/>
  <c r="B114" i="3"/>
  <c r="B115" i="3"/>
  <c r="B116" i="3"/>
  <c r="B117" i="3"/>
  <c r="B40" i="6"/>
  <c r="C14" i="1"/>
  <c r="C11" i="1"/>
  <c r="C10" i="1"/>
  <c r="C9" i="1"/>
  <c r="C8" i="1"/>
  <c r="D8" i="1"/>
  <c r="C7" i="1"/>
  <c r="D7" i="1"/>
  <c r="C6" i="1"/>
  <c r="D6" i="1"/>
  <c r="C5" i="1"/>
  <c r="D5" i="1"/>
  <c r="D14" i="1"/>
  <c r="D11" i="1"/>
  <c r="D10" i="1"/>
  <c r="D9" i="1"/>
  <c r="H20" i="1"/>
  <c r="I67" i="2"/>
  <c r="I90" i="2"/>
  <c r="I89" i="2"/>
  <c r="I91" i="2"/>
  <c r="I88" i="2"/>
  <c r="D10" i="12"/>
  <c r="H21" i="1"/>
  <c r="E7" i="12"/>
  <c r="F7" i="12"/>
  <c r="I7" i="12"/>
  <c r="E8" i="12"/>
  <c r="F8" i="12"/>
  <c r="I8" i="12"/>
  <c r="B7" i="8"/>
  <c r="B8" i="8"/>
  <c r="B9" i="8"/>
  <c r="B10" i="8"/>
  <c r="B11" i="8"/>
  <c r="B12" i="8"/>
  <c r="B13" i="8"/>
  <c r="B14" i="8"/>
  <c r="B15" i="8"/>
  <c r="B16" i="8"/>
  <c r="B17" i="8"/>
  <c r="B18" i="8"/>
  <c r="B19" i="8"/>
  <c r="B20" i="8"/>
  <c r="I21" i="2"/>
  <c r="G59" i="12"/>
  <c r="H59" i="12"/>
  <c r="F53" i="12"/>
  <c r="F54" i="12"/>
  <c r="F55" i="12"/>
  <c r="F56" i="12"/>
  <c r="E53" i="12"/>
  <c r="E54" i="12"/>
  <c r="E55" i="12"/>
  <c r="E56" i="12"/>
  <c r="J50" i="12"/>
  <c r="J46" i="12"/>
  <c r="I42" i="12"/>
  <c r="J42" i="12"/>
  <c r="E42" i="12"/>
  <c r="J38" i="12"/>
  <c r="J33" i="12"/>
  <c r="J29" i="12"/>
  <c r="G21" i="12"/>
  <c r="G19" i="12"/>
  <c r="E9" i="12"/>
  <c r="F9" i="12"/>
  <c r="I9" i="12"/>
  <c r="J9" i="12"/>
  <c r="J8" i="12"/>
  <c r="J7" i="12"/>
  <c r="E6" i="12"/>
  <c r="F6" i="12"/>
  <c r="I6" i="12"/>
  <c r="J6" i="12"/>
  <c r="E5" i="12"/>
  <c r="F5" i="12"/>
  <c r="I5" i="12"/>
  <c r="J5" i="12"/>
  <c r="E4" i="12"/>
  <c r="F4" i="12"/>
  <c r="I4" i="12"/>
  <c r="J4" i="12"/>
  <c r="C38" i="10"/>
  <c r="B38" i="10"/>
  <c r="A6" i="10"/>
  <c r="A7" i="10"/>
  <c r="A8" i="10"/>
  <c r="A9" i="10"/>
  <c r="A10" i="10"/>
  <c r="A11" i="10"/>
  <c r="A12" i="10"/>
  <c r="A13" i="10"/>
  <c r="A14" i="10"/>
  <c r="A15" i="10"/>
  <c r="A16" i="10"/>
  <c r="A17" i="10"/>
  <c r="A18" i="10"/>
  <c r="A19" i="10"/>
  <c r="A20" i="10"/>
  <c r="A21" i="10"/>
  <c r="A22" i="10"/>
  <c r="A23" i="10"/>
  <c r="A24" i="10"/>
  <c r="A25" i="10"/>
  <c r="A26" i="10"/>
  <c r="A27" i="10"/>
  <c r="A28" i="10"/>
  <c r="A29" i="10"/>
  <c r="A30" i="10"/>
  <c r="A31" i="10"/>
  <c r="A32" i="10"/>
  <c r="A33" i="10"/>
  <c r="A34" i="10"/>
  <c r="A35" i="10"/>
  <c r="A36" i="10"/>
  <c r="A37" i="10"/>
  <c r="A38" i="10"/>
  <c r="A39" i="10"/>
  <c r="A40" i="10"/>
  <c r="A41" i="10"/>
  <c r="A42" i="10"/>
  <c r="A43" i="10"/>
  <c r="A44" i="10"/>
  <c r="I94" i="2"/>
  <c r="I87" i="2"/>
  <c r="I86" i="2"/>
  <c r="I85" i="2"/>
  <c r="I84" i="2"/>
  <c r="I81" i="2"/>
  <c r="I80" i="2"/>
  <c r="I79" i="2"/>
  <c r="I78" i="2"/>
  <c r="I66" i="2"/>
  <c r="I65" i="2"/>
  <c r="I64" i="2"/>
  <c r="I63" i="2"/>
  <c r="I62" i="2"/>
  <c r="I61" i="2"/>
  <c r="I60" i="2"/>
  <c r="I59" i="2"/>
  <c r="I58" i="2"/>
  <c r="I57" i="2"/>
  <c r="I56" i="2"/>
  <c r="I55" i="2"/>
  <c r="I51" i="2"/>
  <c r="I50" i="2"/>
  <c r="I46" i="2"/>
  <c r="I45" i="2"/>
  <c r="I44" i="2"/>
  <c r="I43" i="2"/>
  <c r="I42" i="2"/>
  <c r="I41" i="2"/>
  <c r="I40" i="2"/>
  <c r="I38" i="2"/>
  <c r="I37" i="2"/>
  <c r="I36" i="2"/>
  <c r="I35" i="2"/>
  <c r="I34" i="2"/>
  <c r="I33" i="2"/>
  <c r="I32" i="2"/>
  <c r="I30" i="2"/>
  <c r="I27" i="2"/>
  <c r="I26" i="2"/>
  <c r="I23" i="2"/>
  <c r="I22" i="2"/>
  <c r="I20" i="2"/>
  <c r="I19" i="2"/>
  <c r="I18" i="2"/>
  <c r="I17" i="2"/>
  <c r="I16" i="2"/>
  <c r="I15" i="2"/>
  <c r="I14" i="2"/>
  <c r="I13" i="2"/>
  <c r="I12" i="2"/>
  <c r="I11" i="2"/>
  <c r="I7" i="2"/>
  <c r="I6" i="2"/>
  <c r="I5" i="2"/>
  <c r="B5" i="2"/>
  <c r="B50" i="6"/>
  <c r="B51" i="6"/>
  <c r="B52" i="6"/>
  <c r="B53" i="6"/>
  <c r="B54" i="6"/>
  <c r="B55" i="6"/>
  <c r="B56" i="6"/>
  <c r="B57" i="6"/>
  <c r="C57" i="6"/>
  <c r="B58" i="6"/>
  <c r="B59" i="6"/>
  <c r="B60" i="6"/>
  <c r="C45" i="6"/>
  <c r="C3" i="6"/>
  <c r="C3" i="5"/>
  <c r="B7" i="11"/>
  <c r="B8" i="11"/>
  <c r="B9" i="11"/>
  <c r="B10" i="11"/>
  <c r="B11" i="11"/>
  <c r="B12" i="11"/>
  <c r="B13" i="11"/>
  <c r="B14" i="11"/>
  <c r="B15" i="11"/>
  <c r="B16" i="11"/>
  <c r="B17" i="11"/>
  <c r="B18" i="11"/>
  <c r="B19" i="11"/>
  <c r="B20" i="11"/>
  <c r="B21" i="11"/>
  <c r="B22" i="11"/>
  <c r="C3" i="11"/>
  <c r="B7" i="7"/>
  <c r="B8" i="7"/>
  <c r="B9" i="7"/>
  <c r="B10" i="7"/>
  <c r="B11" i="7"/>
  <c r="B12" i="7"/>
  <c r="B13" i="7"/>
  <c r="B14" i="7"/>
  <c r="B15" i="7"/>
  <c r="B16" i="7"/>
  <c r="C3" i="7"/>
  <c r="B7" i="9"/>
  <c r="B8" i="9"/>
  <c r="B9" i="9"/>
  <c r="B10" i="9"/>
  <c r="B11" i="9"/>
  <c r="B12" i="9"/>
  <c r="B13" i="9"/>
  <c r="B14" i="9"/>
  <c r="B15" i="9"/>
  <c r="B16" i="9"/>
  <c r="C3" i="9"/>
  <c r="B118" i="3"/>
  <c r="B119" i="3"/>
  <c r="B120" i="3"/>
  <c r="B121" i="3"/>
  <c r="B122" i="3"/>
  <c r="B123" i="3"/>
  <c r="B124" i="3"/>
  <c r="B125" i="3"/>
  <c r="B126" i="3"/>
  <c r="B127" i="3"/>
  <c r="B128" i="3"/>
  <c r="B129" i="3"/>
  <c r="B130" i="3"/>
  <c r="B131" i="3"/>
  <c r="B132" i="3"/>
  <c r="B133" i="3"/>
  <c r="B134" i="3"/>
  <c r="B135" i="3"/>
  <c r="B136" i="3"/>
  <c r="B137" i="3"/>
  <c r="B138" i="3"/>
  <c r="B139" i="3"/>
  <c r="B140" i="3"/>
  <c r="B141" i="3"/>
  <c r="B142" i="3"/>
  <c r="B143" i="3"/>
  <c r="B144" i="3"/>
  <c r="B145" i="3"/>
  <c r="C3" i="8"/>
  <c r="H23" i="1"/>
  <c r="B14" i="1"/>
  <c r="B11" i="1"/>
  <c r="B10" i="1"/>
  <c r="G9" i="1"/>
  <c r="B9" i="1"/>
  <c r="B8" i="1"/>
  <c r="B7" i="1"/>
  <c r="G6" i="1"/>
  <c r="H18" i="1"/>
  <c r="B6" i="1"/>
  <c r="B5" i="1"/>
  <c r="B7" i="2"/>
  <c r="B8" i="2"/>
  <c r="B6" i="2"/>
  <c r="C145" i="3"/>
  <c r="B146" i="3"/>
  <c r="B147" i="3"/>
  <c r="B148" i="3"/>
  <c r="C3" i="3"/>
  <c r="B44" i="10"/>
  <c r="A45" i="10"/>
  <c r="A46" i="10"/>
  <c r="B9" i="2"/>
  <c r="B10" i="2"/>
  <c r="B11" i="2"/>
  <c r="B12" i="2"/>
  <c r="B13" i="2"/>
  <c r="B14" i="2"/>
  <c r="B15" i="2"/>
  <c r="B16" i="2"/>
  <c r="B17" i="2"/>
  <c r="B18" i="2"/>
  <c r="B19" i="2"/>
  <c r="B20" i="2"/>
  <c r="B21" i="2"/>
  <c r="B22" i="2"/>
  <c r="B23" i="2"/>
  <c r="B24" i="2"/>
  <c r="B25" i="2"/>
  <c r="B26" i="2"/>
  <c r="B27" i="2"/>
  <c r="B30" i="2"/>
  <c r="B31" i="2"/>
  <c r="B32" i="2"/>
  <c r="B33" i="2"/>
  <c r="B34" i="2"/>
  <c r="B35" i="2"/>
  <c r="B36" i="2"/>
  <c r="B37" i="2"/>
  <c r="B38" i="2"/>
  <c r="B39" i="2"/>
  <c r="B40" i="2"/>
  <c r="B41" i="2"/>
  <c r="B42" i="2"/>
  <c r="B43" i="2"/>
  <c r="B44" i="2"/>
  <c r="B45" i="2"/>
  <c r="B46" i="2"/>
  <c r="B47" i="2"/>
  <c r="B48" i="2"/>
  <c r="B49" i="2"/>
  <c r="B50" i="2"/>
  <c r="B51" i="2"/>
  <c r="B52" i="2"/>
  <c r="B53" i="2"/>
  <c r="B55" i="2"/>
  <c r="B56" i="2"/>
  <c r="B57" i="2"/>
  <c r="B58" i="2"/>
  <c r="B59" i="2"/>
  <c r="B60" i="2"/>
  <c r="B61" i="2"/>
  <c r="B62" i="2"/>
  <c r="B63" i="2"/>
  <c r="B64" i="2"/>
  <c r="B65" i="2"/>
  <c r="B66" i="2"/>
  <c r="B67" i="2"/>
  <c r="B68" i="2"/>
  <c r="B69" i="2"/>
  <c r="B70" i="2"/>
  <c r="B71" i="2"/>
  <c r="B72" i="2"/>
  <c r="B73" i="2"/>
  <c r="B74" i="2"/>
  <c r="B76" i="2"/>
  <c r="B77" i="2"/>
  <c r="B78" i="2"/>
  <c r="B79" i="2"/>
  <c r="B80" i="2"/>
  <c r="B81" i="2"/>
  <c r="B82" i="2"/>
  <c r="B83" i="2"/>
  <c r="B84" i="2"/>
  <c r="B85" i="2"/>
  <c r="B86" i="2"/>
  <c r="B87" i="2"/>
  <c r="B88" i="2"/>
  <c r="B93" i="2"/>
  <c r="B92" i="2"/>
  <c r="B90" i="2"/>
  <c r="B89" i="2"/>
  <c r="B91" i="2"/>
  <c r="B94" i="2"/>
</calcChain>
</file>

<file path=xl/sharedStrings.xml><?xml version="1.0" encoding="utf-8"?>
<sst xmlns="http://schemas.openxmlformats.org/spreadsheetml/2006/main" count="2712" uniqueCount="1344">
  <si>
    <t>Telemetry</t>
  </si>
  <si>
    <t>Sampling Period (s)</t>
  </si>
  <si>
    <t>Temperature</t>
  </si>
  <si>
    <t>Sun Position</t>
  </si>
  <si>
    <t>Description</t>
  </si>
  <si>
    <t>Parameter Size (bytes)</t>
  </si>
  <si>
    <t>Time</t>
  </si>
  <si>
    <t>None</t>
  </si>
  <si>
    <t>Trigger SOC</t>
  </si>
  <si>
    <t>Write Pointer Location</t>
  </si>
  <si>
    <t>APID (dec)</t>
  </si>
  <si>
    <t>APID (bin)</t>
  </si>
  <si>
    <t>Set Safe to Phoenix Mode Trigger SOC</t>
  </si>
  <si>
    <t>Set Phoenix to Safe Mode Trigger SOC</t>
  </si>
  <si>
    <t>Set Science to Safe Mode Trigger SOC</t>
  </si>
  <si>
    <t>Science</t>
  </si>
  <si>
    <t>Housekeeping</t>
  </si>
  <si>
    <t>Packet Name</t>
  </si>
  <si>
    <t>ADCS Diagnostic</t>
  </si>
  <si>
    <t xml:space="preserve">ADCS Status and Attitude Information </t>
  </si>
  <si>
    <t>Notes</t>
  </si>
  <si>
    <t>SPS Position</t>
  </si>
  <si>
    <t>X123 Spectrum and Status 
SPS/XPS Counts</t>
  </si>
  <si>
    <t>Days of Data</t>
  </si>
  <si>
    <t>Blocks for 2 GB SD Card</t>
  </si>
  <si>
    <t>Size (Bytes)</t>
  </si>
  <si>
    <t>Block Size (MB)</t>
  </si>
  <si>
    <t>Analog and Temperature Monitors from
   CDH, EPS, COMM, SPS/XPS, Motherboard
CDH Flags and Status
ADCS Packet Info too</t>
  </si>
  <si>
    <t>Housekeeping Packet</t>
  </si>
  <si>
    <t>Full Length</t>
  </si>
  <si>
    <t>APID</t>
  </si>
  <si>
    <t>Length</t>
  </si>
  <si>
    <t>bytes</t>
  </si>
  <si>
    <t>Offset (bytes)</t>
  </si>
  <si>
    <t>Name</t>
  </si>
  <si>
    <t>Unit Conversion</t>
  </si>
  <si>
    <t>Description / Values</t>
  </si>
  <si>
    <t>Reference:  CCSDS 102.0-B-5 Blue Book Nov 2000</t>
  </si>
  <si>
    <t>SSC</t>
  </si>
  <si>
    <t>PDL</t>
  </si>
  <si>
    <t>PDL + 1 = Bytes for Data</t>
  </si>
  <si>
    <t>4-byte Time Stamp (Secondary Header)</t>
  </si>
  <si>
    <t>TIME_MS</t>
  </si>
  <si>
    <t>TIME_SEC</t>
  </si>
  <si>
    <t>milliseconds</t>
  </si>
  <si>
    <t>GPS seconds</t>
  </si>
  <si>
    <t>TBD</t>
  </si>
  <si>
    <t>CMD_Last_Status</t>
  </si>
  <si>
    <t>TIME_Offset</t>
  </si>
  <si>
    <t>Time Offset during last RTC sync</t>
  </si>
  <si>
    <t>CDH_Batt_V</t>
  </si>
  <si>
    <t>CDH Battery Voltage Monitor</t>
  </si>
  <si>
    <t>CDH_Batt_V2</t>
  </si>
  <si>
    <t>CDH Battery Voltage Monitor #2</t>
  </si>
  <si>
    <t>CDH 3.5V Monitor</t>
  </si>
  <si>
    <t>CDH_3V</t>
  </si>
  <si>
    <t>CDH_5V</t>
  </si>
  <si>
    <t>CDH 5.0V Monitor</t>
  </si>
  <si>
    <t>CDH_Temp</t>
  </si>
  <si>
    <t>CDH Temperature Monitor (under dsPIC33)</t>
  </si>
  <si>
    <t>DN / 256 = C deg.</t>
  </si>
  <si>
    <t>Hardware Interface</t>
  </si>
  <si>
    <t>N/A</t>
  </si>
  <si>
    <t>dsPIC33 Tick, dsPIC33 RTC, DS1388 RTC</t>
  </si>
  <si>
    <t>dsPIC33 RB0 12-bit ADC</t>
  </si>
  <si>
    <t>I2C Addr 0x90 (A0=0, A1=0)</t>
  </si>
  <si>
    <t>CDH_Enables</t>
  </si>
  <si>
    <t>CDH_I2C_Err</t>
  </si>
  <si>
    <t>CDH_SPI_SD_Err</t>
  </si>
  <si>
    <t>CDH_UART1_Err</t>
  </si>
  <si>
    <t>CDH_UART2_Err</t>
  </si>
  <si>
    <t>CDH_UART3_Err</t>
  </si>
  <si>
    <t>CDH_UART4_Err</t>
  </si>
  <si>
    <t>CDH_RTC_Err</t>
  </si>
  <si>
    <t>dsPIC33 RD9 &amp; RD10</t>
  </si>
  <si>
    <t>dsPIC33 RF4 &amp; RF5</t>
  </si>
  <si>
    <t>dsPIC33 RG6-RG9</t>
  </si>
  <si>
    <t>dsPIC33 Rx=RG14, Tx=RG15</t>
  </si>
  <si>
    <t>dsPIC33 Rx=RG12, Tx=RG13</t>
  </si>
  <si>
    <t>dsPIC33 Rx=RF13, Tx=RF12</t>
  </si>
  <si>
    <t>dsPIC33 Rx=RF2, Tx=RF3</t>
  </si>
  <si>
    <t>COMM_Temp</t>
  </si>
  <si>
    <t>COMM Temperature Monitor (under Li-1)</t>
  </si>
  <si>
    <t>1.  I2C address jumper symbols are 0=Ground, 1=3.5V, F=float</t>
  </si>
  <si>
    <t>MB_Temp1</t>
  </si>
  <si>
    <t>MB_Temp2</t>
  </si>
  <si>
    <t>MotherBoard Temperature Monitor (top)</t>
  </si>
  <si>
    <t>MotherBoard Temperature Monitor (bottom)</t>
  </si>
  <si>
    <t>I2C Addr 0x9A (A0=F, A1=1)</t>
  </si>
  <si>
    <t>I2C Addr 0x9C (A0=1, A1=1)</t>
  </si>
  <si>
    <t>EPS_Temp1</t>
  </si>
  <si>
    <t>EPS_Temp2</t>
  </si>
  <si>
    <t>EPS Temperature Monitor (SA converter)</t>
  </si>
  <si>
    <t>EPS Temperature Monitor (5V converter)</t>
  </si>
  <si>
    <t>I2C Addr 0x98 (A0=0, A1=1)</t>
  </si>
  <si>
    <t>I2C Addr 0x9E (A0=1, A1=F)</t>
  </si>
  <si>
    <t>I2C Addr 0x6C (Max17049)</t>
  </si>
  <si>
    <t>EPS_SA1_Volt</t>
  </si>
  <si>
    <t>EPS_SA1_Cur</t>
  </si>
  <si>
    <t>DN * 32.76 / 32768 = Volt</t>
  </si>
  <si>
    <t>DN * 163.8 / 327.68 = mA</t>
  </si>
  <si>
    <t>EPS_SA2_Volt</t>
  </si>
  <si>
    <t>EPS_SA2_Cur</t>
  </si>
  <si>
    <t>EPS_SA3_Volt</t>
  </si>
  <si>
    <t>EPS_SA3_Cur</t>
  </si>
  <si>
    <t>I2C Addr 0x82 (INA3221, A0=1)</t>
  </si>
  <si>
    <t>I2C Addr 0x80 (INA3221, A0=0)</t>
  </si>
  <si>
    <t>EPS_Batt_Volt</t>
  </si>
  <si>
    <t>EPS_Batt_Cur</t>
  </si>
  <si>
    <t>EPS_3V_Volt</t>
  </si>
  <si>
    <t>EPS_3V_Cur</t>
  </si>
  <si>
    <t>EPS_5V_Volt</t>
  </si>
  <si>
    <t>EPS_5V_Cur</t>
  </si>
  <si>
    <t>EPS Battery Load Current</t>
  </si>
  <si>
    <t>EPS Battery Load Voltage</t>
  </si>
  <si>
    <t>EPS 3.5V Load Voltage</t>
  </si>
  <si>
    <t>EPS 3.5V Load Current</t>
  </si>
  <si>
    <t>EPS 5.0V Load Voltage</t>
  </si>
  <si>
    <t>EPS 5.0V Load Current</t>
  </si>
  <si>
    <t>EPS Solar Array #1 Regulator Voltage</t>
  </si>
  <si>
    <t>EPS Solar Array #1 Regulator Current</t>
  </si>
  <si>
    <t>EPS Solar Array #2 Regulator Voltage</t>
  </si>
  <si>
    <t>EPS Solar Array #2 Regulator Current</t>
  </si>
  <si>
    <t>EPS Solar Array #3 Regulator Voltage</t>
  </si>
  <si>
    <t>EPS Solar Array #3 Regulator Current</t>
  </si>
  <si>
    <t>EPS_SA1_Temp</t>
  </si>
  <si>
    <t>EPS Solar Array #1 Temperature Monitor</t>
  </si>
  <si>
    <t>I2C Addr 0x46 (AD7998, A0=0)</t>
  </si>
  <si>
    <t>EPS_SA2_Temp</t>
  </si>
  <si>
    <t>EPS_SA3_Temp</t>
  </si>
  <si>
    <t>EPS Solar Array #2 Temperature Monitor</t>
  </si>
  <si>
    <t>EPS Solar Array #3 Temperature Monitor</t>
  </si>
  <si>
    <t>EPS_Batt_Volt2</t>
  </si>
  <si>
    <t>EPS_Batt_Charge</t>
  </si>
  <si>
    <t>EPS Battery Charge Current Monitor</t>
  </si>
  <si>
    <t>EPS_Batt_Discharge</t>
  </si>
  <si>
    <t>EPS Battery Discharge Current Monitor</t>
  </si>
  <si>
    <t>EPS_Batt_Temp1</t>
  </si>
  <si>
    <t>EPS_Batt_Temp2</t>
  </si>
  <si>
    <t>EPS Battery Temperature #1 Monitor</t>
  </si>
  <si>
    <t>EPS Battery Temperature #2 Monitor</t>
  </si>
  <si>
    <t>See Section 3 for Header Defines</t>
  </si>
  <si>
    <t>SPS &amp; XPS Position Packet</t>
  </si>
  <si>
    <t>CCSDS: 11-bit Application Process Identifier (lsb)
[unique value for packet]
SPS Pos. APID = 41,  XPS Pos. APID = 42
High 5 bits = 00001b for Secondary Header
that is used for 8-byte Time Stamp</t>
  </si>
  <si>
    <t>CCSDS: 11-bit Application Process Identifier (lsb)
[unique value for packet]
SPS Pos. APID = 41,  Science APID = 44
High 5 bits = 00001b for Secondary Header
that is used for 8-byte Time Stamp</t>
  </si>
  <si>
    <t>CCSDS: Packet Data Length
Number of bytes for Data minus 1
For SPS/XPS Packet, PDL=25 that includes
8B Time Stamp, 16B SPS data, 2B CheckSum</t>
  </si>
  <si>
    <t>Science Packet - No Compression</t>
  </si>
  <si>
    <t>DN = counts</t>
  </si>
  <si>
    <t>GOES-R ASIC DIO interface</t>
  </si>
  <si>
    <t>X123_Fast_Count</t>
  </si>
  <si>
    <t>X123 Fast Shaper Counts</t>
  </si>
  <si>
    <t>X123_Slow_Count</t>
  </si>
  <si>
    <t>X123 Slow Shaper Counts</t>
  </si>
  <si>
    <t>X123_GP_Count</t>
  </si>
  <si>
    <t>X123 General Purpose Counter</t>
  </si>
  <si>
    <t>X123_Accum_Time</t>
  </si>
  <si>
    <t>DN = msec</t>
  </si>
  <si>
    <t>X123_Live_Time</t>
  </si>
  <si>
    <t>X123 Live Time (not used ?)</t>
  </si>
  <si>
    <t>X123 Accumulation Time (integration time)</t>
  </si>
  <si>
    <t>X123 Real Time (full time for processing)</t>
  </si>
  <si>
    <t>X123 DP5 (Status Offset=0-3)</t>
  </si>
  <si>
    <t>X123 DP5 (Status Offset=8-11)</t>
  </si>
  <si>
    <t>X123 DP5 (Status Offset=4-7)</t>
  </si>
  <si>
    <t>X123 DP5 (Status Offset=12-15)</t>
  </si>
  <si>
    <t>X123 DP5 (Status Offset=16-19)</t>
  </si>
  <si>
    <t>X123 DP5 (Status Offset=20-23)</t>
  </si>
  <si>
    <t>X123_Real_Time</t>
  </si>
  <si>
    <t>X123_HV</t>
  </si>
  <si>
    <t>X123 HV Monitor</t>
  </si>
  <si>
    <t>X123 DP5 (Status Offset=30-31)</t>
  </si>
  <si>
    <t>X123_Det_Temp</t>
  </si>
  <si>
    <t>X123 Detector Temperature</t>
  </si>
  <si>
    <t>DN * 0.1 = K deg.</t>
  </si>
  <si>
    <t>X123 DP5 (Status Offset=32-33)</t>
  </si>
  <si>
    <t>X123_Brd_Temp</t>
  </si>
  <si>
    <t>DN  = C deg. (signed)</t>
  </si>
  <si>
    <t>DN * 0.5  = Volt (signed)</t>
  </si>
  <si>
    <t>X123 DP5 (Status Offset=34)</t>
  </si>
  <si>
    <t>X123_Flags</t>
  </si>
  <si>
    <t>X123 Flags (see X123 Manual)</t>
  </si>
  <si>
    <t>X123_Spect_Len</t>
  </si>
  <si>
    <t>X123_Spect_Data</t>
  </si>
  <si>
    <t>DN = bytes</t>
  </si>
  <si>
    <t>CDH calculated</t>
  </si>
  <si>
    <t>X123 DP5 Spectrum Counts</t>
  </si>
  <si>
    <t>1.  X123 64-byte status byte is condensed down to throw about static information such as version and serial numbers.</t>
  </si>
  <si>
    <t>X123 Reference:</t>
  </si>
  <si>
    <t>Amptek DP5 Programmer's Guide A4</t>
  </si>
  <si>
    <t>X123 Spectrum Data
 No Compression:  3 bytes per spectral bin
Compression:  varies in length</t>
  </si>
  <si>
    <t>X123 Spectrum Data Length
(3072 bytes for 1024 bins)</t>
  </si>
  <si>
    <t>X123_Cmp_Info</t>
  </si>
  <si>
    <t>X123 Compression Information
4-bit compression type (msb)
(0 means no compression)
12-bit compression record length (if needed)</t>
  </si>
  <si>
    <t>2.  For compressed X123 spectrum, the X123_Cmp_Len value changes to non-zero and includes the 12-bit length of compression record (e.g. ABLE header array for how many bits per bin).
X123_Spect_Len is the length of uncompressed data so it does not change when compression is turned on.
Length of the compressed data = PDL-91 and this includes the Compression Record length too.</t>
  </si>
  <si>
    <t>MinXSS</t>
  </si>
  <si>
    <t>Telemetry Handbook</t>
  </si>
  <si>
    <t>Command Handbook</t>
  </si>
  <si>
    <t>1.  Commands are wrapped into CCSDS packets with standard CCSDS 6-byte header and 8-byte time stamp secondary header and 2-byte trailer checksum.</t>
  </si>
  <si>
    <t>Set Beacon Telemetry Rate</t>
  </si>
  <si>
    <t>Packet Size (bytes)</t>
  </si>
  <si>
    <t>Parameter Names</t>
  </si>
  <si>
    <t>Parameter Ranges</t>
  </si>
  <si>
    <t>Integration Time</t>
  </si>
  <si>
    <t>CCSDS: 11-bit Application Process Identifier (lsb)
[unique value for packet]  HK APID = 25 dec.
High 5 bits = 00001b for Secondary Header
that is used for 8-byte Time Stamp</t>
  </si>
  <si>
    <t>Memory Dump</t>
  </si>
  <si>
    <t>On Request</t>
  </si>
  <si>
    <t>CCSDS: 11-bit Application Process Identifier (lsb)
[unique value for packet], Dump APID=26
High 5 bits = 00001b for Secondary Header
that is used for 8-byte Time Stamp</t>
  </si>
  <si>
    <t>Dump_Data</t>
  </si>
  <si>
    <t>CCSDS: Packet Data Length
Number of bytes for Data minus 1
Data includes 8B Time Stamp, 2B checksum, and variable number of memory dump data (but minimum of 6B)</t>
  </si>
  <si>
    <t>Pipe Direction</t>
  </si>
  <si>
    <t>Bit Flags (same as APID=103)</t>
  </si>
  <si>
    <t>EEPROM Store ?</t>
  </si>
  <si>
    <t>Y</t>
  </si>
  <si>
    <t>OpCode (decimal)</t>
  </si>
  <si>
    <t>OpCode 
(binary)</t>
  </si>
  <si>
    <t>Offset Values x 6</t>
  </si>
  <si>
    <t>0-65535 for 6 channels</t>
  </si>
  <si>
    <t>Start_Volt;
End Volt;
Number cycles</t>
  </si>
  <si>
    <t>SPS-XPS_Pwr_3V</t>
  </si>
  <si>
    <t>SPS-XPS Power Board I2C 3.5V Monitor</t>
  </si>
  <si>
    <t>SPS-XPS_Pwr_Temp</t>
  </si>
  <si>
    <t>SPS-XPS Power Board Temperature</t>
  </si>
  <si>
    <t>SPS-XPS_Pwr_D5V</t>
  </si>
  <si>
    <t>SPS-XPS_Pwr_A5V</t>
  </si>
  <si>
    <t>SPS-XPS Power Board Digital 5V Monitor</t>
  </si>
  <si>
    <t>SPS-XPS Power Board Analog 5V Monitor</t>
  </si>
  <si>
    <t>SPS-XPS_SPS_Temp</t>
  </si>
  <si>
    <t>SPS-XPS SPS Temperature Monitor</t>
  </si>
  <si>
    <t>SPS-XPS_XPS_Temp</t>
  </si>
  <si>
    <t>SPS-XPS XPS Temperature Monitor</t>
  </si>
  <si>
    <t>SPS-XPS_DAC1</t>
  </si>
  <si>
    <t>SPS-XPS DAC1 = ASIC Gain</t>
  </si>
  <si>
    <t>Power Direction</t>
  </si>
  <si>
    <t>Send X123 Command</t>
  </si>
  <si>
    <t>X123 Command Code</t>
  </si>
  <si>
    <t>Varies (minimum is 1 byte)</t>
  </si>
  <si>
    <t>Set Battery Heater Control Temperature</t>
  </si>
  <si>
    <t>Deploy Solar Arrays</t>
  </si>
  <si>
    <t>Duration</t>
  </si>
  <si>
    <t>Deploy Antenna</t>
  </si>
  <si>
    <t>2. EEPROM Restore Set needs 96 bytes for parameters plus 2B header, 2B checksum and 24 spare bytes for other parameters. So there can be 4 Restore Sets for 512-byte EEPROM.</t>
  </si>
  <si>
    <t>Set Real Time Clock (RTC) Sync Period</t>
  </si>
  <si>
    <t>Period</t>
  </si>
  <si>
    <t>Enable Flags</t>
  </si>
  <si>
    <t>Command Echo</t>
  </si>
  <si>
    <t>Echo back last command APID and status</t>
  </si>
  <si>
    <t>After each command executed</t>
  </si>
  <si>
    <t>Command status will include error code if the command is not executed.</t>
  </si>
  <si>
    <t>Command Echo Packet</t>
  </si>
  <si>
    <t>CCSDS: 11-bit Application Process Identifier (lsb)
[unique value for packet]  Echo APID=21
High 5 bits = 00001b for Secondary Header
that is used for 8-byte Time Stamp</t>
  </si>
  <si>
    <t>CDH via COMM / GSE interfaces</t>
  </si>
  <si>
    <t>Memory Dump / Query Packet</t>
  </si>
  <si>
    <t>I2C Addr 0x94 (A0=0, A1=1)</t>
  </si>
  <si>
    <t>I2C Addr 0x96 (ADT7516, Addr=1)</t>
  </si>
  <si>
    <t>EPS_FG_SOC</t>
  </si>
  <si>
    <t>EPS_FG_Batt_V</t>
  </si>
  <si>
    <t>DN / 256 = % SOC</t>
  </si>
  <si>
    <t>EPS Fuel Gauge Battery Voltage</t>
  </si>
  <si>
    <t>EPS Fuel Gauge State of Charge (0-100%)</t>
  </si>
  <si>
    <t>APID, SSC, and PDL have Most Significant Byte (MSB) first, all other words have LSB first. The ccsds.c procedure byte_reverseXX can be used to flip bytes in word.</t>
  </si>
  <si>
    <t>CCSDS:  14-bit Source Sequence Counter (lsb)
This increments for each packet of same type.
Top 2 bits = Grouping Flag [11b for HK]
(01=first, 00=middle, 10=last, 11=single packet)</t>
  </si>
  <si>
    <t>CCSDS:  14-bit Source Sequence Counter (lsb)
This increments for each packet of same type.
Top 2 bits = Grouping Flag
(01=first, 00=middle, 10=last, 11=single packet)</t>
  </si>
  <si>
    <t>Sync Word</t>
  </si>
  <si>
    <t>Packet Sync Word (0xA5A5)</t>
  </si>
  <si>
    <t>Log Message</t>
  </si>
  <si>
    <t>This packet is sent by the flight software code when error occurs or there is autonous mode transition.</t>
  </si>
  <si>
    <t>Log message (text) for noting error messages and autonous mode transitions</t>
  </si>
  <si>
    <t>Log Message Packet</t>
  </si>
  <si>
    <t>CCSDS: 11-bit Application Process Identifier (lsb)
[unique value for packet], Log Msg APID=29
High 5 bits = 00001b for Secondary Header
that is used for 8-byte Time Stamp</t>
  </si>
  <si>
    <t>Message</t>
  </si>
  <si>
    <t>ASIC DIO</t>
  </si>
  <si>
    <t>Data Numbers (DN)</t>
  </si>
  <si>
    <t>Raw Data for XPS Diode (only 20 bits)</t>
  </si>
  <si>
    <t>Raw Data for Dark Diode (only 20 bits)</t>
  </si>
  <si>
    <t>XPS_data</t>
  </si>
  <si>
    <t>Dark_data</t>
  </si>
  <si>
    <t>SPS_data[4]</t>
  </si>
  <si>
    <t>Raw Data for SPS Quad Diode (20 bits each)</t>
  </si>
  <si>
    <t>SPS_sum</t>
  </si>
  <si>
    <t>SPS_x</t>
  </si>
  <si>
    <t>SPS_y</t>
  </si>
  <si>
    <t>Range: -10000 to +10000</t>
  </si>
  <si>
    <t>XPS packet is not needed anymore for MinXSS.</t>
  </si>
  <si>
    <t>SPS Sum after dark corrected and gain applied (signed 32-bit integer)</t>
  </si>
  <si>
    <t>SPS_data</t>
  </si>
  <si>
    <t>SPS Quad Diode Data (4 x 32-bits/diode)</t>
  </si>
  <si>
    <t>XPS Diode Data (total of 1-sec data)</t>
  </si>
  <si>
    <t>Dark Diode Data (total of 1-sec data)</t>
  </si>
  <si>
    <t>sps_xps_count</t>
  </si>
  <si>
    <t>Number of 1-sec integrations in SPS/XPS totals</t>
  </si>
  <si>
    <t>seconds</t>
  </si>
  <si>
    <t>X123_Read_Errors</t>
  </si>
  <si>
    <t>count (0 = no errors)</t>
  </si>
  <si>
    <t>X123_Write_Errors</t>
  </si>
  <si>
    <t>X123 DP5 (Status Offset=38, 35, 36)</t>
  </si>
  <si>
    <t>Number of UART2 Errors while Reading X123</t>
  </si>
  <si>
    <t>Number of UART1 Errors while Writing X123</t>
  </si>
  <si>
    <t>CCSDS: Packet Data Length
Number of bytes for Data minus 1
Length varies depending on compression.
Maximum PDL = 3577
For no compression, PDL = 3149</t>
  </si>
  <si>
    <t>COMM_Last_Cmd</t>
  </si>
  <si>
    <t>COMM Status for Last Command</t>
  </si>
  <si>
    <t>COMM Last Command Number</t>
  </si>
  <si>
    <t>None (range: 1-32)</t>
  </si>
  <si>
    <t>2 = ACK, 102 = NACK
100 = Time Out, 0 = Fail</t>
  </si>
  <si>
    <t>COMM Li-1 Radio</t>
  </si>
  <si>
    <t>CCSDS: Packet Data Length
Number of bytes for Data minus 1
PDL = 55.  Data includes 8B Time Stamp, 4B sync word and checksum, and 46B  Message.</t>
  </si>
  <si>
    <t>Parameter Name</t>
  </si>
  <si>
    <t>0-3600 sec</t>
  </si>
  <si>
    <t>Param Size (bytes)</t>
  </si>
  <si>
    <t>RTC_Sync_Period</t>
  </si>
  <si>
    <t>SOC_Safe2Phoenix</t>
  </si>
  <si>
    <t>SOC_Phoenix2Safe</t>
  </si>
  <si>
    <t>SOC_Science2Safe</t>
  </si>
  <si>
    <t>Beacon_Rate</t>
  </si>
  <si>
    <t>HK_Rate</t>
  </si>
  <si>
    <t>SPS_Rate</t>
  </si>
  <si>
    <t>SCI_Rate</t>
  </si>
  <si>
    <t>Set SPS Position Packet Rate (to ADCS only)</t>
  </si>
  <si>
    <t>0-10 sec (0.25sec steps): Default=0</t>
  </si>
  <si>
    <t>Set Science Packet Rate (X123 Integ. Time)</t>
  </si>
  <si>
    <t>Ant_Deployed</t>
  </si>
  <si>
    <t>Flag to indicate if Antenna has been deployed</t>
  </si>
  <si>
    <t>Batt_Heater_Temp</t>
  </si>
  <si>
    <t>Payload_Temp</t>
  </si>
  <si>
    <t>1. Do SD Card parameters need to be in separate table?  Probably so…</t>
  </si>
  <si>
    <t>2. Four Table Parameter Sets could fit into the 512-byte EEPROM area.</t>
  </si>
  <si>
    <t>Spare_Spare</t>
  </si>
  <si>
    <t>Spare space for extra parameters</t>
  </si>
  <si>
    <t>4-byte milliseconds for Time Stamp (Sec. Hdr)</t>
  </si>
  <si>
    <t>Table Parameters for Storage in EEPROM</t>
  </si>
  <si>
    <t>EPS Diagnostic</t>
  </si>
  <si>
    <t xml:space="preserve">EPS High Rate Data (9 msec cadence) </t>
  </si>
  <si>
    <t>2 (on request)</t>
  </si>
  <si>
    <t>Special diagnostic packet for high rate EPS data (voltage or current).  One monitor at a time.</t>
  </si>
  <si>
    <t>EPS Diagnostic High Rate Packet</t>
  </si>
  <si>
    <t>CCSDS: 11-bit Application Process Identifier (lsb)
[unique value for packet]  EPS APID = 35 dec.
High 5 bits = 00001b for Secondary Header
that is used for 8-byte Time Stamp</t>
  </si>
  <si>
    <t>CCSDS:  14-bit Source Sequence Counter (lsb)
This increments for each packet of same type.
Top 2 bits = Grouping Flag [11b for EPS]
(01=first, 00=middle, 10=last, 11=single packet)</t>
  </si>
  <si>
    <t>CCSDS: Packet Data Length
Number of bytes for Data minus 1
For EPS Packet, PDL=195 that includes
8B Time Stamp, 2B CheckSum, EPS data</t>
  </si>
  <si>
    <t>MonitorIndex</t>
  </si>
  <si>
    <t>Index for EPS Monitor in HK Paket Task</t>
  </si>
  <si>
    <t>I2C I/F:  Index = 17-29 but not 23</t>
  </si>
  <si>
    <t>min</t>
  </si>
  <si>
    <t>Minimum Value of EPS Monitor</t>
  </si>
  <si>
    <t>Note 1</t>
  </si>
  <si>
    <t>Minimum in "data"</t>
  </si>
  <si>
    <t>max</t>
  </si>
  <si>
    <t>sum</t>
  </si>
  <si>
    <t>Maximum Value of EPS Monitor</t>
  </si>
  <si>
    <t>Sum of EPS Monitor: Sum / 222 = Average</t>
  </si>
  <si>
    <t>Maximum in "data"</t>
  </si>
  <si>
    <t>Sum of "data"</t>
  </si>
  <si>
    <t>peak_avg</t>
  </si>
  <si>
    <t>peak_num</t>
  </si>
  <si>
    <t>data</t>
  </si>
  <si>
    <t>Peak Average: Peak is data &gt; 1.2 average</t>
  </si>
  <si>
    <t>Number of data points in Peak</t>
  </si>
  <si>
    <t>Note 1 &amp; 2</t>
  </si>
  <si>
    <t>Peak (if any) found in "data"</t>
  </si>
  <si>
    <t>Number of peak points in "data"</t>
  </si>
  <si>
    <t>EPS monitor data (2 bytes per sample)</t>
  </si>
  <si>
    <t>1.  See HK Packet defines for its Offsets 102-124 that correspond to Index = 17-22 for the 3 solar panel current and voltage and index = 24-29 for battery, 3.5 V, and 5 V current and voltage</t>
  </si>
  <si>
    <t>2.  Peak is defined as data above 1.2 times average (sum / 222).  If no peak data are found, then it looks for valley data being data below 0.8 times average.  The peak (or valley) number of points do not have to be continuously high (or low).</t>
  </si>
  <si>
    <t>1 second of data every 9 msec</t>
  </si>
  <si>
    <t>Parameter Unit</t>
  </si>
  <si>
    <t>Max_Phoenix2Safe</t>
  </si>
  <si>
    <t>Maximum count for autonomous transition without a reset by command</t>
  </si>
  <si>
    <t>Count number</t>
  </si>
  <si>
    <t>0-255:  default=5</t>
  </si>
  <si>
    <t>0-255</t>
  </si>
  <si>
    <t>Bit flag of which subsystems are off during eclipse while in Science Mode</t>
  </si>
  <si>
    <t>Eclipse_Power_Science</t>
  </si>
  <si>
    <t>Eclipse_Power_Phoenix</t>
  </si>
  <si>
    <t>Eclipse_Power_Safe</t>
  </si>
  <si>
    <t>Bit flag of which subsystems are off during eclipse while in Phoenix Mode</t>
  </si>
  <si>
    <t>Bit flag of which subsystems are off during eclipse while in Safe Mode</t>
  </si>
  <si>
    <t>millivolts</t>
  </si>
  <si>
    <t>Solar Array (SA) lower limit of voltage for being in eclipse mode (checks all 3 arrays)</t>
  </si>
  <si>
    <t>Solar Array (SA) lower limit of current for being in eclipse mode (checks all 3 arrays)</t>
  </si>
  <si>
    <t>Time period for continuously below the limits for defining when eclipse has started (versus tumbling)</t>
  </si>
  <si>
    <t>Time period for continuously above the limits for defining when eclipse has ended (versus tumbling)</t>
  </si>
  <si>
    <t>0-600 sec: Default=0</t>
  </si>
  <si>
    <t>ADCS_Image_Rate</t>
  </si>
  <si>
    <t>Set ADCS Diagnostic Data Packet Rate</t>
  </si>
  <si>
    <t>ADCS_Data_Rate</t>
  </si>
  <si>
    <t>Number</t>
  </si>
  <si>
    <t>Analog_Dwell_Index</t>
  </si>
  <si>
    <t>Set Analog Dwell index for high rate monitoring packet (9 msec cadence)</t>
  </si>
  <si>
    <t>Set spare size to fill 128 bytes</t>
  </si>
  <si>
    <t>Set SPS-XPS ASIC Offset</t>
  </si>
  <si>
    <t>CMD_Last_OpCode</t>
  </si>
  <si>
    <t>moved Sync Word to end-of-packet</t>
  </si>
  <si>
    <t>SPS packet is sent to XACT.</t>
  </si>
  <si>
    <t>Set Housekeeping Packet Rate (SD-card storage)</t>
  </si>
  <si>
    <t>Set ADCS Image Packet Rate</t>
  </si>
  <si>
    <t>NOOP</t>
  </si>
  <si>
    <t>added NOOP</t>
  </si>
  <si>
    <t>Reset Counters</t>
  </si>
  <si>
    <t>Counter Group</t>
  </si>
  <si>
    <t>Monitor Index</t>
  </si>
  <si>
    <t>Trigger Persistence</t>
  </si>
  <si>
    <t>MB (2^20)</t>
  </si>
  <si>
    <t>Size in MB</t>
  </si>
  <si>
    <t>in Bytes</t>
  </si>
  <si>
    <t>in Packets</t>
  </si>
  <si>
    <t>last Packet</t>
  </si>
  <si>
    <t>HK</t>
  </si>
  <si>
    <t>ADCS</t>
  </si>
  <si>
    <t>SCI</t>
  </si>
  <si>
    <t>LOG</t>
  </si>
  <si>
    <t>4 GB card!</t>
  </si>
  <si>
    <t>seconds per day 86400 year 31536000</t>
  </si>
  <si>
    <t>512B blocks!</t>
  </si>
  <si>
    <t>0xFFFFFFFF</t>
  </si>
  <si>
    <t>4 GB (-1)</t>
  </si>
  <si>
    <t>0x007AF000</t>
  </si>
  <si>
    <t>ATP SD Card</t>
  </si>
  <si>
    <t>Delkin SD Cd</t>
  </si>
  <si>
    <t>0x00777800</t>
  </si>
  <si>
    <t>0xF5E00000</t>
  </si>
  <si>
    <t>0xEEF00000</t>
  </si>
  <si>
    <t>blocks</t>
  </si>
  <si>
    <t>MB</t>
  </si>
  <si>
    <t>First Block</t>
  </si>
  <si>
    <t>0x00</t>
  </si>
  <si>
    <t>do not write</t>
  </si>
  <si>
    <t>0x01 - 0xFF</t>
  </si>
  <si>
    <t>approx.</t>
  </si>
  <si>
    <t>HK Start</t>
  </si>
  <si>
    <t>HK End</t>
  </si>
  <si>
    <t>HK Span</t>
  </si>
  <si>
    <t>0x00000100</t>
  </si>
  <si>
    <t>0x100</t>
  </si>
  <si>
    <t>0x20000</t>
  </si>
  <si>
    <t>0x00020000</t>
  </si>
  <si>
    <t>B</t>
  </si>
  <si>
    <t>Param Block</t>
  </si>
  <si>
    <t>ADCS Start</t>
  </si>
  <si>
    <t>ADCS End</t>
  </si>
  <si>
    <t>ADCS Span</t>
  </si>
  <si>
    <t>SCI Start</t>
  </si>
  <si>
    <t>SCI End</t>
  </si>
  <si>
    <t>SCI Span</t>
  </si>
  <si>
    <t>LOG Start</t>
  </si>
  <si>
    <t>LOG End</t>
  </si>
  <si>
    <t>LOG Span</t>
  </si>
  <si>
    <t>Block Span</t>
  </si>
  <si>
    <t>Byte Span</t>
  </si>
  <si>
    <t>~blocks</t>
  </si>
  <si>
    <t>128(KB)</t>
  </si>
  <si>
    <t>0x04000000</t>
  </si>
  <si>
    <t>0x00100000</t>
  </si>
  <si>
    <t>0x0076FFFF</t>
  </si>
  <si>
    <t>0x00670000</t>
  </si>
  <si>
    <t>0x670000</t>
  </si>
  <si>
    <t>0xCE000000</t>
  </si>
  <si>
    <t>0x000FFFFF</t>
  </si>
  <si>
    <t>packets</t>
  </si>
  <si>
    <t>minutes</t>
  </si>
  <si>
    <t>hours</t>
  </si>
  <si>
    <t>days</t>
  </si>
  <si>
    <t>8 blocks</t>
  </si>
  <si>
    <t>7 blocks</t>
  </si>
  <si>
    <t>block addr start/end - units of blocks ok</t>
  </si>
  <si>
    <t>block addr start/end - units of bytes ok</t>
  </si>
  <si>
    <t>probably prefer units of blocks</t>
  </si>
  <si>
    <t>Storage</t>
  </si>
  <si>
    <t>6/second</t>
  </si>
  <si>
    <t>SCI really 6.2</t>
  </si>
  <si>
    <t>where did this info come from?</t>
  </si>
  <si>
    <t>less than</t>
  </si>
  <si>
    <t>experimentally discovered!</t>
  </si>
  <si>
    <t>Checkbytes</t>
  </si>
  <si>
    <t>Fletcher16 Checkbytes</t>
  </si>
  <si>
    <t>changed fill character to NULL
compilation flag for NULL vs SPACE</t>
  </si>
  <si>
    <t>SPS/XPS Position Packet Checkbytes</t>
  </si>
  <si>
    <t>Housekeeping Packet Checkbytes</t>
  </si>
  <si>
    <t>Memory Dump Packet Checkbytes</t>
  </si>
  <si>
    <t>Log Message Packet Checkbytes</t>
  </si>
  <si>
    <t>EPS Diag Packet Checkbytes</t>
  </si>
  <si>
    <t>Science Packet Checkbytes</t>
  </si>
  <si>
    <t>min/orbit</t>
  </si>
  <si>
    <t>pkts/min</t>
  </si>
  <si>
    <t>size</t>
  </si>
  <si>
    <t>0x0005FFFF</t>
  </si>
  <si>
    <t>0x0005FF00</t>
  </si>
  <si>
    <t>0x00060000</t>
  </si>
  <si>
    <t>0x0007FFFF</t>
  </si>
  <si>
    <t>0x00080000</t>
  </si>
  <si>
    <t>0x0009FFFF</t>
  </si>
  <si>
    <t>0x000A0000</t>
  </si>
  <si>
    <t>0x000E0000</t>
  </si>
  <si>
    <t>XIMG Start</t>
  </si>
  <si>
    <t>XIMG End</t>
  </si>
  <si>
    <t>XIMG Span</t>
  </si>
  <si>
    <t>0x60000</t>
  </si>
  <si>
    <t>0x0C000000</t>
  </si>
  <si>
    <t>XIMG</t>
  </si>
  <si>
    <t>SD_HK_Write_Offset</t>
  </si>
  <si>
    <t>SD_ADCS_Write_Offset</t>
  </si>
  <si>
    <t>SD_SCI_Write_Offset</t>
  </si>
  <si>
    <t>SD_HK_Read_Offset</t>
  </si>
  <si>
    <t>SD_ADCS_Read_Offset</t>
  </si>
  <si>
    <t>SD_SCI_Read_Offset</t>
  </si>
  <si>
    <t>Radio_Counter</t>
  </si>
  <si>
    <t>Li-1 Radio telemetry (TM) packet: counter</t>
  </si>
  <si>
    <t>Radio_Temp</t>
  </si>
  <si>
    <t>Li-1 Radio telemetry (TM) packet: temperature of internal MSP430 microcontroller</t>
  </si>
  <si>
    <t>degrees C</t>
  </si>
  <si>
    <t>Radio_Time</t>
  </si>
  <si>
    <t>Li-1 Radio telemetry (TM) packet: time</t>
  </si>
  <si>
    <t>Radio_RSSI</t>
  </si>
  <si>
    <t>Li-1 Radio telemetry (TM) packet: RSSI indicator (TBD meaning)</t>
  </si>
  <si>
    <t>Radio_Received</t>
  </si>
  <si>
    <t>Radio_Transmitted</t>
  </si>
  <si>
    <t>Li-1 Radio telemetry (TM) packet: number of bytes received by radio</t>
  </si>
  <si>
    <t>Li-1 Radio telemetry (TM) packet: number of bytes transmitted by radio</t>
  </si>
  <si>
    <t>Bytes</t>
  </si>
  <si>
    <t>Spare</t>
  </si>
  <si>
    <t>CCSDS: Packet Data Length
Number of bytes for Data minus 1
For HK Packet, PDL=245 that includes
8B Time Stamp, HK data, 2B CheckSum</t>
  </si>
  <si>
    <t>pkts/block</t>
  </si>
  <si>
    <t>blocks/pkt</t>
  </si>
  <si>
    <t>adjust span for 7 blocks/pkt</t>
  </si>
  <si>
    <t>0x0076FFFC</t>
  </si>
  <si>
    <t>added Li-1 Radio TLM</t>
  </si>
  <si>
    <t>SOC_TriggerPersistence</t>
  </si>
  <si>
    <t>Set  SOC Trigger Persistence</t>
  </si>
  <si>
    <t>Set SPS Position X Angle Offset</t>
  </si>
  <si>
    <t>-10000-10000</t>
  </si>
  <si>
    <t>Set SPS Position Y Angle Offset</t>
  </si>
  <si>
    <t>Offset Angle</t>
  </si>
  <si>
    <t>added cell formula to update</t>
  </si>
  <si>
    <t>Send COMM Command</t>
  </si>
  <si>
    <t>COMM Command Code</t>
  </si>
  <si>
    <t>0-131071 for 64 MB Block</t>
  </si>
  <si>
    <t>0-6750204 for ~3296 MB Block</t>
  </si>
  <si>
    <t>ADCS Image</t>
  </si>
  <si>
    <t>(on request)</t>
  </si>
  <si>
    <t>DN / 6415 = Volt</t>
  </si>
  <si>
    <t>Length is shorter with compression</t>
  </si>
  <si>
    <t>Data array size is shorter with compression</t>
  </si>
  <si>
    <t>First Science Packet</t>
  </si>
  <si>
    <t>Other Science Packet</t>
  </si>
  <si>
    <t>The "X123_Spect_Data" gets parsed into 48 more packets if compression is not used, or into fewer packets if compression is used.</t>
  </si>
  <si>
    <t>Internal Global Variable to hold X123 Spectrum</t>
  </si>
  <si>
    <t>X123_Group_Count</t>
  </si>
  <si>
    <t>Count for the X123 Other packets: 1, 2, 3, …</t>
  </si>
  <si>
    <t>X123_Data</t>
  </si>
  <si>
    <t>X123 Spectrum Data</t>
  </si>
  <si>
    <t>Counts</t>
  </si>
  <si>
    <t>X123_Data_First</t>
  </si>
  <si>
    <t>Science packet is stored on SD card (7 512B records).
Size is maximum value with no compression.
Science is broken down into multiple packets (group).</t>
  </si>
  <si>
    <t>CDH calculated: 1 to 12 max</t>
  </si>
  <si>
    <t>Count for the X123 Data: 0 = First</t>
  </si>
  <si>
    <t>CDH calculated: always 0 here</t>
  </si>
  <si>
    <t>X123 spectral data (78 bins * 3 bytes each for uncompressed data)</t>
  </si>
  <si>
    <t>Command Echo Packet Checkbytes</t>
  </si>
  <si>
    <t>2-byte milliseconds for Time Stamp</t>
  </si>
  <si>
    <t>2-byte milliseconds for Time Stamp (Sec. Hdr)</t>
  </si>
  <si>
    <t>Uncompressed SCI packet requires 6.5 SD card 512-byte blocks</t>
  </si>
  <si>
    <t>zero-fill last packet for constant length</t>
  </si>
  <si>
    <t>SPS X Position
(dark corrected, gain applied and offset added)
[angle = FOV angle * 0.5 * SPS_x / 10000)</t>
  </si>
  <si>
    <t>Changed to be in SD Block order</t>
  </si>
  <si>
    <t>Seconds</t>
  </si>
  <si>
    <t>0x00=Not Deployed
0x15=Deployed</t>
  </si>
  <si>
    <t>Binary '10101'</t>
  </si>
  <si>
    <t>Battery_HeaterSetpoint</t>
  </si>
  <si>
    <t>Instrument_HeaterSetpoint</t>
  </si>
  <si>
    <t>Battery Heater Setpoint</t>
  </si>
  <si>
    <t>Instrument Heater Setpoint</t>
  </si>
  <si>
    <r>
      <t>0=Off, 1=On</t>
    </r>
    <r>
      <rPr>
        <b/>
        <sz val="12"/>
        <color rgb="FF0000FF"/>
        <rFont val="Calibri"/>
        <family val="2"/>
        <scheme val="minor"/>
      </rPr>
      <t>, 2=Toggle, 3=Cycle</t>
    </r>
  </si>
  <si>
    <t>SD Write Control Block Address</t>
  </si>
  <si>
    <t>Selects SD Card Block used for storing SD Card Write Control Block Address pointers in case of system reset
- address pointers updated hourly
- block increment for wear-leveling</t>
  </si>
  <si>
    <t>X123 DP5 Board Temperature</t>
  </si>
  <si>
    <t>duplicated in HK packet</t>
  </si>
  <si>
    <t>Route DIAG Packet</t>
  </si>
  <si>
    <t>Route LOG Packet</t>
  </si>
  <si>
    <t>DIAG</t>
  </si>
  <si>
    <t>CMD_Accept_Count</t>
  </si>
  <si>
    <t>CMD_Reject_Count</t>
  </si>
  <si>
    <t>COMM_Last_Status</t>
  </si>
  <si>
    <t>Lockout Timeout Counter</t>
  </si>
  <si>
    <t>Status of Last Command executed
0 = Pass, 1 = Fail_Length, 2= Fail_APID, 3 = Fail_OpCode, 4 = Fail_Safe, 5 = Fail_Format_Error</t>
  </si>
  <si>
    <t>HWSW</t>
  </si>
  <si>
    <t>SW</t>
  </si>
  <si>
    <t>TAIL</t>
  </si>
  <si>
    <t>HEAD</t>
  </si>
  <si>
    <t>HW</t>
  </si>
  <si>
    <t>HWErr</t>
  </si>
  <si>
    <t>Analog</t>
  </si>
  <si>
    <t>SPARE</t>
  </si>
  <si>
    <t>SYSTEM</t>
  </si>
  <si>
    <t>CCSDS</t>
  </si>
  <si>
    <t>CDH</t>
  </si>
  <si>
    <t>COMM</t>
  </si>
  <si>
    <t>ASICENG</t>
  </si>
  <si>
    <t>ASICSCI</t>
  </si>
  <si>
    <t>ASIC</t>
  </si>
  <si>
    <t>X123</t>
  </si>
  <si>
    <t>X123ENG</t>
  </si>
  <si>
    <t>XACT</t>
  </si>
  <si>
    <t>Timeout</t>
  </si>
  <si>
    <t>-10000, 10000 (milli) degrees</t>
  </si>
  <si>
    <t>X, Y offset angles</t>
  </si>
  <si>
    <t>RTC</t>
  </si>
  <si>
    <t>SC</t>
  </si>
  <si>
    <t>Enable Flag</t>
  </si>
  <si>
    <t>0=Disable, 1=Enable</t>
  </si>
  <si>
    <t>Set Battery Heater Enable</t>
  </si>
  <si>
    <t>Set Instrument Heater Control Temperature</t>
  </si>
  <si>
    <t>Set Instrument Heater Enable</t>
  </si>
  <si>
    <t>Sample Time</t>
  </si>
  <si>
    <t>added Checkbytes</t>
  </si>
  <si>
    <t>0=65535</t>
  </si>
  <si>
    <t>EPS_FuelGauge[2]</t>
  </si>
  <si>
    <t>EPS1_VandI[6]</t>
  </si>
  <si>
    <t>EPS2_VandI[6]</t>
  </si>
  <si>
    <t>EPS_OctalADC[8]</t>
  </si>
  <si>
    <t>SPS_HexADC[6]</t>
  </si>
  <si>
    <t>CONSIDER:</t>
  </si>
  <si>
    <t>make param table all UINT16</t>
  </si>
  <si>
    <t xml:space="preserve">CONSIDER: </t>
  </si>
  <si>
    <t>allocate 128 x 4 = 512 EEPROM as follows:
- paramTbl1
- paramTbl2
- paramMin
- paramMax</t>
  </si>
  <si>
    <t>How much for ephemeris?</t>
  </si>
  <si>
    <t>posXYZ, velXYZ, time</t>
  </si>
  <si>
    <t>6 x 64 bits, 32 bits</t>
  </si>
  <si>
    <t>52 bytes!</t>
  </si>
  <si>
    <t>Block 0 - for SD card boot sector</t>
  </si>
  <si>
    <t>Number of Commands Accepted</t>
  </si>
  <si>
    <t>Number of Commands Rejected
Includes Commands that Failed</t>
  </si>
  <si>
    <t>SD_HK_Routing</t>
  </si>
  <si>
    <t>Housekeeping Packet Routing (MSB)</t>
  </si>
  <si>
    <t>LOG Message Packet Routing (MSB)</t>
  </si>
  <si>
    <t>Write Offset in LS3B - little-endian</t>
  </si>
  <si>
    <t>Packet Routing in MSB - little-endian</t>
  </si>
  <si>
    <t>Diagnostic Packet Routing (MSB)</t>
  </si>
  <si>
    <t>SD_ADCS_Routing</t>
  </si>
  <si>
    <t>ADCS Packet Routing (MSB)</t>
  </si>
  <si>
    <t>XACT Image Packet Routing (MSB)</t>
  </si>
  <si>
    <t>SD_SCI_Routing</t>
  </si>
  <si>
    <t>Science Packet Routing (MSB)</t>
  </si>
  <si>
    <t>Read Offset in LS3B - little-endian</t>
  </si>
  <si>
    <t>FSW_Major_Minor</t>
  </si>
  <si>
    <t>FSW Major and Minor Version Numbers</t>
  </si>
  <si>
    <t>FSW Patch Version Number</t>
  </si>
  <si>
    <t>FSW_Patch_Version</t>
  </si>
  <si>
    <t>MSB - little-endian
Major, Minor Masks:
0xF0 - Major
0x0F - Minor</t>
  </si>
  <si>
    <t>Parameter Set Header Byte 1</t>
  </si>
  <si>
    <t>ParamSetHdrByte1</t>
  </si>
  <si>
    <t>Parameter Set Header Byte 2</t>
  </si>
  <si>
    <t>ParamSetHdrByte2</t>
  </si>
  <si>
    <t>CDH_Info</t>
  </si>
  <si>
    <t>ADCS_Info</t>
  </si>
  <si>
    <t>Sun Point Status and ADCS Mode</t>
  </si>
  <si>
    <t>CDH State and SC Mode Bitfields</t>
  </si>
  <si>
    <t>U1STA |= SW flags</t>
  </si>
  <si>
    <t>U2STA |= SW flags</t>
  </si>
  <si>
    <t>U3STA |= SW flags</t>
  </si>
  <si>
    <t>U4STA |= SW flags</t>
  </si>
  <si>
    <t>See HK TM Packet for details…</t>
  </si>
  <si>
    <t>SW/HW</t>
  </si>
  <si>
    <r>
      <t xml:space="preserve">SW heater enable
</t>
    </r>
    <r>
      <rPr>
        <b/>
        <sz val="12"/>
        <color rgb="FF0000FF"/>
        <rFont val="Calibri"/>
        <family val="2"/>
        <scheme val="minor"/>
      </rPr>
      <t>Interaction with Eclipse Mode:
- eclipse action is edge-triggered
- switch power action may override</t>
    </r>
  </si>
  <si>
    <r>
      <t xml:space="preserve">SW heater enable
</t>
    </r>
    <r>
      <rPr>
        <b/>
        <sz val="12"/>
        <color rgb="FF0000FF"/>
        <rFont val="Calibri"/>
        <family val="2"/>
        <scheme val="minor"/>
      </rPr>
      <t>- not implemented, same as battery</t>
    </r>
    <r>
      <rPr>
        <sz val="12"/>
        <color theme="1"/>
        <rFont val="Calibri"/>
        <family val="2"/>
        <scheme val="minor"/>
      </rPr>
      <t xml:space="preserve">
</t>
    </r>
    <r>
      <rPr>
        <b/>
        <sz val="12"/>
        <color rgb="FF0000FF"/>
        <rFont val="Calibri"/>
        <family val="2"/>
        <scheme val="minor"/>
      </rPr>
      <t>Interaction with Eclipse Mode:
- eclipse action is edge-triggered
- switch power action may override</t>
    </r>
    <r>
      <rPr>
        <sz val="12"/>
        <color theme="1"/>
        <rFont val="Calibri"/>
        <family val="2"/>
        <scheme val="minor"/>
      </rPr>
      <t xml:space="preserve">
Note: I/F to Rocket Flipper:
- Duration - 2 bytes - 0 is OFF?</t>
    </r>
  </si>
  <si>
    <t>SD Blocks are:
HK, LOG, DIAG, ADCS, XIMG, SCI</t>
  </si>
  <si>
    <t>Ephemeris
Block Location</t>
  </si>
  <si>
    <t>Write Control
Block Location</t>
  </si>
  <si>
    <t>Handy if Beacon/HK Rate set to 0…</t>
  </si>
  <si>
    <t>0x000DFFFF</t>
  </si>
  <si>
    <t>0x00040000</t>
  </si>
  <si>
    <t>0x40000</t>
  </si>
  <si>
    <t>Start-of-Contact:
- Turn OFF Beacon
- HK, LOG to Real-Time Channel
- Start Real-Time TLM Timeout Counter</t>
  </si>
  <si>
    <t>capability to turn on/off beacon, HK</t>
  </si>
  <si>
    <t>capability to generate CMD Echo Pkt</t>
  </si>
  <si>
    <t>route HK, Beacon, COMM, SD…</t>
  </si>
  <si>
    <t>Blocks 128-255 for Ephemeris Block "wear-leveling"</t>
  </si>
  <si>
    <t>DONE</t>
  </si>
  <si>
    <t>SPS_Offset_X</t>
  </si>
  <si>
    <t>SPS_Offset_Y</t>
  </si>
  <si>
    <t>Includes:
- XPS, Dark, SPS (4)</t>
  </si>
  <si>
    <t>SA_Deployed</t>
  </si>
  <si>
    <t>1-127:  Default=1</t>
  </si>
  <si>
    <t>128-255:  Default=128</t>
  </si>
  <si>
    <t>okay… no CMD needed, just param
- need flexibility for ground testing</t>
  </si>
  <si>
    <t>Antenna Deployment Timeout</t>
  </si>
  <si>
    <t>Solar Array Deployment Timeout</t>
  </si>
  <si>
    <t>1-300, default: 60</t>
  </si>
  <si>
    <t>Two-Byte Bitfield</t>
  </si>
  <si>
    <t>bitfield</t>
  </si>
  <si>
    <t>ParamSet_HeaderBytes</t>
  </si>
  <si>
    <t>Parameter Set Header Bytes</t>
  </si>
  <si>
    <t>Param Field Size (bytes)</t>
  </si>
  <si>
    <t>LED Power Timeout</t>
  </si>
  <si>
    <t>OpCode
(hex)</t>
  </si>
  <si>
    <t>Set Mode Trigger Persistence</t>
  </si>
  <si>
    <t>SD_X123DataCompression</t>
  </si>
  <si>
    <t>Control SD Card X123 Data Compression</t>
  </si>
  <si>
    <t>X123 Data is Compressed PRIOR to storage on the SD Card</t>
  </si>
  <si>
    <t>Opcode Value of Last Command  Received</t>
  </si>
  <si>
    <t>46 characters in message
with unused characters filled with NULL (0x00)</t>
  </si>
  <si>
    <t>SPS_ASIC_Offsets</t>
  </si>
  <si>
    <t>Eclipse_Out_Volt</t>
  </si>
  <si>
    <t>Solar Array (SA) upper limit of voltage for being out of eclipse mode 
(checks all 3 arrays)</t>
  </si>
  <si>
    <t>Eclipse_Out_Current</t>
  </si>
  <si>
    <t>Solar Array (SA) upper limit of current for being out of eclipse mode 
(checks all 3 arrays)</t>
  </si>
  <si>
    <t>Eclipse_Out_End</t>
  </si>
  <si>
    <t>Eclipse_In_Volt</t>
  </si>
  <si>
    <t>Eclipse_In_Current</t>
  </si>
  <si>
    <t>Eclipse_In_Start</t>
  </si>
  <si>
    <t>Flag to indicate if  Solar Array(s) have been deployed</t>
  </si>
  <si>
    <t>MinXSS will use Instrument Heater
Note: Rocket I/F uses Flipper Mech</t>
  </si>
  <si>
    <t>-128 to 127 C (signed byte)</t>
  </si>
  <si>
    <t>Contact Transmitter Operation Timeout</t>
  </si>
  <si>
    <t>Read at Boot and updated by CMD
Multiple blocks for wear-leveling</t>
  </si>
  <si>
    <t>SD_WriteCtrlBlock_Addr</t>
  </si>
  <si>
    <t>Set SD Card Address for Write Control Block</t>
  </si>
  <si>
    <t>SD_EphemerisBlock_Addr</t>
  </si>
  <si>
    <t>Set SD Card Address for Ephemeris Block</t>
  </si>
  <si>
    <t>ContactTx_Timeout</t>
  </si>
  <si>
    <t>AntennaDeploy_Timeout</t>
  </si>
  <si>
    <t>SolarArrayDeploy_Timeout</t>
  </si>
  <si>
    <t>LEDPower_Timeout</t>
  </si>
  <si>
    <t>Blocks 1-127 - for SD Write Ctrl Block 
"wear-leveling"</t>
  </si>
  <si>
    <t>Switch Power SPS</t>
  </si>
  <si>
    <t>Switch Power XACT</t>
  </si>
  <si>
    <t>Block Range,
Decimation Factor</t>
  </si>
  <si>
    <t>1-127 for wear-leveling
512 B Blocks</t>
  </si>
  <si>
    <t>128-255 for wear-leveling
512 B Blocks</t>
  </si>
  <si>
    <t>0-392959 for ~192 MB Block</t>
  </si>
  <si>
    <t>0-262143 for 128 MB Block</t>
  </si>
  <si>
    <t>Send XACT Command</t>
  </si>
  <si>
    <t>XACT Command Code</t>
  </si>
  <si>
    <t>Set Phoenix Eclipse Mode</t>
  </si>
  <si>
    <t>Set Safe Eclipse Mode</t>
  </si>
  <si>
    <t>Set Science Eclipse Mode</t>
  </si>
  <si>
    <t>Set #:  0=RAMVal, 1= RAMDef, 2=RAMMin, 3=RAMMax, 4=EEPVal1, 5=EEPVal2, 6=EEPMin, 7=EEPMax</t>
  </si>
  <si>
    <t>Spare items to fill up HK packet to 254 bytes (zero filled)</t>
  </si>
  <si>
    <t>science! Beacon HK forwarding!</t>
  </si>
  <si>
    <t>CDH UART1 Bus Error Code</t>
  </si>
  <si>
    <t>CDH UART2 Bus Error Code</t>
  </si>
  <si>
    <t>CDH UART3 Bus Error Code</t>
  </si>
  <si>
    <t>CDH UART4 Bus Error Code</t>
  </si>
  <si>
    <t>Renamed: Accept and Reject
received = accepted + rejected</t>
  </si>
  <si>
    <t>SD_LOG_Write_Offset</t>
  </si>
  <si>
    <t>SD_LOG_Routing</t>
  </si>
  <si>
    <t>SD_DIAG_Write_Offset</t>
  </si>
  <si>
    <t>SD_DIAG_Routing</t>
  </si>
  <si>
    <t>SD_XIMG_Write_Offset</t>
  </si>
  <si>
    <t>SD_XIMG_Routing</t>
  </si>
  <si>
    <t>SD_LOG_Read_Offset</t>
  </si>
  <si>
    <t>SD_DIAG_Read_Offset</t>
  </si>
  <si>
    <t>SD_XIMG_Read_Offset</t>
  </si>
  <si>
    <t>SD_WriteCtrlBlockAddr</t>
  </si>
  <si>
    <t>1-127</t>
  </si>
  <si>
    <t>Lockout_TimeoutCounter</t>
  </si>
  <si>
    <t>Read Offset of LOG Message Packet Block on SD Card (8 LOG packets per 512-byte block)
LOG Sector =64MB
(1048576 packets, 131072 blocks)</t>
  </si>
  <si>
    <t>Read Offset of Diagnostic Packet Block on SD Card (2 Diag packets per 512-byte block)
Diag Sector =64MB
(1048576 packets, 131072 blocks)</t>
  </si>
  <si>
    <t>Read Offset of Housekeeping Packet Block on SD Card (2 HK packets per 512-byte block)
HK Sector is ~=192 MB
(786432 HK packets, 393216 blocks)</t>
  </si>
  <si>
    <t>Read Offset of Science Packet Block on SD Card (1 SCI packet fits into seven 512-byte blocks)
SCI Sector ~= 3296 MB
(964,315 packets, 6750205 blocks)</t>
  </si>
  <si>
    <t>in blocks</t>
  </si>
  <si>
    <t>Read Offset of ADCS Packet Block on SD Card
(1 ADCS TLM set fits into two 512-byte blocks)
ADCS Sector is =128 MB
(131072 packets, 262144 blocks)</t>
  </si>
  <si>
    <t>Read Offset of XACT Image Packet Block on SD Card
(one image fits into 41 512-byte blocks)
Image Sector ~=64MB
(3196 packets, 131036 blocks)</t>
  </si>
  <si>
    <t>3195 images with blocks:
0x000E0000 to 0x000FFFFF - 36
0x000FFFDB
modulo 41 blocks (82 packets)</t>
  </si>
  <si>
    <t>964,315 TLM sets with blocks:
0x00100000 to 0x0076FFFF - 3
0x0076FFFC
modulo 7 blocks (14 packets)</t>
  </si>
  <si>
    <t>Write Offset of Housekeeping Packet Block on SD Card (2 HK packets per 512-byte block)
HK Sector is ~192 MB
(786432 HK packets, 393216 blocks)</t>
  </si>
  <si>
    <t>Write Offset of LOG Message Packet Block on SD Card (8 LOG packets per 512-byte block)
LOG Sector =64MB
(1048576 packets, 131072 blocks)</t>
  </si>
  <si>
    <t>Write Offset of Diagnostic Packet Block on SD Card (2 Diag packets per 512-byte block)
Diag Block =64MB
(1048576 packets, 131072 blocks)</t>
  </si>
  <si>
    <t>Write Offset of ADCS Packet Block on SD Card
(1 ADCS TLM set fits into two 512-byte blocks)
ADCS Sector is =128 MB
(131072 packets, 262144 blocks)</t>
  </si>
  <si>
    <t>Write Offset of XACT Image Packet Block on SD Card
(one image fits into 41 512-byte blocks)
Image Sector ~=64MB
(3196 packets, 131036 blocks)</t>
  </si>
  <si>
    <t>Write Offset of Science Packet Block on SD Card (1 SCI packet fits into seven 512-byte blocks)
SCI Sector ~= 3296 MB
(964,315 packets, 6750205 blocks)</t>
  </si>
  <si>
    <t>DN * 0.025 = V</t>
  </si>
  <si>
    <t>Actually, all electronics</t>
  </si>
  <si>
    <t>DN * 0.256 = V</t>
  </si>
  <si>
    <t>MSB of UINT16
Upconverted, for wheels</t>
  </si>
  <si>
    <t>DN *1.28 = C deg.</t>
  </si>
  <si>
    <t>SINT16</t>
  </si>
  <si>
    <t>Bus +12 Volt Monitor</t>
  </si>
  <si>
    <t>Tracker (all electronics) +5 Volt Monitor</t>
  </si>
  <si>
    <t>Reaction Wheel 2 Temperature - for rotisserie</t>
  </si>
  <si>
    <t>Command Accept Count</t>
  </si>
  <si>
    <t>Command Reject Count</t>
  </si>
  <si>
    <t>Command Reject APID (byte 1)</t>
  </si>
  <si>
    <t>Command Reject OpCode (byte 2 )</t>
  </si>
  <si>
    <t>Wheel 1 Estimated Drag</t>
  </si>
  <si>
    <t>Wheel 2 Estimated Drag</t>
  </si>
  <si>
    <t>Wheel 3 Estimated Drag</t>
  </si>
  <si>
    <t>Wheel 1 Measured Speed</t>
  </si>
  <si>
    <t>Wheel 2 Measured Speed</t>
  </si>
  <si>
    <t>Wheel 3 Measured Speed</t>
  </si>
  <si>
    <t>Body Frame Rate X</t>
  </si>
  <si>
    <t>Measured Sun-Body Vector X</t>
  </si>
  <si>
    <t>Body Frame Rate Y</t>
  </si>
  <si>
    <t>Body Frame Rate Z</t>
  </si>
  <si>
    <t>Measured Sun-Body Vector Y</t>
  </si>
  <si>
    <t>Measured Sun-Body Vector Z</t>
  </si>
  <si>
    <t>XACT_P5VTrackerVoltage</t>
  </si>
  <si>
    <t>XACT_P12VBusVoltage</t>
  </si>
  <si>
    <t>XACT_Wheel2Temp</t>
  </si>
  <si>
    <t>XACT_MeasSunBodyVectorX</t>
  </si>
  <si>
    <t>XACT_MeasSunBodyVectorY</t>
  </si>
  <si>
    <t>XACT_MeasSunBodyVectorZ</t>
  </si>
  <si>
    <t>XACT_CommandAcceptCount</t>
  </si>
  <si>
    <t>XACT_CommandRejectCount</t>
  </si>
  <si>
    <t>XACT_CommandRejectAPID</t>
  </si>
  <si>
    <t>XACT_CommandRejectOpCode</t>
  </si>
  <si>
    <t>XACT_Wheel1EstDrag</t>
  </si>
  <si>
    <t>XACT_Wheel2EstDrag</t>
  </si>
  <si>
    <t>XACT_Wheel3EstDrag</t>
  </si>
  <si>
    <t>XACT_Wheel1MeasSpeed</t>
  </si>
  <si>
    <t>XACT_Wheel2MeasSpeed</t>
  </si>
  <si>
    <t>XACT_Wheel3MeasSpeed</t>
  </si>
  <si>
    <t>XACT_BodyFrameRateX</t>
  </si>
  <si>
    <t>XACT_BodyFrameRateY</t>
  </si>
  <si>
    <t>XACT_BodyFrameRateZ</t>
  </si>
  <si>
    <t>XACT_LVL0_Counter</t>
  </si>
  <si>
    <t>XACT_LVL0_CmdRejectCount</t>
  </si>
  <si>
    <t>XACT_LVL0_CmdAcceptCount</t>
  </si>
  <si>
    <t>2nd MSB of UINT32</t>
  </si>
  <si>
    <t>XACT_LVL0_Bitflags</t>
  </si>
  <si>
    <t>LEVEL 0 Bitflags
Boot Relay Status, Watchdog Enable and Event</t>
  </si>
  <si>
    <t>LEVEL 0 Counter</t>
  </si>
  <si>
    <t>LEVEL 0 Command Reject Count</t>
  </si>
  <si>
    <t>LEVEL 0 Command Accept Count</t>
  </si>
  <si>
    <t>ADCS XACT FSW Bitfields</t>
  </si>
  <si>
    <t>per Woods e-mail 20140907</t>
  </si>
  <si>
    <t>DN *8.79 / 1024 = Volt</t>
  </si>
  <si>
    <t>SPS Y Position
(dark corrected, gain applied and offset added)
[angle = FOV angle * 0.5 * SPS_y / 10000)</t>
  </si>
  <si>
    <t>XACT_CommandStatus</t>
  </si>
  <si>
    <t>Command Status</t>
  </si>
  <si>
    <t>XACT_TrackerDetectorTemp</t>
  </si>
  <si>
    <t>XACT Tracker Detector Temperature</t>
  </si>
  <si>
    <t>SPS_QuadDAC[1]</t>
  </si>
  <si>
    <t>XACT Command Reject Status</t>
  </si>
  <si>
    <t>XACT_CommandRejectStatus</t>
  </si>
  <si>
    <t>XACT_CommandAcceptAPID</t>
  </si>
  <si>
    <t>Command Accept APID (byte 1)</t>
  </si>
  <si>
    <t>Command Accept OpCode (byte 2 )</t>
  </si>
  <si>
    <t>State</t>
  </si>
  <si>
    <t>0=OK 1=BAD_APID 2=BAD_OPCODE 3=BAD_DATA 4=ERROR4 5=ERROR5 6=ERROR6 7=ERROR7 8=CMD_SRVC_OVERRUN 9=CMD_APID_OVERRU</t>
  </si>
  <si>
    <t>X123_Fast_Count_Norm</t>
  </si>
  <si>
    <t>X123_Slow_Count_Norm</t>
  </si>
  <si>
    <t>X123 Fast Shaper Counts Normalized</t>
  </si>
  <si>
    <t>X123 Slow Shaper Counts Normalized</t>
  </si>
  <si>
    <t>Normalized (counts/second)</t>
  </si>
  <si>
    <t>Set COMM Amplification Level</t>
  </si>
  <si>
    <t>Enable Dual Command</t>
  </si>
  <si>
    <t>Amp. Level</t>
  </si>
  <si>
    <t>100 min, 175 max, 160 default</t>
  </si>
  <si>
    <t>per Woods @ functional prep</t>
  </si>
  <si>
    <t>All CMDs to MinXSS use same APID
- CDH (FSW)
- COMM, X123, XACT pass-through</t>
  </si>
  <si>
    <t>Packet Routing Pipe Direction bit-field
b0=SD Card Block
b1=COMM/GSE
b2=Beacon
b3=ADCS</t>
  </si>
  <si>
    <t>Includes EPS Rapid Sample
Includes Param Dump</t>
  </si>
  <si>
    <t>Write Offset in LS3B - little-endian
modulo 2 blocks (4 packets)</t>
  </si>
  <si>
    <t>Read Offset in LS3B - little-endian
modulo 41 blocks (82 packets)</t>
  </si>
  <si>
    <t>Read Offset in LS3B - little-endian
modulo 7 blocks (14 packets)</t>
  </si>
  <si>
    <t>DN * 67.1 / 4096 = Volts</t>
  </si>
  <si>
    <t>dsPIC33 RB3 12-bit ADC</t>
  </si>
  <si>
    <t>DN * 33.55 / 4096 = Volts</t>
  </si>
  <si>
    <t>dsPIC33 RB1 12-bit ADC</t>
  </si>
  <si>
    <t>DN * 6.71 / 4096 = Volts</t>
  </si>
  <si>
    <t>dsPIC33 RB2 12-bit ADC</t>
  </si>
  <si>
    <t>CDH Bit Flags for Power Switch Enables
1 bit per subsystem
COMM (lsb), ADCS, SPS/XPS, X123, Batt_Heater, Ant_Deploy, SA_Deploy, Inst_Heater, Spare_EN,
COMM_Ext, and 6 Spare bits</t>
  </si>
  <si>
    <t>dsPIC33 DO Bits:
COMM=RF0, ADCS=RF1, 
SPS/XPS=RG0, X123=RG1,
Batt_Htr=RA2, Ant_Dep=RA3,
SA_Depl=RA4, Inst_Htr=RA15, Spare_EN=RA14
dsPIC33 DI Bits:
COMM_Ext=RA5</t>
  </si>
  <si>
    <t>verified bitfield assignments</t>
  </si>
  <si>
    <t>Still a few spares above:
- CDH I/F Errors (give them up)</t>
  </si>
  <si>
    <t>upper-nibble
16 Second Watchdog</t>
  </si>
  <si>
    <t>Read Offset in LS3B - little-endian
modulo 2 blocks (4 packets)</t>
  </si>
  <si>
    <t>1.  Shown is parameter length for FSW v8.5.0</t>
  </si>
  <si>
    <t>LOG: 0,1 apply</t>
  </si>
  <si>
    <t>DIAG: 0,1 apply
Mem/Param Dump
and EPS Rapid Sample</t>
  </si>
  <si>
    <t>ADCS: 0,1 apply</t>
  </si>
  <si>
    <t>XIMG: 0,1 apply</t>
  </si>
  <si>
    <t>SCI: 0,1 apply</t>
  </si>
  <si>
    <t>Start and End SD Card Block Values  
(4 bytes) - 0-393215 Blocks
Decimation Factor (e.g. 1, 2, 5)
(2 bytes)</t>
  </si>
  <si>
    <t>Start and End SD Card Block Values  
(4 bytes) - 0-131071
Decimation Factor (e.g. 1, 2, 5)
(2 bytes)</t>
  </si>
  <si>
    <t>Start and End SD Card Block Values  
(4 bytes) - 0-262143 (modulo 2)
Decimation Factor (e.g. 1, 2, 5)
(2 bytes)</t>
  </si>
  <si>
    <t>Start and End SD Card Block Values  
(4 bytes) - 0-6750204 (modulo 7)
Decimation Factor (e.g. 1, 2, 5)
(2 bytes)</t>
  </si>
  <si>
    <t>SD Blocks are:
HK, LOG, DIAG, ADCS, XIMG, SCI
Includes: Query</t>
  </si>
  <si>
    <t>SD Blocks are:
HK, LOG, DIAG, ADCS, XIMG, SCI
Includes: EPS, Dump</t>
  </si>
  <si>
    <t>SD Blocks are:
HK, LOG, DIAG, ADCS, XIMG, SCI
- modulo 2 blocks (4 packets)</t>
  </si>
  <si>
    <t>SD Blocks are:
HK, LOG, DIAG, ADCS, XIMG, SCI
- modulo 7 blocks (14 packets)</t>
  </si>
  <si>
    <t>Recv COMM info, config parameters
Sends radio_command(5)
Generates log messages</t>
  </si>
  <si>
    <t>Query COMM Status (send Query Info)</t>
  </si>
  <si>
    <t>Query X123 Status (send Query Info)</t>
  </si>
  <si>
    <t>Resolution:
- resolution is 1 second
- sc_mode_task call every 50 msec</t>
  </si>
  <si>
    <t>DIAG Start</t>
  </si>
  <si>
    <t>DIAG End</t>
  </si>
  <si>
    <t>DIAG Span</t>
  </si>
  <si>
    <t>This packet is only sent on request by ground command to dump parameter set memory, either from RAM or EEPROM.
Note: CDH/EEPROM UINT16 data read from address, and Query COMM/X123/XACT data is sent in log messages, not dump packets.</t>
  </si>
  <si>
    <t>Dump of Parameter Set data from CDH dsPIC33 RAM  or CDH EEPROM</t>
  </si>
  <si>
    <t>CMD_Params</t>
  </si>
  <si>
    <t>Command Parameters</t>
  </si>
  <si>
    <t>UINT8 Parameter Array</t>
  </si>
  <si>
    <r>
      <t xml:space="preserve">Flag that tells how it was compressed.
</t>
    </r>
    <r>
      <rPr>
        <sz val="12"/>
        <rFont val="Calibri"/>
        <scheme val="minor"/>
      </rPr>
      <t>0xFFFF - all zero data
0x0000 - uncompressed
LSB - first header index
MSB - last header index</t>
    </r>
  </si>
  <si>
    <t>ADCS data spans 4 packets/APIDs</t>
  </si>
  <si>
    <t>214 x 4</t>
  </si>
  <si>
    <r>
      <t xml:space="preserve">Separate packet(s) for ADCS so can have ADCS data for validating XACT performance.  These are stored on SD card and can also be sent realtime to the ground.
</t>
    </r>
    <r>
      <rPr>
        <b/>
        <sz val="12"/>
        <color rgb="FF0000FF"/>
        <rFont val="Calibri"/>
        <family val="2"/>
        <scheme val="minor"/>
      </rPr>
      <t>ADCS Group 0: APID 38 (see ADCS TM Packet tab)
ADCS Group 1: APID 39 (see ADCS TM Packet tab)
ADCS Group 2: APID 40 (see ADCS TM Packet tab)
ADCS Group 3: APID 41 (see ADCS TM Packet tab)</t>
    </r>
  </si>
  <si>
    <t>Special packet for XACT FSW Table Dump
and XACT Star Tracker Photo/Image Dump</t>
  </si>
  <si>
    <r>
      <t xml:space="preserve">Separate packet for SPS that could be sent to ground containing data sent to XACT for closed loop tracking. These would not be stored on SD card.
XACT has defined the AcceptPayloadData command for this interface. The arguments are:
- enable, SPS_X, SPS_Y
As the latter two values are included in the HK TM Packet, and the enable is governed by a threshold parameter, this packet was not necessary.
</t>
    </r>
    <r>
      <rPr>
        <b/>
        <sz val="12"/>
        <color rgb="FFFF0000"/>
        <rFont val="Calibri"/>
        <family val="2"/>
        <scheme val="minor"/>
      </rPr>
      <t>THIS PACKET WILL NOT BE IMPLEMENTED</t>
    </r>
  </si>
  <si>
    <t>Range: -3.2767 to +3.2767
degrees, 0.0001 EU/DN</t>
  </si>
  <si>
    <r>
      <t xml:space="preserve">SPS Y Position (dark corrected and gain applied)
</t>
    </r>
    <r>
      <rPr>
        <b/>
        <sz val="12"/>
        <color rgb="FFFF0000"/>
        <rFont val="Calibri"/>
        <family val="2"/>
        <scheme val="minor"/>
      </rPr>
      <t>(angle = FOV angle * 0.5 * SPS_y / 10000)
revise to match FLIGHT calculation</t>
    </r>
  </si>
  <si>
    <r>
      <t xml:space="preserve">SPS X Position (dark corrected and gain applied)
</t>
    </r>
    <r>
      <rPr>
        <b/>
        <sz val="12"/>
        <color rgb="FFFF0000"/>
        <rFont val="Calibri"/>
        <family val="2"/>
        <scheme val="minor"/>
      </rPr>
      <t>(angle = FOV angle * 0.5 * SPS_x / 10000)
revise to match FLIGHT calculation</t>
    </r>
  </si>
  <si>
    <t>probably won't need this</t>
  </si>
  <si>
    <t>likely won't need this either</t>
  </si>
  <si>
    <r>
      <t xml:space="preserve">dark corrected, gain + offset applied
add CMD/parameter for X,Y offset
</t>
    </r>
    <r>
      <rPr>
        <b/>
        <sz val="12"/>
        <color rgb="FF0000FF"/>
        <rFont val="Calibri"/>
        <family val="2"/>
        <scheme val="minor"/>
      </rPr>
      <t>updated w/ AcceptPayloadData range/EU definition, need enable?</t>
    </r>
  </si>
  <si>
    <r>
      <t xml:space="preserve">Housekeeping packet is stored on SD card and is also the same packet as used for realtime Beacon data.
</t>
    </r>
    <r>
      <rPr>
        <b/>
        <sz val="12"/>
        <color rgb="FF0000FF"/>
        <rFont val="Calibri"/>
        <family val="2"/>
        <scheme val="minor"/>
      </rPr>
      <t>Sampled/stored on SD card at 3 second cadence.
Beacon rate Science Mode default is 9 seconds.
COMM_GSE rate default is nominally 3 seconds.</t>
    </r>
  </si>
  <si>
    <t>ADCS Image from XACT Star Tracker Camera</t>
  </si>
  <si>
    <t>0-3600 sec: default=3600 sec</t>
  </si>
  <si>
    <t>0-100% SOC
0-8400 mV: default=6900 mV</t>
  </si>
  <si>
    <t>0-100% SOC
0-8400 mV: default=7000 mV</t>
  </si>
  <si>
    <t>0-100% SOC
0-8400 mV: default=7100 mV</t>
  </si>
  <si>
    <t>1-255: default=40</t>
  </si>
  <si>
    <t>Range 0-255
- need flexibility for ground testing
- number of 3-sec HK samples
- 40 default (2 minutes)
- 255 max (12.75 minutes)</t>
  </si>
  <si>
    <t>SPS_Sum_Threshold</t>
  </si>
  <si>
    <t>Threshold for declaring SPS Sum valid for XACT fine pointing</t>
  </si>
  <si>
    <t>0-40000: default=2000</t>
  </si>
  <si>
    <t>Data Number</t>
  </si>
  <si>
    <t>Min: 0, Max: 31, Default: 0  (all on)</t>
  </si>
  <si>
    <t>0-18000:  Default=6000</t>
  </si>
  <si>
    <t>1 mV/DN</t>
  </si>
  <si>
    <t>1 mA/DN</t>
  </si>
  <si>
    <t>sample counts</t>
  </si>
  <si>
    <t>Number of 3-sec HK samples</t>
  </si>
  <si>
    <t>Should be divisible by 3</t>
  </si>
  <si>
    <t>3-600 sec: Default=3</t>
  </si>
  <si>
    <t>3-600 sec: Default=5</t>
  </si>
  <si>
    <t>Off: 0, 17-22, 24-29</t>
  </si>
  <si>
    <r>
      <t xml:space="preserve">0 is OFF/DISABLED
17-22, 24-29, 23 is not allowed
Generates Fixed-Rate EPS Diag Packet
Set to 0 at initialization.
</t>
    </r>
    <r>
      <rPr>
        <b/>
        <sz val="12"/>
        <color rgb="FF0000FF"/>
        <rFont val="Calibri"/>
        <family val="2"/>
        <scheme val="minor"/>
      </rPr>
      <t>Should NOT have been a parameter.</t>
    </r>
  </si>
  <si>
    <t>Sampled and stored on SD Card at 1 second cadence.
Specifies rate for COMM_GSE routing.</t>
  </si>
  <si>
    <r>
      <t xml:space="preserve">Images generate MANY packets.
These packets are generated and stored on the SD card at a fixed rate.
COMM_GSE routing should ONLY be allowed on the ground.
</t>
    </r>
    <r>
      <rPr>
        <b/>
        <sz val="12"/>
        <color rgb="FF0000FF"/>
        <rFont val="Calibri"/>
        <family val="2"/>
        <scheme val="minor"/>
      </rPr>
      <t>THIS PARAMETER IS NOT USED!</t>
    </r>
  </si>
  <si>
    <r>
      <t xml:space="preserve">XACT ApplicationPayloadData commands are sent at a 1 second cadence.
NO SPS-XPS packet implemented.
</t>
    </r>
    <r>
      <rPr>
        <b/>
        <sz val="12"/>
        <color rgb="FF0000FF"/>
        <rFont val="Calibri"/>
        <family val="2"/>
        <scheme val="minor"/>
      </rPr>
      <t xml:space="preserve">
THIS PARAMETER IS NOT USED!</t>
    </r>
  </si>
  <si>
    <t>5-600 sec: Default=10</t>
  </si>
  <si>
    <t>1-180, default: 20</t>
  </si>
  <si>
    <r>
      <t xml:space="preserve">Read at Boot and updated by CMD
Multiple blocks for wear-leveling
Ephemeris will be sent to XACT ONLY by ground command.
To avoid unacceptable amount of XACT background processing, ephemeris must be no more than 24-48 hours old.
So, it won't be saved on the SD card.
</t>
    </r>
    <r>
      <rPr>
        <b/>
        <sz val="12"/>
        <color rgb="FF0000FF"/>
        <rFont val="Calibri"/>
        <family val="2"/>
        <scheme val="minor"/>
      </rPr>
      <t>THIS PARAMETER IS NOT USED!</t>
    </r>
  </si>
  <si>
    <t>0=Disable, 1=Enable, Default: 1</t>
  </si>
  <si>
    <r>
      <t xml:space="preserve">NOT a param! Store in SD Block! </t>
    </r>
    <r>
      <rPr>
        <b/>
        <sz val="12"/>
        <color rgb="FF0000FF"/>
        <rFont val="Calibri"/>
        <family val="2"/>
        <scheme val="minor"/>
      </rPr>
      <t>Nevermind!</t>
    </r>
  </si>
  <si>
    <t>-20 to 30 C (signed byte)
Default: 5</t>
  </si>
  <si>
    <t>-40 to 40 C (signed byte)
Default: 0</t>
  </si>
  <si>
    <t>Parameter Table Values
1 Header Word
64 x 16-bit Parameter Words
(unsigned)
(see Table Parameters)</t>
  </si>
  <si>
    <t>Header Word (2 Bytes) :
MSB: Boot Default
 0xFF - Boot Default
LSB: Table ID
 0 - RAMVal
 1 - RAMDef
 2 - RAMMin
 3 - RAMMax
 4 - EEPVal1
 5 - EEPVal2
 6 - EEPMin
 7 - EEPMax</t>
  </si>
  <si>
    <r>
      <t xml:space="preserve">MSB - little-endian
EEPROM Parameter Value Table Number
LAST used for Save/Restore
to RAM
which of 2 tables, 128 bytes each
</t>
    </r>
    <r>
      <rPr>
        <sz val="12"/>
        <rFont val="Calibri"/>
        <scheme val="minor"/>
      </rPr>
      <t>at param[0] LSB</t>
    </r>
  </si>
  <si>
    <r>
      <t>MSB - little-endian
RAM Parameter Table Value Status
- 0x01 - Restored
- 0x02 - Saved
- 0x04 - MODIFIED</t>
    </r>
    <r>
      <rPr>
        <b/>
        <sz val="12"/>
        <color rgb="FF0000FF"/>
        <rFont val="Calibri"/>
        <family val="2"/>
        <scheme val="minor"/>
      </rPr>
      <t xml:space="preserve"> - not implemented</t>
    </r>
    <r>
      <rPr>
        <sz val="12"/>
        <color theme="1"/>
        <rFont val="Calibri"/>
        <family val="2"/>
        <scheme val="minor"/>
      </rPr>
      <t xml:space="preserve">
- 0x08 - Compile-Time-Default-Value
- 0x10 - EEPVal1 Checksum Error
- 0x20 - EEPVal2 Checksum Error
- 0x40 - EEPMin Checksum Error
- 0x80 - EEPMin Checksum Error
</t>
    </r>
    <r>
      <rPr>
        <sz val="12"/>
        <rFont val="Calibri"/>
        <scheme val="minor"/>
      </rPr>
      <t>at param[0] MSB</t>
    </r>
  </si>
  <si>
    <t>Status of Last Command executed</t>
  </si>
  <si>
    <t>0=CMD_SUCCESS
1=CMD_FAIL_LENGTH
2=CMD_FAIL_APID
3=CMD_FAIL_OPCODE
4=CMD_FAIL_CHECKSUM
5=CMD_FAIL_SAFE_MODE
6=CMD_FAIL_DUAL_CMD
7=CMD_FAIL_PARAMETER
8=CMD_FAIL_STATE
9=CMD_FAIL</t>
  </si>
  <si>
    <t>XACT_CommandAcceptOpCode</t>
  </si>
  <si>
    <r>
      <t xml:space="preserve">Downcounter Initialized by
Processor Reset (sb POR)
Lockout:
</t>
    </r>
    <r>
      <rPr>
        <b/>
        <sz val="12"/>
        <color rgb="FF0000FF"/>
        <rFont val="Calibri"/>
        <family val="2"/>
        <scheme val="minor"/>
      </rPr>
      <t>- fixed timeout of 30 minutes
- fixed retry of 95 minutes</t>
    </r>
    <r>
      <rPr>
        <sz val="12"/>
        <rFont val="Calibri"/>
        <scheme val="minor"/>
      </rPr>
      <t xml:space="preserve">
Antenna Deployment:
- AUTO in Phoenix Mode
Solar Array Deployment:
- by CMD in Safe Mode
</t>
    </r>
    <r>
      <rPr>
        <b/>
        <sz val="12"/>
        <color rgb="FF0000FF"/>
        <rFont val="Calibri"/>
        <family val="2"/>
        <scheme val="minor"/>
      </rPr>
      <t>LED Power On:
Compile-Time Option for ROCKET</t>
    </r>
    <r>
      <rPr>
        <sz val="12"/>
        <rFont val="Calibri"/>
        <scheme val="minor"/>
      </rPr>
      <t xml:space="preserve">
- by CMD in Science Mode</t>
    </r>
  </si>
  <si>
    <t>CDH I2C Bus Error Code</t>
  </si>
  <si>
    <t>CDH I2C RTC Bus Error Code</t>
  </si>
  <si>
    <t>CDH SPI SD Bus Error Code</t>
  </si>
  <si>
    <r>
      <t xml:space="preserve">bbang, min temp and const deadband
</t>
    </r>
    <r>
      <rPr>
        <b/>
        <sz val="12"/>
        <color rgb="FF0000FF"/>
        <rFont val="Calibri"/>
        <family val="2"/>
        <scheme val="minor"/>
      </rPr>
      <t>SINT8</t>
    </r>
  </si>
  <si>
    <t>SINT8</t>
  </si>
  <si>
    <r>
      <t xml:space="preserve">added Li-1 Radio TLM
</t>
    </r>
    <r>
      <rPr>
        <b/>
        <sz val="12"/>
        <color rgb="FF0000FF"/>
        <rFont val="Calibri"/>
        <family val="2"/>
        <scheme val="minor"/>
      </rPr>
      <t>SINT8</t>
    </r>
  </si>
  <si>
    <r>
      <t xml:space="preserve">Added X123 Board Temperature
</t>
    </r>
    <r>
      <rPr>
        <b/>
        <sz val="12"/>
        <color rgb="FF0000FF"/>
        <rFont val="Calibri"/>
        <family val="2"/>
        <scheme val="minor"/>
      </rPr>
      <t>SINT8</t>
    </r>
  </si>
  <si>
    <r>
      <t xml:space="preserve">science! Beacon HK forwarding!
</t>
    </r>
    <r>
      <rPr>
        <b/>
        <sz val="12"/>
        <color rgb="FF0000FF"/>
        <rFont val="Calibri"/>
        <family val="2"/>
        <scheme val="minor"/>
      </rPr>
      <t>SINT32</t>
    </r>
  </si>
  <si>
    <r>
      <t xml:space="preserve">Box Temp
NOT in XACT FSW Rev J TLM Map!
Now Tracker Detector Temperature
</t>
    </r>
    <r>
      <rPr>
        <b/>
        <sz val="12"/>
        <color rgb="FF0000FF"/>
        <rFont val="Calibri"/>
        <family val="2"/>
        <scheme val="minor"/>
      </rPr>
      <t>SINT8</t>
    </r>
  </si>
  <si>
    <t>0=OK 1=BAD_APID 2=BAD_OPCODE 3=BAD_DATA 4=ERROR4 5=ERROR5 6=ERROR6 7=ERROR7 8=CMD_SRVC_OVERRUN 9=CMD_APID_OVERRUN</t>
  </si>
  <si>
    <t>bits 0,1 - Boot Relay Status
bit 2 - Watchdog Enable
bit 3 - Watchdog Event</t>
  </si>
  <si>
    <t>SW flag only - ADD I2C1STAT!
- should be done in driver…</t>
  </si>
  <si>
    <t>SW flag only - ADD I2C2STAT!
- should be done in driver…</t>
  </si>
  <si>
    <t>SW flag only - ADD SPI1STAT!
- should be done in driver…</t>
  </si>
  <si>
    <t>DN * 0.00016384 = rad/sec</t>
  </si>
  <si>
    <t>DN * 0.025 = rad/sec</t>
  </si>
  <si>
    <t>DN * 0.01 = rad/sec/sec</t>
  </si>
  <si>
    <t>DN * 0.0256</t>
  </si>
  <si>
    <t>DN * 0.80000001  = C deg. (signed)</t>
  </si>
  <si>
    <t>DN * 0.8064 - 250.0 = deg C</t>
  </si>
  <si>
    <t>DN * 2.28/ 4096 = Volt</t>
  </si>
  <si>
    <t>DN 0-511:
DN * 0.25 = deg C
DN 512-1024:
DN * 0.25 - 256 = deg C</t>
  </si>
  <si>
    <t>DN * 3.5568 - 61.6 = mA</t>
  </si>
  <si>
    <t>DN * 7.0 / 1024 = Volt</t>
  </si>
  <si>
    <t>DN* 0.18766 - 250.2 = deg C</t>
  </si>
  <si>
    <t>DN * 0.18766 - 250.2 = deg C</t>
  </si>
  <si>
    <t>DN * 3.5568 - 61.7 = mA</t>
  </si>
  <si>
    <t>EPS Battery Voltage #2 Monitor</t>
  </si>
  <si>
    <t>DN * 0.00400 = Volt</t>
  </si>
  <si>
    <t>DN * 0.1744 - 216 = deg C</t>
  </si>
  <si>
    <t>Set Phoenix Mode</t>
  </si>
  <si>
    <t>Set Safe Mode</t>
  </si>
  <si>
    <t>Set Science Mode</t>
  </si>
  <si>
    <t>Route HK Packet</t>
  </si>
  <si>
    <t>Set Safe to Phoenix Trigger SOC</t>
  </si>
  <si>
    <t>Set Phoenix to Safe Trigger SOC</t>
  </si>
  <si>
    <t>Set Science to Safe Trigger SOC</t>
  </si>
  <si>
    <t>Set ADCS Packet Rate</t>
  </si>
  <si>
    <t>Route ADCS Packet</t>
  </si>
  <si>
    <t>Route XIMG Packet</t>
  </si>
  <si>
    <t>Route SPS Packet</t>
  </si>
  <si>
    <t>Set SPS Packet Rate</t>
  </si>
  <si>
    <t>Set SD ADCS Write Pointer</t>
  </si>
  <si>
    <t>Set SD XIMG Write Pointer</t>
  </si>
  <si>
    <t>Set SD Ephemeris Block Address</t>
  </si>
  <si>
    <t>Power Cycle COMM (Turn OFF then On)</t>
  </si>
  <si>
    <t>Read XACT Image</t>
  </si>
  <si>
    <t>Offset, Number</t>
  </si>
  <si>
    <t>Set X123 Auto Input Offset</t>
  </si>
  <si>
    <t>Set X123 Auto Fast Threshold</t>
  </si>
  <si>
    <t>Set SPS Sum Threshold</t>
  </si>
  <si>
    <t>added new command, FSW v8.5.8</t>
  </si>
  <si>
    <t>added new command, FSW v8.6.1</t>
  </si>
  <si>
    <t>Parameter Block:
- 4 copies in EEPROM
- mark "default", add checksum
- need log_msg</t>
  </si>
  <si>
    <t>Varies (minimum is 2 bytes)</t>
  </si>
  <si>
    <t>Send XACT CMD APID, OpCode, and Parameter(s) - up to 64 bytes total
Implemented as a pass-through CMD
- see XACT ICD Rev J ADDENDUM 6</t>
  </si>
  <si>
    <t>This is the "ARM" before the "FIRE"</t>
  </si>
  <si>
    <t>dual command!</t>
  </si>
  <si>
    <r>
      <rPr>
        <b/>
        <sz val="12"/>
        <color rgb="FF0000FF"/>
        <rFont val="Calibri"/>
        <family val="2"/>
        <scheme val="minor"/>
      </rPr>
      <t>dual command! NOT in PHOENIX!</t>
    </r>
    <r>
      <rPr>
        <sz val="12"/>
        <color theme="1"/>
        <rFont val="Calibri"/>
        <family val="2"/>
        <scheme val="minor"/>
      </rPr>
      <t xml:space="preserve">
added new command, FSW v8.5.8</t>
    </r>
  </si>
  <si>
    <t>NOT in SCIENCE Mode
- NOT already deploying!</t>
  </si>
  <si>
    <t>ONLY in SAFE Mode
- NOT already deploying!</t>
  </si>
  <si>
    <t>protected command - "are you sure?"</t>
  </si>
  <si>
    <r>
      <rPr>
        <b/>
        <sz val="12"/>
        <color rgb="FF0000FF"/>
        <rFont val="Calibri"/>
        <family val="2"/>
        <scheme val="minor"/>
      </rPr>
      <t>protected command - "are you sure?"</t>
    </r>
    <r>
      <rPr>
        <sz val="12"/>
        <rFont val="Calibri"/>
        <scheme val="minor"/>
      </rPr>
      <t xml:space="preserve">
- modulo 2 blocks (4 packets)</t>
    </r>
  </si>
  <si>
    <r>
      <rPr>
        <b/>
        <sz val="12"/>
        <color rgb="FF0000FF"/>
        <rFont val="Calibri"/>
        <family val="2"/>
        <scheme val="minor"/>
      </rPr>
      <t>protected command - "are you sure?"</t>
    </r>
    <r>
      <rPr>
        <sz val="12"/>
        <rFont val="Calibri"/>
        <scheme val="minor"/>
      </rPr>
      <t xml:space="preserve">
- module 7 blocks (14 packets)</t>
    </r>
  </si>
  <si>
    <r>
      <rPr>
        <b/>
        <sz val="12"/>
        <color rgb="FF0000FF"/>
        <rFont val="Calibri"/>
        <family val="2"/>
        <scheme val="minor"/>
      </rPr>
      <t>protected command - "are you sure?"</t>
    </r>
    <r>
      <rPr>
        <sz val="12"/>
        <color theme="1"/>
        <rFont val="Calibri"/>
        <family val="2"/>
        <scheme val="minor"/>
      </rPr>
      <t xml:space="preserve">
Specifies Write Control Block Location for the Write Control Address Table</t>
    </r>
  </si>
  <si>
    <t>Sends latest-sampled HK Packet</t>
  </si>
  <si>
    <t>1 mV/DN
Default: About 40% SOC</t>
  </si>
  <si>
    <t>1 mV/DN
Default: About 45% SOC</t>
  </si>
  <si>
    <t>1 mV/DN
Default: About 50% SOC</t>
  </si>
  <si>
    <r>
      <t xml:space="preserve">Beacon:
</t>
    </r>
    <r>
      <rPr>
        <b/>
        <sz val="12"/>
        <color rgb="FF0000FF"/>
        <rFont val="Calibri"/>
        <family val="2"/>
        <scheme val="minor"/>
      </rPr>
      <t>- HK at Beacon Rate (not Li-1 HW beacon)</t>
    </r>
    <r>
      <rPr>
        <sz val="12"/>
        <color theme="1"/>
        <rFont val="Calibri"/>
        <family val="2"/>
        <scheme val="minor"/>
      </rPr>
      <t xml:space="preserve">
HK: 0,1,2 apply</t>
    </r>
  </si>
  <si>
    <r>
      <t xml:space="preserve">HK sample/store rate is fixed at 3 seconds
- sets HK packet HK generation rate
- should be divisible by 3
</t>
    </r>
    <r>
      <rPr>
        <b/>
        <sz val="12"/>
        <color rgb="FF0000FF"/>
        <rFont val="Calibri"/>
        <family val="2"/>
        <scheme val="minor"/>
      </rPr>
      <t>Beacon, HK APIDs same, same data</t>
    </r>
  </si>
  <si>
    <t>fC</t>
  </si>
  <si>
    <t xml:space="preserve">likely won't need this either
fC = fA since 1 second integration
</t>
  </si>
  <si>
    <t>fC or fA
(1 sec integrations)</t>
  </si>
  <si>
    <r>
      <t xml:space="preserve">X,Y Offset is a parameter constant
Dump parameter table to verify
FOV angle is 8.9 degrees
Position is dimensionless
</t>
    </r>
    <r>
      <rPr>
        <b/>
        <sz val="12"/>
        <color rgb="FF0000FF"/>
        <rFont val="Calibri"/>
        <family val="2"/>
        <scheme val="minor"/>
      </rPr>
      <t>SINT16</t>
    </r>
  </si>
  <si>
    <t>0-200: Default=20 (1 minute)</t>
  </si>
  <si>
    <r>
      <t xml:space="preserve">need sensible min/max/default
- min = </t>
    </r>
    <r>
      <rPr>
        <b/>
        <sz val="12"/>
        <color rgb="FF0000FF"/>
        <rFont val="Calibri"/>
        <family val="2"/>
        <scheme val="minor"/>
      </rPr>
      <t>1</t>
    </r>
    <r>
      <rPr>
        <sz val="12"/>
        <color theme="1"/>
        <rFont val="Calibri"/>
        <family val="2"/>
        <scheme val="minor"/>
      </rPr>
      <t xml:space="preserve"> sec
- default = </t>
    </r>
    <r>
      <rPr>
        <b/>
        <sz val="12"/>
        <color rgb="FF0000FF"/>
        <rFont val="Calibri"/>
        <family val="2"/>
        <scheme val="minor"/>
      </rPr>
      <t>20</t>
    </r>
    <r>
      <rPr>
        <sz val="12"/>
        <color theme="1"/>
        <rFont val="Calibri"/>
        <family val="2"/>
        <scheme val="minor"/>
      </rPr>
      <t xml:space="preserve"> sec
- max = </t>
    </r>
    <r>
      <rPr>
        <b/>
        <sz val="12"/>
        <color rgb="FF0000FF"/>
        <rFont val="Calibri"/>
        <family val="2"/>
        <scheme val="minor"/>
      </rPr>
      <t>180</t>
    </r>
    <r>
      <rPr>
        <sz val="12"/>
        <color theme="1"/>
        <rFont val="Calibri"/>
        <family val="2"/>
        <scheme val="minor"/>
      </rPr>
      <t xml:space="preserve"> sec (3 minutes)</t>
    </r>
  </si>
  <si>
    <r>
      <t xml:space="preserve">need sensible min/max/default
- min = </t>
    </r>
    <r>
      <rPr>
        <b/>
        <sz val="12"/>
        <color rgb="FF0000FF"/>
        <rFont val="Calibri"/>
        <family val="2"/>
        <scheme val="minor"/>
      </rPr>
      <t>1</t>
    </r>
    <r>
      <rPr>
        <sz val="12"/>
        <color theme="1"/>
        <rFont val="Calibri"/>
        <family val="2"/>
        <scheme val="minor"/>
      </rPr>
      <t xml:space="preserve"> sec
- default = </t>
    </r>
    <r>
      <rPr>
        <b/>
        <sz val="12"/>
        <color rgb="FF0000FF"/>
        <rFont val="Calibri"/>
        <family val="2"/>
        <scheme val="minor"/>
      </rPr>
      <t>60</t>
    </r>
    <r>
      <rPr>
        <sz val="12"/>
        <color theme="1"/>
        <rFont val="Calibri"/>
        <family val="2"/>
        <scheme val="minor"/>
      </rPr>
      <t xml:space="preserve"> sec (1 minute)
- max = </t>
    </r>
    <r>
      <rPr>
        <b/>
        <sz val="12"/>
        <color rgb="FF0000FF"/>
        <rFont val="Calibri"/>
        <family val="2"/>
        <scheme val="minor"/>
      </rPr>
      <t>300</t>
    </r>
    <r>
      <rPr>
        <sz val="12"/>
        <color theme="1"/>
        <rFont val="Calibri"/>
        <family val="2"/>
        <scheme val="minor"/>
      </rPr>
      <t xml:space="preserve"> sec (5 minutes)
</t>
    </r>
    <r>
      <rPr>
        <b/>
        <sz val="12"/>
        <color rgb="FF0000FF"/>
        <rFont val="Calibri"/>
        <family val="2"/>
        <scheme val="minor"/>
      </rPr>
      <t xml:space="preserve">
NO LEDs on MinXSS CubeSat
Compile-time option for Rocket</t>
    </r>
  </si>
  <si>
    <r>
      <rPr>
        <b/>
        <sz val="12"/>
        <color rgb="FF0000FF"/>
        <rFont val="Calibri"/>
        <family val="2"/>
        <scheme val="minor"/>
      </rPr>
      <t>Includes XPS and Dark Diodes</t>
    </r>
    <r>
      <rPr>
        <sz val="12"/>
        <color theme="1"/>
        <rFont val="Calibri"/>
        <family val="2"/>
        <scheme val="minor"/>
      </rPr>
      <t xml:space="preserve">
may not need every option,
no toggle or cycle?
already coded…
</t>
    </r>
    <r>
      <rPr>
        <b/>
        <sz val="12"/>
        <color rgb="FF0000FF"/>
        <rFont val="Calibri"/>
        <family val="2"/>
        <scheme val="minor"/>
      </rPr>
      <t>Interaction with Eclipse Mode:
- eclipse action is edge-triggered
- switch power action may override
Does NOT exclude ON in PHOENIX!</t>
    </r>
  </si>
  <si>
    <r>
      <t xml:space="preserve">may not need every option,
no toggle or cycle?
already coded…
</t>
    </r>
    <r>
      <rPr>
        <b/>
        <sz val="12"/>
        <color rgb="FF0000FF"/>
        <rFont val="Calibri"/>
        <family val="2"/>
        <scheme val="minor"/>
      </rPr>
      <t>Interaction with Eclipse Mode:
- eclipse action is edge-triggered
- switch power action may override
Does NOT exclude ON in PHOENIX!</t>
    </r>
  </si>
  <si>
    <r>
      <t xml:space="preserve">need sensible min/max/default
- min = </t>
    </r>
    <r>
      <rPr>
        <b/>
        <sz val="12"/>
        <color rgb="FF0000FF"/>
        <rFont val="Calibri"/>
        <family val="2"/>
        <scheme val="minor"/>
      </rPr>
      <t>120</t>
    </r>
    <r>
      <rPr>
        <sz val="12"/>
        <color theme="1"/>
        <rFont val="Calibri"/>
        <family val="2"/>
        <scheme val="minor"/>
      </rPr>
      <t xml:space="preserve"> sec (2 minutes)
- default = </t>
    </r>
    <r>
      <rPr>
        <b/>
        <sz val="12"/>
        <color rgb="FF0000FF"/>
        <rFont val="Calibri"/>
        <family val="2"/>
        <scheme val="minor"/>
      </rPr>
      <t>900</t>
    </r>
    <r>
      <rPr>
        <sz val="12"/>
        <color theme="1"/>
        <rFont val="Calibri"/>
        <family val="2"/>
        <scheme val="minor"/>
      </rPr>
      <t xml:space="preserve"> sec (15 minutes)
- max = </t>
    </r>
    <r>
      <rPr>
        <b/>
        <sz val="12"/>
        <color rgb="FF0000FF"/>
        <rFont val="Calibri"/>
        <family val="2"/>
        <scheme val="minor"/>
      </rPr>
      <t>7200</t>
    </r>
    <r>
      <rPr>
        <sz val="12"/>
        <color theme="1"/>
        <rFont val="Calibri"/>
        <family val="2"/>
        <scheme val="minor"/>
      </rPr>
      <t xml:space="preserve"> sec (2 hours)
-- to support XIMG Dump</t>
    </r>
  </si>
  <si>
    <t>Threshold (counts)
1-40000, default: 2000</t>
  </si>
  <si>
    <r>
      <t xml:space="preserve">Images generate MANY packets.
These packets are generated and stored on the SD card at a fixed rate.
COMM_GSE routing should ONLY be allowed on the ground.
</t>
    </r>
    <r>
      <rPr>
        <b/>
        <sz val="12"/>
        <color rgb="FF0000FF"/>
        <rFont val="Calibri"/>
        <family val="2"/>
        <scheme val="minor"/>
      </rPr>
      <t>THIS COMMAND HAS NO EFFECT!
- command handler sets parameter
- this parameter is UNUSED!</t>
    </r>
  </si>
  <si>
    <r>
      <t xml:space="preserve">XACT ApplicationPayloadData commands are sent at a 1 second cadence.
NO SPS-XPS packet implemented.
</t>
    </r>
    <r>
      <rPr>
        <b/>
        <sz val="12"/>
        <color rgb="FF0000FF"/>
        <rFont val="Calibri"/>
        <family val="2"/>
        <scheme val="minor"/>
      </rPr>
      <t xml:space="preserve">
THIS COMMAND HAS NO EFFECT!
- command handler sets parameter
- this parameter is UNUSED!</t>
    </r>
  </si>
  <si>
    <t>1-40 sec: Default=0</t>
  </si>
  <si>
    <r>
      <t xml:space="preserve">Should be divisible by 3
</t>
    </r>
    <r>
      <rPr>
        <b/>
        <sz val="12"/>
        <color rgb="FF0000FF"/>
        <rFont val="Calibri"/>
        <family val="2"/>
        <scheme val="minor"/>
      </rPr>
      <t>min Beacon TLM Rate of 0 sec
- TURNS OFF BEACON!</t>
    </r>
  </si>
  <si>
    <t>Offset:
0=Table, 1-15= Image Number
Number:
- Tables: 0-31 Number of Packets
- Image: 0-15 Number of Images</t>
  </si>
  <si>
    <r>
      <t xml:space="preserve">sets bang-bang min, constant deadband
</t>
    </r>
    <r>
      <rPr>
        <b/>
        <sz val="12"/>
        <color rgb="FF0000FF"/>
        <rFont val="Calibri"/>
        <family val="2"/>
        <scheme val="minor"/>
      </rPr>
      <t>- actually SINT16!</t>
    </r>
    <r>
      <rPr>
        <sz val="12"/>
        <color theme="1"/>
        <rFont val="Calibri"/>
        <family val="2"/>
        <scheme val="minor"/>
      </rPr>
      <t xml:space="preserve">
</t>
    </r>
    <r>
      <rPr>
        <sz val="12"/>
        <color rgb="FFFF0000"/>
        <rFont val="Calibri"/>
        <family val="2"/>
        <scheme val="minor"/>
      </rPr>
      <t/>
    </r>
  </si>
  <si>
    <r>
      <rPr>
        <b/>
        <sz val="12"/>
        <color rgb="FF0000FF"/>
        <rFont val="Calibri"/>
        <family val="2"/>
        <scheme val="minor"/>
      </rPr>
      <t>protected command - "are you sure?"</t>
    </r>
    <r>
      <rPr>
        <sz val="12"/>
        <color theme="1"/>
        <rFont val="Calibri"/>
        <family val="2"/>
        <scheme val="minor"/>
      </rPr>
      <t xml:space="preserve">
Specifies Ephemeris Block Location for the Ephemeris Data
Ephemeris will be sent to XACT ONLY by ground command.
To avoid unacceptable amount of XACT background processing, ephemeris must be no more than 24-48 hours old.
So, it won't be saved on the SD card.
</t>
    </r>
    <r>
      <rPr>
        <b/>
        <sz val="12"/>
        <color rgb="FF0000FF"/>
        <rFont val="Calibri"/>
        <family val="2"/>
        <scheme val="minor"/>
      </rPr>
      <t>THIS COMMAND HAS NO EFFECT!
- command handler sets parameter
- this parameter is UNUSED!</t>
    </r>
  </si>
  <si>
    <r>
      <t>Cycles power on Li-1 Radio to recover from "lockup" condition.  There is also a FSW Autonomy Response which does the same thing, if Radio TM becomes stale.</t>
    </r>
    <r>
      <rPr>
        <sz val="12"/>
        <color theme="1"/>
        <rFont val="Calibri"/>
        <family val="2"/>
        <scheme val="minor"/>
      </rPr>
      <t xml:space="preserve">
</t>
    </r>
    <r>
      <rPr>
        <b/>
        <sz val="12"/>
        <color rgb="FFFF0000"/>
        <rFont val="Calibri"/>
        <family val="2"/>
        <scheme val="minor"/>
      </rPr>
      <t xml:space="preserve">
</t>
    </r>
    <r>
      <rPr>
        <b/>
        <sz val="12"/>
        <color rgb="FF0000FF"/>
        <rFont val="Calibri"/>
        <family val="2"/>
        <scheme val="minor"/>
      </rPr>
      <t>protected command - "are you sure?"</t>
    </r>
  </si>
  <si>
    <t>Min: 0, Max: 7, Default: 0  (all on)</t>
  </si>
  <si>
    <t>Min: 0, Max: 63, Default: 0  (all on)</t>
  </si>
  <si>
    <t>Bit flags: 
0x01=Beacon (radio Tx) 0x02=Battery Heater
0x04=Instrument Heater</t>
  </si>
  <si>
    <t>Bit flags: 
0x01=Beacon (radio Tx) 0x02=Battery Heater
0x04=Instrument Heater
0x08=ADCS
0x10=SPS</t>
  </si>
  <si>
    <t>Bit flags: 
0x01=Beacon (radio Tx) 0x02=Battery Heater
0x04=Instrument Heater
0x08=ADCS
0x10=SPS
0x20=X123</t>
  </si>
  <si>
    <t>For each flag:
0=No Response
1=On only during orbit day
Action takes place on transition</t>
  </si>
  <si>
    <r>
      <t xml:space="preserve">need sensible min/max/default
- min = </t>
    </r>
    <r>
      <rPr>
        <b/>
        <sz val="12"/>
        <color rgb="FF0000FF"/>
        <rFont val="Calibri"/>
        <family val="2"/>
        <scheme val="minor"/>
      </rPr>
      <t>120</t>
    </r>
    <r>
      <rPr>
        <sz val="12"/>
        <rFont val="Calibri"/>
        <scheme val="minor"/>
      </rPr>
      <t xml:space="preserve"> sec (2 minutes)</t>
    </r>
    <r>
      <rPr>
        <sz val="12"/>
        <color theme="1"/>
        <rFont val="Calibri"/>
        <family val="2"/>
        <scheme val="minor"/>
      </rPr>
      <t xml:space="preserve">
- default = </t>
    </r>
    <r>
      <rPr>
        <b/>
        <sz val="12"/>
        <color rgb="FF0000FF"/>
        <rFont val="Calibri"/>
        <family val="2"/>
        <scheme val="minor"/>
      </rPr>
      <t>900</t>
    </r>
    <r>
      <rPr>
        <sz val="12"/>
        <color theme="1"/>
        <rFont val="Calibri"/>
        <family val="2"/>
        <scheme val="minor"/>
      </rPr>
      <t xml:space="preserve"> sec (15 minutes)
- max = </t>
    </r>
    <r>
      <rPr>
        <b/>
        <sz val="12"/>
        <color rgb="FF0000FF"/>
        <rFont val="Calibri"/>
        <family val="2"/>
        <scheme val="minor"/>
      </rPr>
      <t>7200</t>
    </r>
    <r>
      <rPr>
        <sz val="12"/>
        <color theme="1"/>
        <rFont val="Calibri"/>
        <family val="2"/>
        <scheme val="minor"/>
      </rPr>
      <t xml:space="preserve"> sec (2 hours)
</t>
    </r>
    <r>
      <rPr>
        <sz val="12"/>
        <color rgb="FF0000FF"/>
        <rFont val="Calibri"/>
        <scheme val="minor"/>
      </rPr>
      <t xml:space="preserve">
</t>
    </r>
    <r>
      <rPr>
        <b/>
        <sz val="12"/>
        <color rgb="FF0000FF"/>
        <rFont val="Calibri"/>
        <family val="2"/>
        <scheme val="minor"/>
      </rPr>
      <t>Timeout starts with FIRST Pkt sent to COMM_GSE Contact Tx Channel</t>
    </r>
  </si>
  <si>
    <r>
      <t xml:space="preserve">Begins Playback Operation(s) specified with above commands
</t>
    </r>
    <r>
      <rPr>
        <b/>
        <sz val="12"/>
        <color rgb="FF0000FF"/>
        <rFont val="Calibri"/>
        <family val="2"/>
        <scheme val="minor"/>
      </rPr>
      <t>Timeout starts with FIRST Pkt sent to COMM_GSE Contact Tx Channel</t>
    </r>
  </si>
  <si>
    <t>0 = Command
1 = Persistance
2 = Phoenix2Safe
3 = Lockout
4 = Contact</t>
  </si>
  <si>
    <t>Command:
- cmd_recv_cnt = 0
- cmd_acpt_cnt = 0
- cmd_rjct_cnt = 0
Persistance:
- sc_soc_count = 0
- sc_eclipse_in_count = 0
- sc_eclipse_out_count = 0
Phoenix2Safe"
- sc_phoenix2safe_count = 0
(allows transition to safe)
Lockout:
- sc_wait_time = 0
(ends lockout)
HK ContactTx_Timeout:
- sc_tx_time = 900, 3600, 7200
- resets to param[TX_OP_TIMEOUT]
(allows reloadable COMM_GSE routing)</t>
  </si>
  <si>
    <t>Changed GPS leap seconds to 17
- anticipate June 2015 change</t>
  </si>
  <si>
    <t>Log Messages</t>
  </si>
  <si>
    <t>ADCS Telemetry</t>
  </si>
  <si>
    <t>XACT Image</t>
  </si>
  <si>
    <t>ADCS - XACT Telemetry Packet(s)</t>
  </si>
  <si>
    <t>XIMG - XACT Star Tracker Image and Table Dumps</t>
  </si>
  <si>
    <t>SCI - Science Packet (X123 and SPS/XPS)</t>
  </si>
  <si>
    <t>DIAG - EPS Analog Dwell Diagnostic</t>
  </si>
  <si>
    <t>LOG - Log Messages</t>
  </si>
  <si>
    <t>HK - Housekeeping</t>
  </si>
  <si>
    <t>150 x 14 x 1024</t>
  </si>
  <si>
    <t>~31 images</t>
  </si>
  <si>
    <t>1048576 messages</t>
  </si>
  <si>
    <t>APID (PBK)</t>
  </si>
  <si>
    <t>APID (PBK bin)</t>
  </si>
  <si>
    <t>85 (PBK)</t>
  </si>
  <si>
    <t>89 (PBK)</t>
  </si>
  <si>
    <t>93 (PBK)</t>
  </si>
  <si>
    <t>90 (PBK)</t>
  </si>
  <si>
    <t>99 (PBK)</t>
  </si>
  <si>
    <t>n/a</t>
  </si>
  <si>
    <t>subtract 3 blocks for modulo 7</t>
  </si>
  <si>
    <t>ADJUSTED!</t>
  </si>
  <si>
    <t>MSN: CDH State Bitfield (TBD)
0x0- Nominal
0x1- Playback
0x2- LED1
0x3- LED2
0x4- ANT_DEP
0x5- SA_DEP
0x8- Lockout
0x9- Retry
0xA- Armed
LSN: SC Mode and Eclipse Bitfield
0x-0 Unknown Mode (BAD)
0x-1 Phoenix Mode (launch)
0x-2 Safe Mode
0x-4 Science Mode
0x-8 Eclipse
derived from sc_mode.c:
- sc_orbit_side -&gt; Eclipse
- sc_mode -&gt; SC Mode Flags</t>
  </si>
  <si>
    <r>
      <t xml:space="preserve">ADCS Mode:
0x-1: 1=FINE REF, 0=SUN POINT
Recommend Sun Point:
0x-2: 1=YES, 0=NO
Time Valid:
0x-4: 1=YES, 0=NO
Refs Valid:
0x-8: 1=YES, 0=NO
Attitude Valid:
0x1-: 1=YES, 1=NO
Sun Point State:
0xE-: 2/SEARCH_INIT 3/SEARCHING 4/WAITING 5/CONVERGING 6/ON_SUN 7/NOT_ACTIVE
</t>
    </r>
    <r>
      <rPr>
        <b/>
        <sz val="12"/>
        <color rgb="FF0000FF"/>
        <rFont val="Calibri"/>
        <family val="2"/>
        <scheme val="minor"/>
      </rPr>
      <t>From XACT ICD rev J ADDENDUM 6</t>
    </r>
  </si>
  <si>
    <t xml:space="preserve">MSB - little-endian
0x-F: PATCH Version
0x3-: Flight Model
0x4-: ADCS Gain Detuned
0x8-: ADCS Using SPS
</t>
  </si>
  <si>
    <r>
      <rPr>
        <b/>
        <sz val="12"/>
        <color rgb="FF0000FF"/>
        <rFont val="Calibri"/>
        <family val="2"/>
        <scheme val="minor"/>
      </rPr>
      <t>Contact</t>
    </r>
    <r>
      <rPr>
        <sz val="12"/>
        <rFont val="Calibri"/>
        <scheme val="minor"/>
      </rPr>
      <t xml:space="preserve"> Transmit Timeout Counter</t>
    </r>
  </si>
  <si>
    <t>Timeout starts with FIRST Pkt sent to COMM_GSE  ContactTx Channel
or w/ playback
Name changed to match code</t>
  </si>
  <si>
    <r>
      <rPr>
        <b/>
        <sz val="12"/>
        <color rgb="FF0000FF"/>
        <rFont val="Calibri"/>
        <family val="2"/>
        <scheme val="minor"/>
      </rPr>
      <t>ContactTx</t>
    </r>
    <r>
      <rPr>
        <sz val="12"/>
        <rFont val="Calibri"/>
        <scheme val="minor"/>
      </rPr>
      <t>_TimeoutCounter</t>
    </r>
  </si>
  <si>
    <t>Added to support calculation of XACT AcceptPayloadData enable argument</t>
  </si>
  <si>
    <t>0-600 sec: Default=9</t>
  </si>
  <si>
    <r>
      <rPr>
        <sz val="12"/>
        <rFont val="Calibri"/>
        <scheme val="minor"/>
      </rPr>
      <t>120-7200</t>
    </r>
    <r>
      <rPr>
        <sz val="12"/>
        <color rgb="FF0000FF"/>
        <rFont val="Calibri"/>
        <scheme val="minor"/>
      </rPr>
      <t>,</t>
    </r>
    <r>
      <rPr>
        <sz val="12"/>
        <color theme="1"/>
        <rFont val="Calibri"/>
        <family val="2"/>
        <scheme val="minor"/>
      </rPr>
      <t xml:space="preserve"> default: 900</t>
    </r>
  </si>
  <si>
    <r>
      <t xml:space="preserve">SPS-&gt;XACT Offset
</t>
    </r>
    <r>
      <rPr>
        <b/>
        <sz val="12"/>
        <color rgb="FF0000FF"/>
        <rFont val="Calibri"/>
        <family val="2"/>
        <scheme val="minor"/>
      </rPr>
      <t xml:space="preserve">- actually SINT16!
</t>
    </r>
    <r>
      <rPr>
        <sz val="12"/>
        <rFont val="Calibri"/>
        <scheme val="minor"/>
      </rPr>
      <t>- units of arc-seconds</t>
    </r>
  </si>
  <si>
    <t>ANT_DEPLOYED_TRUE = 0xF1CD
binary: 1111 0001 1100 1101</t>
  </si>
  <si>
    <t>Deployables are SA#1 and SA#3
SA_DEPLOYED_TRUE = 0xF1CD
binary: 1111 0001 1100 1101
Only 1 SA Burner, V &amp; I HK for all 3</t>
  </si>
  <si>
    <t>added Persistence!
Parameter table + defaults
consider 0-255
- max 255 = 12.75 sec (3-sec-HK-packets)</t>
  </si>
  <si>
    <t>Set CMD Echo Packet Enable</t>
  </si>
  <si>
    <t>Issue Real-Time HK Packet</t>
  </si>
  <si>
    <t>Set Beacon TLM Rate</t>
  </si>
  <si>
    <r>
      <t xml:space="preserve">HK sample/store rate is fixed at 3 seconds
- sets HK packet BEACON generation rate
- should be divisible by 3
</t>
    </r>
    <r>
      <rPr>
        <sz val="12"/>
        <rFont val="Calibri"/>
        <scheme val="minor"/>
      </rPr>
      <t>min Beacon TLM Rate of 0 sec
- TURNS OFF BEACON!</t>
    </r>
    <r>
      <rPr>
        <sz val="12"/>
        <color theme="1"/>
        <rFont val="Calibri"/>
        <family val="2"/>
        <scheme val="minor"/>
      </rPr>
      <t xml:space="preserve">
</t>
    </r>
    <r>
      <rPr>
        <b/>
        <sz val="12"/>
        <color rgb="FF0000FF"/>
        <rFont val="Calibri"/>
        <family val="2"/>
        <scheme val="minor"/>
      </rPr>
      <t>Beacon, HK APIDs same, same data</t>
    </r>
  </si>
  <si>
    <t>Set XIMG Packet Rate</t>
  </si>
  <si>
    <t>Route SCI Packet</t>
  </si>
  <si>
    <t>Set ADCS Playback TLM Range</t>
  </si>
  <si>
    <t>Set XIMG Playback TLM Range</t>
  </si>
  <si>
    <r>
      <rPr>
        <sz val="12"/>
        <rFont val="Calibri"/>
        <scheme val="minor"/>
      </rPr>
      <t xml:space="preserve">SPS: 3 apply
</t>
    </r>
    <r>
      <rPr>
        <b/>
        <sz val="12"/>
        <color rgb="FF0000FF"/>
        <rFont val="Calibri"/>
        <family val="2"/>
        <scheme val="minor"/>
      </rPr>
      <t xml:space="preserve">
SPS PACKET WILL NOT BE IMPLEMENTED
- </t>
    </r>
    <r>
      <rPr>
        <b/>
        <sz val="11"/>
        <color rgb="FF0000FF"/>
        <rFont val="Calibri"/>
        <family val="2"/>
        <scheme val="minor"/>
      </rPr>
      <t>sends</t>
    </r>
    <r>
      <rPr>
        <b/>
        <sz val="12"/>
        <color rgb="FF0000FF"/>
        <rFont val="Calibri"/>
        <family val="2"/>
        <scheme val="minor"/>
      </rPr>
      <t xml:space="preserve"> AcceptPayloadData to XACT
- does NOT generate COMM_GSE packet</t>
    </r>
  </si>
  <si>
    <t>SD Blocks are:
HK, LOG, DIAG, ADCS, XIMG, SCI
Includes: Table Data (various)
Includes: TakePhoto, StoreImage Data</t>
  </si>
  <si>
    <t>120-7200, default: 900</t>
  </si>
  <si>
    <t>Set Antenna Deploy Timeout</t>
  </si>
  <si>
    <t>Set Solar Array Deploy Timeout</t>
  </si>
  <si>
    <t>Cancel Antenna Deploy Retry</t>
  </si>
  <si>
    <t>Set SPS to XACT Offset(s)</t>
  </si>
  <si>
    <t>Send COMM OpCode, config parameter
OpCodes:
0x01 NO_OP
0x02 RESET
0x03 TRANSMIT
0x04 RECEIVED_DATA
0x05 GET_TRANS_CONFIG
0x06 SET_TRANS_CONFIG
0x07 TELEMETRY
0x08 WRITE_FLASH
0x09 RF_CONFIG
0x10 BEACON_DATA
0x11 BEACON_CONFIG
0x12 READ_FIRMWARE_REV
0x13 DIO_KEY_WRITE
0x14 FIRMWARE_UPDATE
0x15 FIRMWARE_PACKET
0x20 FAST_SET_PA</t>
  </si>
  <si>
    <r>
      <rPr>
        <sz val="12"/>
        <rFont val="Calibri"/>
        <scheme val="minor"/>
      </rPr>
      <t>Use XACT "pass-through" commands to:
- load table data to VideoLineBuffer, or
- TakePhoto(s) or Store_Image(s)</t>
    </r>
    <r>
      <rPr>
        <b/>
        <sz val="12"/>
        <color rgb="FF0000FF"/>
        <rFont val="Calibri"/>
        <family val="2"/>
        <scheme val="minor"/>
      </rPr>
      <t xml:space="preserve">
VLB is 4K Bytes
Image Readout takes a LONG TIME!</t>
    </r>
    <r>
      <rPr>
        <sz val="12"/>
        <color theme="1"/>
        <rFont val="Calibri"/>
        <family val="2"/>
        <scheme val="minor"/>
      </rPr>
      <t xml:space="preserve">
</t>
    </r>
  </si>
  <si>
    <r>
      <t xml:space="preserve">Send X123 opcode, config parameter(s)
- many options!
- override EEPROM settings
</t>
    </r>
    <r>
      <rPr>
        <sz val="12"/>
        <rFont val="Calibri"/>
        <scheme val="minor"/>
      </rPr>
      <t xml:space="preserve">Sends Text Write Command
"GAIN=3.14159;"
Generates log messages
</t>
    </r>
    <r>
      <rPr>
        <sz val="12"/>
        <color theme="1"/>
        <rFont val="Calibri"/>
        <family val="2"/>
        <scheme val="minor"/>
      </rPr>
      <t xml:space="preserve">
</t>
    </r>
    <r>
      <rPr>
        <b/>
        <sz val="12"/>
        <color rgb="FF0000FF"/>
        <rFont val="Calibri"/>
        <family val="2"/>
        <scheme val="minor"/>
      </rPr>
      <t>Parameter(s) - up to 64 bytes total</t>
    </r>
  </si>
  <si>
    <r>
      <t xml:space="preserve">Recv X123 info, config parameters
Sends Text Read Command
Generates log messages
"GAIN;"
</t>
    </r>
    <r>
      <rPr>
        <b/>
        <sz val="12"/>
        <color rgb="FF0000FF"/>
        <rFont val="Calibri"/>
        <family val="2"/>
        <scheme val="minor"/>
      </rPr>
      <t>Parameter(s) - up to 64 bytes total</t>
    </r>
  </si>
  <si>
    <r>
      <t xml:space="preserve">X,Y Offset is a parameter constant
Dump parameter table to verify
FOV angle is 8.9 degrees
SCI Pkt Position is dimensionless
AcceptPayloadData Position
- 0.0001 EU/DN
</t>
    </r>
    <r>
      <rPr>
        <b/>
        <sz val="12"/>
        <color rgb="FF0000FF"/>
        <rFont val="Calibri"/>
        <family val="2"/>
        <scheme val="minor"/>
      </rPr>
      <t>SINT16</t>
    </r>
  </si>
  <si>
    <t>0xFF00 - mark THIS TABLE "Default" on reboot
0x0000 - do NOT use this table on reboot
If no table is marked "Default", or table checksum fails, the parameter table is filled with values generated from in-line code.</t>
  </si>
  <si>
    <t>Last_Cmd_Wdog_Timeout</t>
  </si>
  <si>
    <t>Timeout in hours from last command received for triggering Li-1/CDH resets</t>
  </si>
  <si>
    <t>Hours</t>
  </si>
  <si>
    <t>0-360: default=96</t>
  </si>
  <si>
    <t>0: disables Last CMD Watchdog
When the timeout expires, the Li-1 Radio is autonomously reset.
IF the timeout expires again, the Li-1 Radio and the CDH are autonomously reset.
This cycle will repeat indefinitely as long as no uplink commands are received.</t>
  </si>
  <si>
    <t>FSW v9.0.5</t>
  </si>
  <si>
    <r>
      <t>0-600:  Default=</t>
    </r>
    <r>
      <rPr>
        <b/>
        <sz val="12"/>
        <color rgb="FF0000FF"/>
        <rFont val="Calibri"/>
        <family val="2"/>
        <scheme val="minor"/>
      </rPr>
      <t>150</t>
    </r>
  </si>
  <si>
    <r>
      <t>0-18000:  Default=</t>
    </r>
    <r>
      <rPr>
        <b/>
        <sz val="12"/>
        <color rgb="FF0000FF"/>
        <rFont val="Calibri"/>
        <family val="2"/>
        <scheme val="minor"/>
      </rPr>
      <t>3000</t>
    </r>
  </si>
  <si>
    <r>
      <t>0-600:  Default=</t>
    </r>
    <r>
      <rPr>
        <b/>
        <sz val="12"/>
        <color rgb="FF0000FF"/>
        <rFont val="Calibri"/>
        <family val="2"/>
        <scheme val="minor"/>
      </rPr>
      <t>50</t>
    </r>
  </si>
  <si>
    <t>Set Last CMD Watchdog Timeout</t>
  </si>
  <si>
    <t>0-360 hours: default=96 hours</t>
  </si>
  <si>
    <t>added new command, FSW v9.0.4</t>
  </si>
  <si>
    <r>
      <t xml:space="preserve">SD_EphemerisBlockAddr
</t>
    </r>
    <r>
      <rPr>
        <b/>
        <sz val="12"/>
        <color rgb="FF0000FF"/>
        <rFont val="Calibri"/>
        <family val="2"/>
        <scheme val="minor"/>
      </rPr>
      <t>ADCS High Rate Run Count</t>
    </r>
  </si>
  <si>
    <r>
      <t xml:space="preserve">MSB - little-endian
</t>
    </r>
    <r>
      <rPr>
        <strike/>
        <sz val="12"/>
        <color rgb="FFFF0000"/>
        <rFont val="Calibri"/>
        <family val="2"/>
        <scheme val="minor"/>
      </rPr>
      <t>If XACT does not remember it's last good ephemeris between power cycles, we may want to store it in an SD block</t>
    </r>
    <r>
      <rPr>
        <b/>
        <strike/>
        <sz val="12"/>
        <color rgb="FFFF0000"/>
        <rFont val="Calibri"/>
        <family val="2"/>
        <scheme val="minor"/>
      </rPr>
      <t xml:space="preserve">
NOT IMPLEMENTED
always 127 - SPARE BYTE!
</t>
    </r>
    <r>
      <rPr>
        <b/>
        <sz val="12"/>
        <color rgb="FF0000FF"/>
        <rFont val="Calibri"/>
        <family val="2"/>
        <scheme val="minor"/>
      </rPr>
      <t xml:space="preserve">
Next-to-Least Significant Byte
XACT FSW High Rate Run Count
Resolution: 51.2 sec/DN
Max: 13107.2 sec, 218.45 min, 3.64 hr</t>
    </r>
  </si>
  <si>
    <r>
      <t xml:space="preserve">128-255
</t>
    </r>
    <r>
      <rPr>
        <b/>
        <sz val="12"/>
        <color rgb="FF0000FF"/>
        <rFont val="Calibri"/>
        <family val="2"/>
        <scheme val="minor"/>
      </rPr>
      <t>0-255</t>
    </r>
  </si>
  <si>
    <r>
      <t xml:space="preserve">SD Ephemeris Block Address
</t>
    </r>
    <r>
      <rPr>
        <b/>
        <sz val="12"/>
        <color rgb="FF0000FF"/>
        <rFont val="Calibri"/>
        <family val="2"/>
        <scheme val="minor"/>
      </rPr>
      <t>ADCS (XACT) High Rate Run Count</t>
    </r>
  </si>
  <si>
    <r>
      <t xml:space="preserve">1 mV/DN
Default: About </t>
    </r>
    <r>
      <rPr>
        <b/>
        <sz val="12"/>
        <color rgb="FF0000FF"/>
        <rFont val="Calibri"/>
        <family val="2"/>
        <scheme val="minor"/>
      </rPr>
      <t>65% SOC</t>
    </r>
  </si>
  <si>
    <r>
      <t>0-100% SOC
0-8400 mV: default=</t>
    </r>
    <r>
      <rPr>
        <b/>
        <sz val="12"/>
        <color rgb="FF0000FF"/>
        <rFont val="Calibri"/>
        <family val="2"/>
        <scheme val="minor"/>
      </rPr>
      <t>7500 mV</t>
    </r>
  </si>
  <si>
    <t>Rocket</t>
  </si>
  <si>
    <t>KEY:  Light Red is NOT provided on Rocket</t>
  </si>
  <si>
    <t>XPS_data2</t>
  </si>
  <si>
    <t>Dark_data2</t>
  </si>
  <si>
    <t>SPS_data2[4]</t>
  </si>
  <si>
    <t>SPS_sum2</t>
  </si>
  <si>
    <t>SPS_x2</t>
  </si>
  <si>
    <t>SPS_y2</t>
  </si>
  <si>
    <t>KEY:  Light Green is Addition for Rocket</t>
  </si>
  <si>
    <t>Raw Data for ASIC-2 XPS Diode (only 20 bits)</t>
  </si>
  <si>
    <t>Raw Data for ASIC-2 Dark Diode (only 20 bits)</t>
  </si>
  <si>
    <t>Raw Data for ASIC-2 SPS Quad Diode (20 bits each)</t>
  </si>
  <si>
    <t>ASIC-2  SPS Sum after dark corrected and gain applied (signed 32-bit integer)</t>
  </si>
  <si>
    <r>
      <t xml:space="preserve">ASIC-2  SPS X Position (dark corrected and gain applied)
</t>
    </r>
    <r>
      <rPr>
        <b/>
        <sz val="12"/>
        <color rgb="FFFF0000"/>
        <rFont val="Calibri"/>
        <family val="2"/>
        <scheme val="minor"/>
      </rPr>
      <t>(angle = FOV angle * 0.5 * SPS_x / 10000)
revise to match FLIGHT calculation</t>
    </r>
  </si>
  <si>
    <r>
      <t xml:space="preserve">ASIC-2  SPS Y Position (dark corrected and gain applied)
</t>
    </r>
    <r>
      <rPr>
        <b/>
        <sz val="12"/>
        <color rgb="FFFF0000"/>
        <rFont val="Calibri"/>
        <family val="2"/>
        <scheme val="minor"/>
      </rPr>
      <t>(angle = FOV angle * 0.5 * SPS_y / 10000)
revise to match FLIGHT calculation</t>
    </r>
  </si>
  <si>
    <t>(MinXSS Length = 254)</t>
  </si>
  <si>
    <r>
      <t>XPS_data</t>
    </r>
    <r>
      <rPr>
        <sz val="12"/>
        <rFont val="Calibri"/>
        <scheme val="minor"/>
      </rPr>
      <t>2</t>
    </r>
  </si>
  <si>
    <r>
      <t>Dark_data</t>
    </r>
    <r>
      <rPr>
        <sz val="12"/>
        <rFont val="Calibri"/>
        <scheme val="minor"/>
      </rPr>
      <t>2</t>
    </r>
  </si>
  <si>
    <r>
      <t>SPS_data</t>
    </r>
    <r>
      <rPr>
        <sz val="12"/>
        <rFont val="Calibri"/>
        <scheme val="minor"/>
      </rPr>
      <t>2</t>
    </r>
  </si>
  <si>
    <r>
      <rPr>
        <sz val="12"/>
        <rFont val="Calibri"/>
        <scheme val="minor"/>
      </rPr>
      <t xml:space="preserve">ASIC-2 </t>
    </r>
    <r>
      <rPr>
        <sz val="12"/>
        <rFont val="Calibri"/>
        <scheme val="minor"/>
      </rPr>
      <t>XPS Diode Data (total of 1-sec data)</t>
    </r>
  </si>
  <si>
    <r>
      <rPr>
        <sz val="12"/>
        <rFont val="Calibri"/>
        <scheme val="minor"/>
      </rPr>
      <t xml:space="preserve">ASIC-2 </t>
    </r>
    <r>
      <rPr>
        <sz val="12"/>
        <rFont val="Calibri"/>
        <scheme val="minor"/>
      </rPr>
      <t>Dark Diode Data (total of 1-sec data)</t>
    </r>
  </si>
  <si>
    <r>
      <rPr>
        <sz val="12"/>
        <rFont val="Calibri"/>
        <scheme val="minor"/>
      </rPr>
      <t xml:space="preserve">ASIC-2 </t>
    </r>
    <r>
      <rPr>
        <sz val="12"/>
        <rFont val="Calibri"/>
        <scheme val="minor"/>
      </rPr>
      <t>SPS Quad Diode Data (4 x 32-bits/diode)</t>
    </r>
  </si>
  <si>
    <t>X123 spectral data (48 bins * 3 bytes each for uncompressed data)</t>
  </si>
  <si>
    <t>(MinXSS is 56*3 = 168 bytes)</t>
  </si>
  <si>
    <t>XACT is not used for Rocket</t>
  </si>
  <si>
    <t>MinXSS 214-249</t>
  </si>
  <si>
    <t>ASIC-2 SPS Sum after dark corrected and gain applied (signed 32-bit integer)</t>
  </si>
  <si>
    <t>ASIC-2 SPS X Position
(dark corrected, gain applied and offset added)
[angle = FOV angle * 0.5 * SPS_x / 10000)</t>
  </si>
  <si>
    <t>ASIC-2 SPS Y Position
(dark corrected, gain applied and offset added)
[angle = FOV angle * 0.5 * SPS_y / 10000)</t>
  </si>
  <si>
    <t>motor_pos_flags</t>
  </si>
  <si>
    <t>Rocket Motor Flags for 4 Motors</t>
  </si>
  <si>
    <t>Motor Position DIO</t>
  </si>
  <si>
    <t>Spare bytes to make HK Pkt same size</t>
  </si>
  <si>
    <t>Motor</t>
  </si>
  <si>
    <t>Big Flags: 1 byte / motor
1=Open, 2=Close
4=Moving
16=Dir_Open, 32=Dir_Close</t>
  </si>
  <si>
    <t>Spare Bytes for Rocket only</t>
  </si>
  <si>
    <t>rkt_spares</t>
  </si>
  <si>
    <t>Light Red is Not Used for Rocket</t>
  </si>
  <si>
    <t>Dark Red is Removed for Rocket</t>
  </si>
  <si>
    <t>MinXSS &amp; Rocket</t>
  </si>
  <si>
    <t>Light Green is Addition for Rocket</t>
  </si>
  <si>
    <t>Rocket ASCII Letter</t>
  </si>
  <si>
    <t>T</t>
  </si>
  <si>
    <t>K</t>
  </si>
  <si>
    <t>R</t>
  </si>
  <si>
    <t>A</t>
  </si>
  <si>
    <t>D</t>
  </si>
  <si>
    <t>I</t>
  </si>
  <si>
    <t>P</t>
  </si>
  <si>
    <t>W</t>
  </si>
  <si>
    <t>S</t>
  </si>
  <si>
    <t>M</t>
  </si>
  <si>
    <t>E</t>
  </si>
  <si>
    <t>O</t>
  </si>
  <si>
    <t>L</t>
  </si>
  <si>
    <t>G</t>
  </si>
  <si>
    <t>C</t>
  </si>
  <si>
    <t>X</t>
  </si>
  <si>
    <t>Q</t>
  </si>
  <si>
    <t>F</t>
  </si>
  <si>
    <t>Radio_Active</t>
  </si>
  <si>
    <t>Number of Radio transmission during Integration</t>
  </si>
  <si>
    <t>count (0=none)</t>
  </si>
  <si>
    <t>CDH-Comm counter</t>
  </si>
  <si>
    <t>spare1</t>
  </si>
  <si>
    <t>one spare byte</t>
  </si>
  <si>
    <t xml:space="preserve">Notes: </t>
  </si>
  <si>
    <r>
      <rPr>
        <sz val="12"/>
        <rFont val="Calibri"/>
        <scheme val="minor"/>
      </rPr>
      <t xml:space="preserve">1-12
</t>
    </r>
    <r>
      <rPr>
        <sz val="12"/>
        <rFont val="Calibri"/>
        <scheme val="minor"/>
      </rPr>
      <t>0-65535</t>
    </r>
  </si>
  <si>
    <t>0-2</t>
  </si>
  <si>
    <t>Param Load/Dump is only for 6 channels
O &lt;no arguments&gt; lists all 12 Offsets</t>
  </si>
  <si>
    <t>Channel Number
Offset Value (16-bit)</t>
  </si>
  <si>
    <t>4-65 sec in units of millisec</t>
  </si>
  <si>
    <t>0-1</t>
  </si>
  <si>
    <t>SCI packet generation rate
I &lt;no arguments&gt; will display the Integ Rate</t>
  </si>
  <si>
    <r>
      <t>Set SCI Packet Rate</t>
    </r>
    <r>
      <rPr>
        <sz val="12"/>
        <rFont val="Calibri"/>
        <scheme val="minor"/>
      </rPr>
      <t xml:space="preserve">
    I  period_msec</t>
    </r>
  </si>
  <si>
    <t>Motor Number
Period
Direction</t>
  </si>
  <si>
    <t>1-4
1000-65000 msec
'O', 'C', or 'F'</t>
  </si>
  <si>
    <t>3</t>
  </si>
  <si>
    <t>added new command for ROCKET v9
F motor_num will Flip to other position</t>
  </si>
  <si>
    <t>0-1023 DN (0-5 V,  4.5V default)
0-1023 DN (0-5V, 1.5V default)
1-255  (1 default)</t>
  </si>
  <si>
    <t>G &lt;no arguments&gt; will do one Gain pulse</t>
  </si>
  <si>
    <t>3-600 sec</t>
  </si>
  <si>
    <t>Set HK Packet Rate
   A rate_sec</t>
  </si>
  <si>
    <t>Set Analog Dwell Index
   D  index</t>
  </si>
  <si>
    <r>
      <t xml:space="preserve">Write to CDH </t>
    </r>
    <r>
      <rPr>
        <b/>
        <sz val="12"/>
        <color rgb="FF0000FF"/>
        <rFont val="Calibri"/>
        <family val="2"/>
        <scheme val="minor"/>
      </rPr>
      <t>(dsPIC33)</t>
    </r>
    <r>
      <rPr>
        <sz val="12"/>
        <color theme="1"/>
        <rFont val="Calibri"/>
        <family val="2"/>
        <scheme val="minor"/>
      </rPr>
      <t xml:space="preserve"> Memory
   M  address  value</t>
    </r>
  </si>
  <si>
    <r>
      <t xml:space="preserve">Read from CDH </t>
    </r>
    <r>
      <rPr>
        <b/>
        <sz val="12"/>
        <color rgb="FF0000FF"/>
        <rFont val="Calibri"/>
        <family val="2"/>
        <scheme val="minor"/>
      </rPr>
      <t>(dsPIC33)</t>
    </r>
    <r>
      <rPr>
        <sz val="12"/>
        <color theme="1"/>
        <rFont val="Calibri"/>
        <family val="2"/>
        <scheme val="minor"/>
      </rPr>
      <t xml:space="preserve"> Memory
   M  address</t>
    </r>
  </si>
  <si>
    <t>Address</t>
  </si>
  <si>
    <t>Address
Word Value</t>
  </si>
  <si>
    <t>Address
single 2-byte Word</t>
  </si>
  <si>
    <t>Not Implemented for Rocket Yet</t>
  </si>
  <si>
    <r>
      <rPr>
        <b/>
        <sz val="12"/>
        <color rgb="FF0000FF"/>
        <rFont val="Calibri"/>
        <family val="2"/>
        <scheme val="minor"/>
      </rPr>
      <t xml:space="preserve">(e.g. Mission Flags such as Deployment Status are set using this command)
</t>
    </r>
    <r>
      <rPr>
        <sz val="12"/>
        <rFont val="Calibri"/>
        <scheme val="minor"/>
      </rPr>
      <t>ANT_DEPLOYED_TRUE = 0xF1CD
binary: 1111 0001 1100 1101</t>
    </r>
  </si>
  <si>
    <r>
      <t>Write to RTC</t>
    </r>
    <r>
      <rPr>
        <sz val="12"/>
        <rFont val="Calibri"/>
        <scheme val="minor"/>
      </rPr>
      <t xml:space="preserve"> EEPROM</t>
    </r>
    <r>
      <rPr>
        <sz val="12"/>
        <rFont val="Calibri"/>
        <scheme val="minor"/>
      </rPr>
      <t xml:space="preserve">
    E address value</t>
    </r>
    <r>
      <rPr>
        <sz val="12"/>
        <rFont val="Calibri"/>
        <scheme val="minor"/>
      </rPr>
      <t xml:space="preserve">
 </t>
    </r>
  </si>
  <si>
    <r>
      <t>Read from RTC</t>
    </r>
    <r>
      <rPr>
        <sz val="12"/>
        <rFont val="Calibri"/>
        <scheme val="minor"/>
      </rPr>
      <t xml:space="preserve"> EEPROM</t>
    </r>
    <r>
      <rPr>
        <sz val="12"/>
        <rFont val="Calibri"/>
        <scheme val="minor"/>
      </rPr>
      <t xml:space="preserve">
    E address</t>
    </r>
  </si>
  <si>
    <r>
      <t>Address</t>
    </r>
    <r>
      <rPr>
        <sz val="12"/>
        <rFont val="Calibri"/>
        <scheme val="minor"/>
      </rPr>
      <t xml:space="preserve">
</t>
    </r>
    <r>
      <rPr>
        <sz val="12"/>
        <rFont val="Calibri"/>
        <scheme val="minor"/>
      </rPr>
      <t>Word Value</t>
    </r>
  </si>
  <si>
    <r>
      <t>Address</t>
    </r>
    <r>
      <rPr>
        <sz val="12"/>
        <rFont val="Calibri"/>
        <scheme val="minor"/>
      </rPr>
      <t xml:space="preserve">
</t>
    </r>
    <r>
      <rPr>
        <sz val="12"/>
        <rFont val="Calibri"/>
        <scheme val="minor"/>
      </rPr>
      <t>single 2-byte Word</t>
    </r>
  </si>
  <si>
    <t>Print value of EEPROM word</t>
  </si>
  <si>
    <t>SW Timeout</t>
  </si>
  <si>
    <r>
      <t>0-</t>
    </r>
    <r>
      <rPr>
        <sz val="12"/>
        <rFont val="Calibri"/>
        <scheme val="minor"/>
      </rPr>
      <t>1023</t>
    </r>
    <r>
      <rPr>
        <sz val="12"/>
        <rFont val="Calibri"/>
        <scheme val="minor"/>
      </rPr>
      <t xml:space="preserve"> DN for 0-</t>
    </r>
    <r>
      <rPr>
        <sz val="12"/>
        <rFont val="Calibri"/>
        <scheme val="minor"/>
      </rPr>
      <t>5</t>
    </r>
    <r>
      <rPr>
        <sz val="12"/>
        <rFont val="Calibri"/>
        <scheme val="minor"/>
      </rPr>
      <t xml:space="preserve"> V range</t>
    </r>
  </si>
  <si>
    <t>Set SPS LED #1 Power
    L 1  dac_value</t>
  </si>
  <si>
    <r>
      <t>Level</t>
    </r>
    <r>
      <rPr>
        <sz val="12"/>
        <rFont val="Calibri"/>
        <scheme val="minor"/>
      </rPr>
      <t xml:space="preserve"> of DAC</t>
    </r>
  </si>
  <si>
    <t>Level of DAC</t>
  </si>
  <si>
    <t>SW Timeout
L &lt;no arguments&gt; will turn off LEDs</t>
  </si>
  <si>
    <r>
      <t>Set SPS LED Power Timeout</t>
    </r>
    <r>
      <rPr>
        <sz val="12"/>
        <rFont val="Calibri"/>
        <scheme val="minor"/>
      </rPr>
      <t xml:space="preserve">
    L duration</t>
    </r>
  </si>
  <si>
    <r>
      <t>- min = 3 sec
- default = 2</t>
    </r>
    <r>
      <rPr>
        <b/>
        <sz val="12"/>
        <color rgb="FF0000FF"/>
        <rFont val="Calibri"/>
        <family val="2"/>
        <scheme val="minor"/>
      </rPr>
      <t>0</t>
    </r>
    <r>
      <rPr>
        <sz val="12"/>
        <color theme="1"/>
        <rFont val="Calibri"/>
        <family val="2"/>
        <scheme val="minor"/>
      </rPr>
      <t xml:space="preserve"> sec
- max = 12</t>
    </r>
    <r>
      <rPr>
        <b/>
        <sz val="12"/>
        <color rgb="FF0000FF"/>
        <rFont val="Calibri"/>
        <family val="2"/>
        <scheme val="minor"/>
      </rPr>
      <t>0</t>
    </r>
    <r>
      <rPr>
        <sz val="12"/>
        <color theme="1"/>
        <rFont val="Calibri"/>
        <family val="2"/>
        <scheme val="minor"/>
      </rPr>
      <t xml:space="preserve"> sec</t>
    </r>
  </si>
  <si>
    <r>
      <t>3</t>
    </r>
    <r>
      <rPr>
        <sz val="12"/>
        <rFont val="Calibri"/>
        <scheme val="minor"/>
      </rPr>
      <t>-</t>
    </r>
    <r>
      <rPr>
        <sz val="12"/>
        <rFont val="Calibri"/>
        <scheme val="minor"/>
      </rPr>
      <t>120</t>
    </r>
    <r>
      <rPr>
        <sz val="12"/>
        <rFont val="Calibri"/>
        <scheme val="minor"/>
      </rPr>
      <t xml:space="preserve"> sec</t>
    </r>
  </si>
  <si>
    <t>H</t>
  </si>
  <si>
    <t>Help - print information
    H  C     for listing Commands
    H  S     for listing Settings</t>
  </si>
  <si>
    <t>0</t>
  </si>
  <si>
    <t>added new command for ROCKET v9
H C/S will print Help Instructions</t>
  </si>
  <si>
    <t>Dump Parameter Set
   R D set_num</t>
  </si>
  <si>
    <t>Copy Parameter Set
    R  S  set_num
    R  R  set_num</t>
  </si>
  <si>
    <r>
      <t>EEPROM Set Numbe</t>
    </r>
    <r>
      <rPr>
        <sz val="12"/>
        <rFont val="Calibri"/>
        <scheme val="minor"/>
      </rPr>
      <t>r</t>
    </r>
  </si>
  <si>
    <t>1-2</t>
  </si>
  <si>
    <t>One can save MinXSS PARAM set 4 or 5 via using set_num 1 or 2 in this command</t>
  </si>
  <si>
    <r>
      <rPr>
        <sz val="12"/>
        <rFont val="Calibri"/>
        <scheme val="minor"/>
      </rPr>
      <t xml:space="preserve">EEPROM </t>
    </r>
    <r>
      <rPr>
        <sz val="12"/>
        <rFont val="Calibri"/>
        <scheme val="minor"/>
      </rPr>
      <t>Set Number</t>
    </r>
  </si>
  <si>
    <t>This sends special PARAM Memory packet for MinXSS sets 0-7</t>
  </si>
  <si>
    <r>
      <t>0=Off, 1=On</t>
    </r>
    <r>
      <rPr>
        <sz val="12"/>
        <rFont val="Calibri"/>
        <scheme val="minor"/>
      </rPr>
      <t>, 2=Toggle</t>
    </r>
    <r>
      <rPr>
        <b/>
        <sz val="12"/>
        <color rgb="FF0000FF"/>
        <rFont val="Calibri"/>
        <family val="2"/>
        <scheme val="minor"/>
      </rPr>
      <t>, 3=Cycle</t>
    </r>
  </si>
  <si>
    <r>
      <t xml:space="preserve">Default (no Dir) is Toggle power
no cycle option for X123
already coded…
</t>
    </r>
    <r>
      <rPr>
        <b/>
        <sz val="12"/>
        <color rgb="FF0000FF"/>
        <rFont val="Calibri"/>
        <family val="2"/>
        <scheme val="minor"/>
      </rPr>
      <t>Interaction with Eclipse Mode:
- eclipse action is edge-triggered
- switch power action may override
Does NOT exclude ON in PHOENIX!</t>
    </r>
  </si>
  <si>
    <r>
      <t>Power Cycle SD Card</t>
    </r>
    <r>
      <rPr>
        <sz val="12"/>
        <rFont val="Calibri"/>
        <scheme val="minor"/>
      </rPr>
      <t xml:space="preserve">
   S  5</t>
    </r>
  </si>
  <si>
    <t>Switch Power X123
    S 2
    S 2  Direction</t>
  </si>
  <si>
    <t>Set Real Time Clock (RTC) Sync Period
    K       (disable/enable clock sync)
    K  period    (enable &amp; set clock sync period)</t>
  </si>
  <si>
    <r>
      <rPr>
        <sz val="12"/>
        <rFont val="Calibri"/>
        <scheme val="minor"/>
      </rPr>
      <t>Period=</t>
    </r>
    <r>
      <rPr>
        <sz val="12"/>
        <rFont val="Calibri"/>
        <scheme val="minor"/>
      </rPr>
      <t>0 means OFF</t>
    </r>
    <r>
      <rPr>
        <sz val="12"/>
        <rFont val="Calibri"/>
        <scheme val="minor"/>
      </rPr>
      <t xml:space="preserve">
No parameter means toggle enable/disable</t>
    </r>
  </si>
  <si>
    <t>Set Spacecraft Time
    T   (report time)
    T   gps_sec</t>
  </si>
  <si>
    <r>
      <t>Set SD SCI Write Pointer</t>
    </r>
    <r>
      <rPr>
        <sz val="12"/>
        <rFont val="Calibri"/>
        <scheme val="minor"/>
      </rPr>
      <t xml:space="preserve">
   W 4 Address</t>
    </r>
  </si>
  <si>
    <t>Z</t>
  </si>
  <si>
    <t>Code</t>
  </si>
  <si>
    <t>Special Code = 55</t>
  </si>
  <si>
    <t>Trigger Watchdog Reset
   Z  55</t>
  </si>
  <si>
    <t>Flip Bi-stable Mechanism (motor)
   F motor_num period_msec direction
   F motor_num  (is only option for ISIS)</t>
  </si>
  <si>
    <t>Set HK Playback TLM Range
    P 10 start_address
    P 11 end_address
    P 12 step (decimation)</t>
  </si>
  <si>
    <t>Set LOG Playback TLM Range
    P 20 start_address
    P 21 end_address
    P 22 step (decimation)</t>
  </si>
  <si>
    <t>Set DIAG Playback TLM Range
    P 30 start_address
    P 31 end_address
    P 32 step (decimation)</t>
  </si>
  <si>
    <t>Set SCI Playback TLM Range
    P 40 start_address
    P 41 end_address
    P 42 step (decimation)</t>
  </si>
  <si>
    <t>Initiate Playback Operation
   P 100</t>
  </si>
  <si>
    <t>Set Contact Tx Timeout
   P 200 contact_timeout</t>
  </si>
  <si>
    <t>Set SD HK Write Pointer
   W 1 Address</t>
  </si>
  <si>
    <t>Set SD LOG Write Pointer
   W 2 Address</t>
  </si>
  <si>
    <t>Set SD DIAG Write Pointer
   W 3 Address</t>
  </si>
  <si>
    <t>Set SD Write Control Block Address
   W 10 Address</t>
  </si>
  <si>
    <t>Set SPS ASIC Offsets
    O channel_num  dac_value
    O   (no parameters will display the values)</t>
  </si>
  <si>
    <t>Set SPS LED #2 Power
    L 2  dac_value
    L   (no parameter turns off both LED 1 &amp;2)</t>
  </si>
  <si>
    <r>
      <t>Set X123 Data Compression</t>
    </r>
    <r>
      <rPr>
        <sz val="12"/>
        <color theme="1"/>
        <rFont val="Calibri"/>
        <family val="2"/>
        <scheme val="minor"/>
      </rPr>
      <t xml:space="preserve">
   C  (no parameters toggle on/off compression)</t>
    </r>
  </si>
  <si>
    <t>Initiate ASIC Gain Calibration
    G start_dac end_dac num_pulses
    G   (no parameter does one default cal)</t>
  </si>
  <si>
    <t>Store SD Write Offset on SD-Card
   W 20</t>
  </si>
  <si>
    <t>Stores Write Offset values on SD-Card at the Write Control Block Location (usually 1)</t>
  </si>
  <si>
    <t>ADCS Block is not USED for rocket</t>
  </si>
  <si>
    <t>XIMG Block is not USED for Rocket</t>
  </si>
  <si>
    <t xml:space="preserve"> Science SPS-XPS</t>
  </si>
  <si>
    <t>SPS/XPS Counts = Rocket XRS</t>
  </si>
  <si>
    <t>Science SPS-XPS packet is stored on SD card like MinXSS Science Packet but without compression.</t>
  </si>
  <si>
    <t>Science picoSIM-SPS</t>
  </si>
  <si>
    <t>Rocket picoSIM-SPS instrument data</t>
  </si>
  <si>
    <t>New instrument added in 2018 with its own packet type.</t>
  </si>
  <si>
    <t>FSW v10.0.1</t>
  </si>
  <si>
    <t>114 (PBK)</t>
  </si>
  <si>
    <t>CCSDS Header</t>
  </si>
  <si>
    <t>Record Count since turn-on</t>
  </si>
  <si>
    <t>Counter for records written</t>
  </si>
  <si>
    <t>Date Year</t>
  </si>
  <si>
    <t>Date Month</t>
  </si>
  <si>
    <t>Date Day</t>
  </si>
  <si>
    <t>Time Hour</t>
  </si>
  <si>
    <t>picoSIM-SPS Science Packet</t>
  </si>
  <si>
    <t>Time Minute</t>
  </si>
  <si>
    <t>Time Second</t>
  </si>
  <si>
    <t>Temperature of picoSIM</t>
  </si>
  <si>
    <t>Temperature of EPS board</t>
  </si>
  <si>
    <t>VIS_NIR_Num_Avg</t>
  </si>
  <si>
    <t>VIS or NIR number averaged</t>
  </si>
  <si>
    <t>Sensor 1 value</t>
  </si>
  <si>
    <t>Sensor 2 value</t>
  </si>
  <si>
    <t>Sensor 3 value</t>
  </si>
  <si>
    <t>Sensor 4 value</t>
  </si>
  <si>
    <t>Sensor 5 value</t>
  </si>
  <si>
    <t>Sensor 6 value</t>
  </si>
  <si>
    <t>EPS_Board_Temp_C</t>
  </si>
  <si>
    <t>Temperature of NIR or VIS</t>
  </si>
  <si>
    <t>SPS_Num_Avg</t>
  </si>
  <si>
    <t>SPS number averaged</t>
  </si>
  <si>
    <t>Packet can contain VIS or NIR data depending on option</t>
  </si>
  <si>
    <t>Quadrant 1 measurement</t>
  </si>
  <si>
    <t>Quadrant 2 measurement</t>
  </si>
  <si>
    <t>Quadrant 3 measurement</t>
  </si>
  <si>
    <t>Quadrant 4 measurement</t>
  </si>
  <si>
    <t>Quadrant sum</t>
  </si>
  <si>
    <t>Calculated x position</t>
  </si>
  <si>
    <t>Calculated y position</t>
  </si>
  <si>
    <t>picSIM_Record_Count</t>
  </si>
  <si>
    <t>picoSIM_Year</t>
  </si>
  <si>
    <t>picoSIM_Month</t>
  </si>
  <si>
    <t>picoSIM_Day</t>
  </si>
  <si>
    <t>picoSIM_Hour</t>
  </si>
  <si>
    <t>picoSIM_Minute</t>
  </si>
  <si>
    <t>picoSIM_Second</t>
  </si>
  <si>
    <t>picoSIM_Temp_C</t>
  </si>
  <si>
    <t>VIS_NIR_S1</t>
  </si>
  <si>
    <t>VIS_NIR_S2</t>
  </si>
  <si>
    <t>VIS_NIR_S3</t>
  </si>
  <si>
    <t>VIS_NIR_S4</t>
  </si>
  <si>
    <t>VIS_NIR_S5</t>
  </si>
  <si>
    <t>VIS_NIR_S6</t>
  </si>
  <si>
    <t>SPS_QD1</t>
  </si>
  <si>
    <t>SPS_QD2</t>
  </si>
  <si>
    <t>SPS_QD3</t>
  </si>
  <si>
    <t>SPS_QD4</t>
  </si>
  <si>
    <t>SPS_QD_Sum</t>
  </si>
  <si>
    <t>SPS_QD_X</t>
  </si>
  <si>
    <t>SPS_QD_Y</t>
  </si>
  <si>
    <t>VIS_NIR_Temp_C</t>
  </si>
  <si>
    <t>Set SPS Background</t>
  </si>
  <si>
    <t>1-4
Sign 16 bit value -2.048V to +2.048V</t>
  </si>
  <si>
    <t>N</t>
  </si>
  <si>
    <t>New 2018 for picoSIM/SPS</t>
  </si>
  <si>
    <t>Set SPS FOV Limit</t>
  </si>
  <si>
    <t>Axis Number
Value (Float)</t>
  </si>
  <si>
    <t>Level</t>
  </si>
  <si>
    <t>0=Off, 1=1mA, 2=2mA, 3=4mA, 4=8mA</t>
  </si>
  <si>
    <t>Set picoSIM LED Power
    L 3  level</t>
  </si>
  <si>
    <t>V</t>
  </si>
  <si>
    <t>X or Y
Default is 4.0</t>
  </si>
  <si>
    <t>Last_CMD_Letter</t>
  </si>
  <si>
    <t>Last_CMD_Flag</t>
  </si>
  <si>
    <t>Letter of last commmand received</t>
  </si>
  <si>
    <t>Flag for commmand success</t>
  </si>
  <si>
    <t>VIS_NIR_Type</t>
  </si>
  <si>
    <t>Type of picoSIM: 0=VIS or 1=NIR</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</si>
</sst>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000000"/>
    <numFmt numFmtId="165" formatCode="0.0"/>
  </numFmts>
  <fonts count="32" x14ac:knownFonts="1">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12"/>
      <color rgb="FFFF0000"/>
      <name val="Calibri"/>
      <family val="2"/>
      <scheme val="minor"/>
    </font>
    <font>
      <sz val="8"/>
      <name val="Calibri"/>
      <family val="2"/>
      <scheme val="minor"/>
    </font>
    <font>
      <b/>
      <sz val="14"/>
      <color theme="1"/>
      <name val="Calibri"/>
      <scheme val="minor"/>
    </font>
    <font>
      <b/>
      <sz val="18"/>
      <color theme="1"/>
      <name val="Calibri"/>
      <scheme val="minor"/>
    </font>
    <font>
      <sz val="14"/>
      <color theme="1"/>
      <name val="Calibri"/>
      <scheme val="minor"/>
    </font>
    <font>
      <sz val="12"/>
      <color rgb="FF000000"/>
      <name val="Calibri"/>
      <family val="2"/>
      <scheme val="minor"/>
    </font>
    <font>
      <sz val="12"/>
      <name val="Calibri"/>
      <scheme val="minor"/>
    </font>
    <font>
      <sz val="18"/>
      <color theme="1"/>
      <name val="Calibri"/>
      <scheme val="minor"/>
    </font>
    <font>
      <sz val="12"/>
      <color rgb="FF0000FF"/>
      <name val="Calibri"/>
      <scheme val="minor"/>
    </font>
    <font>
      <sz val="12"/>
      <color theme="1"/>
      <name val="Calibri"/>
      <family val="2"/>
      <charset val="134"/>
      <scheme val="minor"/>
    </font>
    <font>
      <sz val="11"/>
      <color rgb="FF006100"/>
      <name val="Calibri"/>
      <family val="2"/>
      <scheme val="minor"/>
    </font>
    <font>
      <sz val="12"/>
      <color rgb="FFFF0000"/>
      <name val="Calibri"/>
      <family val="2"/>
      <charset val="134"/>
      <scheme val="minor"/>
    </font>
    <font>
      <sz val="12"/>
      <name val="Calibri"/>
      <family val="2"/>
      <charset val="134"/>
      <scheme val="minor"/>
    </font>
    <font>
      <b/>
      <sz val="12"/>
      <color rgb="FF0000FF"/>
      <name val="Calibri"/>
      <family val="2"/>
      <scheme val="minor"/>
    </font>
    <font>
      <b/>
      <sz val="12"/>
      <color rgb="FFFF0000"/>
      <name val="Calibri"/>
      <family val="2"/>
      <scheme val="minor"/>
    </font>
    <font>
      <sz val="12"/>
      <name val="Calibri"/>
      <family val="2"/>
      <scheme val="minor"/>
    </font>
    <font>
      <sz val="12"/>
      <color theme="1"/>
      <name val="Calibri"/>
      <family val="2"/>
      <scheme val="minor"/>
    </font>
    <font>
      <sz val="16"/>
      <color rgb="FF0000FF"/>
      <name val="Calibri"/>
      <scheme val="minor"/>
    </font>
    <font>
      <b/>
      <sz val="18"/>
      <color theme="1"/>
      <name val="Calibri"/>
      <family val="2"/>
      <scheme val="minor"/>
    </font>
    <font>
      <sz val="11"/>
      <color rgb="FF3F3F76"/>
      <name val="Calibri"/>
      <family val="2"/>
      <scheme val="minor"/>
    </font>
    <font>
      <sz val="11"/>
      <color rgb="FF9C0006"/>
      <name val="Calibri"/>
      <family val="2"/>
      <scheme val="minor"/>
    </font>
    <font>
      <sz val="11"/>
      <name val="Calibri"/>
      <family val="2"/>
      <scheme val="minor"/>
    </font>
    <font>
      <b/>
      <sz val="11"/>
      <color rgb="FF0000FF"/>
      <name val="Calibri"/>
      <family val="2"/>
      <scheme val="minor"/>
    </font>
    <font>
      <sz val="14"/>
      <color theme="1"/>
      <name val="Calibri"/>
      <family val="2"/>
      <scheme val="minor"/>
    </font>
    <font>
      <strike/>
      <sz val="12"/>
      <color rgb="FFFF0000"/>
      <name val="Calibri"/>
      <family val="2"/>
      <scheme val="minor"/>
    </font>
    <font>
      <strike/>
      <sz val="12"/>
      <color theme="1"/>
      <name val="Calibri"/>
      <family val="2"/>
      <charset val="134"/>
      <scheme val="minor"/>
    </font>
    <font>
      <b/>
      <strike/>
      <sz val="12"/>
      <color rgb="FFFF0000"/>
      <name val="Calibri"/>
      <family val="2"/>
      <scheme val="minor"/>
    </font>
    <font>
      <b/>
      <sz val="12"/>
      <color rgb="FF000000"/>
      <name val="Calibri"/>
      <family val="2"/>
      <scheme val="minor"/>
    </font>
  </fonts>
  <fills count="33">
    <fill>
      <patternFill patternType="none"/>
    </fill>
    <fill>
      <patternFill patternType="gray125"/>
    </fill>
    <fill>
      <patternFill patternType="solid">
        <fgColor theme="3" tint="0.79998168889431442"/>
        <bgColor indexed="64"/>
      </patternFill>
    </fill>
    <fill>
      <patternFill patternType="solid">
        <fgColor theme="3" tint="0.59999389629810485"/>
        <bgColor indexed="64"/>
      </patternFill>
    </fill>
    <fill>
      <patternFill patternType="solid">
        <fgColor rgb="FFFFFF00"/>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rgb="FFCCFFCC"/>
        <bgColor indexed="64"/>
      </patternFill>
    </fill>
    <fill>
      <patternFill patternType="solid">
        <fgColor rgb="FFC6EFCE"/>
      </patternFill>
    </fill>
    <fill>
      <patternFill patternType="solid">
        <fgColor rgb="FFFFFFCC"/>
      </patternFill>
    </fill>
    <fill>
      <patternFill patternType="solid">
        <fgColor rgb="FFFFFFCC"/>
        <bgColor indexed="64"/>
      </patternFill>
    </fill>
    <fill>
      <patternFill patternType="solid">
        <fgColor rgb="FFCCFFFF"/>
        <bgColor indexed="64"/>
      </patternFill>
    </fill>
    <fill>
      <patternFill patternType="solid">
        <fgColor theme="7" tint="0.59999389629810485"/>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2" tint="-9.9978637043366805E-2"/>
        <bgColor indexed="64"/>
      </patternFill>
    </fill>
    <fill>
      <patternFill patternType="solid">
        <fgColor rgb="FF00B0F0"/>
        <bgColor indexed="64"/>
      </patternFill>
    </fill>
    <fill>
      <patternFill patternType="solid">
        <fgColor rgb="FFFFC000"/>
        <bgColor indexed="64"/>
      </patternFill>
    </fill>
    <fill>
      <patternFill patternType="solid">
        <fgColor theme="0" tint="-0.14999847407452621"/>
        <bgColor indexed="64"/>
      </patternFill>
    </fill>
    <fill>
      <patternFill patternType="solid">
        <fgColor theme="0" tint="-0.34998626667073579"/>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theme="4" tint="0.59999389629810485"/>
        <bgColor indexed="64"/>
      </patternFill>
    </fill>
    <fill>
      <patternFill patternType="solid">
        <fgColor rgb="FFFFC7CE"/>
      </patternFill>
    </fill>
    <fill>
      <patternFill patternType="solid">
        <fgColor theme="8" tint="-0.249977111117893"/>
        <bgColor indexed="64"/>
      </patternFill>
    </fill>
    <fill>
      <patternFill patternType="solid">
        <fgColor theme="7"/>
        <bgColor indexed="64"/>
      </patternFill>
    </fill>
    <fill>
      <patternFill patternType="solid">
        <fgColor rgb="FFFFCC99"/>
      </patternFill>
    </fill>
    <fill>
      <patternFill patternType="solid">
        <fgColor theme="5" tint="0.59999389629810485"/>
        <bgColor indexed="64"/>
      </patternFill>
    </fill>
    <fill>
      <patternFill patternType="solid">
        <fgColor rgb="FFEBF1DE"/>
        <bgColor rgb="FF000000"/>
      </patternFill>
    </fill>
    <fill>
      <patternFill patternType="solid">
        <fgColor theme="5" tint="0.79998168889431442"/>
        <bgColor indexed="64"/>
      </patternFill>
    </fill>
    <fill>
      <patternFill patternType="solid">
        <fgColor theme="5" tint="0.39997558519241921"/>
        <bgColor indexed="64"/>
      </patternFill>
    </fill>
    <fill>
      <patternFill patternType="solid">
        <fgColor rgb="FF92D050"/>
        <bgColor indexed="64"/>
      </patternFill>
    </fill>
    <fill>
      <patternFill patternType="solid">
        <fgColor theme="0"/>
        <bgColor indexed="64"/>
      </patternFill>
    </fill>
  </fills>
  <borders count="13">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top style="thin">
        <color auto="1"/>
      </top>
      <bottom/>
      <diagonal/>
    </border>
    <border>
      <left style="thin">
        <color rgb="FF7F7F7F"/>
      </left>
      <right style="thin">
        <color rgb="FF7F7F7F"/>
      </right>
      <top style="thin">
        <color rgb="FF7F7F7F"/>
      </top>
      <bottom style="thin">
        <color rgb="FF7F7F7F"/>
      </bottom>
      <diagonal/>
    </border>
    <border>
      <left style="thin">
        <color auto="1"/>
      </left>
      <right/>
      <top/>
      <bottom style="thin">
        <color auto="1"/>
      </bottom>
      <diagonal/>
    </border>
    <border>
      <left style="thin">
        <color rgb="FFB2B2B2"/>
      </left>
      <right/>
      <top style="thin">
        <color rgb="FFB2B2B2"/>
      </top>
      <bottom style="thin">
        <color rgb="FFB2B2B2"/>
      </bottom>
      <diagonal/>
    </border>
    <border>
      <left style="thin">
        <color auto="1"/>
      </left>
      <right/>
      <top/>
      <bottom/>
      <diagonal/>
    </border>
  </borders>
  <cellStyleXfs count="585">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14" fillId="8" borderId="0" applyNumberFormat="0" applyBorder="0" applyAlignment="0" applyProtection="0"/>
    <xf numFmtId="0" fontId="13" fillId="9" borderId="5" applyNumberFormat="0" applyFont="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4" fillId="23" borderId="0" applyNumberFormat="0" applyBorder="0" applyAlignment="0" applyProtection="0"/>
    <xf numFmtId="0" fontId="23" fillId="26" borderId="9" applyNumberFormat="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312">
    <xf numFmtId="0" fontId="0" fillId="0" borderId="0" xfId="0"/>
    <xf numFmtId="0" fontId="0" fillId="0" borderId="0" xfId="0" applyBorder="1" applyAlignment="1">
      <alignment horizontal="center"/>
    </xf>
    <xf numFmtId="0" fontId="0" fillId="0" borderId="0" xfId="0" applyBorder="1"/>
    <xf numFmtId="0" fontId="0" fillId="0" borderId="1" xfId="0" applyBorder="1" applyAlignment="1">
      <alignment horizontal="center" vertical="center" wrapText="1"/>
    </xf>
    <xf numFmtId="0" fontId="0" fillId="0" borderId="1" xfId="0" applyBorder="1" applyAlignment="1">
      <alignment vertical="center" wrapText="1"/>
    </xf>
    <xf numFmtId="0" fontId="1" fillId="2" borderId="1" xfId="0" applyFont="1" applyFill="1" applyBorder="1" applyAlignment="1">
      <alignment horizontal="center"/>
    </xf>
    <xf numFmtId="0" fontId="1" fillId="2" borderId="1" xfId="0" applyFont="1" applyFill="1" applyBorder="1" applyAlignment="1">
      <alignment horizontal="center" vertical="center"/>
    </xf>
    <xf numFmtId="0" fontId="0" fillId="0" borderId="0" xfId="0" applyBorder="1" applyAlignment="1">
      <alignment horizontal="left"/>
    </xf>
    <xf numFmtId="0" fontId="1" fillId="2" borderId="1" xfId="0" applyFont="1" applyFill="1" applyBorder="1" applyAlignment="1">
      <alignment horizontal="center" wrapText="1"/>
    </xf>
    <xf numFmtId="0" fontId="0" fillId="0" borderId="0" xfId="0" applyBorder="1" applyAlignment="1">
      <alignment wrapText="1"/>
    </xf>
    <xf numFmtId="0" fontId="0" fillId="0" borderId="0" xfId="0" applyAlignment="1">
      <alignment wrapText="1"/>
    </xf>
    <xf numFmtId="0" fontId="0" fillId="0" borderId="1" xfId="0" applyBorder="1" applyAlignment="1">
      <alignment horizontal="center" vertical="center"/>
    </xf>
    <xf numFmtId="164" fontId="0" fillId="0" borderId="1" xfId="0" applyNumberFormat="1" applyBorder="1" applyAlignment="1">
      <alignment horizontal="center" vertical="center"/>
    </xf>
    <xf numFmtId="0" fontId="0" fillId="0" borderId="1" xfId="0" applyBorder="1" applyAlignment="1">
      <alignment vertical="center"/>
    </xf>
    <xf numFmtId="49" fontId="0" fillId="0" borderId="1" xfId="0" applyNumberFormat="1" applyBorder="1" applyAlignment="1">
      <alignment horizontal="left" vertical="center" wrapText="1"/>
    </xf>
    <xf numFmtId="1" fontId="0" fillId="0" borderId="1" xfId="0" applyNumberFormat="1" applyBorder="1" applyAlignment="1">
      <alignment horizontal="center" vertical="center"/>
    </xf>
    <xf numFmtId="0" fontId="0" fillId="0" borderId="0" xfId="0" applyAlignment="1">
      <alignment horizontal="left"/>
    </xf>
    <xf numFmtId="0" fontId="0" fillId="3" borderId="1" xfId="0" applyFill="1" applyBorder="1" applyAlignment="1">
      <alignment horizontal="center" vertical="center" wrapText="1"/>
    </xf>
    <xf numFmtId="0" fontId="0" fillId="3" borderId="1" xfId="0" applyFill="1" applyBorder="1" applyAlignment="1">
      <alignment horizontal="center" vertical="center"/>
    </xf>
    <xf numFmtId="165" fontId="0" fillId="0" borderId="1" xfId="0" applyNumberFormat="1" applyBorder="1" applyAlignment="1">
      <alignment horizontal="center" vertical="center"/>
    </xf>
    <xf numFmtId="0" fontId="0" fillId="0" borderId="0" xfId="0" applyAlignment="1">
      <alignment horizontal="right"/>
    </xf>
    <xf numFmtId="49" fontId="0" fillId="0" borderId="1" xfId="0" applyNumberFormat="1" applyBorder="1" applyAlignment="1">
      <alignment vertical="center" wrapText="1"/>
    </xf>
    <xf numFmtId="49" fontId="9" fillId="0" borderId="1" xfId="0" applyNumberFormat="1" applyFont="1" applyBorder="1" applyAlignment="1">
      <alignment horizontal="left" vertical="center" wrapText="1"/>
    </xf>
    <xf numFmtId="0" fontId="0" fillId="0" borderId="0" xfId="0" applyAlignment="1">
      <alignment horizontal="right" vertical="top"/>
    </xf>
    <xf numFmtId="0" fontId="0" fillId="4" borderId="1" xfId="0" applyFill="1" applyBorder="1" applyAlignment="1">
      <alignment horizontal="center" vertical="center" wrapText="1"/>
    </xf>
    <xf numFmtId="0" fontId="6" fillId="4" borderId="1" xfId="0" applyFont="1" applyFill="1" applyBorder="1" applyAlignment="1">
      <alignment horizontal="right"/>
    </xf>
    <xf numFmtId="0" fontId="8" fillId="4" borderId="1" xfId="0" applyFont="1" applyFill="1" applyBorder="1" applyAlignment="1">
      <alignment horizontal="center"/>
    </xf>
    <xf numFmtId="0" fontId="7" fillId="4" borderId="2" xfId="0" applyFont="1" applyFill="1" applyBorder="1"/>
    <xf numFmtId="0" fontId="0" fillId="4" borderId="3" xfId="0" applyFill="1" applyBorder="1"/>
    <xf numFmtId="0" fontId="0" fillId="4" borderId="4" xfId="0" applyFill="1" applyBorder="1"/>
    <xf numFmtId="0" fontId="0" fillId="2" borderId="1" xfId="0" applyFill="1" applyBorder="1" applyAlignment="1">
      <alignment wrapText="1"/>
    </xf>
    <xf numFmtId="0" fontId="0" fillId="2" borderId="1" xfId="0" applyFill="1" applyBorder="1" applyAlignment="1">
      <alignment horizontal="right" vertical="top"/>
    </xf>
    <xf numFmtId="0" fontId="0" fillId="4" borderId="1" xfId="0" applyFill="1" applyBorder="1" applyAlignment="1">
      <alignment horizontal="right"/>
    </xf>
    <xf numFmtId="0" fontId="6" fillId="4" borderId="1" xfId="0" applyFont="1" applyFill="1" applyBorder="1" applyAlignment="1">
      <alignment horizontal="right" vertical="center"/>
    </xf>
    <xf numFmtId="0" fontId="8" fillId="4" borderId="1" xfId="0" applyFont="1" applyFill="1" applyBorder="1" applyAlignment="1">
      <alignment horizontal="center" vertical="center"/>
    </xf>
    <xf numFmtId="0" fontId="10" fillId="0" borderId="1" xfId="0" applyFont="1" applyBorder="1" applyAlignment="1">
      <alignment horizontal="center" vertical="center" wrapText="1"/>
    </xf>
    <xf numFmtId="0" fontId="11" fillId="0" borderId="0" xfId="0" applyFont="1"/>
    <xf numFmtId="14" fontId="0" fillId="0" borderId="0" xfId="0" applyNumberFormat="1"/>
    <xf numFmtId="0" fontId="11" fillId="4" borderId="3" xfId="0" applyFont="1" applyFill="1" applyBorder="1"/>
    <xf numFmtId="0" fontId="0" fillId="0" borderId="0" xfId="0" applyFill="1" applyBorder="1"/>
    <xf numFmtId="0" fontId="1" fillId="2" borderId="1" xfId="0" applyFont="1" applyFill="1" applyBorder="1" applyAlignment="1">
      <alignment horizontal="center" vertical="center" wrapText="1"/>
    </xf>
    <xf numFmtId="0" fontId="12" fillId="0" borderId="0" xfId="0" applyFont="1" applyAlignment="1">
      <alignment wrapText="1"/>
    </xf>
    <xf numFmtId="0" fontId="0" fillId="6" borderId="1" xfId="0" applyFill="1" applyBorder="1" applyAlignment="1">
      <alignment wrapText="1"/>
    </xf>
    <xf numFmtId="0" fontId="0" fillId="0" borderId="0" xfId="0" applyFill="1" applyBorder="1" applyAlignment="1">
      <alignment horizontal="center" vertical="center" wrapText="1"/>
    </xf>
    <xf numFmtId="0" fontId="0" fillId="0" borderId="0" xfId="0" applyFill="1"/>
    <xf numFmtId="0" fontId="0" fillId="0" borderId="0" xfId="0" applyFill="1" applyBorder="1" applyAlignment="1">
      <alignment wrapText="1"/>
    </xf>
    <xf numFmtId="0" fontId="0" fillId="0" borderId="1" xfId="0" applyFill="1" applyBorder="1" applyAlignment="1">
      <alignment horizontal="center" vertical="center" wrapText="1"/>
    </xf>
    <xf numFmtId="0" fontId="0" fillId="0" borderId="1" xfId="0" applyBorder="1"/>
    <xf numFmtId="0" fontId="0" fillId="0" borderId="5" xfId="472" applyFont="1" applyFill="1"/>
    <xf numFmtId="0" fontId="14" fillId="0" borderId="0" xfId="471" applyFill="1"/>
    <xf numFmtId="0" fontId="16" fillId="0" borderId="0" xfId="0" applyFont="1"/>
    <xf numFmtId="49" fontId="0" fillId="0" borderId="1" xfId="0" applyNumberFormat="1" applyFill="1" applyBorder="1" applyAlignment="1">
      <alignment vertical="center" wrapText="1"/>
    </xf>
    <xf numFmtId="14" fontId="0" fillId="7" borderId="0" xfId="0" applyNumberFormat="1" applyFill="1"/>
    <xf numFmtId="0" fontId="15" fillId="0" borderId="0" xfId="0" applyFont="1"/>
    <xf numFmtId="0" fontId="0" fillId="11" borderId="1" xfId="0" applyFill="1" applyBorder="1" applyAlignment="1">
      <alignment wrapText="1"/>
    </xf>
    <xf numFmtId="0" fontId="0" fillId="7" borderId="0" xfId="0" applyFill="1"/>
    <xf numFmtId="0" fontId="17" fillId="7" borderId="0" xfId="0" applyFont="1" applyFill="1"/>
    <xf numFmtId="0" fontId="0" fillId="0" borderId="0" xfId="0" applyBorder="1" applyAlignment="1">
      <alignment horizontal="center" vertical="center" wrapText="1"/>
    </xf>
    <xf numFmtId="164" fontId="0" fillId="0" borderId="0" xfId="0" applyNumberFormat="1" applyBorder="1" applyAlignment="1">
      <alignment horizontal="center" vertical="center" wrapText="1"/>
    </xf>
    <xf numFmtId="49" fontId="0" fillId="0" borderId="0" xfId="0" applyNumberFormat="1" applyBorder="1" applyAlignment="1">
      <alignment vertical="center" wrapText="1"/>
    </xf>
    <xf numFmtId="0" fontId="0" fillId="0" borderId="0" xfId="0" applyBorder="1" applyAlignment="1">
      <alignment horizontal="center" vertical="center"/>
    </xf>
    <xf numFmtId="0" fontId="21" fillId="0" borderId="0" xfId="0" applyFont="1"/>
    <xf numFmtId="0" fontId="1" fillId="0" borderId="1" xfId="0" applyFont="1" applyFill="1" applyBorder="1" applyAlignment="1">
      <alignment wrapText="1"/>
    </xf>
    <xf numFmtId="0" fontId="0" fillId="0" borderId="1" xfId="0" applyFill="1" applyBorder="1" applyAlignment="1">
      <alignment wrapText="1"/>
    </xf>
    <xf numFmtId="0" fontId="0" fillId="13" borderId="0" xfId="0" applyFill="1" applyAlignment="1">
      <alignment wrapText="1"/>
    </xf>
    <xf numFmtId="0" fontId="0" fillId="0" borderId="0" xfId="0" applyAlignment="1">
      <alignment vertical="center" wrapText="1"/>
    </xf>
    <xf numFmtId="0" fontId="0" fillId="0" borderId="0" xfId="0" applyAlignment="1">
      <alignment vertical="center"/>
    </xf>
    <xf numFmtId="0" fontId="0" fillId="15" borderId="0" xfId="0" applyFill="1"/>
    <xf numFmtId="0" fontId="22" fillId="4" borderId="2" xfId="0" applyFont="1" applyFill="1" applyBorder="1"/>
    <xf numFmtId="0" fontId="0" fillId="0" borderId="0" xfId="0" applyAlignment="1">
      <alignment horizontal="center" vertical="center"/>
    </xf>
    <xf numFmtId="0" fontId="0" fillId="20" borderId="1" xfId="0" applyFill="1" applyBorder="1" applyAlignment="1">
      <alignment horizontal="center" vertical="center" wrapText="1"/>
    </xf>
    <xf numFmtId="0" fontId="0" fillId="20" borderId="0" xfId="0" applyFill="1" applyAlignment="1">
      <alignment wrapText="1"/>
    </xf>
    <xf numFmtId="164" fontId="0" fillId="0" borderId="1" xfId="0" applyNumberFormat="1" applyFill="1" applyBorder="1" applyAlignment="1">
      <alignment horizontal="center" vertical="center" wrapText="1"/>
    </xf>
    <xf numFmtId="49" fontId="19" fillId="0" borderId="1" xfId="0" applyNumberFormat="1" applyFont="1" applyFill="1" applyBorder="1" applyAlignment="1">
      <alignment vertical="center" wrapText="1"/>
    </xf>
    <xf numFmtId="0" fontId="0" fillId="21" borderId="0" xfId="0" applyFill="1"/>
    <xf numFmtId="0" fontId="0" fillId="21" borderId="0" xfId="0" applyFill="1" applyAlignment="1">
      <alignment wrapText="1"/>
    </xf>
    <xf numFmtId="0" fontId="0" fillId="22" borderId="0" xfId="0" applyFill="1"/>
    <xf numFmtId="0" fontId="0" fillId="7" borderId="0" xfId="0" applyFill="1" applyAlignment="1">
      <alignment vertical="center"/>
    </xf>
    <xf numFmtId="0" fontId="0" fillId="14" borderId="0" xfId="0" applyFill="1" applyAlignment="1"/>
    <xf numFmtId="0" fontId="7" fillId="4" borderId="3" xfId="0" applyFont="1" applyFill="1" applyBorder="1"/>
    <xf numFmtId="0" fontId="10" fillId="0" borderId="1" xfId="0" applyFont="1" applyFill="1" applyBorder="1" applyAlignment="1">
      <alignment horizontal="center" vertical="center" wrapText="1"/>
    </xf>
    <xf numFmtId="0" fontId="16" fillId="0" borderId="1" xfId="0" applyFont="1" applyFill="1" applyBorder="1" applyAlignment="1">
      <alignment horizontal="center" vertical="center" wrapText="1"/>
    </xf>
    <xf numFmtId="0" fontId="19" fillId="0" borderId="1" xfId="0" applyFont="1" applyFill="1" applyBorder="1" applyAlignment="1">
      <alignment horizontal="center" vertical="center" wrapText="1"/>
    </xf>
    <xf numFmtId="49" fontId="0" fillId="0" borderId="1" xfId="0" applyNumberFormat="1" applyFill="1" applyBorder="1" applyAlignment="1">
      <alignment horizontal="left" vertical="center" wrapText="1"/>
    </xf>
    <xf numFmtId="0" fontId="20" fillId="0" borderId="1" xfId="0" applyFont="1" applyFill="1" applyBorder="1" applyAlignment="1">
      <alignment vertical="center" wrapText="1"/>
    </xf>
    <xf numFmtId="0" fontId="0" fillId="0" borderId="1" xfId="0" applyFill="1" applyBorder="1"/>
    <xf numFmtId="49" fontId="9" fillId="0" borderId="1" xfId="0" applyNumberFormat="1" applyFont="1" applyFill="1" applyBorder="1" applyAlignment="1">
      <alignment horizontal="left" vertical="center" wrapText="1"/>
    </xf>
    <xf numFmtId="49" fontId="19" fillId="0" borderId="1" xfId="0" applyNumberFormat="1" applyFont="1" applyFill="1" applyBorder="1" applyAlignment="1">
      <alignment horizontal="left" vertical="center" wrapText="1"/>
    </xf>
    <xf numFmtId="0" fontId="19" fillId="0" borderId="1" xfId="0" applyFont="1" applyFill="1" applyBorder="1"/>
    <xf numFmtId="0" fontId="19" fillId="0" borderId="1" xfId="0" applyFont="1" applyFill="1" applyBorder="1" applyAlignment="1">
      <alignment vertical="center" wrapText="1"/>
    </xf>
    <xf numFmtId="0" fontId="19" fillId="0" borderId="1" xfId="0" applyFont="1" applyFill="1" applyBorder="1" applyAlignment="1">
      <alignment wrapText="1"/>
    </xf>
    <xf numFmtId="0" fontId="16" fillId="0" borderId="1" xfId="0" applyFont="1" applyFill="1" applyBorder="1" applyAlignment="1">
      <alignment vertical="center" wrapText="1"/>
    </xf>
    <xf numFmtId="0" fontId="0" fillId="0" borderId="1" xfId="0" applyFill="1" applyBorder="1" applyAlignment="1">
      <alignment vertical="center" wrapText="1"/>
    </xf>
    <xf numFmtId="0" fontId="19" fillId="11" borderId="1" xfId="0" applyFont="1" applyFill="1" applyBorder="1" applyAlignment="1">
      <alignment wrapText="1"/>
    </xf>
    <xf numFmtId="0" fontId="20" fillId="0" borderId="1" xfId="0" applyFont="1" applyFill="1" applyBorder="1" applyAlignment="1">
      <alignment horizontal="center" vertical="center" wrapText="1"/>
    </xf>
    <xf numFmtId="49" fontId="20" fillId="0" borderId="1" xfId="0" applyNumberFormat="1" applyFont="1" applyFill="1" applyBorder="1" applyAlignment="1">
      <alignment horizontal="left" vertical="center" wrapText="1"/>
    </xf>
    <xf numFmtId="0" fontId="20" fillId="0" borderId="1" xfId="0" applyFont="1" applyFill="1" applyBorder="1"/>
    <xf numFmtId="164" fontId="16" fillId="0" borderId="1" xfId="0" applyNumberFormat="1" applyFont="1" applyFill="1" applyBorder="1" applyAlignment="1">
      <alignment horizontal="center" vertical="center" wrapText="1"/>
    </xf>
    <xf numFmtId="49" fontId="16" fillId="0" borderId="1" xfId="0" applyNumberFormat="1" applyFont="1" applyFill="1" applyBorder="1" applyAlignment="1">
      <alignment vertical="center" wrapText="1"/>
    </xf>
    <xf numFmtId="164" fontId="19" fillId="0" borderId="1" xfId="0" applyNumberFormat="1" applyFont="1" applyFill="1" applyBorder="1" applyAlignment="1">
      <alignment horizontal="center" vertical="center" wrapText="1"/>
    </xf>
    <xf numFmtId="49" fontId="20" fillId="0" borderId="1" xfId="0" applyNumberFormat="1" applyFont="1" applyFill="1" applyBorder="1" applyAlignment="1">
      <alignment vertical="center" wrapText="1"/>
    </xf>
    <xf numFmtId="49" fontId="19" fillId="0" borderId="1" xfId="0" quotePrefix="1" applyNumberFormat="1" applyFont="1" applyFill="1" applyBorder="1" applyAlignment="1">
      <alignment vertical="center" wrapText="1"/>
    </xf>
    <xf numFmtId="0" fontId="0" fillId="0" borderId="1" xfId="0" applyFill="1" applyBorder="1" applyAlignment="1">
      <alignment horizontal="center" vertical="center"/>
    </xf>
    <xf numFmtId="0" fontId="19" fillId="0" borderId="1" xfId="0" applyFont="1" applyFill="1" applyBorder="1" applyAlignment="1">
      <alignment horizontal="center" vertical="center"/>
    </xf>
    <xf numFmtId="0" fontId="0" fillId="0" borderId="2" xfId="0" applyFill="1" applyBorder="1" applyAlignment="1">
      <alignment horizontal="center" vertical="center" wrapText="1"/>
    </xf>
    <xf numFmtId="49" fontId="0" fillId="0" borderId="3" xfId="0" applyNumberFormat="1" applyFill="1" applyBorder="1" applyAlignment="1">
      <alignment horizontal="left" vertical="center" wrapText="1"/>
    </xf>
    <xf numFmtId="49" fontId="0" fillId="0" borderId="4" xfId="0" applyNumberFormat="1" applyFill="1" applyBorder="1" applyAlignment="1">
      <alignment horizontal="left" vertical="center" wrapText="1"/>
    </xf>
    <xf numFmtId="49" fontId="19" fillId="0" borderId="1" xfId="0" applyNumberFormat="1" applyFont="1" applyFill="1" applyBorder="1" applyAlignment="1">
      <alignment horizontal="center" vertical="center" wrapText="1"/>
    </xf>
    <xf numFmtId="0" fontId="0" fillId="11" borderId="0" xfId="0" applyFill="1" applyBorder="1" applyAlignment="1">
      <alignment horizontal="center" vertical="center" wrapText="1"/>
    </xf>
    <xf numFmtId="0" fontId="10" fillId="0" borderId="6" xfId="0" applyFont="1" applyFill="1" applyBorder="1" applyAlignment="1">
      <alignment horizontal="center" vertical="center" wrapText="1"/>
    </xf>
    <xf numFmtId="0" fontId="0" fillId="0" borderId="6" xfId="0" applyFill="1" applyBorder="1" applyAlignment="1">
      <alignment horizontal="center" vertical="center" wrapText="1"/>
    </xf>
    <xf numFmtId="0" fontId="19" fillId="0" borderId="7" xfId="0" applyFont="1" applyFill="1" applyBorder="1" applyAlignment="1">
      <alignment horizontal="center" vertical="center" wrapText="1"/>
    </xf>
    <xf numFmtId="0" fontId="15" fillId="0" borderId="1" xfId="0" applyFont="1" applyBorder="1" applyAlignment="1">
      <alignment horizontal="center" vertical="center"/>
    </xf>
    <xf numFmtId="0" fontId="23" fillId="0" borderId="5" xfId="472" applyFont="1" applyFill="1"/>
    <xf numFmtId="0" fontId="14" fillId="0" borderId="5" xfId="472" applyFont="1" applyFill="1"/>
    <xf numFmtId="49" fontId="0" fillId="10" borderId="1" xfId="0" applyNumberFormat="1" applyFill="1" applyBorder="1" applyAlignment="1">
      <alignment horizontal="left" vertical="center" wrapText="1"/>
    </xf>
    <xf numFmtId="0" fontId="0" fillId="7" borderId="0" xfId="0" applyFill="1" applyAlignment="1"/>
    <xf numFmtId="14" fontId="25" fillId="10" borderId="0" xfId="521" applyNumberFormat="1" applyFont="1" applyFill="1"/>
    <xf numFmtId="0" fontId="25" fillId="10" borderId="0" xfId="521" applyFont="1" applyFill="1"/>
    <xf numFmtId="0" fontId="17" fillId="7" borderId="1" xfId="0" applyFont="1" applyFill="1" applyBorder="1"/>
    <xf numFmtId="49" fontId="25" fillId="0" borderId="1" xfId="521" applyNumberFormat="1" applyFont="1" applyFill="1" applyBorder="1" applyAlignment="1">
      <alignment vertical="center" wrapText="1"/>
    </xf>
    <xf numFmtId="0" fontId="16" fillId="0" borderId="1" xfId="0" applyFont="1" applyFill="1" applyBorder="1" applyAlignment="1">
      <alignment vertical="center"/>
    </xf>
    <xf numFmtId="0" fontId="16" fillId="0" borderId="1" xfId="0" applyFont="1" applyFill="1" applyBorder="1"/>
    <xf numFmtId="0" fontId="18" fillId="0" borderId="1" xfId="0" applyFont="1" applyBorder="1"/>
    <xf numFmtId="0" fontId="0" fillId="7" borderId="1" xfId="0" applyFill="1" applyBorder="1"/>
    <xf numFmtId="0" fontId="27" fillId="4" borderId="1" xfId="0" applyFont="1" applyFill="1" applyBorder="1" applyAlignment="1">
      <alignment horizontal="center"/>
    </xf>
    <xf numFmtId="0" fontId="27" fillId="4" borderId="1" xfId="0" applyFont="1" applyFill="1" applyBorder="1" applyAlignment="1">
      <alignment horizontal="center" vertical="center"/>
    </xf>
    <xf numFmtId="0" fontId="8" fillId="4" borderId="1" xfId="0" applyFont="1" applyFill="1" applyBorder="1" applyAlignment="1">
      <alignment horizontal="center" vertical="center" wrapText="1"/>
    </xf>
    <xf numFmtId="14" fontId="25" fillId="0" borderId="0" xfId="521" applyNumberFormat="1" applyFont="1" applyFill="1"/>
    <xf numFmtId="0" fontId="25" fillId="0" borderId="0" xfId="521" applyFont="1" applyFill="1"/>
    <xf numFmtId="1" fontId="19" fillId="0" borderId="1" xfId="0" applyNumberFormat="1" applyFont="1" applyFill="1" applyBorder="1" applyAlignment="1">
      <alignment horizontal="center" vertical="center"/>
    </xf>
    <xf numFmtId="14" fontId="0" fillId="0" borderId="0" xfId="0" applyNumberFormat="1" applyFill="1"/>
    <xf numFmtId="0" fontId="19" fillId="0" borderId="0" xfId="0" applyFont="1" applyFill="1"/>
    <xf numFmtId="0" fontId="18" fillId="7" borderId="1" xfId="0" applyFont="1" applyFill="1" applyBorder="1"/>
    <xf numFmtId="0" fontId="17" fillId="0" borderId="1" xfId="0" applyFont="1" applyFill="1" applyBorder="1" applyAlignment="1">
      <alignment vertical="center" wrapText="1"/>
    </xf>
    <xf numFmtId="0" fontId="0" fillId="0" borderId="7" xfId="0" applyFont="1" applyFill="1" applyBorder="1" applyAlignment="1">
      <alignment horizontal="center" vertical="center" wrapText="1"/>
    </xf>
    <xf numFmtId="0" fontId="0" fillId="0" borderId="1" xfId="0" applyFont="1" applyFill="1" applyBorder="1" applyAlignment="1">
      <alignment horizontal="center" vertical="center" wrapText="1"/>
    </xf>
    <xf numFmtId="0" fontId="17" fillId="0" borderId="1" xfId="0" applyFont="1" applyFill="1" applyBorder="1" applyAlignment="1">
      <alignment horizontal="center" vertical="center"/>
    </xf>
    <xf numFmtId="0" fontId="17" fillId="0" borderId="1" xfId="0" applyFont="1" applyFill="1" applyBorder="1" applyAlignment="1">
      <alignment wrapText="1"/>
    </xf>
    <xf numFmtId="0" fontId="17" fillId="0" borderId="1" xfId="0" applyFont="1" applyFill="1" applyBorder="1"/>
    <xf numFmtId="0" fontId="20" fillId="0" borderId="1" xfId="0" applyFont="1" applyFill="1" applyBorder="1" applyAlignment="1">
      <alignment wrapText="1"/>
    </xf>
    <xf numFmtId="14" fontId="25" fillId="7" borderId="9" xfId="522" applyNumberFormat="1" applyFont="1" applyFill="1"/>
    <xf numFmtId="0" fontId="25" fillId="7" borderId="9" xfId="522" applyFont="1" applyFill="1"/>
    <xf numFmtId="14" fontId="25" fillId="11" borderId="0" xfId="521" applyNumberFormat="1" applyFont="1" applyFill="1"/>
    <xf numFmtId="0" fontId="25" fillId="11" borderId="0" xfId="521" applyFont="1" applyFill="1"/>
    <xf numFmtId="0" fontId="0" fillId="27" borderId="1" xfId="0" applyFill="1" applyBorder="1" applyAlignment="1">
      <alignment horizontal="center" vertical="center"/>
    </xf>
    <xf numFmtId="164" fontId="0" fillId="27" borderId="1" xfId="0" applyNumberFormat="1" applyFill="1" applyBorder="1" applyAlignment="1">
      <alignment horizontal="center" vertical="center"/>
    </xf>
    <xf numFmtId="0" fontId="0" fillId="27" borderId="1" xfId="0" applyFill="1" applyBorder="1" applyAlignment="1">
      <alignment vertical="center"/>
    </xf>
    <xf numFmtId="0" fontId="0" fillId="27" borderId="1" xfId="0" applyFill="1" applyBorder="1" applyAlignment="1">
      <alignment vertical="center" wrapText="1"/>
    </xf>
    <xf numFmtId="1" fontId="0" fillId="27" borderId="1" xfId="0" applyNumberFormat="1" applyFill="1" applyBorder="1" applyAlignment="1">
      <alignment horizontal="center" vertical="center"/>
    </xf>
    <xf numFmtId="1" fontId="0" fillId="27" borderId="1" xfId="0" applyNumberFormat="1" applyFill="1" applyBorder="1" applyAlignment="1">
      <alignment horizontal="center" vertical="center" wrapText="1"/>
    </xf>
    <xf numFmtId="49" fontId="0" fillId="27" borderId="1" xfId="0" applyNumberFormat="1" applyFill="1" applyBorder="1" applyAlignment="1">
      <alignment horizontal="left" vertical="center" wrapText="1"/>
    </xf>
    <xf numFmtId="0" fontId="19" fillId="27" borderId="1" xfId="0" applyFont="1" applyFill="1" applyBorder="1" applyAlignment="1">
      <alignment horizontal="center" vertical="center"/>
    </xf>
    <xf numFmtId="1" fontId="16" fillId="27" borderId="1" xfId="0" applyNumberFormat="1" applyFont="1" applyFill="1" applyBorder="1" applyAlignment="1">
      <alignment horizontal="center" vertical="center"/>
    </xf>
    <xf numFmtId="49" fontId="19" fillId="27" borderId="1" xfId="0" applyNumberFormat="1" applyFont="1" applyFill="1" applyBorder="1" applyAlignment="1">
      <alignment horizontal="left" vertical="center" wrapText="1"/>
    </xf>
    <xf numFmtId="0" fontId="7" fillId="27" borderId="2" xfId="0" applyFont="1" applyFill="1" applyBorder="1"/>
    <xf numFmtId="0" fontId="0" fillId="27" borderId="3" xfId="0" applyFill="1" applyBorder="1"/>
    <xf numFmtId="0" fontId="0" fillId="27" borderId="4" xfId="0" applyFill="1" applyBorder="1"/>
    <xf numFmtId="0" fontId="17" fillId="0" borderId="1" xfId="0" applyFont="1" applyFill="1" applyBorder="1" applyAlignment="1">
      <alignment horizontal="center" vertical="center" wrapText="1"/>
    </xf>
    <xf numFmtId="0" fontId="0" fillId="20" borderId="1" xfId="0" applyFont="1" applyFill="1" applyBorder="1" applyAlignment="1">
      <alignment horizontal="center" vertical="center" wrapText="1"/>
    </xf>
    <xf numFmtId="49" fontId="9" fillId="20" borderId="1" xfId="0" applyNumberFormat="1" applyFont="1" applyFill="1" applyBorder="1" applyAlignment="1">
      <alignment horizontal="left" vertical="center" wrapText="1"/>
    </xf>
    <xf numFmtId="0" fontId="0" fillId="20" borderId="1" xfId="0" applyFill="1" applyBorder="1" applyAlignment="1">
      <alignment wrapText="1"/>
    </xf>
    <xf numFmtId="0" fontId="17" fillId="20" borderId="1" xfId="0" applyFont="1" applyFill="1" applyBorder="1" applyAlignment="1">
      <alignment horizontal="center" vertical="center" wrapText="1"/>
    </xf>
    <xf numFmtId="0" fontId="0" fillId="20" borderId="1" xfId="0" applyFill="1" applyBorder="1" applyAlignment="1">
      <alignment vertical="center" wrapText="1"/>
    </xf>
    <xf numFmtId="0" fontId="1" fillId="20" borderId="1" xfId="0" applyFont="1" applyFill="1" applyBorder="1" applyAlignment="1">
      <alignment horizontal="center"/>
    </xf>
    <xf numFmtId="0" fontId="31" fillId="28" borderId="1" xfId="0" applyFont="1" applyFill="1" applyBorder="1" applyAlignment="1">
      <alignment horizontal="center"/>
    </xf>
    <xf numFmtId="0" fontId="20" fillId="20" borderId="1" xfId="0" applyFont="1" applyFill="1" applyBorder="1" applyAlignment="1">
      <alignment horizontal="center" vertical="center" wrapText="1"/>
    </xf>
    <xf numFmtId="0" fontId="19" fillId="20" borderId="1" xfId="0" applyFont="1" applyFill="1" applyBorder="1" applyAlignment="1">
      <alignment horizontal="center" vertical="center" wrapText="1"/>
    </xf>
    <xf numFmtId="0" fontId="10" fillId="20" borderId="1" xfId="0" applyFont="1" applyFill="1" applyBorder="1" applyAlignment="1">
      <alignment horizontal="center" vertical="center" wrapText="1"/>
    </xf>
    <xf numFmtId="0" fontId="20" fillId="20" borderId="1" xfId="0" applyFont="1" applyFill="1" applyBorder="1"/>
    <xf numFmtId="0" fontId="0" fillId="29" borderId="1" xfId="0" applyFill="1" applyBorder="1" applyAlignment="1">
      <alignment vertical="center" wrapText="1"/>
    </xf>
    <xf numFmtId="0" fontId="0" fillId="29" borderId="0" xfId="0" applyFill="1" applyAlignment="1">
      <alignment vertical="center"/>
    </xf>
    <xf numFmtId="0" fontId="0" fillId="29" borderId="0" xfId="0" applyFill="1" applyAlignment="1">
      <alignment horizontal="right" vertical="center"/>
    </xf>
    <xf numFmtId="0" fontId="0" fillId="0" borderId="0" xfId="0" applyFill="1" applyAlignment="1">
      <alignment vertical="center"/>
    </xf>
    <xf numFmtId="0" fontId="0" fillId="0" borderId="4" xfId="0" applyFill="1" applyBorder="1" applyAlignment="1">
      <alignment horizontal="center" vertical="center" wrapText="1"/>
    </xf>
    <xf numFmtId="0" fontId="0" fillId="0" borderId="0" xfId="0" applyFill="1" applyAlignment="1">
      <alignment vertical="center" wrapText="1"/>
    </xf>
    <xf numFmtId="0" fontId="0" fillId="0" borderId="6" xfId="0" applyFont="1" applyFill="1" applyBorder="1" applyAlignment="1">
      <alignment horizontal="center" vertical="center" wrapText="1"/>
    </xf>
    <xf numFmtId="0" fontId="0" fillId="29" borderId="1" xfId="0" applyFill="1" applyBorder="1" applyAlignment="1">
      <alignment horizontal="center" vertical="center" wrapText="1"/>
    </xf>
    <xf numFmtId="49" fontId="19" fillId="29" borderId="1" xfId="0" applyNumberFormat="1" applyFont="1" applyFill="1" applyBorder="1" applyAlignment="1">
      <alignment vertical="center" wrapText="1"/>
    </xf>
    <xf numFmtId="0" fontId="19" fillId="29" borderId="1" xfId="0" applyFont="1" applyFill="1" applyBorder="1" applyAlignment="1">
      <alignment horizontal="center" vertical="center" wrapText="1"/>
    </xf>
    <xf numFmtId="49" fontId="0" fillId="29" borderId="1" xfId="0" applyNumberFormat="1" applyFill="1" applyBorder="1" applyAlignment="1">
      <alignment horizontal="left" vertical="center" wrapText="1"/>
    </xf>
    <xf numFmtId="0" fontId="19" fillId="29" borderId="1" xfId="0" applyFont="1" applyFill="1" applyBorder="1" applyAlignment="1">
      <alignment vertical="center" wrapText="1"/>
    </xf>
    <xf numFmtId="0" fontId="1" fillId="29" borderId="1" xfId="0" applyFont="1" applyFill="1" applyBorder="1" applyAlignment="1">
      <alignment wrapText="1"/>
    </xf>
    <xf numFmtId="0" fontId="0" fillId="29" borderId="1" xfId="0" applyFont="1" applyFill="1" applyBorder="1" applyAlignment="1">
      <alignment horizontal="center" vertical="center" wrapText="1"/>
    </xf>
    <xf numFmtId="0" fontId="0" fillId="20" borderId="6" xfId="0" applyFont="1" applyFill="1" applyBorder="1" applyAlignment="1">
      <alignment horizontal="center" vertical="center" wrapText="1"/>
    </xf>
    <xf numFmtId="0" fontId="0" fillId="20" borderId="7" xfId="0" applyFont="1" applyFill="1" applyBorder="1" applyAlignment="1">
      <alignment horizontal="center" vertical="center" wrapText="1"/>
    </xf>
    <xf numFmtId="0" fontId="7" fillId="4" borderId="2" xfId="0" applyFont="1" applyFill="1" applyBorder="1" applyAlignment="1">
      <alignment vertical="center"/>
    </xf>
    <xf numFmtId="0" fontId="0" fillId="4" borderId="3" xfId="0" applyFill="1" applyBorder="1" applyAlignment="1">
      <alignment vertical="center"/>
    </xf>
    <xf numFmtId="0" fontId="0" fillId="4" borderId="4" xfId="0" applyFill="1" applyBorder="1" applyAlignment="1">
      <alignment vertical="center"/>
    </xf>
    <xf numFmtId="0" fontId="1" fillId="20" borderId="1" xfId="0" applyFont="1" applyFill="1" applyBorder="1" applyAlignment="1">
      <alignment horizontal="center" vertical="center"/>
    </xf>
    <xf numFmtId="0" fontId="1" fillId="29" borderId="1" xfId="0" applyFont="1" applyFill="1" applyBorder="1" applyAlignment="1">
      <alignment horizontal="center" vertical="center" wrapText="1"/>
    </xf>
    <xf numFmtId="0" fontId="1" fillId="30" borderId="1" xfId="0" applyFont="1" applyFill="1" applyBorder="1" applyAlignment="1">
      <alignment horizontal="center" vertical="center" wrapText="1"/>
    </xf>
    <xf numFmtId="0" fontId="0" fillId="30" borderId="1" xfId="0" applyFill="1" applyBorder="1" applyAlignment="1">
      <alignment horizontal="center" vertical="center" wrapText="1"/>
    </xf>
    <xf numFmtId="49" fontId="19" fillId="30" borderId="1" xfId="0" applyNumberFormat="1" applyFont="1" applyFill="1" applyBorder="1" applyAlignment="1">
      <alignment vertical="center" wrapText="1"/>
    </xf>
    <xf numFmtId="0" fontId="19" fillId="30" borderId="1" xfId="0" applyFont="1" applyFill="1" applyBorder="1" applyAlignment="1">
      <alignment horizontal="center" vertical="center" wrapText="1"/>
    </xf>
    <xf numFmtId="49" fontId="0" fillId="30" borderId="1" xfId="0" applyNumberFormat="1" applyFill="1" applyBorder="1" applyAlignment="1">
      <alignment horizontal="left" vertical="center" wrapText="1"/>
    </xf>
    <xf numFmtId="0" fontId="0" fillId="30" borderId="1" xfId="0" applyFont="1" applyFill="1" applyBorder="1" applyAlignment="1">
      <alignment horizontal="center" vertical="center" wrapText="1"/>
    </xf>
    <xf numFmtId="49" fontId="9" fillId="30" borderId="1" xfId="0" applyNumberFormat="1" applyFont="1" applyFill="1" applyBorder="1" applyAlignment="1">
      <alignment horizontal="left" vertical="center" wrapText="1"/>
    </xf>
    <xf numFmtId="0" fontId="10" fillId="29" borderId="2" xfId="0" applyFont="1" applyFill="1" applyBorder="1" applyAlignment="1">
      <alignment horizontal="center" vertical="center" wrapText="1"/>
    </xf>
    <xf numFmtId="0" fontId="10" fillId="29" borderId="1" xfId="0" applyFont="1" applyFill="1" applyBorder="1" applyAlignment="1">
      <alignment horizontal="center" vertical="center" wrapText="1"/>
    </xf>
    <xf numFmtId="0" fontId="10" fillId="29" borderId="4" xfId="0" applyFont="1" applyFill="1" applyBorder="1" applyAlignment="1">
      <alignment horizontal="center" vertical="center" wrapText="1"/>
    </xf>
    <xf numFmtId="0" fontId="0" fillId="29" borderId="7" xfId="0" applyFill="1" applyBorder="1" applyAlignment="1">
      <alignment horizontal="center" vertical="center" wrapText="1"/>
    </xf>
    <xf numFmtId="0" fontId="0" fillId="29" borderId="2" xfId="0" applyFill="1" applyBorder="1" applyAlignment="1">
      <alignment horizontal="center" vertical="center" wrapText="1"/>
    </xf>
    <xf numFmtId="0" fontId="0" fillId="29" borderId="4" xfId="0" applyFill="1" applyBorder="1" applyAlignment="1">
      <alignment horizontal="center" vertical="center" wrapText="1"/>
    </xf>
    <xf numFmtId="0" fontId="0" fillId="29" borderId="8" xfId="0" applyFill="1" applyBorder="1" applyAlignment="1">
      <alignment horizontal="center" vertical="center" wrapText="1"/>
    </xf>
    <xf numFmtId="0" fontId="28" fillId="29" borderId="1" xfId="0" applyFont="1" applyFill="1" applyBorder="1" applyAlignment="1">
      <alignment horizontal="center" vertical="center" wrapText="1"/>
    </xf>
    <xf numFmtId="0" fontId="29" fillId="29" borderId="1" xfId="0" applyFont="1" applyFill="1" applyBorder="1" applyAlignment="1">
      <alignment horizontal="center" vertical="center" wrapText="1"/>
    </xf>
    <xf numFmtId="49" fontId="20" fillId="29" borderId="1" xfId="0" applyNumberFormat="1" applyFont="1" applyFill="1" applyBorder="1" applyAlignment="1">
      <alignment horizontal="left" vertical="center" wrapText="1"/>
    </xf>
    <xf numFmtId="49" fontId="19" fillId="29" borderId="1" xfId="0" quotePrefix="1" applyNumberFormat="1" applyFont="1" applyFill="1" applyBorder="1" applyAlignment="1">
      <alignment vertical="center" wrapText="1"/>
    </xf>
    <xf numFmtId="49" fontId="19" fillId="29" borderId="1" xfId="0" applyNumberFormat="1" applyFont="1" applyFill="1" applyBorder="1" applyAlignment="1">
      <alignment horizontal="left" vertical="center" wrapText="1"/>
    </xf>
    <xf numFmtId="0" fontId="0" fillId="0" borderId="1" xfId="0" applyFill="1" applyBorder="1" applyAlignment="1">
      <alignment vertical="center"/>
    </xf>
    <xf numFmtId="0" fontId="0" fillId="3" borderId="2" xfId="0" applyFill="1" applyBorder="1" applyAlignment="1">
      <alignment horizontal="center" vertical="center"/>
    </xf>
    <xf numFmtId="0" fontId="0" fillId="0" borderId="2" xfId="0" applyFill="1" applyBorder="1" applyAlignment="1">
      <alignment vertical="center" wrapText="1"/>
    </xf>
    <xf numFmtId="0" fontId="19" fillId="0" borderId="2" xfId="0" applyFont="1" applyFill="1" applyBorder="1" applyAlignment="1">
      <alignment vertical="center" wrapText="1"/>
    </xf>
    <xf numFmtId="0" fontId="19" fillId="29" borderId="2" xfId="0" applyFont="1" applyFill="1" applyBorder="1" applyAlignment="1">
      <alignment vertical="center" wrapText="1"/>
    </xf>
    <xf numFmtId="49" fontId="19" fillId="0" borderId="2" xfId="0" applyNumberFormat="1" applyFont="1" applyFill="1" applyBorder="1" applyAlignment="1">
      <alignment vertical="center" wrapText="1"/>
    </xf>
    <xf numFmtId="0" fontId="0" fillId="0" borderId="10" xfId="0" applyFill="1" applyBorder="1" applyAlignment="1">
      <alignment vertical="center" wrapText="1"/>
    </xf>
    <xf numFmtId="0" fontId="19" fillId="29" borderId="2" xfId="0" applyFont="1" applyFill="1" applyBorder="1" applyAlignment="1">
      <alignment horizontal="center" vertical="center" wrapText="1"/>
    </xf>
    <xf numFmtId="0" fontId="0" fillId="29" borderId="10" xfId="0" applyFill="1" applyBorder="1" applyAlignment="1">
      <alignment vertical="center" wrapText="1"/>
    </xf>
    <xf numFmtId="0" fontId="19" fillId="0" borderId="2" xfId="0" applyFont="1" applyFill="1" applyBorder="1" applyAlignment="1">
      <alignment horizontal="center" vertical="center" wrapText="1"/>
    </xf>
    <xf numFmtId="0" fontId="16" fillId="0" borderId="2" xfId="0" applyFont="1" applyFill="1" applyBorder="1" applyAlignment="1">
      <alignment horizontal="center" vertical="center" wrapText="1"/>
    </xf>
    <xf numFmtId="0" fontId="19" fillId="0" borderId="2" xfId="0" applyFont="1" applyFill="1" applyBorder="1" applyAlignment="1">
      <alignment horizontal="left" vertical="center" wrapText="1"/>
    </xf>
    <xf numFmtId="0" fontId="0" fillId="0" borderId="2" xfId="0" applyFill="1" applyBorder="1" applyAlignment="1">
      <alignment horizontal="left" vertical="center" wrapText="1"/>
    </xf>
    <xf numFmtId="0" fontId="19" fillId="29" borderId="11" xfId="472" applyFont="1" applyFill="1" applyBorder="1" applyAlignment="1">
      <alignment horizontal="center" vertical="center" wrapText="1"/>
    </xf>
    <xf numFmtId="0" fontId="17" fillId="0" borderId="11" xfId="472" applyFont="1" applyFill="1" applyBorder="1" applyAlignment="1">
      <alignment horizontal="center" vertical="center" wrapText="1"/>
    </xf>
    <xf numFmtId="0" fontId="0" fillId="29" borderId="2" xfId="0" applyFill="1" applyBorder="1" applyAlignment="1">
      <alignment vertical="center" wrapText="1"/>
    </xf>
    <xf numFmtId="0" fontId="17" fillId="0" borderId="2" xfId="0" applyFont="1" applyFill="1" applyBorder="1" applyAlignment="1">
      <alignment vertical="center" wrapText="1"/>
    </xf>
    <xf numFmtId="0" fontId="4" fillId="29" borderId="2" xfId="0" applyFont="1" applyFill="1" applyBorder="1" applyAlignment="1">
      <alignment horizontal="center" vertical="center" wrapText="1"/>
    </xf>
    <xf numFmtId="0" fontId="17" fillId="29" borderId="2" xfId="0" applyFont="1" applyFill="1" applyBorder="1" applyAlignment="1">
      <alignment vertical="center" wrapText="1"/>
    </xf>
    <xf numFmtId="0" fontId="0" fillId="0" borderId="8" xfId="0" applyFill="1" applyBorder="1" applyAlignment="1">
      <alignment vertical="center" wrapText="1"/>
    </xf>
    <xf numFmtId="0" fontId="19" fillId="0" borderId="2" xfId="0" applyFont="1" applyFill="1" applyBorder="1" applyAlignment="1">
      <alignment horizontal="center" wrapText="1"/>
    </xf>
    <xf numFmtId="0" fontId="19" fillId="0" borderId="2" xfId="0" applyFont="1" applyFill="1" applyBorder="1" applyAlignment="1">
      <alignment horizontal="center"/>
    </xf>
    <xf numFmtId="0" fontId="0" fillId="20" borderId="2" xfId="0" applyFill="1" applyBorder="1" applyAlignment="1">
      <alignment vertical="center" wrapText="1"/>
    </xf>
    <xf numFmtId="0" fontId="0" fillId="30" borderId="2" xfId="0" applyFill="1" applyBorder="1" applyAlignment="1">
      <alignment vertical="center" wrapText="1"/>
    </xf>
    <xf numFmtId="0" fontId="19" fillId="30" borderId="2" xfId="0" applyFont="1" applyFill="1" applyBorder="1" applyAlignment="1">
      <alignment vertical="center" wrapText="1"/>
    </xf>
    <xf numFmtId="0" fontId="17" fillId="30" borderId="2" xfId="0" applyFont="1" applyFill="1" applyBorder="1" applyAlignment="1">
      <alignment vertical="center" wrapText="1"/>
    </xf>
    <xf numFmtId="0" fontId="0" fillId="30" borderId="2" xfId="0" applyFill="1" applyBorder="1" applyAlignment="1">
      <alignment horizontal="left" vertical="center" wrapText="1"/>
    </xf>
    <xf numFmtId="0" fontId="0" fillId="7" borderId="1" xfId="0" applyFill="1" applyBorder="1" applyAlignment="1">
      <alignment horizontal="center" vertical="center"/>
    </xf>
    <xf numFmtId="0" fontId="0" fillId="16" borderId="1" xfId="0" applyFill="1" applyBorder="1" applyAlignment="1">
      <alignment horizontal="center" vertical="center"/>
    </xf>
    <xf numFmtId="0" fontId="0" fillId="11" borderId="1" xfId="0" applyFill="1" applyBorder="1" applyAlignment="1">
      <alignment horizontal="center" vertical="center"/>
    </xf>
    <xf numFmtId="0" fontId="0" fillId="17" borderId="1" xfId="0" applyFill="1" applyBorder="1" applyAlignment="1">
      <alignment horizontal="center" vertical="center"/>
    </xf>
    <xf numFmtId="0" fontId="0" fillId="24" borderId="1" xfId="0" applyFill="1" applyBorder="1" applyAlignment="1">
      <alignment horizontal="center" vertical="center"/>
    </xf>
    <xf numFmtId="0" fontId="0" fillId="4" borderId="1" xfId="0" applyFill="1" applyBorder="1" applyAlignment="1">
      <alignment horizontal="center" vertical="center"/>
    </xf>
    <xf numFmtId="0" fontId="0" fillId="14" borderId="1" xfId="0" applyFill="1" applyBorder="1" applyAlignment="1">
      <alignment horizontal="center" vertical="center"/>
    </xf>
    <xf numFmtId="0" fontId="0" fillId="5" borderId="1" xfId="0" applyFill="1" applyBorder="1" applyAlignment="1">
      <alignment horizontal="center" vertical="center"/>
    </xf>
    <xf numFmtId="0" fontId="0" fillId="18" borderId="1" xfId="0" applyFill="1" applyBorder="1" applyAlignment="1">
      <alignment horizontal="center" vertical="center"/>
    </xf>
    <xf numFmtId="0" fontId="0" fillId="19" borderId="1" xfId="0" applyFill="1" applyBorder="1" applyAlignment="1">
      <alignment horizontal="center" vertical="center"/>
    </xf>
    <xf numFmtId="0" fontId="0" fillId="12" borderId="1" xfId="0" applyFill="1" applyBorder="1" applyAlignment="1">
      <alignment horizontal="center" vertical="center"/>
    </xf>
    <xf numFmtId="0" fontId="0" fillId="25" borderId="1" xfId="0" applyFill="1" applyBorder="1" applyAlignment="1">
      <alignment horizontal="center" vertical="center"/>
    </xf>
    <xf numFmtId="0" fontId="11" fillId="0" borderId="0" xfId="0" applyFont="1" applyAlignment="1">
      <alignment vertical="center" wrapText="1"/>
    </xf>
    <xf numFmtId="164" fontId="17" fillId="0" borderId="1" xfId="0" applyNumberFormat="1" applyFont="1" applyFill="1" applyBorder="1" applyAlignment="1">
      <alignment horizontal="center" vertical="center" wrapText="1"/>
    </xf>
    <xf numFmtId="49" fontId="17" fillId="0" borderId="1" xfId="0" applyNumberFormat="1" applyFont="1" applyFill="1" applyBorder="1" applyAlignment="1">
      <alignment vertical="center" wrapText="1"/>
    </xf>
    <xf numFmtId="49" fontId="17" fillId="0" borderId="1" xfId="0" quotePrefix="1" applyNumberFormat="1" applyFont="1" applyFill="1" applyBorder="1" applyAlignment="1">
      <alignment vertical="center" wrapText="1"/>
    </xf>
    <xf numFmtId="164" fontId="19" fillId="29" borderId="1" xfId="0" applyNumberFormat="1" applyFont="1" applyFill="1" applyBorder="1" applyAlignment="1">
      <alignment horizontal="center" vertical="center" wrapText="1"/>
    </xf>
    <xf numFmtId="49" fontId="0" fillId="29" borderId="1" xfId="0" applyNumberFormat="1" applyFill="1" applyBorder="1" applyAlignment="1">
      <alignment vertical="center" wrapText="1"/>
    </xf>
    <xf numFmtId="49" fontId="16" fillId="29" borderId="1" xfId="0" applyNumberFormat="1" applyFont="1" applyFill="1" applyBorder="1" applyAlignment="1">
      <alignment vertical="center" wrapText="1"/>
    </xf>
    <xf numFmtId="0" fontId="0" fillId="29" borderId="1" xfId="0" applyFill="1" applyBorder="1" applyAlignment="1">
      <alignment wrapText="1"/>
    </xf>
    <xf numFmtId="164" fontId="0" fillId="29" borderId="1" xfId="0" applyNumberFormat="1" applyFill="1" applyBorder="1" applyAlignment="1">
      <alignment horizontal="center" vertical="center" wrapText="1"/>
    </xf>
    <xf numFmtId="49" fontId="0" fillId="29" borderId="1" xfId="0" quotePrefix="1" applyNumberFormat="1" applyFill="1" applyBorder="1" applyAlignment="1">
      <alignment vertical="center" wrapText="1"/>
    </xf>
    <xf numFmtId="0" fontId="19" fillId="29" borderId="1" xfId="0" applyFont="1" applyFill="1" applyBorder="1" applyAlignment="1">
      <alignment vertical="center"/>
    </xf>
    <xf numFmtId="0" fontId="0" fillId="29" borderId="1" xfId="0" applyFill="1" applyBorder="1" applyAlignment="1">
      <alignment vertical="center"/>
    </xf>
    <xf numFmtId="49" fontId="25" fillId="29" borderId="1" xfId="521" applyNumberFormat="1" applyFont="1" applyFill="1" applyBorder="1" applyAlignment="1">
      <alignment vertical="center" wrapText="1"/>
    </xf>
    <xf numFmtId="164" fontId="0" fillId="20" borderId="1" xfId="0" quotePrefix="1" applyNumberFormat="1" applyFill="1" applyBorder="1" applyAlignment="1">
      <alignment horizontal="center" vertical="center" wrapText="1"/>
    </xf>
    <xf numFmtId="164" fontId="0" fillId="20" borderId="1" xfId="0" applyNumberFormat="1" applyFill="1" applyBorder="1" applyAlignment="1">
      <alignment horizontal="center" vertical="center" wrapText="1"/>
    </xf>
    <xf numFmtId="164" fontId="17" fillId="29" borderId="1" xfId="0" applyNumberFormat="1" applyFont="1" applyFill="1" applyBorder="1" applyAlignment="1">
      <alignment horizontal="center" vertical="center" wrapText="1"/>
    </xf>
    <xf numFmtId="164" fontId="10" fillId="20" borderId="1" xfId="0" quotePrefix="1" applyNumberFormat="1" applyFont="1" applyFill="1" applyBorder="1" applyAlignment="1">
      <alignment horizontal="center" vertical="center" wrapText="1"/>
    </xf>
    <xf numFmtId="49" fontId="10" fillId="20" borderId="1" xfId="0" applyNumberFormat="1" applyFont="1" applyFill="1" applyBorder="1" applyAlignment="1">
      <alignment vertical="center" wrapText="1"/>
    </xf>
    <xf numFmtId="49" fontId="0" fillId="20" borderId="1" xfId="0" applyNumberFormat="1" applyFill="1" applyBorder="1" applyAlignment="1">
      <alignment vertical="center" wrapText="1"/>
    </xf>
    <xf numFmtId="0" fontId="19" fillId="20" borderId="1" xfId="0" applyFont="1" applyFill="1" applyBorder="1" applyAlignment="1">
      <alignment horizontal="center" vertical="center"/>
    </xf>
    <xf numFmtId="0" fontId="0" fillId="2" borderId="1" xfId="0" applyFill="1" applyBorder="1"/>
    <xf numFmtId="49" fontId="10" fillId="0" borderId="1" xfId="0" applyNumberFormat="1" applyFont="1" applyFill="1" applyBorder="1" applyAlignment="1">
      <alignment vertical="center" wrapText="1"/>
    </xf>
    <xf numFmtId="49" fontId="19" fillId="20" borderId="1" xfId="0" applyNumberFormat="1" applyFont="1" applyFill="1" applyBorder="1" applyAlignment="1">
      <alignment vertical="center" wrapText="1"/>
    </xf>
    <xf numFmtId="0" fontId="0" fillId="20" borderId="1" xfId="0" applyFill="1" applyBorder="1" applyAlignment="1">
      <alignment horizontal="center" vertical="center"/>
    </xf>
    <xf numFmtId="16" fontId="10" fillId="20" borderId="1" xfId="0" quotePrefix="1" applyNumberFormat="1" applyFont="1" applyFill="1" applyBorder="1" applyAlignment="1">
      <alignment horizontal="center" vertical="center" wrapText="1"/>
    </xf>
    <xf numFmtId="0" fontId="0" fillId="20" borderId="1" xfId="0" applyFill="1" applyBorder="1" applyAlignment="1">
      <alignment vertical="top" wrapText="1"/>
    </xf>
    <xf numFmtId="0" fontId="0" fillId="20" borderId="1" xfId="0" applyFill="1" applyBorder="1" applyAlignment="1">
      <alignment vertical="center"/>
    </xf>
    <xf numFmtId="49" fontId="9" fillId="20" borderId="1" xfId="0" applyNumberFormat="1" applyFont="1" applyFill="1" applyBorder="1" applyAlignment="1">
      <alignment horizontal="center" vertical="center" wrapText="1"/>
    </xf>
    <xf numFmtId="0" fontId="17" fillId="20" borderId="1" xfId="0" applyFont="1" applyFill="1" applyBorder="1" applyAlignment="1">
      <alignment horizontal="center" vertical="center"/>
    </xf>
    <xf numFmtId="0" fontId="10" fillId="2" borderId="1" xfId="0" applyFont="1" applyFill="1" applyBorder="1" applyAlignment="1">
      <alignment vertical="center" wrapText="1"/>
    </xf>
    <xf numFmtId="0" fontId="10" fillId="20" borderId="1" xfId="0" applyFont="1" applyFill="1" applyBorder="1" applyAlignment="1">
      <alignment wrapText="1"/>
    </xf>
    <xf numFmtId="0" fontId="10" fillId="20" borderId="1" xfId="0" applyFont="1" applyFill="1" applyBorder="1" applyAlignment="1">
      <alignment vertical="center" wrapText="1"/>
    </xf>
    <xf numFmtId="164" fontId="0" fillId="2" borderId="1" xfId="0" quotePrefix="1" applyNumberFormat="1" applyFill="1" applyBorder="1" applyAlignment="1">
      <alignment horizontal="center" vertical="center" wrapText="1"/>
    </xf>
    <xf numFmtId="49" fontId="10" fillId="0" borderId="1" xfId="0" quotePrefix="1" applyNumberFormat="1" applyFont="1" applyFill="1" applyBorder="1" applyAlignment="1">
      <alignment vertical="center" wrapText="1"/>
    </xf>
    <xf numFmtId="0" fontId="0" fillId="0" borderId="1" xfId="0" quotePrefix="1" applyFill="1" applyBorder="1" applyAlignment="1">
      <alignment wrapText="1"/>
    </xf>
    <xf numFmtId="0" fontId="10" fillId="20" borderId="1" xfId="0" applyFont="1" applyFill="1" applyBorder="1" applyAlignment="1">
      <alignment horizontal="left" vertical="center" wrapText="1"/>
    </xf>
    <xf numFmtId="0" fontId="19" fillId="20" borderId="1" xfId="0" applyFont="1" applyFill="1" applyBorder="1" applyAlignment="1">
      <alignment wrapText="1"/>
    </xf>
    <xf numFmtId="0" fontId="19" fillId="20" borderId="1" xfId="0" applyFont="1" applyFill="1" applyBorder="1" applyAlignment="1">
      <alignment vertical="center" wrapText="1"/>
    </xf>
    <xf numFmtId="0" fontId="20" fillId="20" borderId="1" xfId="0" applyFont="1" applyFill="1" applyBorder="1" applyAlignment="1">
      <alignment wrapText="1"/>
    </xf>
    <xf numFmtId="0" fontId="17" fillId="20" borderId="1" xfId="0" applyFont="1" applyFill="1" applyBorder="1"/>
    <xf numFmtId="49" fontId="0" fillId="20" borderId="1" xfId="0" applyNumberFormat="1" applyFont="1" applyFill="1" applyBorder="1" applyAlignment="1">
      <alignment vertical="center" wrapText="1"/>
    </xf>
    <xf numFmtId="0" fontId="0" fillId="20" borderId="1" xfId="0" applyFont="1" applyFill="1" applyBorder="1" applyAlignment="1">
      <alignment wrapText="1"/>
    </xf>
    <xf numFmtId="0" fontId="0" fillId="4" borderId="0" xfId="0" applyFill="1"/>
    <xf numFmtId="0" fontId="0" fillId="6" borderId="1" xfId="0" applyFill="1" applyBorder="1" applyAlignment="1">
      <alignment horizontal="center" vertical="center"/>
    </xf>
    <xf numFmtId="164" fontId="0" fillId="6" borderId="1" xfId="0" applyNumberFormat="1" applyFill="1" applyBorder="1" applyAlignment="1">
      <alignment horizontal="center" vertical="center"/>
    </xf>
    <xf numFmtId="0" fontId="0" fillId="6" borderId="1" xfId="0" applyFill="1" applyBorder="1" applyAlignment="1">
      <alignment vertical="center"/>
    </xf>
    <xf numFmtId="0" fontId="0" fillId="6" borderId="1" xfId="0" applyFill="1" applyBorder="1" applyAlignment="1">
      <alignment vertical="center" wrapText="1"/>
    </xf>
    <xf numFmtId="1" fontId="0" fillId="6" borderId="1" xfId="0" applyNumberFormat="1" applyFill="1" applyBorder="1" applyAlignment="1">
      <alignment horizontal="center" vertical="center"/>
    </xf>
    <xf numFmtId="49" fontId="0" fillId="6" borderId="1" xfId="0" applyNumberFormat="1" applyFill="1" applyBorder="1" applyAlignment="1">
      <alignment horizontal="left" vertical="center" wrapText="1"/>
    </xf>
    <xf numFmtId="0" fontId="0" fillId="31" borderId="1" xfId="0" applyFill="1" applyBorder="1" applyAlignment="1">
      <alignment horizontal="center" vertical="center"/>
    </xf>
    <xf numFmtId="0" fontId="10" fillId="0" borderId="1" xfId="0" applyFont="1" applyFill="1" applyBorder="1" applyAlignment="1">
      <alignment vertical="center" wrapText="1"/>
    </xf>
    <xf numFmtId="49" fontId="10" fillId="0" borderId="1" xfId="0" applyNumberFormat="1" applyFont="1" applyFill="1" applyBorder="1" applyAlignment="1">
      <alignment horizontal="left" vertical="center" wrapText="1"/>
    </xf>
    <xf numFmtId="0" fontId="0" fillId="32" borderId="1" xfId="0" applyFill="1" applyBorder="1" applyAlignment="1">
      <alignment horizontal="center" vertical="center"/>
    </xf>
    <xf numFmtId="0" fontId="0" fillId="27" borderId="2" xfId="0" applyFill="1" applyBorder="1" applyAlignment="1">
      <alignment horizontal="center"/>
    </xf>
    <xf numFmtId="0" fontId="0" fillId="27" borderId="3" xfId="0" applyFill="1" applyBorder="1" applyAlignment="1">
      <alignment horizontal="center"/>
    </xf>
    <xf numFmtId="0" fontId="0" fillId="27" borderId="4" xfId="0" applyFill="1" applyBorder="1" applyAlignment="1">
      <alignment horizontal="center"/>
    </xf>
    <xf numFmtId="0" fontId="0" fillId="2" borderId="12" xfId="0" applyFill="1" applyBorder="1" applyAlignment="1">
      <alignment horizontal="center" vertical="top" wrapText="1"/>
    </xf>
    <xf numFmtId="0" fontId="0" fillId="2" borderId="0" xfId="0" applyFill="1" applyBorder="1" applyAlignment="1">
      <alignment horizontal="center" vertical="top" wrapText="1"/>
    </xf>
    <xf numFmtId="0" fontId="0" fillId="2" borderId="12" xfId="0" applyFill="1" applyBorder="1" applyAlignment="1">
      <alignment horizontal="center" wrapText="1"/>
    </xf>
    <xf numFmtId="0" fontId="0" fillId="2" borderId="0" xfId="0" applyFill="1" applyBorder="1" applyAlignment="1">
      <alignment horizontal="center" wrapText="1"/>
    </xf>
    <xf numFmtId="0" fontId="11" fillId="4" borderId="2" xfId="0" applyFont="1" applyFill="1" applyBorder="1" applyAlignment="1">
      <alignment horizontal="center"/>
    </xf>
    <xf numFmtId="0" fontId="11" fillId="4" borderId="3" xfId="0" applyFont="1" applyFill="1" applyBorder="1" applyAlignment="1">
      <alignment horizontal="center"/>
    </xf>
    <xf numFmtId="0" fontId="11" fillId="4" borderId="4" xfId="0" applyFont="1" applyFill="1" applyBorder="1" applyAlignment="1">
      <alignment horizontal="center"/>
    </xf>
  </cellXfs>
  <cellStyles count="585">
    <cellStyle name="Bad" xfId="521" builtinId="2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Good" xfId="471"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Input" xfId="522" builtinId="20"/>
    <cellStyle name="Normal" xfId="0" builtinId="0"/>
    <cellStyle name="Note" xfId="472" builtinId="10"/>
  </cellStyles>
  <dxfs count="0"/>
  <tableStyles count="0" defaultTableStyle="TableStyleMedium9" defaultPivotStyle="PivotStyleMedium4"/>
  <colors>
    <mruColors>
      <color rgb="FFCCFFCC"/>
      <color rgb="FFCCFFFF"/>
      <color rgb="FF0000FF"/>
      <color rgb="FFFFFFCC"/>
      <color rgb="FFFFCC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 Id="rId1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I23"/>
  <sheetViews>
    <sheetView topLeftCell="A12" workbookViewId="0">
      <selection activeCell="I16" sqref="I16"/>
    </sheetView>
  </sheetViews>
  <sheetFormatPr baseColWidth="10" defaultColWidth="11" defaultRowHeight="16" x14ac:dyDescent="0.2"/>
  <cols>
    <col min="1" max="1" width="10.33203125" bestFit="1" customWidth="1"/>
    <col min="2" max="2" width="9.5" bestFit="1" customWidth="1"/>
    <col min="3" max="3" width="10.1640625" bestFit="1" customWidth="1"/>
    <col min="4" max="4" width="13.5" bestFit="1" customWidth="1"/>
    <col min="5" max="5" width="16.1640625" customWidth="1"/>
    <col min="6" max="6" width="37" style="10" customWidth="1"/>
    <col min="7" max="7" width="14" customWidth="1"/>
    <col min="8" max="8" width="17.6640625" customWidth="1"/>
    <col min="9" max="9" width="44.6640625" style="10" customWidth="1"/>
    <col min="10" max="10" width="17.33203125" bestFit="1" customWidth="1"/>
  </cols>
  <sheetData>
    <row r="1" spans="1:9" ht="24" x14ac:dyDescent="0.3">
      <c r="A1" s="36" t="s">
        <v>194</v>
      </c>
      <c r="B1" s="27" t="s">
        <v>1118</v>
      </c>
      <c r="C1" s="27"/>
      <c r="D1" s="27"/>
      <c r="E1" s="38" t="s">
        <v>195</v>
      </c>
      <c r="F1" s="29"/>
    </row>
    <row r="2" spans="1:9" x14ac:dyDescent="0.2">
      <c r="A2" s="128">
        <v>42066</v>
      </c>
      <c r="D2" s="302" t="s">
        <v>1119</v>
      </c>
      <c r="E2" s="303"/>
      <c r="F2" s="304"/>
    </row>
    <row r="3" spans="1:9" x14ac:dyDescent="0.2">
      <c r="A3" s="129" t="s">
        <v>1105</v>
      </c>
    </row>
    <row r="4" spans="1:9" x14ac:dyDescent="0.2">
      <c r="A4" s="5" t="s">
        <v>10</v>
      </c>
      <c r="B4" s="5" t="s">
        <v>11</v>
      </c>
      <c r="C4" s="5" t="s">
        <v>1056</v>
      </c>
      <c r="D4" s="5" t="s">
        <v>1057</v>
      </c>
      <c r="E4" s="5" t="s">
        <v>17</v>
      </c>
      <c r="F4" s="8" t="s">
        <v>0</v>
      </c>
      <c r="G4" s="5" t="s">
        <v>25</v>
      </c>
      <c r="H4" s="5" t="s">
        <v>1</v>
      </c>
      <c r="I4" s="8" t="s">
        <v>20</v>
      </c>
    </row>
    <row r="5" spans="1:9" ht="42" customHeight="1" x14ac:dyDescent="0.2">
      <c r="A5" s="145">
        <v>21</v>
      </c>
      <c r="B5" s="146" t="str">
        <f t="shared" ref="B5:D15" si="0">DEC2BIN(A5,8)</f>
        <v>00010101</v>
      </c>
      <c r="C5" s="145">
        <f>A5+64</f>
        <v>85</v>
      </c>
      <c r="D5" s="146" t="str">
        <f>DEC2BIN(C5,8)</f>
        <v>01010101</v>
      </c>
      <c r="E5" s="147" t="s">
        <v>244</v>
      </c>
      <c r="F5" s="148" t="s">
        <v>245</v>
      </c>
      <c r="G5" s="149">
        <v>34</v>
      </c>
      <c r="H5" s="150" t="s">
        <v>246</v>
      </c>
      <c r="I5" s="151" t="s">
        <v>247</v>
      </c>
    </row>
    <row r="6" spans="1:9" ht="96" x14ac:dyDescent="0.2">
      <c r="A6" s="11">
        <v>25</v>
      </c>
      <c r="B6" s="12" t="str">
        <f t="shared" si="0"/>
        <v>00011001</v>
      </c>
      <c r="C6" s="11">
        <f t="shared" ref="C6:C15" si="1">A6+64</f>
        <v>89</v>
      </c>
      <c r="D6" s="12" t="str">
        <f t="shared" si="0"/>
        <v>01011001</v>
      </c>
      <c r="E6" s="13" t="s">
        <v>16</v>
      </c>
      <c r="F6" s="4" t="s">
        <v>27</v>
      </c>
      <c r="G6" s="15">
        <f>254</f>
        <v>254</v>
      </c>
      <c r="H6" s="130">
        <v>3</v>
      </c>
      <c r="I6" s="87" t="s">
        <v>902</v>
      </c>
    </row>
    <row r="7" spans="1:9" ht="112" x14ac:dyDescent="0.2">
      <c r="A7" s="11">
        <v>26</v>
      </c>
      <c r="B7" s="12" t="str">
        <f t="shared" si="0"/>
        <v>00011010</v>
      </c>
      <c r="C7" s="11">
        <f t="shared" si="1"/>
        <v>90</v>
      </c>
      <c r="D7" s="12" t="str">
        <f t="shared" si="0"/>
        <v>01011010</v>
      </c>
      <c r="E7" s="13" t="s">
        <v>204</v>
      </c>
      <c r="F7" s="4" t="s">
        <v>886</v>
      </c>
      <c r="G7" s="15">
        <v>194</v>
      </c>
      <c r="H7" s="15" t="s">
        <v>205</v>
      </c>
      <c r="I7" s="14" t="s">
        <v>885</v>
      </c>
    </row>
    <row r="8" spans="1:9" ht="65" customHeight="1" x14ac:dyDescent="0.2">
      <c r="A8" s="11">
        <v>29</v>
      </c>
      <c r="B8" s="12" t="str">
        <f t="shared" si="0"/>
        <v>00011101</v>
      </c>
      <c r="C8" s="11">
        <f t="shared" si="1"/>
        <v>93</v>
      </c>
      <c r="D8" s="12" t="str">
        <f t="shared" si="0"/>
        <v>01011101</v>
      </c>
      <c r="E8" s="13" t="s">
        <v>264</v>
      </c>
      <c r="F8" s="4" t="s">
        <v>266</v>
      </c>
      <c r="G8" s="15">
        <v>64</v>
      </c>
      <c r="H8" s="15" t="s">
        <v>62</v>
      </c>
      <c r="I8" s="14" t="s">
        <v>265</v>
      </c>
    </row>
    <row r="9" spans="1:9" ht="32" x14ac:dyDescent="0.2">
      <c r="A9" s="11">
        <v>35</v>
      </c>
      <c r="B9" s="12" t="str">
        <f t="shared" si="0"/>
        <v>00100011</v>
      </c>
      <c r="C9" s="11">
        <f t="shared" si="1"/>
        <v>99</v>
      </c>
      <c r="D9" s="12" t="str">
        <f t="shared" si="0"/>
        <v>01100011</v>
      </c>
      <c r="E9" s="13" t="s">
        <v>329</v>
      </c>
      <c r="F9" s="4" t="s">
        <v>330</v>
      </c>
      <c r="G9" s="15">
        <f>254</f>
        <v>254</v>
      </c>
      <c r="H9" s="15" t="s">
        <v>331</v>
      </c>
      <c r="I9" s="14" t="s">
        <v>332</v>
      </c>
    </row>
    <row r="10" spans="1:9" ht="144" x14ac:dyDescent="0.2">
      <c r="A10" s="152">
        <v>38</v>
      </c>
      <c r="B10" s="146" t="str">
        <f t="shared" si="0"/>
        <v>00100110</v>
      </c>
      <c r="C10" s="145">
        <f t="shared" si="1"/>
        <v>102</v>
      </c>
      <c r="D10" s="146" t="str">
        <f t="shared" si="0"/>
        <v>01100110</v>
      </c>
      <c r="E10" s="147" t="s">
        <v>18</v>
      </c>
      <c r="F10" s="148" t="s">
        <v>19</v>
      </c>
      <c r="G10" s="153" t="s">
        <v>892</v>
      </c>
      <c r="H10" s="149">
        <v>1</v>
      </c>
      <c r="I10" s="154" t="s">
        <v>893</v>
      </c>
    </row>
    <row r="11" spans="1:9" ht="32" x14ac:dyDescent="0.2">
      <c r="A11" s="152">
        <v>42</v>
      </c>
      <c r="B11" s="146" t="str">
        <f t="shared" si="0"/>
        <v>00101010</v>
      </c>
      <c r="C11" s="145">
        <f t="shared" si="1"/>
        <v>106</v>
      </c>
      <c r="D11" s="146" t="str">
        <f t="shared" si="0"/>
        <v>01101010</v>
      </c>
      <c r="E11" s="147" t="s">
        <v>534</v>
      </c>
      <c r="F11" s="148" t="s">
        <v>903</v>
      </c>
      <c r="G11" s="149" t="s">
        <v>1053</v>
      </c>
      <c r="H11" s="149" t="s">
        <v>535</v>
      </c>
      <c r="I11" s="151" t="s">
        <v>894</v>
      </c>
    </row>
    <row r="12" spans="1:9" ht="208" x14ac:dyDescent="0.2">
      <c r="A12" s="152" t="s">
        <v>1063</v>
      </c>
      <c r="B12" s="146" t="s">
        <v>1063</v>
      </c>
      <c r="C12" s="145" t="s">
        <v>1063</v>
      </c>
      <c r="D12" s="146" t="s">
        <v>1063</v>
      </c>
      <c r="E12" s="147" t="s">
        <v>21</v>
      </c>
      <c r="F12" s="148" t="s">
        <v>3</v>
      </c>
      <c r="G12" s="149">
        <v>52</v>
      </c>
      <c r="H12" s="149">
        <v>1</v>
      </c>
      <c r="I12" s="151" t="s">
        <v>895</v>
      </c>
    </row>
    <row r="13" spans="1:9" ht="32" x14ac:dyDescent="0.2">
      <c r="A13" s="11">
        <v>43</v>
      </c>
      <c r="B13" s="12" t="str">
        <f t="shared" ref="B13" si="2">DEC2BIN(A13,8)</f>
        <v>00101011</v>
      </c>
      <c r="C13" s="11">
        <f t="shared" ref="C13" si="3">A13+64</f>
        <v>107</v>
      </c>
      <c r="D13" s="12" t="str">
        <f t="shared" ref="D13" si="4">DEC2BIN(C13,8)</f>
        <v>01101011</v>
      </c>
      <c r="E13" s="13" t="s">
        <v>1265</v>
      </c>
      <c r="F13" s="4" t="s">
        <v>1266</v>
      </c>
      <c r="G13" s="15">
        <v>82</v>
      </c>
      <c r="H13" s="15">
        <v>1</v>
      </c>
      <c r="I13" s="14" t="s">
        <v>1267</v>
      </c>
    </row>
    <row r="14" spans="1:9" ht="48" x14ac:dyDescent="0.2">
      <c r="A14" s="292">
        <v>44</v>
      </c>
      <c r="B14" s="293" t="str">
        <f t="shared" si="0"/>
        <v>00101100</v>
      </c>
      <c r="C14" s="292">
        <f t="shared" si="1"/>
        <v>108</v>
      </c>
      <c r="D14" s="293" t="str">
        <f t="shared" si="0"/>
        <v>01101100</v>
      </c>
      <c r="E14" s="294" t="s">
        <v>15</v>
      </c>
      <c r="F14" s="295" t="s">
        <v>22</v>
      </c>
      <c r="G14" s="296">
        <v>254</v>
      </c>
      <c r="H14" s="296">
        <v>30</v>
      </c>
      <c r="I14" s="297" t="s">
        <v>549</v>
      </c>
    </row>
    <row r="15" spans="1:9" ht="32" x14ac:dyDescent="0.2">
      <c r="A15" s="11">
        <v>50</v>
      </c>
      <c r="B15" s="12" t="str">
        <f t="shared" si="0"/>
        <v>00110010</v>
      </c>
      <c r="C15" s="11">
        <f t="shared" si="1"/>
        <v>114</v>
      </c>
      <c r="D15" s="12" t="str">
        <f t="shared" si="0"/>
        <v>01110010</v>
      </c>
      <c r="E15" s="4" t="s">
        <v>1268</v>
      </c>
      <c r="F15" s="4" t="s">
        <v>1269</v>
      </c>
      <c r="G15" s="15" t="s">
        <v>46</v>
      </c>
      <c r="H15" s="15">
        <v>1</v>
      </c>
      <c r="I15" s="14" t="s">
        <v>1270</v>
      </c>
    </row>
    <row r="16" spans="1:9" x14ac:dyDescent="0.2">
      <c r="A16" s="1"/>
      <c r="B16" s="2"/>
      <c r="C16" s="1"/>
      <c r="D16" s="2"/>
      <c r="E16" s="2"/>
      <c r="F16" s="9"/>
      <c r="G16" s="2"/>
    </row>
    <row r="17" spans="6:9" x14ac:dyDescent="0.2">
      <c r="F17" s="17" t="s">
        <v>24</v>
      </c>
      <c r="G17" s="18" t="s">
        <v>26</v>
      </c>
      <c r="H17" s="18" t="s">
        <v>23</v>
      </c>
      <c r="I17" s="17" t="s">
        <v>20</v>
      </c>
    </row>
    <row r="18" spans="6:9" x14ac:dyDescent="0.2">
      <c r="F18" s="4" t="s">
        <v>16</v>
      </c>
      <c r="G18" s="11">
        <v>192</v>
      </c>
      <c r="H18" s="19">
        <f>G18*1000000/((24*3600/H6)*G6)</f>
        <v>26.246719160104988</v>
      </c>
      <c r="I18" s="4" t="s">
        <v>1052</v>
      </c>
    </row>
    <row r="19" spans="6:9" x14ac:dyDescent="0.2">
      <c r="F19" s="4" t="s">
        <v>1044</v>
      </c>
      <c r="G19" s="11">
        <v>64</v>
      </c>
      <c r="H19" s="19" t="s">
        <v>1055</v>
      </c>
      <c r="I19" s="4" t="s">
        <v>1051</v>
      </c>
    </row>
    <row r="20" spans="6:9" x14ac:dyDescent="0.2">
      <c r="F20" s="4" t="s">
        <v>329</v>
      </c>
      <c r="G20" s="11">
        <v>64</v>
      </c>
      <c r="H20" s="19">
        <f>G20*1000000/((24*3600/2)*G8)</f>
        <v>23.148148148148149</v>
      </c>
      <c r="I20" s="4" t="s">
        <v>1050</v>
      </c>
    </row>
    <row r="21" spans="6:9" x14ac:dyDescent="0.2">
      <c r="F21" s="4" t="s">
        <v>1045</v>
      </c>
      <c r="G21" s="11">
        <v>128</v>
      </c>
      <c r="H21" s="19">
        <f>G21*1000000/((24*3600/H10)*(214*4))</f>
        <v>1.7307026652821045</v>
      </c>
      <c r="I21" s="4" t="s">
        <v>1047</v>
      </c>
    </row>
    <row r="22" spans="6:9" x14ac:dyDescent="0.2">
      <c r="F22" s="4" t="s">
        <v>1046</v>
      </c>
      <c r="G22" s="11">
        <v>64</v>
      </c>
      <c r="H22" s="19" t="s">
        <v>1054</v>
      </c>
      <c r="I22" s="4" t="s">
        <v>1048</v>
      </c>
    </row>
    <row r="23" spans="6:9" x14ac:dyDescent="0.2">
      <c r="F23" s="4" t="s">
        <v>15</v>
      </c>
      <c r="G23" s="11">
        <v>3296</v>
      </c>
      <c r="H23" s="19">
        <f>G23*1000000/((24*3600/H14)*G14)</f>
        <v>4505.6867891513557</v>
      </c>
      <c r="I23" s="4" t="s">
        <v>1049</v>
      </c>
    </row>
  </sheetData>
  <mergeCells count="1">
    <mergeCell ref="D2:F2"/>
  </mergeCells>
  <phoneticPr fontId="5" type="noConversion"/>
  <pageMargins left="0.75" right="0.75" top="1" bottom="1" header="0.5" footer="0.5"/>
  <pageSetup scale="48" fitToHeight="0" orientation="portrait"/>
  <headerFooter>
    <oddFooter>&amp;A&amp;RPage &amp;P</oddFooter>
  </headerFooter>
  <ignoredErrors>
    <ignoredError sqref="C5:C11 C14" formula="1"/>
  </ignoredError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K110"/>
  <sheetViews>
    <sheetView topLeftCell="A26" zoomScale="70" zoomScaleNormal="70" zoomScalePageLayoutView="70" workbookViewId="0">
      <selection activeCell="G29" sqref="G29"/>
    </sheetView>
  </sheetViews>
  <sheetFormatPr baseColWidth="10" defaultColWidth="11" defaultRowHeight="16" x14ac:dyDescent="0.2"/>
  <cols>
    <col min="1" max="1" width="10.33203125" bestFit="1" customWidth="1"/>
    <col min="2" max="2" width="12.83203125" hidden="1" customWidth="1"/>
    <col min="3" max="4" width="12.83203125" customWidth="1"/>
    <col min="5" max="5" width="38" customWidth="1"/>
    <col min="6" max="6" width="19.6640625" bestFit="1" customWidth="1"/>
    <col min="7" max="7" width="29.1640625" customWidth="1"/>
    <col min="8" max="8" width="10.83203125" customWidth="1"/>
    <col min="9" max="9" width="11.33203125" customWidth="1"/>
    <col min="10" max="10" width="9.5" customWidth="1"/>
    <col min="11" max="11" width="38.6640625" customWidth="1"/>
    <col min="12" max="12" width="29" bestFit="1" customWidth="1"/>
  </cols>
  <sheetData>
    <row r="1" spans="1:11" ht="23.25" customHeight="1" x14ac:dyDescent="0.3">
      <c r="A1" s="36" t="s">
        <v>194</v>
      </c>
      <c r="B1" s="27"/>
      <c r="C1" s="79"/>
      <c r="D1" s="79"/>
      <c r="E1" s="38" t="s">
        <v>196</v>
      </c>
      <c r="F1" s="29"/>
      <c r="G1" s="39"/>
      <c r="J1" s="10"/>
    </row>
    <row r="2" spans="1:11" x14ac:dyDescent="0.2">
      <c r="A2" s="141">
        <v>42065</v>
      </c>
      <c r="F2" s="10"/>
      <c r="G2" s="10"/>
      <c r="J2" s="10"/>
    </row>
    <row r="3" spans="1:11" x14ac:dyDescent="0.2">
      <c r="A3" s="142" t="s">
        <v>1105</v>
      </c>
    </row>
    <row r="4" spans="1:11" ht="32" x14ac:dyDescent="0.2">
      <c r="A4" s="40" t="s">
        <v>213</v>
      </c>
      <c r="B4" s="40" t="s">
        <v>214</v>
      </c>
      <c r="C4" s="40" t="s">
        <v>690</v>
      </c>
      <c r="D4" s="40" t="s">
        <v>1159</v>
      </c>
      <c r="E4" s="6" t="s">
        <v>4</v>
      </c>
      <c r="F4" s="6" t="s">
        <v>200</v>
      </c>
      <c r="G4" s="6" t="s">
        <v>201</v>
      </c>
      <c r="H4" s="40" t="s">
        <v>5</v>
      </c>
      <c r="I4" s="40" t="s">
        <v>199</v>
      </c>
      <c r="J4" s="8" t="s">
        <v>211</v>
      </c>
      <c r="K4" s="8" t="s">
        <v>20</v>
      </c>
    </row>
    <row r="5" spans="1:11" x14ac:dyDescent="0.2">
      <c r="A5" s="46">
        <v>0</v>
      </c>
      <c r="B5" s="72" t="str">
        <f t="shared" ref="B5:B23" si="0">DEC2BIN(A5,8)</f>
        <v>00000000</v>
      </c>
      <c r="C5" s="72" t="str">
        <f>DEC2HEX(A5,2)</f>
        <v>00</v>
      </c>
      <c r="D5" s="257"/>
      <c r="E5" s="51" t="s">
        <v>393</v>
      </c>
      <c r="F5" s="51" t="s">
        <v>7</v>
      </c>
      <c r="G5" s="51" t="s">
        <v>7</v>
      </c>
      <c r="H5" s="46">
        <v>0</v>
      </c>
      <c r="I5" s="46">
        <f t="shared" ref="I5:I23" si="1">H5+16</f>
        <v>16</v>
      </c>
      <c r="J5" s="102"/>
      <c r="K5" s="85" t="s">
        <v>394</v>
      </c>
    </row>
    <row r="6" spans="1:11" ht="304" x14ac:dyDescent="0.2">
      <c r="A6" s="46">
        <f>A5+3</f>
        <v>3</v>
      </c>
      <c r="B6" s="72" t="str">
        <f t="shared" si="0"/>
        <v>00000011</v>
      </c>
      <c r="C6" s="72" t="str">
        <f t="shared" ref="C6:C72" si="2">DEC2HEX(A6,2)</f>
        <v>03</v>
      </c>
      <c r="D6" s="257"/>
      <c r="E6" s="51" t="s">
        <v>395</v>
      </c>
      <c r="F6" s="51" t="s">
        <v>396</v>
      </c>
      <c r="G6" s="73" t="s">
        <v>1041</v>
      </c>
      <c r="H6" s="82">
        <v>1</v>
      </c>
      <c r="I6" s="82">
        <f t="shared" si="1"/>
        <v>17</v>
      </c>
      <c r="J6" s="103"/>
      <c r="K6" s="90" t="s">
        <v>1042</v>
      </c>
    </row>
    <row r="7" spans="1:11" ht="48" x14ac:dyDescent="0.2">
      <c r="A7" s="46">
        <f t="shared" ref="A7:A73" si="3">A6+3</f>
        <v>6</v>
      </c>
      <c r="B7" s="72" t="str">
        <f t="shared" si="0"/>
        <v>00000110</v>
      </c>
      <c r="C7" s="263" t="str">
        <f t="shared" si="2"/>
        <v>06</v>
      </c>
      <c r="D7" s="262" t="s">
        <v>1160</v>
      </c>
      <c r="E7" s="267" t="s">
        <v>1240</v>
      </c>
      <c r="F7" s="267" t="s">
        <v>6</v>
      </c>
      <c r="G7" s="271" t="s">
        <v>45</v>
      </c>
      <c r="H7" s="167">
        <v>4</v>
      </c>
      <c r="I7" s="167">
        <f t="shared" si="1"/>
        <v>20</v>
      </c>
      <c r="J7" s="268"/>
      <c r="K7" s="286" t="s">
        <v>1043</v>
      </c>
    </row>
    <row r="8" spans="1:11" ht="48" x14ac:dyDescent="0.2">
      <c r="A8" s="46">
        <f t="shared" si="3"/>
        <v>9</v>
      </c>
      <c r="B8" s="72" t="str">
        <f t="shared" si="0"/>
        <v>00001001</v>
      </c>
      <c r="C8" s="263" t="str">
        <f t="shared" si="2"/>
        <v>09</v>
      </c>
      <c r="D8" s="262" t="s">
        <v>1161</v>
      </c>
      <c r="E8" s="267" t="s">
        <v>1238</v>
      </c>
      <c r="F8" s="267" t="s">
        <v>242</v>
      </c>
      <c r="G8" s="271" t="s">
        <v>306</v>
      </c>
      <c r="H8" s="167">
        <v>2</v>
      </c>
      <c r="I8" s="167"/>
      <c r="J8" s="268" t="s">
        <v>212</v>
      </c>
      <c r="K8" s="284" t="s">
        <v>1239</v>
      </c>
    </row>
    <row r="9" spans="1:11" ht="48" x14ac:dyDescent="0.2">
      <c r="A9" s="46">
        <f t="shared" si="3"/>
        <v>12</v>
      </c>
      <c r="B9" s="72" t="str">
        <f t="shared" si="0"/>
        <v>00001100</v>
      </c>
      <c r="C9" s="263" t="str">
        <f t="shared" si="2"/>
        <v>0C</v>
      </c>
      <c r="D9" s="262" t="s">
        <v>1162</v>
      </c>
      <c r="E9" s="266" t="s">
        <v>1228</v>
      </c>
      <c r="F9" s="266" t="s">
        <v>1229</v>
      </c>
      <c r="G9" s="266" t="s">
        <v>1230</v>
      </c>
      <c r="H9" s="70">
        <v>2</v>
      </c>
      <c r="I9" s="70"/>
      <c r="J9" s="272" t="s">
        <v>212</v>
      </c>
      <c r="K9" s="279" t="s">
        <v>1231</v>
      </c>
    </row>
    <row r="10" spans="1:11" ht="64" customHeight="1" x14ac:dyDescent="0.2">
      <c r="A10" s="46">
        <f t="shared" si="3"/>
        <v>15</v>
      </c>
      <c r="B10" s="72" t="str">
        <f t="shared" si="0"/>
        <v>00001111</v>
      </c>
      <c r="C10" s="263" t="str">
        <f t="shared" si="2"/>
        <v>0F</v>
      </c>
      <c r="D10" s="262" t="s">
        <v>1162</v>
      </c>
      <c r="E10" s="267" t="s">
        <v>1227</v>
      </c>
      <c r="F10" s="266" t="s">
        <v>1232</v>
      </c>
      <c r="G10" s="271" t="s">
        <v>732</v>
      </c>
      <c r="H10" s="70">
        <v>2</v>
      </c>
      <c r="I10" s="70"/>
      <c r="J10" s="272" t="s">
        <v>212</v>
      </c>
      <c r="K10" s="163" t="s">
        <v>1233</v>
      </c>
    </row>
    <row r="11" spans="1:11" x14ac:dyDescent="0.2">
      <c r="A11" s="46">
        <f t="shared" si="3"/>
        <v>18</v>
      </c>
      <c r="B11" s="72" t="str">
        <f t="shared" si="0"/>
        <v>00010010</v>
      </c>
      <c r="C11" s="72" t="str">
        <f t="shared" si="2"/>
        <v>12</v>
      </c>
      <c r="D11" s="257"/>
      <c r="E11" s="73" t="s">
        <v>973</v>
      </c>
      <c r="F11" s="73" t="s">
        <v>7</v>
      </c>
      <c r="G11" s="73" t="s">
        <v>7</v>
      </c>
      <c r="H11" s="82">
        <v>0</v>
      </c>
      <c r="I11" s="82">
        <f t="shared" si="1"/>
        <v>16</v>
      </c>
      <c r="J11" s="103"/>
      <c r="K11" s="88"/>
    </row>
    <row r="12" spans="1:11" x14ac:dyDescent="0.2">
      <c r="A12" s="46">
        <f t="shared" si="3"/>
        <v>21</v>
      </c>
      <c r="B12" s="72" t="str">
        <f t="shared" si="0"/>
        <v>00010101</v>
      </c>
      <c r="C12" s="72" t="str">
        <f t="shared" si="2"/>
        <v>15</v>
      </c>
      <c r="D12" s="257"/>
      <c r="E12" s="73" t="s">
        <v>974</v>
      </c>
      <c r="F12" s="73" t="s">
        <v>7</v>
      </c>
      <c r="G12" s="73" t="s">
        <v>7</v>
      </c>
      <c r="H12" s="82">
        <v>0</v>
      </c>
      <c r="I12" s="82">
        <f t="shared" si="1"/>
        <v>16</v>
      </c>
      <c r="J12" s="103"/>
      <c r="K12" s="88"/>
    </row>
    <row r="13" spans="1:11" x14ac:dyDescent="0.2">
      <c r="A13" s="46">
        <f t="shared" si="3"/>
        <v>24</v>
      </c>
      <c r="B13" s="72" t="str">
        <f t="shared" si="0"/>
        <v>00011000</v>
      </c>
      <c r="C13" s="72" t="str">
        <f t="shared" si="2"/>
        <v>18</v>
      </c>
      <c r="D13" s="257"/>
      <c r="E13" s="73" t="s">
        <v>975</v>
      </c>
      <c r="F13" s="73" t="s">
        <v>7</v>
      </c>
      <c r="G13" s="73" t="s">
        <v>7</v>
      </c>
      <c r="H13" s="82">
        <v>0</v>
      </c>
      <c r="I13" s="82">
        <f t="shared" si="1"/>
        <v>16</v>
      </c>
      <c r="J13" s="103"/>
      <c r="K13" s="88"/>
    </row>
    <row r="14" spans="1:11" ht="32" x14ac:dyDescent="0.2">
      <c r="A14" s="46">
        <f t="shared" si="3"/>
        <v>27</v>
      </c>
      <c r="B14" s="72" t="str">
        <f t="shared" si="0"/>
        <v>00011011</v>
      </c>
      <c r="C14" s="72" t="str">
        <f t="shared" si="2"/>
        <v>1B</v>
      </c>
      <c r="D14" s="257"/>
      <c r="E14" s="73" t="s">
        <v>977</v>
      </c>
      <c r="F14" s="73" t="s">
        <v>8</v>
      </c>
      <c r="G14" s="73" t="s">
        <v>905</v>
      </c>
      <c r="H14" s="82">
        <v>2</v>
      </c>
      <c r="I14" s="82">
        <f t="shared" si="1"/>
        <v>18</v>
      </c>
      <c r="J14" s="103" t="s">
        <v>212</v>
      </c>
      <c r="K14" s="89" t="s">
        <v>1009</v>
      </c>
    </row>
    <row r="15" spans="1:11" ht="32" x14ac:dyDescent="0.2">
      <c r="A15" s="46">
        <f t="shared" si="3"/>
        <v>30</v>
      </c>
      <c r="B15" s="72" t="str">
        <f t="shared" si="0"/>
        <v>00011110</v>
      </c>
      <c r="C15" s="72" t="str">
        <f t="shared" si="2"/>
        <v>1E</v>
      </c>
      <c r="D15" s="257"/>
      <c r="E15" s="73" t="s">
        <v>978</v>
      </c>
      <c r="F15" s="73" t="s">
        <v>8</v>
      </c>
      <c r="G15" s="73" t="s">
        <v>906</v>
      </c>
      <c r="H15" s="82">
        <v>2</v>
      </c>
      <c r="I15" s="82">
        <f t="shared" si="1"/>
        <v>18</v>
      </c>
      <c r="J15" s="103" t="s">
        <v>212</v>
      </c>
      <c r="K15" s="89" t="s">
        <v>1010</v>
      </c>
    </row>
    <row r="16" spans="1:11" ht="32" x14ac:dyDescent="0.2">
      <c r="A16" s="46">
        <f t="shared" si="3"/>
        <v>33</v>
      </c>
      <c r="B16" s="72" t="str">
        <f t="shared" si="0"/>
        <v>00100001</v>
      </c>
      <c r="C16" s="72" t="str">
        <f t="shared" si="2"/>
        <v>21</v>
      </c>
      <c r="D16" s="257"/>
      <c r="E16" s="73" t="s">
        <v>979</v>
      </c>
      <c r="F16" s="73" t="s">
        <v>8</v>
      </c>
      <c r="G16" s="73" t="s">
        <v>907</v>
      </c>
      <c r="H16" s="82">
        <v>2</v>
      </c>
      <c r="I16" s="82">
        <f t="shared" si="1"/>
        <v>18</v>
      </c>
      <c r="J16" s="103" t="s">
        <v>212</v>
      </c>
      <c r="K16" s="89" t="s">
        <v>1011</v>
      </c>
    </row>
    <row r="17" spans="1:11" ht="80" x14ac:dyDescent="0.2">
      <c r="A17" s="46">
        <f t="shared" si="3"/>
        <v>36</v>
      </c>
      <c r="B17" s="72" t="str">
        <f t="shared" si="0"/>
        <v>00100100</v>
      </c>
      <c r="C17" s="72" t="str">
        <f t="shared" si="2"/>
        <v>24</v>
      </c>
      <c r="D17" s="257"/>
      <c r="E17" s="73" t="s">
        <v>691</v>
      </c>
      <c r="F17" s="73" t="s">
        <v>398</v>
      </c>
      <c r="G17" s="73" t="s">
        <v>367</v>
      </c>
      <c r="H17" s="82">
        <v>1</v>
      </c>
      <c r="I17" s="82">
        <f t="shared" si="1"/>
        <v>17</v>
      </c>
      <c r="J17" s="103" t="s">
        <v>212</v>
      </c>
      <c r="K17" s="90" t="s">
        <v>1078</v>
      </c>
    </row>
    <row r="18" spans="1:11" ht="80" x14ac:dyDescent="0.2">
      <c r="A18" s="46">
        <f t="shared" si="3"/>
        <v>39</v>
      </c>
      <c r="B18" s="72" t="str">
        <f t="shared" si="0"/>
        <v>00100111</v>
      </c>
      <c r="C18" s="72" t="str">
        <f t="shared" si="2"/>
        <v>27</v>
      </c>
      <c r="D18" s="257"/>
      <c r="E18" s="51" t="s">
        <v>729</v>
      </c>
      <c r="F18" s="21" t="s">
        <v>243</v>
      </c>
      <c r="G18" s="120" t="s">
        <v>1035</v>
      </c>
      <c r="H18" s="46">
        <v>1</v>
      </c>
      <c r="I18" s="46">
        <f t="shared" si="1"/>
        <v>17</v>
      </c>
      <c r="J18" s="102" t="s">
        <v>212</v>
      </c>
      <c r="K18" s="92" t="s">
        <v>1038</v>
      </c>
    </row>
    <row r="19" spans="1:11" ht="90" x14ac:dyDescent="0.2">
      <c r="A19" s="46">
        <f t="shared" si="3"/>
        <v>42</v>
      </c>
      <c r="B19" s="72" t="str">
        <f t="shared" si="0"/>
        <v>00101010</v>
      </c>
      <c r="C19" s="72" t="str">
        <f t="shared" si="2"/>
        <v>2A</v>
      </c>
      <c r="D19" s="257"/>
      <c r="E19" s="51" t="s">
        <v>730</v>
      </c>
      <c r="F19" s="21" t="s">
        <v>243</v>
      </c>
      <c r="G19" s="120" t="s">
        <v>1036</v>
      </c>
      <c r="H19" s="46">
        <v>1</v>
      </c>
      <c r="I19" s="46">
        <f t="shared" si="1"/>
        <v>17</v>
      </c>
      <c r="J19" s="102" t="s">
        <v>212</v>
      </c>
      <c r="K19" s="92" t="s">
        <v>1038</v>
      </c>
    </row>
    <row r="20" spans="1:11" ht="105" x14ac:dyDescent="0.2">
      <c r="A20" s="46">
        <f t="shared" si="3"/>
        <v>45</v>
      </c>
      <c r="B20" s="72" t="str">
        <f t="shared" si="0"/>
        <v>00101101</v>
      </c>
      <c r="C20" s="72" t="str">
        <f t="shared" si="2"/>
        <v>2D</v>
      </c>
      <c r="D20" s="257"/>
      <c r="E20" s="51" t="s">
        <v>731</v>
      </c>
      <c r="F20" s="21" t="s">
        <v>243</v>
      </c>
      <c r="G20" s="120" t="s">
        <v>1037</v>
      </c>
      <c r="H20" s="46">
        <v>1</v>
      </c>
      <c r="I20" s="46">
        <f t="shared" si="1"/>
        <v>17</v>
      </c>
      <c r="J20" s="102" t="s">
        <v>212</v>
      </c>
      <c r="K20" s="92" t="s">
        <v>1038</v>
      </c>
    </row>
    <row r="21" spans="1:11" x14ac:dyDescent="0.2">
      <c r="A21" s="46">
        <f t="shared" si="3"/>
        <v>48</v>
      </c>
      <c r="B21" s="72" t="str">
        <f t="shared" si="0"/>
        <v>00110000</v>
      </c>
      <c r="C21" s="72" t="str">
        <f t="shared" si="2"/>
        <v>30</v>
      </c>
      <c r="D21" s="257"/>
      <c r="E21" s="73" t="s">
        <v>1079</v>
      </c>
      <c r="F21" s="73" t="s">
        <v>604</v>
      </c>
      <c r="G21" s="73" t="s">
        <v>605</v>
      </c>
      <c r="H21" s="46">
        <v>1</v>
      </c>
      <c r="I21" s="46">
        <f>H21+16</f>
        <v>17</v>
      </c>
      <c r="J21" s="11"/>
      <c r="K21" s="63" t="s">
        <v>664</v>
      </c>
    </row>
    <row r="22" spans="1:11" x14ac:dyDescent="0.2">
      <c r="A22" s="46">
        <f t="shared" si="3"/>
        <v>51</v>
      </c>
      <c r="B22" s="72" t="str">
        <f t="shared" si="0"/>
        <v>00110011</v>
      </c>
      <c r="C22" s="72" t="str">
        <f t="shared" si="2"/>
        <v>33</v>
      </c>
      <c r="D22" s="257"/>
      <c r="E22" s="73" t="s">
        <v>1080</v>
      </c>
      <c r="F22" s="73" t="s">
        <v>7</v>
      </c>
      <c r="G22" s="73" t="s">
        <v>7</v>
      </c>
      <c r="H22" s="3">
        <v>0</v>
      </c>
      <c r="I22" s="3">
        <f t="shared" si="1"/>
        <v>16</v>
      </c>
      <c r="J22" s="112"/>
      <c r="K22" s="90" t="s">
        <v>1008</v>
      </c>
    </row>
    <row r="23" spans="1:11" ht="128" x14ac:dyDescent="0.2">
      <c r="A23" s="46">
        <f t="shared" si="3"/>
        <v>54</v>
      </c>
      <c r="B23" s="72" t="str">
        <f t="shared" si="0"/>
        <v>00110110</v>
      </c>
      <c r="C23" s="72" t="str">
        <f t="shared" si="2"/>
        <v>36</v>
      </c>
      <c r="D23" s="257"/>
      <c r="E23" s="73" t="s">
        <v>1081</v>
      </c>
      <c r="F23" s="73" t="s">
        <v>202</v>
      </c>
      <c r="G23" s="73" t="s">
        <v>1073</v>
      </c>
      <c r="H23" s="3">
        <v>2</v>
      </c>
      <c r="I23" s="3">
        <f t="shared" si="1"/>
        <v>18</v>
      </c>
      <c r="J23" s="11" t="s">
        <v>212</v>
      </c>
      <c r="K23" s="63" t="s">
        <v>1082</v>
      </c>
    </row>
    <row r="24" spans="1:11" ht="80" x14ac:dyDescent="0.2">
      <c r="A24" s="46">
        <f t="shared" si="3"/>
        <v>57</v>
      </c>
      <c r="B24" s="72" t="str">
        <f t="shared" ref="B24:B38" si="4">DEC2BIN(A24,8)</f>
        <v>00111001</v>
      </c>
      <c r="C24" s="263" t="str">
        <f t="shared" si="2"/>
        <v>39</v>
      </c>
      <c r="D24" s="262" t="s">
        <v>1163</v>
      </c>
      <c r="E24" s="266" t="s">
        <v>1200</v>
      </c>
      <c r="F24" s="271" t="s">
        <v>202</v>
      </c>
      <c r="G24" s="266" t="s">
        <v>1199</v>
      </c>
      <c r="H24" s="70">
        <v>1</v>
      </c>
      <c r="I24" s="70"/>
      <c r="J24" s="272" t="s">
        <v>212</v>
      </c>
      <c r="K24" s="161" t="s">
        <v>1013</v>
      </c>
    </row>
    <row r="25" spans="1:11" ht="96" x14ac:dyDescent="0.2">
      <c r="A25" s="46">
        <f t="shared" si="3"/>
        <v>60</v>
      </c>
      <c r="B25" s="72" t="str">
        <f>DEC2BIN(A25,8)</f>
        <v>00111100</v>
      </c>
      <c r="C25" s="263" t="str">
        <f t="shared" si="2"/>
        <v>3C</v>
      </c>
      <c r="D25" s="262" t="s">
        <v>1164</v>
      </c>
      <c r="E25" s="267" t="s">
        <v>1201</v>
      </c>
      <c r="F25" s="267" t="s">
        <v>397</v>
      </c>
      <c r="G25" s="276" t="s">
        <v>339</v>
      </c>
      <c r="H25" s="70">
        <v>1</v>
      </c>
      <c r="I25" s="70"/>
      <c r="J25" s="277" t="s">
        <v>212</v>
      </c>
      <c r="K25" s="163" t="s">
        <v>924</v>
      </c>
    </row>
    <row r="26" spans="1:11" ht="48" x14ac:dyDescent="0.2">
      <c r="A26" s="46">
        <f t="shared" si="3"/>
        <v>63</v>
      </c>
      <c r="B26" s="72" t="str">
        <f>DEC2BIN(A26,8)</f>
        <v>00111111</v>
      </c>
      <c r="C26" s="72" t="str">
        <f t="shared" si="2"/>
        <v>3F</v>
      </c>
      <c r="D26" s="257"/>
      <c r="E26" s="73" t="s">
        <v>980</v>
      </c>
      <c r="F26" s="51" t="s">
        <v>609</v>
      </c>
      <c r="G26" s="21" t="s">
        <v>922</v>
      </c>
      <c r="H26" s="3">
        <v>2</v>
      </c>
      <c r="I26" s="3">
        <f>H26+16</f>
        <v>18</v>
      </c>
      <c r="J26" s="11" t="s">
        <v>212</v>
      </c>
      <c r="K26" s="92" t="s">
        <v>925</v>
      </c>
    </row>
    <row r="27" spans="1:11" ht="160" x14ac:dyDescent="0.2">
      <c r="A27" s="46">
        <f t="shared" si="3"/>
        <v>66</v>
      </c>
      <c r="B27" s="72" t="str">
        <f t="shared" si="4"/>
        <v>01000010</v>
      </c>
      <c r="C27" s="72" t="str">
        <f t="shared" si="2"/>
        <v>42</v>
      </c>
      <c r="D27" s="257"/>
      <c r="E27" s="73" t="s">
        <v>1083</v>
      </c>
      <c r="F27" s="51" t="s">
        <v>609</v>
      </c>
      <c r="G27" s="21" t="s">
        <v>379</v>
      </c>
      <c r="H27" s="3">
        <v>2</v>
      </c>
      <c r="I27" s="3">
        <f t="shared" ref="I27:I38" si="5">H27+16</f>
        <v>18</v>
      </c>
      <c r="J27" s="11" t="s">
        <v>212</v>
      </c>
      <c r="K27" s="92" t="s">
        <v>1025</v>
      </c>
    </row>
    <row r="28" spans="1:11" ht="48" x14ac:dyDescent="0.2">
      <c r="A28" s="46">
        <v>67</v>
      </c>
      <c r="B28" s="72"/>
      <c r="C28" s="263" t="str">
        <f t="shared" si="2"/>
        <v>43</v>
      </c>
      <c r="D28" s="263" t="s">
        <v>433</v>
      </c>
      <c r="E28" s="271" t="s">
        <v>1327</v>
      </c>
      <c r="F28" s="267" t="s">
        <v>1188</v>
      </c>
      <c r="G28" s="267" t="s">
        <v>1328</v>
      </c>
      <c r="H28" s="70">
        <v>3</v>
      </c>
      <c r="I28" s="70"/>
      <c r="J28" s="272" t="s">
        <v>1329</v>
      </c>
      <c r="K28" s="163" t="s">
        <v>1330</v>
      </c>
    </row>
    <row r="29" spans="1:11" ht="32" x14ac:dyDescent="0.2">
      <c r="A29" s="46">
        <v>68</v>
      </c>
      <c r="B29" s="72"/>
      <c r="C29" s="263" t="str">
        <f t="shared" si="2"/>
        <v>44</v>
      </c>
      <c r="D29" s="263" t="s">
        <v>1336</v>
      </c>
      <c r="E29" s="271" t="s">
        <v>1331</v>
      </c>
      <c r="F29" s="267" t="s">
        <v>1332</v>
      </c>
      <c r="G29" s="267" t="s">
        <v>1337</v>
      </c>
      <c r="H29" s="70">
        <v>5</v>
      </c>
      <c r="I29" s="70"/>
      <c r="J29" s="272" t="s">
        <v>1329</v>
      </c>
      <c r="K29" s="163" t="s">
        <v>1330</v>
      </c>
    </row>
    <row r="30" spans="1:11" ht="128" x14ac:dyDescent="0.2">
      <c r="A30" s="46">
        <f>A27+3</f>
        <v>69</v>
      </c>
      <c r="B30" s="72" t="str">
        <f t="shared" si="4"/>
        <v>01000101</v>
      </c>
      <c r="C30" s="72" t="str">
        <f t="shared" si="2"/>
        <v>45</v>
      </c>
      <c r="D30" s="257"/>
      <c r="E30" s="73" t="s">
        <v>984</v>
      </c>
      <c r="F30" s="51" t="s">
        <v>202</v>
      </c>
      <c r="G30" s="21" t="s">
        <v>1027</v>
      </c>
      <c r="H30" s="3">
        <v>2</v>
      </c>
      <c r="I30" s="3">
        <f t="shared" si="5"/>
        <v>18</v>
      </c>
      <c r="J30" s="11" t="s">
        <v>212</v>
      </c>
      <c r="K30" s="92" t="s">
        <v>1026</v>
      </c>
    </row>
    <row r="31" spans="1:11" ht="32" x14ac:dyDescent="0.2">
      <c r="A31" s="46">
        <f>A30+3</f>
        <v>72</v>
      </c>
      <c r="B31" s="72" t="str">
        <f t="shared" si="4"/>
        <v>01001000</v>
      </c>
      <c r="C31" s="263" t="str">
        <f t="shared" si="2"/>
        <v>48</v>
      </c>
      <c r="D31" s="262" t="s">
        <v>1165</v>
      </c>
      <c r="E31" s="266" t="s">
        <v>1192</v>
      </c>
      <c r="F31" s="267" t="s">
        <v>202</v>
      </c>
      <c r="G31" s="267" t="s">
        <v>1189</v>
      </c>
      <c r="H31" s="70" t="s">
        <v>1190</v>
      </c>
      <c r="I31" s="70"/>
      <c r="J31" s="272" t="s">
        <v>212</v>
      </c>
      <c r="K31" s="161" t="s">
        <v>1191</v>
      </c>
    </row>
    <row r="32" spans="1:11" ht="96" x14ac:dyDescent="0.2">
      <c r="A32" s="46">
        <f t="shared" si="3"/>
        <v>75</v>
      </c>
      <c r="B32" s="72" t="str">
        <f t="shared" si="4"/>
        <v>01001011</v>
      </c>
      <c r="C32" s="72" t="str">
        <f t="shared" si="2"/>
        <v>4B</v>
      </c>
      <c r="D32" s="257"/>
      <c r="E32" s="73" t="s">
        <v>976</v>
      </c>
      <c r="F32" s="51" t="s">
        <v>209</v>
      </c>
      <c r="G32" s="73" t="s">
        <v>847</v>
      </c>
      <c r="H32" s="46">
        <v>1</v>
      </c>
      <c r="I32" s="46">
        <f t="shared" si="5"/>
        <v>17</v>
      </c>
      <c r="J32" s="102" t="s">
        <v>212</v>
      </c>
      <c r="K32" s="63" t="s">
        <v>1012</v>
      </c>
    </row>
    <row r="33" spans="1:11" x14ac:dyDescent="0.2">
      <c r="A33" s="46">
        <f t="shared" si="3"/>
        <v>78</v>
      </c>
      <c r="B33" s="72" t="str">
        <f t="shared" si="4"/>
        <v>01001110</v>
      </c>
      <c r="C33" s="72" t="str">
        <f t="shared" si="2"/>
        <v>4E</v>
      </c>
      <c r="D33" s="257"/>
      <c r="E33" s="51" t="s">
        <v>574</v>
      </c>
      <c r="F33" s="51" t="s">
        <v>209</v>
      </c>
      <c r="G33" s="51" t="s">
        <v>210</v>
      </c>
      <c r="H33" s="46">
        <v>1</v>
      </c>
      <c r="I33" s="46">
        <f t="shared" si="5"/>
        <v>17</v>
      </c>
      <c r="J33" s="102" t="s">
        <v>212</v>
      </c>
      <c r="K33" s="88" t="s">
        <v>865</v>
      </c>
    </row>
    <row r="34" spans="1:11" ht="64" x14ac:dyDescent="0.2">
      <c r="A34" s="46">
        <f t="shared" si="3"/>
        <v>81</v>
      </c>
      <c r="B34" s="72" t="str">
        <f>DEC2BIN(A34,8)</f>
        <v>01010001</v>
      </c>
      <c r="C34" s="72" t="str">
        <f t="shared" si="2"/>
        <v>51</v>
      </c>
      <c r="D34" s="257"/>
      <c r="E34" s="51" t="s">
        <v>573</v>
      </c>
      <c r="F34" s="51" t="s">
        <v>209</v>
      </c>
      <c r="G34" s="51" t="s">
        <v>210</v>
      </c>
      <c r="H34" s="46">
        <v>1</v>
      </c>
      <c r="I34" s="46">
        <f>H34+16</f>
        <v>17</v>
      </c>
      <c r="J34" s="102" t="s">
        <v>212</v>
      </c>
      <c r="K34" s="90" t="s">
        <v>866</v>
      </c>
    </row>
    <row r="35" spans="1:11" x14ac:dyDescent="0.2">
      <c r="A35" s="46">
        <f t="shared" si="3"/>
        <v>84</v>
      </c>
      <c r="B35" s="72" t="str">
        <f>DEC2BIN(A35,8)</f>
        <v>01010100</v>
      </c>
      <c r="C35" s="72" t="str">
        <f t="shared" si="2"/>
        <v>54</v>
      </c>
      <c r="D35" s="257"/>
      <c r="E35" s="73" t="s">
        <v>981</v>
      </c>
      <c r="F35" s="51" t="s">
        <v>209</v>
      </c>
      <c r="G35" s="51" t="s">
        <v>210</v>
      </c>
      <c r="H35" s="46">
        <v>1</v>
      </c>
      <c r="I35" s="46">
        <f>H35+16</f>
        <v>17</v>
      </c>
      <c r="J35" s="102" t="s">
        <v>212</v>
      </c>
      <c r="K35" s="88" t="s">
        <v>867</v>
      </c>
    </row>
    <row r="36" spans="1:11" x14ac:dyDescent="0.2">
      <c r="A36" s="46">
        <f t="shared" si="3"/>
        <v>87</v>
      </c>
      <c r="B36" s="72" t="str">
        <f>DEC2BIN(A36,8)</f>
        <v>01010111</v>
      </c>
      <c r="C36" s="72" t="str">
        <f t="shared" si="2"/>
        <v>57</v>
      </c>
      <c r="D36" s="257"/>
      <c r="E36" s="73" t="s">
        <v>982</v>
      </c>
      <c r="F36" s="51" t="s">
        <v>209</v>
      </c>
      <c r="G36" s="51" t="s">
        <v>210</v>
      </c>
      <c r="H36" s="46">
        <v>1</v>
      </c>
      <c r="I36" s="46">
        <f>H36+16</f>
        <v>17</v>
      </c>
      <c r="J36" s="102" t="s">
        <v>212</v>
      </c>
      <c r="K36" s="88" t="s">
        <v>868</v>
      </c>
    </row>
    <row r="37" spans="1:11" ht="80" x14ac:dyDescent="0.2">
      <c r="A37" s="46">
        <f t="shared" si="3"/>
        <v>90</v>
      </c>
      <c r="B37" s="72" t="str">
        <f t="shared" si="4"/>
        <v>01011010</v>
      </c>
      <c r="C37" s="72" t="str">
        <f t="shared" si="2"/>
        <v>5A</v>
      </c>
      <c r="D37" s="257"/>
      <c r="E37" s="73" t="s">
        <v>983</v>
      </c>
      <c r="F37" s="51" t="s">
        <v>209</v>
      </c>
      <c r="G37" s="51" t="s">
        <v>210</v>
      </c>
      <c r="H37" s="46">
        <v>1</v>
      </c>
      <c r="I37" s="46">
        <f t="shared" si="5"/>
        <v>17</v>
      </c>
      <c r="J37" s="102" t="s">
        <v>212</v>
      </c>
      <c r="K37" s="138" t="s">
        <v>1087</v>
      </c>
    </row>
    <row r="38" spans="1:11" x14ac:dyDescent="0.2">
      <c r="A38" s="46">
        <f t="shared" si="3"/>
        <v>93</v>
      </c>
      <c r="B38" s="72" t="str">
        <f t="shared" si="4"/>
        <v>01011101</v>
      </c>
      <c r="C38" s="72" t="str">
        <f t="shared" si="2"/>
        <v>5D</v>
      </c>
      <c r="D38" s="257"/>
      <c r="E38" s="73" t="s">
        <v>1084</v>
      </c>
      <c r="F38" s="51" t="s">
        <v>209</v>
      </c>
      <c r="G38" s="51" t="s">
        <v>210</v>
      </c>
      <c r="H38" s="46">
        <v>1</v>
      </c>
      <c r="I38" s="46">
        <f t="shared" si="5"/>
        <v>17</v>
      </c>
      <c r="J38" s="102" t="s">
        <v>212</v>
      </c>
      <c r="K38" s="88" t="s">
        <v>869</v>
      </c>
    </row>
    <row r="39" spans="1:11" ht="80" x14ac:dyDescent="0.2">
      <c r="A39" s="46">
        <f t="shared" si="3"/>
        <v>96</v>
      </c>
      <c r="B39" s="72" t="str">
        <f t="shared" ref="B39:B46" si="6">DEC2BIN(A39,8)</f>
        <v>01100000</v>
      </c>
      <c r="C39" s="263" t="str">
        <f t="shared" si="2"/>
        <v>60</v>
      </c>
      <c r="D39" s="262" t="s">
        <v>1166</v>
      </c>
      <c r="E39" s="270" t="s">
        <v>1247</v>
      </c>
      <c r="F39" s="73" t="s">
        <v>722</v>
      </c>
      <c r="G39" s="73" t="s">
        <v>870</v>
      </c>
      <c r="H39" s="82">
        <v>6</v>
      </c>
      <c r="I39" s="3"/>
      <c r="J39" s="11"/>
      <c r="K39" s="92" t="s">
        <v>661</v>
      </c>
    </row>
    <row r="40" spans="1:11" ht="80" x14ac:dyDescent="0.2">
      <c r="A40" s="46">
        <f t="shared" si="3"/>
        <v>99</v>
      </c>
      <c r="B40" s="72" t="str">
        <f t="shared" si="6"/>
        <v>01100011</v>
      </c>
      <c r="C40" s="263" t="str">
        <f t="shared" si="2"/>
        <v>63</v>
      </c>
      <c r="D40" s="262" t="s">
        <v>1166</v>
      </c>
      <c r="E40" s="270" t="s">
        <v>1248</v>
      </c>
      <c r="F40" s="73" t="s">
        <v>722</v>
      </c>
      <c r="G40" s="73" t="s">
        <v>871</v>
      </c>
      <c r="H40" s="82">
        <v>6</v>
      </c>
      <c r="I40" s="3">
        <f t="shared" ref="I40:I55" si="7">H40+16</f>
        <v>22</v>
      </c>
      <c r="J40" s="11"/>
      <c r="K40" s="63" t="s">
        <v>874</v>
      </c>
    </row>
    <row r="41" spans="1:11" ht="80" x14ac:dyDescent="0.2">
      <c r="A41" s="46">
        <f t="shared" si="3"/>
        <v>102</v>
      </c>
      <c r="B41" s="72" t="str">
        <f t="shared" si="6"/>
        <v>01100110</v>
      </c>
      <c r="C41" s="263" t="str">
        <f t="shared" si="2"/>
        <v>66</v>
      </c>
      <c r="D41" s="262" t="s">
        <v>1166</v>
      </c>
      <c r="E41" s="270" t="s">
        <v>1249</v>
      </c>
      <c r="F41" s="73" t="s">
        <v>722</v>
      </c>
      <c r="G41" s="73" t="s">
        <v>871</v>
      </c>
      <c r="H41" s="82">
        <v>6</v>
      </c>
      <c r="I41" s="3">
        <f t="shared" si="7"/>
        <v>22</v>
      </c>
      <c r="J41" s="11"/>
      <c r="K41" s="90" t="s">
        <v>875</v>
      </c>
    </row>
    <row r="42" spans="1:11" ht="80" x14ac:dyDescent="0.2">
      <c r="A42" s="46">
        <f t="shared" si="3"/>
        <v>105</v>
      </c>
      <c r="B42" s="72" t="str">
        <f t="shared" si="6"/>
        <v>01101001</v>
      </c>
      <c r="C42" s="72" t="str">
        <f t="shared" si="2"/>
        <v>69</v>
      </c>
      <c r="D42" s="257"/>
      <c r="E42" s="73" t="s">
        <v>1085</v>
      </c>
      <c r="F42" s="73" t="s">
        <v>722</v>
      </c>
      <c r="G42" s="73" t="s">
        <v>872</v>
      </c>
      <c r="H42" s="82">
        <v>6</v>
      </c>
      <c r="I42" s="3">
        <f t="shared" si="7"/>
        <v>22</v>
      </c>
      <c r="J42" s="11"/>
      <c r="K42" s="90" t="s">
        <v>876</v>
      </c>
    </row>
    <row r="43" spans="1:11" ht="80" x14ac:dyDescent="0.2">
      <c r="A43" s="46">
        <f t="shared" si="3"/>
        <v>108</v>
      </c>
      <c r="B43" s="72" t="str">
        <f t="shared" si="6"/>
        <v>01101100</v>
      </c>
      <c r="C43" s="72" t="str">
        <f t="shared" si="2"/>
        <v>6C</v>
      </c>
      <c r="D43" s="257"/>
      <c r="E43" s="73" t="s">
        <v>1086</v>
      </c>
      <c r="F43" s="73" t="s">
        <v>722</v>
      </c>
      <c r="G43" s="73" t="s">
        <v>871</v>
      </c>
      <c r="H43" s="82">
        <v>6</v>
      </c>
      <c r="I43" s="3">
        <f t="shared" si="7"/>
        <v>22</v>
      </c>
      <c r="J43" s="11"/>
      <c r="K43" s="90" t="s">
        <v>1088</v>
      </c>
    </row>
    <row r="44" spans="1:11" ht="80" x14ac:dyDescent="0.2">
      <c r="A44" s="46">
        <f t="shared" si="3"/>
        <v>111</v>
      </c>
      <c r="B44" s="72" t="str">
        <f t="shared" si="6"/>
        <v>01101111</v>
      </c>
      <c r="C44" s="263" t="str">
        <f t="shared" si="2"/>
        <v>6F</v>
      </c>
      <c r="D44" s="262" t="s">
        <v>1166</v>
      </c>
      <c r="E44" s="270" t="s">
        <v>1250</v>
      </c>
      <c r="F44" s="73" t="s">
        <v>722</v>
      </c>
      <c r="G44" s="73" t="s">
        <v>873</v>
      </c>
      <c r="H44" s="82">
        <v>6</v>
      </c>
      <c r="I44" s="3">
        <f t="shared" si="7"/>
        <v>22</v>
      </c>
      <c r="J44" s="11"/>
      <c r="K44" s="90" t="s">
        <v>877</v>
      </c>
    </row>
    <row r="45" spans="1:11" ht="80" x14ac:dyDescent="0.2">
      <c r="A45" s="46">
        <f t="shared" si="3"/>
        <v>114</v>
      </c>
      <c r="B45" s="72" t="str">
        <f t="shared" si="6"/>
        <v>01110010</v>
      </c>
      <c r="C45" s="263" t="str">
        <f t="shared" si="2"/>
        <v>72</v>
      </c>
      <c r="D45" s="262" t="s">
        <v>1166</v>
      </c>
      <c r="E45" s="270" t="s">
        <v>1251</v>
      </c>
      <c r="F45" s="73" t="s">
        <v>7</v>
      </c>
      <c r="G45" s="73" t="s">
        <v>7</v>
      </c>
      <c r="H45" s="82">
        <v>0</v>
      </c>
      <c r="I45" s="82">
        <f t="shared" si="7"/>
        <v>16</v>
      </c>
      <c r="J45" s="103"/>
      <c r="K45" s="63" t="s">
        <v>1040</v>
      </c>
    </row>
    <row r="46" spans="1:11" ht="112" x14ac:dyDescent="0.2">
      <c r="A46" s="46">
        <f t="shared" si="3"/>
        <v>117</v>
      </c>
      <c r="B46" s="72" t="str">
        <f t="shared" si="6"/>
        <v>01110101</v>
      </c>
      <c r="C46" s="263" t="str">
        <f t="shared" si="2"/>
        <v>75</v>
      </c>
      <c r="D46" s="262" t="s">
        <v>1166</v>
      </c>
      <c r="E46" s="270" t="s">
        <v>1252</v>
      </c>
      <c r="F46" s="73" t="s">
        <v>599</v>
      </c>
      <c r="G46" s="73" t="s">
        <v>1089</v>
      </c>
      <c r="H46" s="82">
        <v>2</v>
      </c>
      <c r="I46" s="82">
        <f t="shared" si="7"/>
        <v>18</v>
      </c>
      <c r="J46" s="103"/>
      <c r="K46" s="63" t="s">
        <v>1039</v>
      </c>
    </row>
    <row r="47" spans="1:11" ht="32" x14ac:dyDescent="0.2">
      <c r="A47" s="46">
        <f t="shared" si="3"/>
        <v>120</v>
      </c>
      <c r="B47" s="72" t="str">
        <f t="shared" ref="B47:B53" si="8">DEC2BIN(A47,8)</f>
        <v>01111000</v>
      </c>
      <c r="C47" s="263" t="str">
        <f t="shared" si="2"/>
        <v>78</v>
      </c>
      <c r="D47" s="262" t="s">
        <v>1167</v>
      </c>
      <c r="E47" s="266" t="s">
        <v>1253</v>
      </c>
      <c r="F47" s="271" t="s">
        <v>9</v>
      </c>
      <c r="G47" s="271" t="s">
        <v>725</v>
      </c>
      <c r="H47" s="70">
        <v>4</v>
      </c>
      <c r="I47" s="70"/>
      <c r="J47" s="272" t="s">
        <v>212</v>
      </c>
      <c r="K47" s="288" t="s">
        <v>1004</v>
      </c>
    </row>
    <row r="48" spans="1:11" ht="29" customHeight="1" x14ac:dyDescent="0.2">
      <c r="A48" s="46">
        <f t="shared" si="3"/>
        <v>123</v>
      </c>
      <c r="B48" s="72" t="str">
        <f t="shared" si="8"/>
        <v>01111011</v>
      </c>
      <c r="C48" s="263" t="str">
        <f t="shared" si="2"/>
        <v>7B</v>
      </c>
      <c r="D48" s="262" t="s">
        <v>1167</v>
      </c>
      <c r="E48" s="266" t="s">
        <v>1254</v>
      </c>
      <c r="F48" s="271" t="s">
        <v>9</v>
      </c>
      <c r="G48" s="271" t="s">
        <v>532</v>
      </c>
      <c r="H48" s="70">
        <v>4</v>
      </c>
      <c r="I48" s="70"/>
      <c r="J48" s="272" t="s">
        <v>212</v>
      </c>
      <c r="K48" s="288" t="s">
        <v>1004</v>
      </c>
    </row>
    <row r="49" spans="1:11" ht="32" x14ac:dyDescent="0.2">
      <c r="A49" s="46">
        <f t="shared" si="3"/>
        <v>126</v>
      </c>
      <c r="B49" s="72" t="str">
        <f t="shared" si="8"/>
        <v>01111110</v>
      </c>
      <c r="C49" s="263" t="str">
        <f t="shared" si="2"/>
        <v>7E</v>
      </c>
      <c r="D49" s="262" t="s">
        <v>1167</v>
      </c>
      <c r="E49" s="266" t="s">
        <v>1255</v>
      </c>
      <c r="F49" s="271" t="s">
        <v>9</v>
      </c>
      <c r="G49" s="271" t="s">
        <v>532</v>
      </c>
      <c r="H49" s="70">
        <v>4</v>
      </c>
      <c r="I49" s="70"/>
      <c r="J49" s="272" t="s">
        <v>212</v>
      </c>
      <c r="K49" s="288" t="s">
        <v>1004</v>
      </c>
    </row>
    <row r="50" spans="1:11" ht="32" x14ac:dyDescent="0.2">
      <c r="A50" s="46">
        <f t="shared" si="3"/>
        <v>129</v>
      </c>
      <c r="B50" s="72" t="str">
        <f t="shared" si="8"/>
        <v>10000001</v>
      </c>
      <c r="C50" s="72" t="str">
        <f t="shared" si="2"/>
        <v>81</v>
      </c>
      <c r="D50" s="257"/>
      <c r="E50" s="73" t="s">
        <v>985</v>
      </c>
      <c r="F50" s="73" t="s">
        <v>9</v>
      </c>
      <c r="G50" s="73" t="s">
        <v>726</v>
      </c>
      <c r="H50" s="3">
        <v>4</v>
      </c>
      <c r="I50" s="3">
        <f t="shared" si="7"/>
        <v>20</v>
      </c>
      <c r="J50" s="11" t="s">
        <v>212</v>
      </c>
      <c r="K50" s="90" t="s">
        <v>1005</v>
      </c>
    </row>
    <row r="51" spans="1:11" x14ac:dyDescent="0.2">
      <c r="A51" s="46">
        <f t="shared" si="3"/>
        <v>132</v>
      </c>
      <c r="B51" s="72" t="str">
        <f t="shared" si="8"/>
        <v>10000100</v>
      </c>
      <c r="C51" s="72" t="str">
        <f t="shared" si="2"/>
        <v>84</v>
      </c>
      <c r="D51" s="257"/>
      <c r="E51" s="73" t="s">
        <v>986</v>
      </c>
      <c r="F51" s="73" t="s">
        <v>9</v>
      </c>
      <c r="G51" s="73" t="s">
        <v>532</v>
      </c>
      <c r="H51" s="3">
        <v>4</v>
      </c>
      <c r="I51" s="3">
        <f t="shared" si="7"/>
        <v>20</v>
      </c>
      <c r="J51" s="11" t="s">
        <v>212</v>
      </c>
      <c r="K51" s="139" t="s">
        <v>1004</v>
      </c>
    </row>
    <row r="52" spans="1:11" ht="32" x14ac:dyDescent="0.2">
      <c r="A52" s="46">
        <f t="shared" si="3"/>
        <v>135</v>
      </c>
      <c r="B52" s="72" t="str">
        <f t="shared" si="8"/>
        <v>10000111</v>
      </c>
      <c r="C52" s="263" t="str">
        <f t="shared" si="2"/>
        <v>87</v>
      </c>
      <c r="D52" s="262" t="s">
        <v>1167</v>
      </c>
      <c r="E52" s="266" t="s">
        <v>1241</v>
      </c>
      <c r="F52" s="271" t="s">
        <v>9</v>
      </c>
      <c r="G52" s="271" t="s">
        <v>533</v>
      </c>
      <c r="H52" s="70">
        <v>4</v>
      </c>
      <c r="I52" s="70"/>
      <c r="J52" s="272" t="s">
        <v>212</v>
      </c>
      <c r="K52" s="285" t="s">
        <v>1006</v>
      </c>
    </row>
    <row r="53" spans="1:11" ht="64" x14ac:dyDescent="0.2">
      <c r="A53" s="46">
        <f t="shared" si="3"/>
        <v>138</v>
      </c>
      <c r="B53" s="72" t="str">
        <f t="shared" si="8"/>
        <v>10001010</v>
      </c>
      <c r="C53" s="263" t="str">
        <f t="shared" si="2"/>
        <v>8A</v>
      </c>
      <c r="D53" s="262" t="s">
        <v>1167</v>
      </c>
      <c r="E53" s="266" t="s">
        <v>1256</v>
      </c>
      <c r="F53" s="271" t="s">
        <v>663</v>
      </c>
      <c r="G53" s="271" t="s">
        <v>723</v>
      </c>
      <c r="H53" s="70">
        <v>1</v>
      </c>
      <c r="I53" s="70"/>
      <c r="J53" s="272" t="s">
        <v>212</v>
      </c>
      <c r="K53" s="287" t="s">
        <v>1007</v>
      </c>
    </row>
    <row r="54" spans="1:11" ht="32" x14ac:dyDescent="0.2">
      <c r="A54" s="46">
        <v>139</v>
      </c>
      <c r="B54" s="72" t="str">
        <f t="shared" ref="B54" si="9">DEC2BIN(A54,8)</f>
        <v>10001011</v>
      </c>
      <c r="C54" s="263" t="str">
        <f>DEC2HEX(A54,2)</f>
        <v>8B</v>
      </c>
      <c r="D54" s="262" t="s">
        <v>1167</v>
      </c>
      <c r="E54" s="266" t="s">
        <v>1261</v>
      </c>
      <c r="F54" s="266" t="s">
        <v>62</v>
      </c>
      <c r="G54" s="271"/>
      <c r="H54" s="70">
        <v>1</v>
      </c>
      <c r="I54" s="70"/>
      <c r="J54" s="272" t="s">
        <v>212</v>
      </c>
      <c r="K54" s="290" t="s">
        <v>1262</v>
      </c>
    </row>
    <row r="55" spans="1:11" ht="240" x14ac:dyDescent="0.2">
      <c r="A55" s="46">
        <f>A53+3</f>
        <v>141</v>
      </c>
      <c r="B55" s="72" t="str">
        <f>DEC2BIN(A55,8)</f>
        <v>10001101</v>
      </c>
      <c r="C55" s="72" t="str">
        <f t="shared" si="2"/>
        <v>8D</v>
      </c>
      <c r="D55" s="257"/>
      <c r="E55" s="73" t="s">
        <v>987</v>
      </c>
      <c r="F55" s="73" t="s">
        <v>662</v>
      </c>
      <c r="G55" s="73" t="s">
        <v>724</v>
      </c>
      <c r="H55" s="3">
        <v>1</v>
      </c>
      <c r="I55" s="3">
        <f t="shared" si="7"/>
        <v>17</v>
      </c>
      <c r="J55" s="11" t="s">
        <v>212</v>
      </c>
      <c r="K55" s="140" t="s">
        <v>1031</v>
      </c>
    </row>
    <row r="56" spans="1:11" ht="240" customHeight="1" x14ac:dyDescent="0.2">
      <c r="A56" s="46">
        <f t="shared" si="3"/>
        <v>144</v>
      </c>
      <c r="B56" s="72" t="str">
        <f>DEC2BIN(A56,8)</f>
        <v>10010000</v>
      </c>
      <c r="C56" s="72" t="str">
        <f t="shared" si="2"/>
        <v>90</v>
      </c>
      <c r="D56" s="257"/>
      <c r="E56" s="73" t="s">
        <v>988</v>
      </c>
      <c r="F56" s="21" t="s">
        <v>7</v>
      </c>
      <c r="G56" s="21" t="s">
        <v>7</v>
      </c>
      <c r="H56" s="3">
        <v>0</v>
      </c>
      <c r="I56" s="3">
        <f t="shared" ref="I56:I66" si="10">H56+16</f>
        <v>16</v>
      </c>
      <c r="J56" s="11"/>
      <c r="K56" s="63" t="s">
        <v>1032</v>
      </c>
    </row>
    <row r="57" spans="1:11" ht="144" x14ac:dyDescent="0.2">
      <c r="A57" s="46">
        <f t="shared" si="3"/>
        <v>147</v>
      </c>
      <c r="B57" s="72" t="str">
        <f t="shared" ref="B57:B62" si="11">DEC2BIN(A57,8)</f>
        <v>10010011</v>
      </c>
      <c r="C57" s="72" t="str">
        <f t="shared" si="2"/>
        <v>93</v>
      </c>
      <c r="D57" s="257"/>
      <c r="E57" s="73" t="s">
        <v>720</v>
      </c>
      <c r="F57" s="21" t="s">
        <v>232</v>
      </c>
      <c r="G57" s="51" t="s">
        <v>568</v>
      </c>
      <c r="H57" s="3">
        <v>1</v>
      </c>
      <c r="I57" s="3">
        <f t="shared" si="10"/>
        <v>17</v>
      </c>
      <c r="J57" s="11"/>
      <c r="K57" s="140" t="s">
        <v>1021</v>
      </c>
    </row>
    <row r="58" spans="1:11" ht="128" x14ac:dyDescent="0.2">
      <c r="A58" s="46">
        <f t="shared" si="3"/>
        <v>150</v>
      </c>
      <c r="B58" s="72" t="str">
        <f t="shared" si="11"/>
        <v>10010110</v>
      </c>
      <c r="C58" s="263" t="str">
        <f t="shared" si="2"/>
        <v>96</v>
      </c>
      <c r="D58" s="262" t="s">
        <v>1168</v>
      </c>
      <c r="E58" s="266" t="s">
        <v>1237</v>
      </c>
      <c r="F58" s="267" t="s">
        <v>232</v>
      </c>
      <c r="G58" s="267" t="s">
        <v>1234</v>
      </c>
      <c r="H58" s="70">
        <v>1</v>
      </c>
      <c r="I58" s="70">
        <f t="shared" si="10"/>
        <v>17</v>
      </c>
      <c r="J58" s="272"/>
      <c r="K58" s="161" t="s">
        <v>1235</v>
      </c>
    </row>
    <row r="59" spans="1:11" ht="128" x14ac:dyDescent="0.2">
      <c r="A59" s="46">
        <f t="shared" si="3"/>
        <v>153</v>
      </c>
      <c r="B59" s="72" t="str">
        <f>DEC2BIN(A59,8)</f>
        <v>10011001</v>
      </c>
      <c r="C59" s="72" t="str">
        <f t="shared" si="2"/>
        <v>99</v>
      </c>
      <c r="D59" s="257"/>
      <c r="E59" s="270" t="s">
        <v>721</v>
      </c>
      <c r="F59" s="21" t="s">
        <v>232</v>
      </c>
      <c r="G59" s="51" t="s">
        <v>568</v>
      </c>
      <c r="H59" s="3">
        <v>1</v>
      </c>
      <c r="I59" s="3">
        <f>H59+16</f>
        <v>17</v>
      </c>
      <c r="J59" s="11"/>
      <c r="K59" s="63" t="s">
        <v>1022</v>
      </c>
    </row>
    <row r="60" spans="1:11" ht="32" x14ac:dyDescent="0.2">
      <c r="A60" s="46">
        <f t="shared" si="3"/>
        <v>156</v>
      </c>
      <c r="B60" s="72" t="str">
        <f>DEC2BIN(A60,8)</f>
        <v>10011100</v>
      </c>
      <c r="C60" s="72" t="str">
        <f t="shared" si="2"/>
        <v>9C</v>
      </c>
      <c r="D60" s="257"/>
      <c r="E60" s="51" t="s">
        <v>239</v>
      </c>
      <c r="F60" s="51" t="s">
        <v>7</v>
      </c>
      <c r="G60" s="51" t="s">
        <v>7</v>
      </c>
      <c r="H60" s="46">
        <v>0</v>
      </c>
      <c r="I60" s="46">
        <f>H60+16</f>
        <v>16</v>
      </c>
      <c r="J60" s="102"/>
      <c r="K60" s="138" t="s">
        <v>1002</v>
      </c>
    </row>
    <row r="61" spans="1:11" ht="32" x14ac:dyDescent="0.2">
      <c r="A61" s="46">
        <f t="shared" si="3"/>
        <v>159</v>
      </c>
      <c r="B61" s="72" t="str">
        <f>DEC2BIN(A61,8)</f>
        <v>10011111</v>
      </c>
      <c r="C61" s="72" t="str">
        <f t="shared" si="2"/>
        <v>9F</v>
      </c>
      <c r="D61" s="257"/>
      <c r="E61" s="51" t="s">
        <v>237</v>
      </c>
      <c r="F61" s="51" t="s">
        <v>7</v>
      </c>
      <c r="G61" s="51" t="s">
        <v>7</v>
      </c>
      <c r="H61" s="46">
        <v>0</v>
      </c>
      <c r="I61" s="46">
        <f>H61+16</f>
        <v>16</v>
      </c>
      <c r="J61" s="102"/>
      <c r="K61" s="138" t="s">
        <v>1003</v>
      </c>
    </row>
    <row r="62" spans="1:11" ht="48" x14ac:dyDescent="0.2">
      <c r="A62" s="46">
        <f t="shared" si="3"/>
        <v>162</v>
      </c>
      <c r="B62" s="72" t="str">
        <f t="shared" si="11"/>
        <v>10100010</v>
      </c>
      <c r="C62" s="72" t="str">
        <f t="shared" si="2"/>
        <v>A2</v>
      </c>
      <c r="D62" s="257"/>
      <c r="E62" s="73" t="s">
        <v>1090</v>
      </c>
      <c r="F62" s="51" t="s">
        <v>238</v>
      </c>
      <c r="G62" s="51" t="s">
        <v>929</v>
      </c>
      <c r="H62" s="82">
        <v>2</v>
      </c>
      <c r="I62" s="82">
        <f>H62+16</f>
        <v>18</v>
      </c>
      <c r="J62" s="103" t="s">
        <v>212</v>
      </c>
      <c r="K62" s="90" t="s">
        <v>881</v>
      </c>
    </row>
    <row r="63" spans="1:11" ht="48" x14ac:dyDescent="0.2">
      <c r="A63" s="46">
        <f t="shared" si="3"/>
        <v>165</v>
      </c>
      <c r="B63" s="72" t="str">
        <f t="shared" ref="B63:B76" si="12">DEC2BIN(A63,8)</f>
        <v>10100101</v>
      </c>
      <c r="C63" s="72" t="str">
        <f t="shared" si="2"/>
        <v>A5</v>
      </c>
      <c r="D63" s="257"/>
      <c r="E63" s="73" t="s">
        <v>1091</v>
      </c>
      <c r="F63" s="51" t="s">
        <v>238</v>
      </c>
      <c r="G63" s="51" t="s">
        <v>929</v>
      </c>
      <c r="H63" s="82">
        <v>2</v>
      </c>
      <c r="I63" s="82">
        <f>H63+16</f>
        <v>18</v>
      </c>
      <c r="J63" s="103" t="s">
        <v>212</v>
      </c>
      <c r="K63" s="90" t="s">
        <v>881</v>
      </c>
    </row>
    <row r="64" spans="1:11" ht="64" x14ac:dyDescent="0.2">
      <c r="A64" s="46">
        <f t="shared" si="3"/>
        <v>168</v>
      </c>
      <c r="B64" s="72" t="str">
        <f t="shared" si="12"/>
        <v>10101000</v>
      </c>
      <c r="C64" s="72" t="str">
        <f t="shared" si="2"/>
        <v>A8</v>
      </c>
      <c r="D64" s="257"/>
      <c r="E64" s="73" t="s">
        <v>606</v>
      </c>
      <c r="F64" s="73" t="s">
        <v>604</v>
      </c>
      <c r="G64" s="101" t="s">
        <v>605</v>
      </c>
      <c r="H64" s="82">
        <v>1</v>
      </c>
      <c r="I64" s="82">
        <f t="shared" si="10"/>
        <v>17</v>
      </c>
      <c r="J64" s="103"/>
      <c r="K64" s="63" t="s">
        <v>659</v>
      </c>
    </row>
    <row r="65" spans="1:11" ht="128" x14ac:dyDescent="0.2">
      <c r="A65" s="46">
        <f t="shared" si="3"/>
        <v>171</v>
      </c>
      <c r="B65" s="72" t="str">
        <f t="shared" si="12"/>
        <v>10101011</v>
      </c>
      <c r="C65" s="72" t="str">
        <f t="shared" si="2"/>
        <v>AB</v>
      </c>
      <c r="D65" s="257"/>
      <c r="E65" s="73" t="s">
        <v>608</v>
      </c>
      <c r="F65" s="73" t="s">
        <v>604</v>
      </c>
      <c r="G65" s="101" t="s">
        <v>605</v>
      </c>
      <c r="H65" s="82">
        <v>1</v>
      </c>
      <c r="I65" s="82">
        <f t="shared" si="10"/>
        <v>17</v>
      </c>
      <c r="J65" s="103" t="s">
        <v>212</v>
      </c>
      <c r="K65" s="63" t="s">
        <v>660</v>
      </c>
    </row>
    <row r="66" spans="1:11" ht="48" x14ac:dyDescent="0.2">
      <c r="A66" s="46">
        <f t="shared" si="3"/>
        <v>174</v>
      </c>
      <c r="B66" s="72" t="str">
        <f t="shared" si="12"/>
        <v>10101110</v>
      </c>
      <c r="C66" s="72" t="str">
        <f t="shared" si="2"/>
        <v>AE</v>
      </c>
      <c r="D66" s="257"/>
      <c r="E66" s="73" t="s">
        <v>236</v>
      </c>
      <c r="F66" s="73" t="s">
        <v>2</v>
      </c>
      <c r="G66" s="101" t="s">
        <v>708</v>
      </c>
      <c r="H66" s="82">
        <v>2</v>
      </c>
      <c r="I66" s="82">
        <f t="shared" si="10"/>
        <v>18</v>
      </c>
      <c r="J66" s="103" t="s">
        <v>212</v>
      </c>
      <c r="K66" s="63" t="s">
        <v>1030</v>
      </c>
    </row>
    <row r="67" spans="1:11" ht="48" x14ac:dyDescent="0.2">
      <c r="A67" s="46">
        <f t="shared" si="3"/>
        <v>177</v>
      </c>
      <c r="B67" s="72" t="str">
        <f t="shared" si="12"/>
        <v>10110001</v>
      </c>
      <c r="C67" s="72" t="str">
        <f t="shared" si="2"/>
        <v>B1</v>
      </c>
      <c r="D67" s="257"/>
      <c r="E67" s="73" t="s">
        <v>607</v>
      </c>
      <c r="F67" s="73" t="s">
        <v>2</v>
      </c>
      <c r="G67" s="101" t="s">
        <v>708</v>
      </c>
      <c r="H67" s="82">
        <v>2</v>
      </c>
      <c r="I67" s="82">
        <f t="shared" ref="I67" si="13">H67+16</f>
        <v>18</v>
      </c>
      <c r="J67" s="103" t="s">
        <v>212</v>
      </c>
      <c r="K67" s="63" t="s">
        <v>1030</v>
      </c>
    </row>
    <row r="68" spans="1:11" ht="32" x14ac:dyDescent="0.2">
      <c r="A68" s="46">
        <f t="shared" si="3"/>
        <v>180</v>
      </c>
      <c r="B68" s="72" t="str">
        <f t="shared" si="12"/>
        <v>10110100</v>
      </c>
      <c r="C68" s="72" t="str">
        <f t="shared" si="2"/>
        <v>B4</v>
      </c>
      <c r="D68" s="281" t="s">
        <v>1169</v>
      </c>
      <c r="E68" s="267" t="s">
        <v>1202</v>
      </c>
      <c r="F68" s="266" t="s">
        <v>1205</v>
      </c>
      <c r="G68" s="266" t="s">
        <v>1206</v>
      </c>
      <c r="H68" s="167">
        <v>2</v>
      </c>
      <c r="I68" s="167"/>
      <c r="J68" s="268"/>
      <c r="K68" s="278" t="s">
        <v>1207</v>
      </c>
    </row>
    <row r="69" spans="1:11" ht="32" x14ac:dyDescent="0.2">
      <c r="A69" s="46">
        <f t="shared" si="3"/>
        <v>183</v>
      </c>
      <c r="B69" s="72" t="str">
        <f t="shared" si="12"/>
        <v>10110111</v>
      </c>
      <c r="C69" s="72" t="str">
        <f t="shared" si="2"/>
        <v>B7</v>
      </c>
      <c r="D69" s="281" t="s">
        <v>1169</v>
      </c>
      <c r="E69" s="267" t="s">
        <v>1203</v>
      </c>
      <c r="F69" s="267" t="s">
        <v>1204</v>
      </c>
      <c r="G69" s="267" t="s">
        <v>1204</v>
      </c>
      <c r="H69" s="70">
        <v>1</v>
      </c>
      <c r="I69" s="70"/>
      <c r="J69" s="272"/>
      <c r="K69" s="278" t="s">
        <v>1207</v>
      </c>
    </row>
    <row r="70" spans="1:11" ht="80" x14ac:dyDescent="0.2">
      <c r="A70" s="46">
        <f t="shared" si="3"/>
        <v>186</v>
      </c>
      <c r="B70" s="72" t="str">
        <f t="shared" si="12"/>
        <v>10111010</v>
      </c>
      <c r="C70" s="263" t="str">
        <f t="shared" si="2"/>
        <v>BA</v>
      </c>
      <c r="D70" s="262" t="s">
        <v>1170</v>
      </c>
      <c r="E70" s="266" t="s">
        <v>1209</v>
      </c>
      <c r="F70" s="266" t="s">
        <v>1211</v>
      </c>
      <c r="G70" s="266" t="s">
        <v>1212</v>
      </c>
      <c r="H70" s="167">
        <v>2</v>
      </c>
      <c r="I70" s="167"/>
      <c r="J70" s="268"/>
      <c r="K70" s="279" t="s">
        <v>1208</v>
      </c>
    </row>
    <row r="71" spans="1:11" ht="32" x14ac:dyDescent="0.2">
      <c r="A71" s="46">
        <f t="shared" si="3"/>
        <v>189</v>
      </c>
      <c r="B71" s="72" t="str">
        <f t="shared" si="12"/>
        <v>10111101</v>
      </c>
      <c r="C71" s="263" t="str">
        <f t="shared" si="2"/>
        <v>BD</v>
      </c>
      <c r="D71" s="262" t="s">
        <v>1170</v>
      </c>
      <c r="E71" s="266" t="s">
        <v>1210</v>
      </c>
      <c r="F71" s="267" t="s">
        <v>1204</v>
      </c>
      <c r="G71" s="267" t="s">
        <v>1204</v>
      </c>
      <c r="H71" s="70">
        <v>1</v>
      </c>
      <c r="I71" s="70"/>
      <c r="J71" s="272"/>
      <c r="K71" s="280" t="s">
        <v>1213</v>
      </c>
    </row>
    <row r="72" spans="1:11" ht="48" x14ac:dyDescent="0.2">
      <c r="A72" s="46">
        <f t="shared" si="3"/>
        <v>192</v>
      </c>
      <c r="B72" s="72" t="str">
        <f t="shared" si="12"/>
        <v>11000000</v>
      </c>
      <c r="C72" s="263" t="str">
        <f t="shared" si="2"/>
        <v>C0</v>
      </c>
      <c r="D72" s="262" t="s">
        <v>1171</v>
      </c>
      <c r="E72" s="266" t="s">
        <v>1257</v>
      </c>
      <c r="F72" s="266" t="s">
        <v>1188</v>
      </c>
      <c r="G72" s="266" t="s">
        <v>1185</v>
      </c>
      <c r="H72" s="168" t="s">
        <v>1186</v>
      </c>
      <c r="I72" s="168" t="s">
        <v>62</v>
      </c>
      <c r="J72" s="268" t="s">
        <v>212</v>
      </c>
      <c r="K72" s="161" t="s">
        <v>1187</v>
      </c>
    </row>
    <row r="73" spans="1:11" ht="32" x14ac:dyDescent="0.2">
      <c r="A73" s="46">
        <f t="shared" si="3"/>
        <v>195</v>
      </c>
      <c r="B73" s="72" t="str">
        <f t="shared" si="12"/>
        <v>11000011</v>
      </c>
      <c r="C73" s="263" t="str">
        <f t="shared" ref="C73:C94" si="14">DEC2HEX(A73,2)</f>
        <v>C3</v>
      </c>
      <c r="D73" s="262" t="s">
        <v>1172</v>
      </c>
      <c r="E73" s="266" t="s">
        <v>1216</v>
      </c>
      <c r="F73" s="266" t="s">
        <v>1217</v>
      </c>
      <c r="G73" s="266" t="s">
        <v>1215</v>
      </c>
      <c r="H73" s="167">
        <v>2</v>
      </c>
      <c r="I73" s="167"/>
      <c r="J73" s="268" t="s">
        <v>212</v>
      </c>
      <c r="K73" s="163" t="s">
        <v>1219</v>
      </c>
    </row>
    <row r="74" spans="1:11" ht="48" x14ac:dyDescent="0.2">
      <c r="A74" s="46">
        <f t="shared" ref="A74:A93" si="15">A73+3</f>
        <v>198</v>
      </c>
      <c r="B74" s="72" t="str">
        <f t="shared" si="12"/>
        <v>11000110</v>
      </c>
      <c r="C74" s="263" t="str">
        <f t="shared" si="14"/>
        <v>C6</v>
      </c>
      <c r="D74" s="262" t="s">
        <v>1172</v>
      </c>
      <c r="E74" s="266" t="s">
        <v>1258</v>
      </c>
      <c r="F74" s="266" t="s">
        <v>1218</v>
      </c>
      <c r="G74" s="266" t="s">
        <v>1215</v>
      </c>
      <c r="H74" s="167">
        <v>2</v>
      </c>
      <c r="I74" s="167"/>
      <c r="J74" s="268" t="s">
        <v>212</v>
      </c>
      <c r="K74" s="163" t="s">
        <v>1214</v>
      </c>
    </row>
    <row r="75" spans="1:11" ht="32" x14ac:dyDescent="0.2">
      <c r="A75" s="46">
        <v>199</v>
      </c>
      <c r="B75" s="72"/>
      <c r="C75" s="263" t="str">
        <f>DEC2HEX(A75,2)</f>
        <v>C7</v>
      </c>
      <c r="D75" s="263" t="s">
        <v>1172</v>
      </c>
      <c r="E75" s="271" t="s">
        <v>1335</v>
      </c>
      <c r="F75" s="267" t="s">
        <v>1333</v>
      </c>
      <c r="G75" s="267" t="s">
        <v>1334</v>
      </c>
      <c r="H75" s="70">
        <v>2</v>
      </c>
      <c r="I75" s="70"/>
      <c r="J75" s="272" t="s">
        <v>1329</v>
      </c>
      <c r="K75" s="163" t="s">
        <v>1330</v>
      </c>
    </row>
    <row r="76" spans="1:11" ht="48" x14ac:dyDescent="0.2">
      <c r="A76" s="46">
        <f>A74+3</f>
        <v>201</v>
      </c>
      <c r="B76" s="72" t="str">
        <f t="shared" si="12"/>
        <v>11001001</v>
      </c>
      <c r="C76" s="72" t="str">
        <f t="shared" si="14"/>
        <v>C9</v>
      </c>
      <c r="D76" s="257"/>
      <c r="E76" s="270" t="s">
        <v>1220</v>
      </c>
      <c r="F76" s="73" t="s">
        <v>238</v>
      </c>
      <c r="G76" s="282" t="s">
        <v>1222</v>
      </c>
      <c r="H76" s="82">
        <v>1</v>
      </c>
      <c r="I76" s="82"/>
      <c r="J76" s="103" t="s">
        <v>212</v>
      </c>
      <c r="K76" s="283" t="s">
        <v>1221</v>
      </c>
    </row>
    <row r="77" spans="1:11" ht="48" x14ac:dyDescent="0.2">
      <c r="A77" s="46">
        <f t="shared" si="15"/>
        <v>204</v>
      </c>
      <c r="B77" s="72" t="str">
        <f t="shared" ref="B77:B85" si="16">DEC2BIN(A77,8)</f>
        <v>11001100</v>
      </c>
      <c r="C77" s="263" t="str">
        <f t="shared" si="14"/>
        <v>CC</v>
      </c>
      <c r="D77" s="262" t="s">
        <v>1173</v>
      </c>
      <c r="E77" s="266" t="s">
        <v>1260</v>
      </c>
      <c r="F77" s="267" t="s">
        <v>217</v>
      </c>
      <c r="G77" s="267" t="s">
        <v>1197</v>
      </c>
      <c r="H77" s="70">
        <v>3</v>
      </c>
      <c r="I77" s="70"/>
      <c r="J77" s="272"/>
      <c r="K77" s="275" t="s">
        <v>1198</v>
      </c>
    </row>
    <row r="78" spans="1:11" ht="48" x14ac:dyDescent="0.2">
      <c r="A78" s="46">
        <f t="shared" si="15"/>
        <v>207</v>
      </c>
      <c r="B78" s="72" t="str">
        <f t="shared" si="16"/>
        <v>11001111</v>
      </c>
      <c r="C78" s="72" t="str">
        <f t="shared" si="14"/>
        <v>CF</v>
      </c>
      <c r="D78" s="257"/>
      <c r="E78" s="73" t="s">
        <v>1093</v>
      </c>
      <c r="F78" s="73" t="s">
        <v>601</v>
      </c>
      <c r="G78" s="73" t="s">
        <v>600</v>
      </c>
      <c r="H78" s="82">
        <v>4</v>
      </c>
      <c r="I78" s="82">
        <f t="shared" ref="I78:I94" si="17">H78+16</f>
        <v>20</v>
      </c>
      <c r="J78" s="102" t="s">
        <v>212</v>
      </c>
      <c r="K78" s="89" t="s">
        <v>1075</v>
      </c>
    </row>
    <row r="79" spans="1:11" ht="48" x14ac:dyDescent="0.2">
      <c r="A79" s="46">
        <f t="shared" si="15"/>
        <v>210</v>
      </c>
      <c r="B79" s="72" t="str">
        <f>DEC2BIN(A79,8)</f>
        <v>11010010</v>
      </c>
      <c r="C79" s="263" t="str">
        <f t="shared" si="14"/>
        <v>D2</v>
      </c>
      <c r="D79" s="263" t="s">
        <v>1174</v>
      </c>
      <c r="E79" s="289" t="s">
        <v>1259</v>
      </c>
      <c r="F79" s="267" t="s">
        <v>604</v>
      </c>
      <c r="G79" s="267" t="s">
        <v>605</v>
      </c>
      <c r="H79" s="167">
        <v>1</v>
      </c>
      <c r="I79" s="167">
        <f t="shared" si="17"/>
        <v>17</v>
      </c>
      <c r="J79" s="272" t="s">
        <v>212</v>
      </c>
      <c r="K79" s="163" t="s">
        <v>694</v>
      </c>
    </row>
    <row r="80" spans="1:11" ht="288" x14ac:dyDescent="0.2">
      <c r="A80" s="46">
        <f t="shared" si="15"/>
        <v>213</v>
      </c>
      <c r="B80" s="72" t="str">
        <f>DEC2BIN(A80,8)</f>
        <v>11010101</v>
      </c>
      <c r="C80" s="72" t="str">
        <f t="shared" si="14"/>
        <v>D5</v>
      </c>
      <c r="D80" s="257"/>
      <c r="E80" s="73" t="s">
        <v>530</v>
      </c>
      <c r="F80" s="73" t="s">
        <v>531</v>
      </c>
      <c r="G80" s="73" t="s">
        <v>235</v>
      </c>
      <c r="H80" s="82">
        <v>1</v>
      </c>
      <c r="I80" s="82">
        <f t="shared" si="17"/>
        <v>17</v>
      </c>
      <c r="J80" s="103"/>
      <c r="K80" s="89" t="s">
        <v>1094</v>
      </c>
    </row>
    <row r="81" spans="1:11" ht="48" x14ac:dyDescent="0.2">
      <c r="A81" s="46">
        <f t="shared" si="15"/>
        <v>216</v>
      </c>
      <c r="B81" s="72" t="str">
        <f>DEC2BIN(A81,8)</f>
        <v>11011000</v>
      </c>
      <c r="C81" s="72" t="str">
        <f t="shared" si="14"/>
        <v>D8</v>
      </c>
      <c r="D81" s="257"/>
      <c r="E81" s="73" t="s">
        <v>879</v>
      </c>
      <c r="F81" s="73" t="s">
        <v>531</v>
      </c>
      <c r="G81" s="73" t="s">
        <v>235</v>
      </c>
      <c r="H81" s="82">
        <v>1</v>
      </c>
      <c r="I81" s="82">
        <f t="shared" si="17"/>
        <v>17</v>
      </c>
      <c r="J81" s="103"/>
      <c r="K81" s="90" t="s">
        <v>878</v>
      </c>
    </row>
    <row r="82" spans="1:11" ht="128" x14ac:dyDescent="0.2">
      <c r="A82" s="46">
        <f t="shared" si="15"/>
        <v>219</v>
      </c>
      <c r="B82" s="72" t="str">
        <f t="shared" si="16"/>
        <v>11011011</v>
      </c>
      <c r="C82" s="263" t="str">
        <f t="shared" si="14"/>
        <v>DB</v>
      </c>
      <c r="D82" s="262" t="s">
        <v>1175</v>
      </c>
      <c r="E82" s="271" t="s">
        <v>233</v>
      </c>
      <c r="F82" s="271" t="s">
        <v>234</v>
      </c>
      <c r="G82" s="271" t="s">
        <v>235</v>
      </c>
      <c r="H82" s="167">
        <v>1</v>
      </c>
      <c r="I82" s="167"/>
      <c r="J82" s="268"/>
      <c r="K82" s="161" t="s">
        <v>1096</v>
      </c>
    </row>
    <row r="83" spans="1:11" ht="96" x14ac:dyDescent="0.2">
      <c r="A83" s="46">
        <f t="shared" si="15"/>
        <v>222</v>
      </c>
      <c r="B83" s="72" t="str">
        <f t="shared" si="16"/>
        <v>11011110</v>
      </c>
      <c r="C83" s="263" t="str">
        <f t="shared" si="14"/>
        <v>DE</v>
      </c>
      <c r="D83" s="262" t="s">
        <v>1176</v>
      </c>
      <c r="E83" s="271" t="s">
        <v>880</v>
      </c>
      <c r="F83" s="271" t="s">
        <v>234</v>
      </c>
      <c r="G83" s="271" t="s">
        <v>235</v>
      </c>
      <c r="H83" s="167">
        <v>1</v>
      </c>
      <c r="I83" s="167"/>
      <c r="J83" s="268"/>
      <c r="K83" s="285" t="s">
        <v>1097</v>
      </c>
    </row>
    <row r="84" spans="1:11" ht="80" x14ac:dyDescent="0.2">
      <c r="A84" s="46">
        <f t="shared" si="15"/>
        <v>225</v>
      </c>
      <c r="B84" s="72" t="str">
        <f t="shared" si="16"/>
        <v>11100001</v>
      </c>
      <c r="C84" s="72" t="str">
        <f t="shared" si="14"/>
        <v>E1</v>
      </c>
      <c r="D84" s="257"/>
      <c r="E84" s="73" t="s">
        <v>727</v>
      </c>
      <c r="F84" s="73" t="s">
        <v>728</v>
      </c>
      <c r="G84" s="73" t="s">
        <v>997</v>
      </c>
      <c r="H84" s="82">
        <v>2</v>
      </c>
      <c r="I84" s="82">
        <f t="shared" si="17"/>
        <v>18</v>
      </c>
      <c r="J84" s="103"/>
      <c r="K84" s="138" t="s">
        <v>998</v>
      </c>
    </row>
    <row r="85" spans="1:11" ht="128" x14ac:dyDescent="0.2">
      <c r="A85" s="46">
        <f t="shared" si="15"/>
        <v>228</v>
      </c>
      <c r="B85" s="72" t="str">
        <f t="shared" si="16"/>
        <v>11100100</v>
      </c>
      <c r="C85" s="72" t="str">
        <f t="shared" si="14"/>
        <v>E4</v>
      </c>
      <c r="D85" s="257"/>
      <c r="E85" s="73" t="s">
        <v>989</v>
      </c>
      <c r="F85" s="73" t="s">
        <v>990</v>
      </c>
      <c r="G85" s="73" t="s">
        <v>1029</v>
      </c>
      <c r="H85" s="82">
        <v>2</v>
      </c>
      <c r="I85" s="82">
        <f t="shared" si="17"/>
        <v>18</v>
      </c>
      <c r="J85" s="103"/>
      <c r="K85" s="140" t="s">
        <v>1095</v>
      </c>
    </row>
    <row r="86" spans="1:11" x14ac:dyDescent="0.2">
      <c r="A86" s="46">
        <f t="shared" si="15"/>
        <v>231</v>
      </c>
      <c r="B86" s="72" t="str">
        <f t="shared" ref="B86:B96" si="18">DEC2BIN(A86,8)</f>
        <v>11100111</v>
      </c>
      <c r="C86" s="72" t="str">
        <f t="shared" si="14"/>
        <v>E7</v>
      </c>
      <c r="D86" s="257"/>
      <c r="E86" s="73" t="s">
        <v>1092</v>
      </c>
      <c r="F86" s="51" t="s">
        <v>7</v>
      </c>
      <c r="G86" s="51" t="s">
        <v>7</v>
      </c>
      <c r="H86" s="82">
        <v>0</v>
      </c>
      <c r="I86" s="82">
        <f t="shared" si="17"/>
        <v>16</v>
      </c>
      <c r="J86" s="103"/>
      <c r="K86" s="63"/>
    </row>
    <row r="87" spans="1:11" x14ac:dyDescent="0.2">
      <c r="A87" s="46">
        <f t="shared" si="15"/>
        <v>234</v>
      </c>
      <c r="B87" s="72" t="str">
        <f t="shared" si="18"/>
        <v>11101010</v>
      </c>
      <c r="C87" s="72" t="str">
        <f t="shared" si="14"/>
        <v>EA</v>
      </c>
      <c r="D87" s="257"/>
      <c r="E87" s="73" t="s">
        <v>841</v>
      </c>
      <c r="F87" s="73" t="s">
        <v>843</v>
      </c>
      <c r="G87" s="73" t="s">
        <v>844</v>
      </c>
      <c r="H87" s="82">
        <v>1</v>
      </c>
      <c r="I87" s="82">
        <f t="shared" si="17"/>
        <v>17</v>
      </c>
      <c r="J87" s="103"/>
      <c r="K87" s="138" t="s">
        <v>1000</v>
      </c>
    </row>
    <row r="88" spans="1:11" x14ac:dyDescent="0.2">
      <c r="A88" s="46">
        <f t="shared" si="15"/>
        <v>237</v>
      </c>
      <c r="B88" s="72" t="str">
        <f t="shared" si="18"/>
        <v>11101101</v>
      </c>
      <c r="C88" s="72" t="str">
        <f t="shared" si="14"/>
        <v>ED</v>
      </c>
      <c r="D88" s="257"/>
      <c r="E88" s="73" t="s">
        <v>842</v>
      </c>
      <c r="F88" s="51" t="s">
        <v>7</v>
      </c>
      <c r="G88" s="51" t="s">
        <v>7</v>
      </c>
      <c r="H88" s="82">
        <v>0</v>
      </c>
      <c r="I88" s="82">
        <f t="shared" ref="I88:I91" si="19">H88+16</f>
        <v>16</v>
      </c>
      <c r="J88" s="103"/>
      <c r="K88" s="138" t="s">
        <v>999</v>
      </c>
    </row>
    <row r="89" spans="1:11" ht="32" x14ac:dyDescent="0.2">
      <c r="A89" s="82">
        <f t="shared" si="15"/>
        <v>240</v>
      </c>
      <c r="B89" s="99" t="str">
        <f t="shared" si="18"/>
        <v>11110000</v>
      </c>
      <c r="C89" s="72" t="str">
        <f t="shared" si="14"/>
        <v>F0</v>
      </c>
      <c r="D89" s="257"/>
      <c r="E89" s="73" t="s">
        <v>991</v>
      </c>
      <c r="F89" s="51" t="s">
        <v>7</v>
      </c>
      <c r="G89" s="51" t="s">
        <v>7</v>
      </c>
      <c r="H89" s="82">
        <v>0</v>
      </c>
      <c r="I89" s="82">
        <f t="shared" ref="I89:I90" si="20">H89+16</f>
        <v>16</v>
      </c>
      <c r="J89" s="103"/>
      <c r="K89" s="140" t="s">
        <v>1001</v>
      </c>
    </row>
    <row r="90" spans="1:11" ht="32" x14ac:dyDescent="0.2">
      <c r="A90" s="82">
        <f t="shared" si="15"/>
        <v>243</v>
      </c>
      <c r="B90" s="99" t="str">
        <f t="shared" si="18"/>
        <v>11110011</v>
      </c>
      <c r="C90" s="72" t="str">
        <f t="shared" si="14"/>
        <v>F3</v>
      </c>
      <c r="D90" s="257"/>
      <c r="E90" s="73" t="s">
        <v>992</v>
      </c>
      <c r="F90" s="51" t="s">
        <v>7</v>
      </c>
      <c r="G90" s="51" t="s">
        <v>7</v>
      </c>
      <c r="H90" s="82">
        <v>0</v>
      </c>
      <c r="I90" s="82">
        <f t="shared" si="20"/>
        <v>16</v>
      </c>
      <c r="J90" s="103"/>
      <c r="K90" s="140" t="s">
        <v>1001</v>
      </c>
    </row>
    <row r="91" spans="1:11" ht="32" x14ac:dyDescent="0.2">
      <c r="A91" s="82">
        <f t="shared" si="15"/>
        <v>246</v>
      </c>
      <c r="B91" s="99" t="str">
        <f t="shared" si="18"/>
        <v>11110110</v>
      </c>
      <c r="C91" s="72" t="str">
        <f t="shared" si="14"/>
        <v>F6</v>
      </c>
      <c r="D91" s="257"/>
      <c r="E91" s="73" t="s">
        <v>993</v>
      </c>
      <c r="F91" s="51" t="s">
        <v>7</v>
      </c>
      <c r="G91" s="73" t="s">
        <v>1024</v>
      </c>
      <c r="H91" s="82">
        <v>2</v>
      </c>
      <c r="I91" s="82">
        <f t="shared" si="19"/>
        <v>18</v>
      </c>
      <c r="J91" s="103"/>
      <c r="K91" s="63" t="s">
        <v>994</v>
      </c>
    </row>
    <row r="92" spans="1:11" ht="32" x14ac:dyDescent="0.2">
      <c r="A92" s="82">
        <f t="shared" si="15"/>
        <v>249</v>
      </c>
      <c r="B92" s="99" t="str">
        <f t="shared" si="18"/>
        <v>11111001</v>
      </c>
      <c r="C92" s="263" t="str">
        <f t="shared" si="14"/>
        <v>F9</v>
      </c>
      <c r="D92" s="265" t="s">
        <v>1168</v>
      </c>
      <c r="E92" s="266" t="s">
        <v>1236</v>
      </c>
      <c r="F92" s="267" t="s">
        <v>7</v>
      </c>
      <c r="G92" s="267" t="s">
        <v>7</v>
      </c>
      <c r="H92" s="167">
        <v>0</v>
      </c>
      <c r="I92" s="167"/>
      <c r="J92" s="268"/>
      <c r="K92" s="161" t="s">
        <v>994</v>
      </c>
    </row>
    <row r="93" spans="1:11" ht="32" x14ac:dyDescent="0.2">
      <c r="A93" s="82">
        <f t="shared" si="15"/>
        <v>252</v>
      </c>
      <c r="B93" s="99" t="str">
        <f t="shared" ref="B93" si="21">DEC2BIN(A93,8)</f>
        <v>11111100</v>
      </c>
      <c r="C93" s="263" t="str">
        <f t="shared" si="14"/>
        <v>FC</v>
      </c>
      <c r="D93" s="265" t="s">
        <v>1242</v>
      </c>
      <c r="E93" s="266" t="s">
        <v>1245</v>
      </c>
      <c r="F93" s="267" t="s">
        <v>1243</v>
      </c>
      <c r="G93" s="267" t="s">
        <v>1244</v>
      </c>
      <c r="H93" s="167">
        <v>1</v>
      </c>
      <c r="I93" s="167"/>
      <c r="J93" s="268"/>
      <c r="K93" s="161" t="s">
        <v>995</v>
      </c>
    </row>
    <row r="94" spans="1:11" x14ac:dyDescent="0.2">
      <c r="A94" s="158">
        <f>253</f>
        <v>253</v>
      </c>
      <c r="B94" s="250" t="str">
        <f t="shared" si="18"/>
        <v>11111101</v>
      </c>
      <c r="C94" s="72" t="str">
        <f t="shared" si="14"/>
        <v>FD</v>
      </c>
      <c r="D94" s="264"/>
      <c r="E94" s="251" t="s">
        <v>1109</v>
      </c>
      <c r="F94" s="251" t="s">
        <v>599</v>
      </c>
      <c r="G94" s="252" t="s">
        <v>1110</v>
      </c>
      <c r="H94" s="158">
        <v>2</v>
      </c>
      <c r="I94" s="158">
        <f t="shared" si="17"/>
        <v>18</v>
      </c>
      <c r="J94" s="137"/>
      <c r="K94" s="138" t="s">
        <v>1111</v>
      </c>
    </row>
    <row r="95" spans="1:11" ht="48" x14ac:dyDescent="0.2">
      <c r="A95" s="82">
        <f>A93+2</f>
        <v>254</v>
      </c>
      <c r="B95" s="99" t="str">
        <f t="shared" ref="B95" si="22">DEC2BIN(A95,8)</f>
        <v>11111110</v>
      </c>
      <c r="C95" s="263" t="str">
        <f>DEC2HEX(A95,2)</f>
        <v>FE</v>
      </c>
      <c r="D95" s="265" t="s">
        <v>1223</v>
      </c>
      <c r="E95" s="266" t="s">
        <v>1224</v>
      </c>
      <c r="F95" s="267" t="s">
        <v>62</v>
      </c>
      <c r="G95" s="267" t="s">
        <v>62</v>
      </c>
      <c r="H95" s="273" t="s">
        <v>1225</v>
      </c>
      <c r="I95" s="167"/>
      <c r="J95" s="268"/>
      <c r="K95" s="274" t="s">
        <v>1226</v>
      </c>
    </row>
    <row r="96" spans="1:11" ht="48" x14ac:dyDescent="0.2">
      <c r="A96" s="82">
        <f>A94+2</f>
        <v>255</v>
      </c>
      <c r="B96" s="99" t="str">
        <f t="shared" si="18"/>
        <v>11111111</v>
      </c>
      <c r="C96" s="263" t="str">
        <f>DEC2HEX(A96,2)</f>
        <v>FF</v>
      </c>
      <c r="D96" s="265" t="s">
        <v>1177</v>
      </c>
      <c r="E96" s="266" t="s">
        <v>1246</v>
      </c>
      <c r="F96" s="267" t="s">
        <v>1193</v>
      </c>
      <c r="G96" s="267" t="s">
        <v>1194</v>
      </c>
      <c r="H96" s="273" t="s">
        <v>1195</v>
      </c>
      <c r="I96" s="167"/>
      <c r="J96" s="268"/>
      <c r="K96" s="274" t="s">
        <v>1196</v>
      </c>
    </row>
    <row r="97" spans="1:11" x14ac:dyDescent="0.2">
      <c r="A97" s="57"/>
      <c r="B97" s="58"/>
      <c r="C97" s="58"/>
      <c r="D97" s="58"/>
      <c r="E97" s="59"/>
      <c r="F97" s="59"/>
      <c r="G97" s="59"/>
      <c r="H97" s="57"/>
      <c r="I97" s="57"/>
      <c r="J97" s="60"/>
      <c r="K97" s="45"/>
    </row>
    <row r="98" spans="1:11" ht="64" x14ac:dyDescent="0.2">
      <c r="B98" s="31" t="s">
        <v>20</v>
      </c>
      <c r="C98" s="31"/>
      <c r="D98" s="31"/>
      <c r="E98" s="30" t="s">
        <v>197</v>
      </c>
      <c r="H98" t="s">
        <v>37</v>
      </c>
    </row>
    <row r="99" spans="1:11" ht="80" x14ac:dyDescent="0.2">
      <c r="E99" s="30" t="s">
        <v>240</v>
      </c>
      <c r="H99" s="16" t="s">
        <v>141</v>
      </c>
    </row>
    <row r="100" spans="1:11" x14ac:dyDescent="0.2">
      <c r="E100" s="30"/>
    </row>
    <row r="101" spans="1:11" ht="64" x14ac:dyDescent="0.2">
      <c r="K101" s="71" t="s">
        <v>996</v>
      </c>
    </row>
    <row r="103" spans="1:11" ht="64" x14ac:dyDescent="0.2">
      <c r="K103" s="64" t="s">
        <v>668</v>
      </c>
    </row>
    <row r="106" spans="1:11" x14ac:dyDescent="0.2">
      <c r="K106" s="67" t="s">
        <v>671</v>
      </c>
    </row>
    <row r="107" spans="1:11" x14ac:dyDescent="0.2">
      <c r="K107" s="67" t="s">
        <v>669</v>
      </c>
    </row>
    <row r="108" spans="1:11" x14ac:dyDescent="0.2">
      <c r="K108" s="67" t="s">
        <v>670</v>
      </c>
    </row>
    <row r="110" spans="1:11" ht="20" customHeight="1" x14ac:dyDescent="0.2"/>
  </sheetData>
  <phoneticPr fontId="5" type="noConversion"/>
  <pageMargins left="0.75" right="0.75" top="1" bottom="1" header="0.5" footer="0.5"/>
  <pageSetup paperSize="17" scale="57" fitToHeight="0" orientation="portrait" r:id="rId1"/>
  <headerFooter>
    <oddFooter>&amp;A&amp;RPage &amp;P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I59"/>
  <sheetViews>
    <sheetView topLeftCell="A3" workbookViewId="0">
      <selection activeCell="G9" sqref="G9"/>
    </sheetView>
  </sheetViews>
  <sheetFormatPr baseColWidth="10" defaultColWidth="11" defaultRowHeight="16" x14ac:dyDescent="0.2"/>
  <cols>
    <col min="1" max="1" width="10.33203125" bestFit="1" customWidth="1"/>
    <col min="2" max="3" width="9.6640625" customWidth="1"/>
    <col min="4" max="4" width="28.6640625" customWidth="1"/>
    <col min="5" max="5" width="38" customWidth="1"/>
    <col min="6" max="6" width="19.6640625" bestFit="1" customWidth="1"/>
    <col min="7" max="7" width="30.33203125" customWidth="1"/>
    <col min="8" max="8" width="38.6640625" style="66" customWidth="1"/>
    <col min="9" max="9" width="46.1640625" bestFit="1" customWidth="1"/>
  </cols>
  <sheetData>
    <row r="1" spans="1:8" ht="24" x14ac:dyDescent="0.3">
      <c r="A1" s="36" t="s">
        <v>194</v>
      </c>
      <c r="B1" s="36"/>
      <c r="C1" s="36"/>
      <c r="D1" s="309" t="s">
        <v>328</v>
      </c>
      <c r="E1" s="310"/>
      <c r="F1" s="311"/>
      <c r="G1" s="189" t="s">
        <v>1158</v>
      </c>
      <c r="H1" s="190" t="s">
        <v>1155</v>
      </c>
    </row>
    <row r="2" spans="1:8" x14ac:dyDescent="0.2">
      <c r="A2" s="141">
        <v>42065</v>
      </c>
      <c r="B2" s="37"/>
      <c r="C2" s="37"/>
      <c r="F2" s="10"/>
      <c r="G2" s="10"/>
    </row>
    <row r="3" spans="1:8" x14ac:dyDescent="0.2">
      <c r="A3" s="142" t="s">
        <v>1105</v>
      </c>
    </row>
    <row r="4" spans="1:8" ht="48" x14ac:dyDescent="0.2">
      <c r="A4" s="40" t="s">
        <v>33</v>
      </c>
      <c r="B4" s="40" t="s">
        <v>688</v>
      </c>
      <c r="C4" s="40" t="s">
        <v>307</v>
      </c>
      <c r="D4" s="40" t="s">
        <v>305</v>
      </c>
      <c r="E4" s="6" t="s">
        <v>4</v>
      </c>
      <c r="F4" s="6" t="s">
        <v>362</v>
      </c>
      <c r="G4" s="6" t="s">
        <v>201</v>
      </c>
      <c r="H4" s="6" t="s">
        <v>20</v>
      </c>
    </row>
    <row r="5" spans="1:8" ht="96" x14ac:dyDescent="0.2">
      <c r="A5" s="46">
        <v>0</v>
      </c>
      <c r="B5" s="46">
        <v>2</v>
      </c>
      <c r="C5" s="46">
        <v>2</v>
      </c>
      <c r="D5" s="72" t="s">
        <v>686</v>
      </c>
      <c r="E5" s="51" t="s">
        <v>687</v>
      </c>
      <c r="F5" s="51" t="s">
        <v>684</v>
      </c>
      <c r="G5" s="51" t="s">
        <v>685</v>
      </c>
      <c r="H5" s="92" t="s">
        <v>1099</v>
      </c>
    </row>
    <row r="6" spans="1:8" x14ac:dyDescent="0.2">
      <c r="A6" s="46">
        <f>A5+B5</f>
        <v>2</v>
      </c>
      <c r="B6" s="46">
        <v>2</v>
      </c>
      <c r="C6" s="46">
        <v>2</v>
      </c>
      <c r="D6" s="72" t="s">
        <v>308</v>
      </c>
      <c r="E6" s="51" t="s">
        <v>241</v>
      </c>
      <c r="F6" s="51" t="s">
        <v>242</v>
      </c>
      <c r="G6" s="73" t="s">
        <v>904</v>
      </c>
      <c r="H6" s="210"/>
    </row>
    <row r="7" spans="1:8" ht="32" x14ac:dyDescent="0.2">
      <c r="A7" s="177">
        <f t="shared" ref="A7:A46" si="0">A6+B6</f>
        <v>4</v>
      </c>
      <c r="B7" s="177">
        <v>2</v>
      </c>
      <c r="C7" s="177">
        <v>1</v>
      </c>
      <c r="D7" s="257" t="s">
        <v>309</v>
      </c>
      <c r="E7" s="254" t="s">
        <v>12</v>
      </c>
      <c r="F7" s="254" t="s">
        <v>8</v>
      </c>
      <c r="G7" s="254" t="s">
        <v>905</v>
      </c>
      <c r="H7" s="181" t="s">
        <v>1009</v>
      </c>
    </row>
    <row r="8" spans="1:8" ht="32" x14ac:dyDescent="0.2">
      <c r="A8" s="177">
        <f t="shared" si="0"/>
        <v>6</v>
      </c>
      <c r="B8" s="177">
        <v>2</v>
      </c>
      <c r="C8" s="177">
        <v>1</v>
      </c>
      <c r="D8" s="257" t="s">
        <v>310</v>
      </c>
      <c r="E8" s="254" t="s">
        <v>13</v>
      </c>
      <c r="F8" s="254" t="s">
        <v>8</v>
      </c>
      <c r="G8" s="254" t="s">
        <v>1117</v>
      </c>
      <c r="H8" s="181" t="s">
        <v>1116</v>
      </c>
    </row>
    <row r="9" spans="1:8" ht="32" x14ac:dyDescent="0.2">
      <c r="A9" s="177">
        <f t="shared" si="0"/>
        <v>8</v>
      </c>
      <c r="B9" s="177">
        <v>2</v>
      </c>
      <c r="C9" s="177">
        <v>1</v>
      </c>
      <c r="D9" s="257" t="s">
        <v>311</v>
      </c>
      <c r="E9" s="254" t="s">
        <v>14</v>
      </c>
      <c r="F9" s="254" t="s">
        <v>8</v>
      </c>
      <c r="G9" s="254" t="s">
        <v>907</v>
      </c>
      <c r="H9" s="181" t="s">
        <v>1011</v>
      </c>
    </row>
    <row r="10" spans="1:8" ht="80" x14ac:dyDescent="0.2">
      <c r="A10" s="177">
        <f t="shared" si="0"/>
        <v>10</v>
      </c>
      <c r="B10" s="177">
        <v>2</v>
      </c>
      <c r="C10" s="177">
        <v>1</v>
      </c>
      <c r="D10" s="257" t="s">
        <v>523</v>
      </c>
      <c r="E10" s="254" t="s">
        <v>524</v>
      </c>
      <c r="F10" s="254" t="s">
        <v>365</v>
      </c>
      <c r="G10" s="261" t="s">
        <v>908</v>
      </c>
      <c r="H10" s="170" t="s">
        <v>909</v>
      </c>
    </row>
    <row r="11" spans="1:8" ht="32" x14ac:dyDescent="0.2">
      <c r="A11" s="177">
        <f t="shared" si="0"/>
        <v>12</v>
      </c>
      <c r="B11" s="177">
        <v>2</v>
      </c>
      <c r="C11" s="177">
        <v>1</v>
      </c>
      <c r="D11" s="257" t="s">
        <v>363</v>
      </c>
      <c r="E11" s="254" t="s">
        <v>364</v>
      </c>
      <c r="F11" s="254" t="s">
        <v>365</v>
      </c>
      <c r="G11" s="254" t="s">
        <v>366</v>
      </c>
      <c r="H11" s="170" t="s">
        <v>680</v>
      </c>
    </row>
    <row r="12" spans="1:8" ht="32" x14ac:dyDescent="0.2">
      <c r="A12" s="177">
        <f t="shared" si="0"/>
        <v>14</v>
      </c>
      <c r="B12" s="177">
        <v>2</v>
      </c>
      <c r="C12" s="177">
        <v>2</v>
      </c>
      <c r="D12" s="257" t="s">
        <v>910</v>
      </c>
      <c r="E12" s="254" t="s">
        <v>911</v>
      </c>
      <c r="F12" s="254" t="s">
        <v>913</v>
      </c>
      <c r="G12" s="254" t="s">
        <v>912</v>
      </c>
      <c r="H12" s="170" t="s">
        <v>1072</v>
      </c>
    </row>
    <row r="13" spans="1:8" ht="160" x14ac:dyDescent="0.2">
      <c r="A13" s="46">
        <f t="shared" si="0"/>
        <v>16</v>
      </c>
      <c r="B13" s="46">
        <v>2</v>
      </c>
      <c r="C13" s="46">
        <v>1</v>
      </c>
      <c r="D13" s="250" t="s">
        <v>1100</v>
      </c>
      <c r="E13" s="251" t="s">
        <v>1101</v>
      </c>
      <c r="F13" s="251" t="s">
        <v>1102</v>
      </c>
      <c r="G13" s="252" t="s">
        <v>1103</v>
      </c>
      <c r="H13" s="134" t="s">
        <v>1104</v>
      </c>
    </row>
    <row r="14" spans="1:8" ht="80" x14ac:dyDescent="0.2">
      <c r="A14" s="177">
        <f t="shared" si="0"/>
        <v>18</v>
      </c>
      <c r="B14" s="177">
        <v>2</v>
      </c>
      <c r="C14" s="177">
        <v>1</v>
      </c>
      <c r="D14" s="257" t="s">
        <v>370</v>
      </c>
      <c r="E14" s="254" t="s">
        <v>372</v>
      </c>
      <c r="F14" s="261" t="s">
        <v>1035</v>
      </c>
      <c r="G14" s="261" t="s">
        <v>1033</v>
      </c>
      <c r="H14" s="170" t="s">
        <v>1038</v>
      </c>
    </row>
    <row r="15" spans="1:8" ht="90" x14ac:dyDescent="0.2">
      <c r="A15" s="177">
        <f t="shared" si="0"/>
        <v>20</v>
      </c>
      <c r="B15" s="177">
        <v>2</v>
      </c>
      <c r="C15" s="177">
        <v>1</v>
      </c>
      <c r="D15" s="257" t="s">
        <v>371</v>
      </c>
      <c r="E15" s="254" t="s">
        <v>373</v>
      </c>
      <c r="F15" s="261" t="s">
        <v>1036</v>
      </c>
      <c r="G15" s="261" t="s">
        <v>914</v>
      </c>
      <c r="H15" s="170" t="s">
        <v>1038</v>
      </c>
    </row>
    <row r="16" spans="1:8" ht="105" x14ac:dyDescent="0.2">
      <c r="A16" s="177">
        <f t="shared" si="0"/>
        <v>22</v>
      </c>
      <c r="B16" s="177">
        <v>2</v>
      </c>
      <c r="C16" s="177">
        <v>1</v>
      </c>
      <c r="D16" s="257" t="s">
        <v>369</v>
      </c>
      <c r="E16" s="254" t="s">
        <v>368</v>
      </c>
      <c r="F16" s="261" t="s">
        <v>1037</v>
      </c>
      <c r="G16" s="261" t="s">
        <v>1034</v>
      </c>
      <c r="H16" s="170" t="s">
        <v>1038</v>
      </c>
    </row>
    <row r="17" spans="1:8" ht="48" x14ac:dyDescent="0.2">
      <c r="A17" s="177">
        <f t="shared" si="0"/>
        <v>24</v>
      </c>
      <c r="B17" s="177">
        <v>2</v>
      </c>
      <c r="C17" s="177">
        <v>2</v>
      </c>
      <c r="D17" s="253" t="s">
        <v>698</v>
      </c>
      <c r="E17" s="178" t="s">
        <v>699</v>
      </c>
      <c r="F17" s="254" t="s">
        <v>374</v>
      </c>
      <c r="G17" s="254" t="s">
        <v>915</v>
      </c>
      <c r="H17" s="181" t="s">
        <v>916</v>
      </c>
    </row>
    <row r="18" spans="1:8" ht="48" x14ac:dyDescent="0.2">
      <c r="A18" s="177">
        <f t="shared" si="0"/>
        <v>26</v>
      </c>
      <c r="B18" s="177">
        <v>2</v>
      </c>
      <c r="C18" s="177">
        <v>2</v>
      </c>
      <c r="D18" s="253" t="s">
        <v>700</v>
      </c>
      <c r="E18" s="178" t="s">
        <v>701</v>
      </c>
      <c r="F18" s="254" t="s">
        <v>374</v>
      </c>
      <c r="G18" s="254" t="s">
        <v>1106</v>
      </c>
      <c r="H18" s="181" t="s">
        <v>917</v>
      </c>
    </row>
    <row r="19" spans="1:8" ht="48" x14ac:dyDescent="0.2">
      <c r="A19" s="177">
        <f t="shared" si="0"/>
        <v>28</v>
      </c>
      <c r="B19" s="177">
        <v>2</v>
      </c>
      <c r="C19" s="177">
        <v>2</v>
      </c>
      <c r="D19" s="253" t="s">
        <v>702</v>
      </c>
      <c r="E19" s="178" t="s">
        <v>378</v>
      </c>
      <c r="F19" s="254" t="s">
        <v>918</v>
      </c>
      <c r="G19" s="261" t="s">
        <v>1018</v>
      </c>
      <c r="H19" s="170" t="s">
        <v>919</v>
      </c>
    </row>
    <row r="20" spans="1:8" ht="32" x14ac:dyDescent="0.2">
      <c r="A20" s="177">
        <f t="shared" si="0"/>
        <v>30</v>
      </c>
      <c r="B20" s="177">
        <v>2</v>
      </c>
      <c r="C20" s="177">
        <v>2</v>
      </c>
      <c r="D20" s="253" t="s">
        <v>703</v>
      </c>
      <c r="E20" s="178" t="s">
        <v>375</v>
      </c>
      <c r="F20" s="254" t="s">
        <v>374</v>
      </c>
      <c r="G20" s="254" t="s">
        <v>1107</v>
      </c>
      <c r="H20" s="181" t="s">
        <v>916</v>
      </c>
    </row>
    <row r="21" spans="1:8" ht="32" x14ac:dyDescent="0.2">
      <c r="A21" s="177">
        <f t="shared" si="0"/>
        <v>32</v>
      </c>
      <c r="B21" s="177">
        <v>2</v>
      </c>
      <c r="C21" s="177">
        <v>2</v>
      </c>
      <c r="D21" s="253" t="s">
        <v>704</v>
      </c>
      <c r="E21" s="178" t="s">
        <v>376</v>
      </c>
      <c r="F21" s="254" t="s">
        <v>374</v>
      </c>
      <c r="G21" s="254" t="s">
        <v>1108</v>
      </c>
      <c r="H21" s="181" t="s">
        <v>917</v>
      </c>
    </row>
    <row r="22" spans="1:8" ht="48" x14ac:dyDescent="0.2">
      <c r="A22" s="177">
        <f t="shared" si="0"/>
        <v>34</v>
      </c>
      <c r="B22" s="177">
        <v>2</v>
      </c>
      <c r="C22" s="177">
        <v>2</v>
      </c>
      <c r="D22" s="253" t="s">
        <v>705</v>
      </c>
      <c r="E22" s="178" t="s">
        <v>377</v>
      </c>
      <c r="F22" s="254" t="s">
        <v>290</v>
      </c>
      <c r="G22" s="261" t="s">
        <v>1018</v>
      </c>
      <c r="H22" s="170" t="s">
        <v>919</v>
      </c>
    </row>
    <row r="23" spans="1:8" x14ac:dyDescent="0.2">
      <c r="A23" s="177">
        <f t="shared" si="0"/>
        <v>36</v>
      </c>
      <c r="B23" s="177">
        <v>2</v>
      </c>
      <c r="C23" s="177">
        <v>2</v>
      </c>
      <c r="D23" s="257" t="s">
        <v>312</v>
      </c>
      <c r="E23" s="254" t="s">
        <v>198</v>
      </c>
      <c r="F23" s="254" t="s">
        <v>202</v>
      </c>
      <c r="G23" s="178" t="s">
        <v>1073</v>
      </c>
      <c r="H23" s="260" t="s">
        <v>920</v>
      </c>
    </row>
    <row r="24" spans="1:8" ht="64" x14ac:dyDescent="0.2">
      <c r="A24" s="46">
        <f t="shared" si="0"/>
        <v>38</v>
      </c>
      <c r="B24" s="46">
        <v>2</v>
      </c>
      <c r="C24" s="46">
        <v>2</v>
      </c>
      <c r="D24" s="72" t="s">
        <v>313</v>
      </c>
      <c r="E24" s="51" t="s">
        <v>391</v>
      </c>
      <c r="F24" s="51" t="s">
        <v>202</v>
      </c>
      <c r="G24" s="51" t="s">
        <v>921</v>
      </c>
      <c r="H24" s="92" t="s">
        <v>1028</v>
      </c>
    </row>
    <row r="25" spans="1:8" ht="96" x14ac:dyDescent="0.2">
      <c r="A25" s="46">
        <f t="shared" si="0"/>
        <v>40</v>
      </c>
      <c r="B25" s="46">
        <v>2</v>
      </c>
      <c r="C25" s="46">
        <v>2</v>
      </c>
      <c r="D25" s="72" t="s">
        <v>384</v>
      </c>
      <c r="E25" s="51" t="s">
        <v>385</v>
      </c>
      <c r="F25" s="51" t="s">
        <v>383</v>
      </c>
      <c r="G25" s="51" t="s">
        <v>923</v>
      </c>
      <c r="H25" s="92" t="s">
        <v>924</v>
      </c>
    </row>
    <row r="26" spans="1:8" ht="48" x14ac:dyDescent="0.2">
      <c r="A26" s="177">
        <f t="shared" si="0"/>
        <v>42</v>
      </c>
      <c r="B26" s="177">
        <v>2</v>
      </c>
      <c r="C26" s="177">
        <v>2</v>
      </c>
      <c r="D26" s="257" t="s">
        <v>382</v>
      </c>
      <c r="E26" s="254" t="s">
        <v>381</v>
      </c>
      <c r="F26" s="254" t="s">
        <v>609</v>
      </c>
      <c r="G26" s="254" t="s">
        <v>922</v>
      </c>
      <c r="H26" s="170" t="s">
        <v>925</v>
      </c>
    </row>
    <row r="27" spans="1:8" ht="128" x14ac:dyDescent="0.2">
      <c r="A27" s="177">
        <f t="shared" si="0"/>
        <v>44</v>
      </c>
      <c r="B27" s="177">
        <v>2</v>
      </c>
      <c r="C27" s="177">
        <v>2</v>
      </c>
      <c r="D27" s="257" t="s">
        <v>380</v>
      </c>
      <c r="E27" s="254" t="s">
        <v>392</v>
      </c>
      <c r="F27" s="254" t="s">
        <v>609</v>
      </c>
      <c r="G27" s="254" t="s">
        <v>379</v>
      </c>
      <c r="H27" s="170" t="s">
        <v>926</v>
      </c>
    </row>
    <row r="28" spans="1:8" ht="96" x14ac:dyDescent="0.2">
      <c r="A28" s="177">
        <f t="shared" si="0"/>
        <v>46</v>
      </c>
      <c r="B28" s="177">
        <v>2</v>
      </c>
      <c r="C28" s="177">
        <v>2</v>
      </c>
      <c r="D28" s="257" t="s">
        <v>314</v>
      </c>
      <c r="E28" s="254" t="s">
        <v>316</v>
      </c>
      <c r="F28" s="254" t="s">
        <v>202</v>
      </c>
      <c r="G28" s="254" t="s">
        <v>317</v>
      </c>
      <c r="H28" s="170" t="s">
        <v>927</v>
      </c>
    </row>
    <row r="29" spans="1:8" x14ac:dyDescent="0.2">
      <c r="A29" s="46">
        <f t="shared" si="0"/>
        <v>48</v>
      </c>
      <c r="B29" s="46">
        <v>2</v>
      </c>
      <c r="C29" s="46">
        <v>2</v>
      </c>
      <c r="D29" s="72" t="s">
        <v>315</v>
      </c>
      <c r="E29" s="51" t="s">
        <v>318</v>
      </c>
      <c r="F29" s="51" t="s">
        <v>202</v>
      </c>
      <c r="G29" s="51" t="s">
        <v>928</v>
      </c>
      <c r="H29" s="210"/>
    </row>
    <row r="30" spans="1:8" ht="32" x14ac:dyDescent="0.2">
      <c r="A30" s="177">
        <f t="shared" si="0"/>
        <v>50</v>
      </c>
      <c r="B30" s="177">
        <v>2</v>
      </c>
      <c r="C30" s="177">
        <v>1</v>
      </c>
      <c r="D30" s="257" t="s">
        <v>319</v>
      </c>
      <c r="E30" s="254" t="s">
        <v>320</v>
      </c>
      <c r="F30" s="254" t="s">
        <v>562</v>
      </c>
      <c r="G30" s="258" t="s">
        <v>563</v>
      </c>
      <c r="H30" s="181" t="s">
        <v>1076</v>
      </c>
    </row>
    <row r="31" spans="1:8" ht="96" x14ac:dyDescent="0.2">
      <c r="A31" s="177">
        <f t="shared" si="0"/>
        <v>52</v>
      </c>
      <c r="B31" s="177">
        <v>2</v>
      </c>
      <c r="C31" s="177">
        <v>1</v>
      </c>
      <c r="D31" s="253" t="s">
        <v>677</v>
      </c>
      <c r="E31" s="178" t="s">
        <v>706</v>
      </c>
      <c r="F31" s="254" t="s">
        <v>562</v>
      </c>
      <c r="G31" s="258" t="s">
        <v>563</v>
      </c>
      <c r="H31" s="181" t="s">
        <v>1077</v>
      </c>
    </row>
    <row r="32" spans="1:8" ht="32" x14ac:dyDescent="0.2">
      <c r="A32" s="177">
        <f t="shared" si="0"/>
        <v>54</v>
      </c>
      <c r="B32" s="177">
        <v>2</v>
      </c>
      <c r="C32" s="177">
        <v>1</v>
      </c>
      <c r="D32" s="257" t="s">
        <v>321</v>
      </c>
      <c r="E32" s="254" t="s">
        <v>236</v>
      </c>
      <c r="F32" s="254" t="s">
        <v>2</v>
      </c>
      <c r="G32" s="208" t="s">
        <v>933</v>
      </c>
      <c r="H32" s="259"/>
    </row>
    <row r="33" spans="1:8" ht="32" x14ac:dyDescent="0.2">
      <c r="A33" s="177">
        <f t="shared" si="0"/>
        <v>56</v>
      </c>
      <c r="B33" s="177">
        <v>2</v>
      </c>
      <c r="C33" s="177">
        <v>1</v>
      </c>
      <c r="D33" s="257" t="s">
        <v>322</v>
      </c>
      <c r="E33" s="254" t="s">
        <v>607</v>
      </c>
      <c r="F33" s="254" t="s">
        <v>2</v>
      </c>
      <c r="G33" s="208" t="s">
        <v>934</v>
      </c>
      <c r="H33" s="181" t="s">
        <v>707</v>
      </c>
    </row>
    <row r="34" spans="1:8" ht="80" x14ac:dyDescent="0.2">
      <c r="A34" s="46">
        <f t="shared" si="0"/>
        <v>58</v>
      </c>
      <c r="B34" s="46">
        <v>2</v>
      </c>
      <c r="C34" s="46">
        <v>2</v>
      </c>
      <c r="D34" s="99" t="s">
        <v>715</v>
      </c>
      <c r="E34" s="73" t="s">
        <v>709</v>
      </c>
      <c r="F34" s="98" t="s">
        <v>290</v>
      </c>
      <c r="G34" s="100" t="s">
        <v>1074</v>
      </c>
      <c r="H34" s="63" t="s">
        <v>1023</v>
      </c>
    </row>
    <row r="35" spans="1:8" ht="64" x14ac:dyDescent="0.2">
      <c r="A35" s="177">
        <f t="shared" si="0"/>
        <v>60</v>
      </c>
      <c r="B35" s="177">
        <v>2</v>
      </c>
      <c r="C35" s="177">
        <v>2</v>
      </c>
      <c r="D35" s="253" t="s">
        <v>716</v>
      </c>
      <c r="E35" s="178" t="s">
        <v>681</v>
      </c>
      <c r="F35" s="255" t="s">
        <v>290</v>
      </c>
      <c r="G35" s="254" t="s">
        <v>929</v>
      </c>
      <c r="H35" s="256" t="s">
        <v>1019</v>
      </c>
    </row>
    <row r="36" spans="1:8" ht="64" x14ac:dyDescent="0.2">
      <c r="A36" s="177">
        <f t="shared" si="0"/>
        <v>62</v>
      </c>
      <c r="B36" s="177">
        <v>2</v>
      </c>
      <c r="C36" s="177">
        <v>2</v>
      </c>
      <c r="D36" s="253" t="s">
        <v>717</v>
      </c>
      <c r="E36" s="178" t="s">
        <v>682</v>
      </c>
      <c r="F36" s="255" t="s">
        <v>290</v>
      </c>
      <c r="G36" s="254" t="s">
        <v>929</v>
      </c>
      <c r="H36" s="256" t="s">
        <v>1019</v>
      </c>
    </row>
    <row r="37" spans="1:8" ht="112" x14ac:dyDescent="0.2">
      <c r="A37" s="46">
        <f t="shared" si="0"/>
        <v>64</v>
      </c>
      <c r="B37" s="46">
        <v>2</v>
      </c>
      <c r="C37" s="46">
        <v>2</v>
      </c>
      <c r="D37" s="99" t="s">
        <v>718</v>
      </c>
      <c r="E37" s="73" t="s">
        <v>689</v>
      </c>
      <c r="F37" s="98" t="s">
        <v>290</v>
      </c>
      <c r="G37" s="51" t="s">
        <v>683</v>
      </c>
      <c r="H37" s="63" t="s">
        <v>1020</v>
      </c>
    </row>
    <row r="38" spans="1:8" ht="32" x14ac:dyDescent="0.2">
      <c r="A38" s="46">
        <f t="shared" si="0"/>
        <v>66</v>
      </c>
      <c r="B38" s="46">
        <f>6*2</f>
        <v>12</v>
      </c>
      <c r="C38" s="46">
        <f>6*2</f>
        <v>12</v>
      </c>
      <c r="D38" s="99" t="s">
        <v>697</v>
      </c>
      <c r="E38" s="73" t="s">
        <v>387</v>
      </c>
      <c r="F38" s="73" t="s">
        <v>215</v>
      </c>
      <c r="G38" s="73" t="s">
        <v>216</v>
      </c>
      <c r="H38" s="90" t="s">
        <v>676</v>
      </c>
    </row>
    <row r="39" spans="1:8" ht="48" x14ac:dyDescent="0.2">
      <c r="A39" s="46">
        <f t="shared" si="0"/>
        <v>78</v>
      </c>
      <c r="B39" s="46">
        <v>2</v>
      </c>
      <c r="C39" s="46">
        <v>2</v>
      </c>
      <c r="D39" s="99" t="s">
        <v>674</v>
      </c>
      <c r="E39" s="73" t="s">
        <v>525</v>
      </c>
      <c r="F39" s="73" t="s">
        <v>528</v>
      </c>
      <c r="G39" s="73" t="s">
        <v>526</v>
      </c>
      <c r="H39" s="89" t="s">
        <v>1075</v>
      </c>
    </row>
    <row r="40" spans="1:8" ht="48" x14ac:dyDescent="0.2">
      <c r="A40" s="46">
        <f t="shared" si="0"/>
        <v>80</v>
      </c>
      <c r="B40" s="46">
        <v>2</v>
      </c>
      <c r="C40" s="46">
        <v>2</v>
      </c>
      <c r="D40" s="99" t="s">
        <v>675</v>
      </c>
      <c r="E40" s="73" t="s">
        <v>527</v>
      </c>
      <c r="F40" s="73" t="s">
        <v>528</v>
      </c>
      <c r="G40" s="73" t="s">
        <v>526</v>
      </c>
      <c r="H40" s="89" t="s">
        <v>1075</v>
      </c>
    </row>
    <row r="41" spans="1:8" ht="32" x14ac:dyDescent="0.2">
      <c r="A41" s="46">
        <f>A40+B40</f>
        <v>82</v>
      </c>
      <c r="B41" s="46">
        <v>2</v>
      </c>
      <c r="C41" s="46">
        <v>2</v>
      </c>
      <c r="D41" s="99" t="s">
        <v>711</v>
      </c>
      <c r="E41" s="73" t="s">
        <v>712</v>
      </c>
      <c r="F41" s="51" t="s">
        <v>383</v>
      </c>
      <c r="G41" s="51" t="s">
        <v>678</v>
      </c>
      <c r="H41" s="92" t="s">
        <v>710</v>
      </c>
    </row>
    <row r="42" spans="1:8" ht="192" x14ac:dyDescent="0.2">
      <c r="A42" s="177">
        <f t="shared" si="0"/>
        <v>84</v>
      </c>
      <c r="B42" s="177">
        <v>2</v>
      </c>
      <c r="C42" s="177">
        <v>2</v>
      </c>
      <c r="D42" s="253" t="s">
        <v>713</v>
      </c>
      <c r="E42" s="178" t="s">
        <v>714</v>
      </c>
      <c r="F42" s="254" t="s">
        <v>383</v>
      </c>
      <c r="G42" s="254" t="s">
        <v>679</v>
      </c>
      <c r="H42" s="170" t="s">
        <v>930</v>
      </c>
    </row>
    <row r="43" spans="1:8" ht="32" x14ac:dyDescent="0.2">
      <c r="A43" s="46">
        <f t="shared" si="0"/>
        <v>86</v>
      </c>
      <c r="B43" s="46">
        <v>2</v>
      </c>
      <c r="C43" s="46">
        <v>1</v>
      </c>
      <c r="D43" s="72" t="s">
        <v>692</v>
      </c>
      <c r="E43" s="51" t="s">
        <v>693</v>
      </c>
      <c r="F43" s="51" t="s">
        <v>604</v>
      </c>
      <c r="G43" s="51" t="s">
        <v>931</v>
      </c>
      <c r="H43" s="92" t="s">
        <v>694</v>
      </c>
    </row>
    <row r="44" spans="1:8" x14ac:dyDescent="0.2">
      <c r="A44" s="81">
        <f t="shared" si="0"/>
        <v>88</v>
      </c>
      <c r="B44" s="81">
        <f>126-A44</f>
        <v>38</v>
      </c>
      <c r="C44" s="81"/>
      <c r="D44" s="97" t="s">
        <v>325</v>
      </c>
      <c r="E44" s="98" t="s">
        <v>326</v>
      </c>
      <c r="F44" s="98" t="s">
        <v>46</v>
      </c>
      <c r="G44" s="98" t="s">
        <v>386</v>
      </c>
      <c r="H44" s="121" t="s">
        <v>529</v>
      </c>
    </row>
    <row r="45" spans="1:8" x14ac:dyDescent="0.2">
      <c r="A45" s="81">
        <f t="shared" si="0"/>
        <v>126</v>
      </c>
      <c r="B45" s="81">
        <v>2</v>
      </c>
      <c r="C45" s="81"/>
      <c r="D45" s="97" t="s">
        <v>470</v>
      </c>
      <c r="E45" s="91" t="s">
        <v>471</v>
      </c>
      <c r="F45" s="98" t="s">
        <v>383</v>
      </c>
      <c r="G45" s="98" t="s">
        <v>611</v>
      </c>
      <c r="H45" s="121" t="s">
        <v>610</v>
      </c>
    </row>
    <row r="46" spans="1:8" x14ac:dyDescent="0.2">
      <c r="A46" s="3">
        <f t="shared" si="0"/>
        <v>128</v>
      </c>
      <c r="B46" s="1"/>
      <c r="C46" s="1"/>
      <c r="D46" s="7"/>
      <c r="E46" s="2"/>
      <c r="F46" s="2"/>
    </row>
    <row r="47" spans="1:8" ht="32" x14ac:dyDescent="0.2">
      <c r="D47" s="31" t="s">
        <v>20</v>
      </c>
      <c r="E47" s="30" t="s">
        <v>323</v>
      </c>
    </row>
    <row r="48" spans="1:8" ht="32" x14ac:dyDescent="0.2">
      <c r="E48" s="30" t="s">
        <v>324</v>
      </c>
    </row>
    <row r="49" spans="1:9" x14ac:dyDescent="0.2">
      <c r="E49" s="30"/>
    </row>
    <row r="51" spans="1:9" x14ac:dyDescent="0.2">
      <c r="A51" s="52">
        <v>41857</v>
      </c>
      <c r="B51" s="55" t="s">
        <v>673</v>
      </c>
      <c r="C51" s="55" t="s">
        <v>673</v>
      </c>
      <c r="D51" s="74" t="s">
        <v>617</v>
      </c>
      <c r="E51" s="74" t="s">
        <v>618</v>
      </c>
    </row>
    <row r="52" spans="1:9" x14ac:dyDescent="0.2">
      <c r="D52" s="74"/>
      <c r="E52" s="74"/>
    </row>
    <row r="53" spans="1:9" ht="80" x14ac:dyDescent="0.2">
      <c r="B53" s="55" t="s">
        <v>673</v>
      </c>
      <c r="C53" s="55" t="s">
        <v>673</v>
      </c>
      <c r="D53" s="74" t="s">
        <v>619</v>
      </c>
      <c r="E53" s="75" t="s">
        <v>620</v>
      </c>
    </row>
    <row r="54" spans="1:9" x14ac:dyDescent="0.2">
      <c r="D54" s="76"/>
      <c r="E54" s="76"/>
    </row>
    <row r="55" spans="1:9" x14ac:dyDescent="0.2">
      <c r="B55" s="55" t="s">
        <v>673</v>
      </c>
      <c r="C55" s="55" t="s">
        <v>673</v>
      </c>
      <c r="D55" s="76" t="s">
        <v>617</v>
      </c>
      <c r="E55" s="76" t="s">
        <v>621</v>
      </c>
      <c r="F55" s="55" t="s">
        <v>622</v>
      </c>
      <c r="G55" s="55" t="s">
        <v>623</v>
      </c>
      <c r="H55" s="77" t="s">
        <v>624</v>
      </c>
      <c r="I55" s="55" t="s">
        <v>932</v>
      </c>
    </row>
    <row r="56" spans="1:9" x14ac:dyDescent="0.2">
      <c r="I56" s="55"/>
    </row>
    <row r="57" spans="1:9" x14ac:dyDescent="0.2">
      <c r="I57" s="55" t="s">
        <v>625</v>
      </c>
    </row>
    <row r="58" spans="1:9" x14ac:dyDescent="0.2">
      <c r="I58" s="116" t="s">
        <v>719</v>
      </c>
    </row>
    <row r="59" spans="1:9" x14ac:dyDescent="0.2">
      <c r="I59" s="78" t="s">
        <v>672</v>
      </c>
    </row>
  </sheetData>
  <mergeCells count="1">
    <mergeCell ref="D1:F1"/>
  </mergeCells>
  <phoneticPr fontId="5" type="noConversion"/>
  <pageMargins left="0.75" right="0.75" top="1" bottom="1" header="0.5" footer="0.5"/>
  <pageSetup paperSize="17" scale="36" fitToHeight="0" orientation="portrait"/>
  <headerFooter>
    <oddFooter>&amp;A&amp;RPage &amp;P</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K59"/>
  <sheetViews>
    <sheetView topLeftCell="A23" workbookViewId="0">
      <selection activeCell="A48" sqref="A48"/>
    </sheetView>
  </sheetViews>
  <sheetFormatPr baseColWidth="10" defaultColWidth="8.83203125" defaultRowHeight="16" x14ac:dyDescent="0.2"/>
  <cols>
    <col min="1" max="1" width="33.6640625" bestFit="1" customWidth="1"/>
    <col min="2" max="2" width="10.6640625" bestFit="1" customWidth="1"/>
    <col min="3" max="4" width="11.1640625" bestFit="1" customWidth="1"/>
    <col min="5" max="6" width="11.83203125" bestFit="1" customWidth="1"/>
    <col min="7" max="7" width="10" bestFit="1" customWidth="1"/>
    <col min="8" max="8" width="11.33203125" bestFit="1" customWidth="1"/>
    <col min="9" max="9" width="10.83203125" bestFit="1" customWidth="1"/>
    <col min="10" max="10" width="9.6640625" bestFit="1" customWidth="1"/>
    <col min="11" max="11" width="10.6640625" bestFit="1" customWidth="1"/>
  </cols>
  <sheetData>
    <row r="1" spans="1:11" x14ac:dyDescent="0.2">
      <c r="B1" s="131">
        <v>42065</v>
      </c>
    </row>
    <row r="2" spans="1:11" x14ac:dyDescent="0.2">
      <c r="B2" s="44" t="s">
        <v>1105</v>
      </c>
      <c r="H2" s="53" t="s">
        <v>466</v>
      </c>
    </row>
    <row r="3" spans="1:11" x14ac:dyDescent="0.2">
      <c r="B3" s="47"/>
      <c r="C3" s="47" t="s">
        <v>399</v>
      </c>
      <c r="D3" s="47" t="s">
        <v>400</v>
      </c>
      <c r="E3" s="47" t="s">
        <v>401</v>
      </c>
      <c r="F3" s="47" t="s">
        <v>756</v>
      </c>
      <c r="G3" s="47" t="s">
        <v>518</v>
      </c>
      <c r="H3" s="47" t="s">
        <v>519</v>
      </c>
      <c r="I3" s="47" t="s">
        <v>402</v>
      </c>
      <c r="J3" s="47" t="s">
        <v>403</v>
      </c>
    </row>
    <row r="4" spans="1:11" x14ac:dyDescent="0.2">
      <c r="B4" s="122" t="s">
        <v>404</v>
      </c>
      <c r="C4" s="47">
        <v>1048576</v>
      </c>
      <c r="D4" s="85">
        <v>192</v>
      </c>
      <c r="E4" s="47">
        <f t="shared" ref="E4:E9" si="0">C4*D4</f>
        <v>201326592</v>
      </c>
      <c r="F4" s="47">
        <f>E4/512</f>
        <v>393216</v>
      </c>
      <c r="G4" s="47">
        <v>2</v>
      </c>
      <c r="H4" s="47"/>
      <c r="I4" s="47">
        <f>F4*G4</f>
        <v>786432</v>
      </c>
      <c r="J4" s="47">
        <f t="shared" ref="J4:J9" si="1">I4-1</f>
        <v>786431</v>
      </c>
    </row>
    <row r="5" spans="1:11" x14ac:dyDescent="0.2">
      <c r="A5" t="s">
        <v>409</v>
      </c>
      <c r="B5" s="122" t="s">
        <v>407</v>
      </c>
      <c r="C5" s="47">
        <v>1048576</v>
      </c>
      <c r="D5" s="47">
        <v>64</v>
      </c>
      <c r="E5" s="47">
        <f t="shared" si="0"/>
        <v>67108864</v>
      </c>
      <c r="F5" s="47">
        <f>E5/512</f>
        <v>131072</v>
      </c>
      <c r="G5" s="47">
        <v>8</v>
      </c>
      <c r="H5" s="47"/>
      <c r="I5" s="47">
        <f>F5*G5</f>
        <v>1048576</v>
      </c>
      <c r="J5" s="47">
        <f t="shared" si="1"/>
        <v>1048575</v>
      </c>
    </row>
    <row r="6" spans="1:11" x14ac:dyDescent="0.2">
      <c r="B6" s="122" t="s">
        <v>575</v>
      </c>
      <c r="C6" s="47">
        <v>1048576</v>
      </c>
      <c r="D6" s="47">
        <v>64</v>
      </c>
      <c r="E6" s="47">
        <f t="shared" si="0"/>
        <v>67108864</v>
      </c>
      <c r="F6" s="47">
        <f>E6/512</f>
        <v>131072</v>
      </c>
      <c r="G6" s="47">
        <v>2</v>
      </c>
      <c r="H6" s="47"/>
      <c r="I6" s="47">
        <f>F6*G6</f>
        <v>262144</v>
      </c>
      <c r="J6" s="47">
        <f t="shared" si="1"/>
        <v>262143</v>
      </c>
    </row>
    <row r="7" spans="1:11" x14ac:dyDescent="0.2">
      <c r="A7" s="56" t="s">
        <v>891</v>
      </c>
      <c r="B7" s="122" t="s">
        <v>405</v>
      </c>
      <c r="C7" s="47">
        <v>1048576</v>
      </c>
      <c r="D7" s="47">
        <v>128</v>
      </c>
      <c r="E7" s="47">
        <f t="shared" si="0"/>
        <v>134217728</v>
      </c>
      <c r="F7" s="47">
        <f>E7/512</f>
        <v>262144</v>
      </c>
      <c r="G7" s="47">
        <v>2</v>
      </c>
      <c r="H7" s="47"/>
      <c r="I7" s="47">
        <f>F7*G7</f>
        <v>524288</v>
      </c>
      <c r="J7" s="47">
        <f t="shared" si="1"/>
        <v>524287</v>
      </c>
    </row>
    <row r="8" spans="1:11" x14ac:dyDescent="0.2">
      <c r="B8" s="122" t="s">
        <v>495</v>
      </c>
      <c r="C8" s="47">
        <v>1048576</v>
      </c>
      <c r="D8" s="85">
        <v>64</v>
      </c>
      <c r="E8" s="47">
        <f t="shared" si="0"/>
        <v>67108864</v>
      </c>
      <c r="F8" s="47">
        <f>E8/512</f>
        <v>131072</v>
      </c>
      <c r="G8" s="47">
        <v>2</v>
      </c>
      <c r="H8" s="123"/>
      <c r="I8" s="47">
        <f>F8*G8</f>
        <v>262144</v>
      </c>
      <c r="J8" s="47">
        <f t="shared" si="1"/>
        <v>262143</v>
      </c>
    </row>
    <row r="9" spans="1:11" x14ac:dyDescent="0.2">
      <c r="B9" s="122" t="s">
        <v>406</v>
      </c>
      <c r="C9" s="47">
        <v>1048576</v>
      </c>
      <c r="D9" s="47">
        <v>3296</v>
      </c>
      <c r="E9" s="47">
        <f t="shared" si="0"/>
        <v>3456106496</v>
      </c>
      <c r="F9" s="119">
        <f>(E9/512)-3</f>
        <v>6750205</v>
      </c>
      <c r="G9" s="124"/>
      <c r="H9" s="119">
        <v>7</v>
      </c>
      <c r="I9" s="47">
        <f>F9/H9</f>
        <v>964315</v>
      </c>
      <c r="J9" s="47">
        <f t="shared" si="1"/>
        <v>964314</v>
      </c>
      <c r="K9" s="56" t="s">
        <v>1065</v>
      </c>
    </row>
    <row r="10" spans="1:11" x14ac:dyDescent="0.2">
      <c r="A10" s="56" t="s">
        <v>520</v>
      </c>
      <c r="B10" s="47"/>
      <c r="C10" s="47"/>
      <c r="D10" s="47">
        <f>SUM(D4:D9)</f>
        <v>3808</v>
      </c>
      <c r="E10" s="47"/>
      <c r="F10" s="119" t="s">
        <v>1064</v>
      </c>
      <c r="G10" s="124"/>
      <c r="H10" s="133"/>
      <c r="I10" s="47"/>
      <c r="J10" s="47"/>
    </row>
    <row r="11" spans="1:11" x14ac:dyDescent="0.2">
      <c r="B11" s="47"/>
      <c r="C11" s="47"/>
      <c r="D11" s="47"/>
      <c r="E11" s="47"/>
      <c r="F11" s="47"/>
      <c r="G11" s="47"/>
      <c r="H11" s="123"/>
      <c r="I11" s="47"/>
      <c r="J11" s="47"/>
    </row>
    <row r="12" spans="1:11" x14ac:dyDescent="0.2">
      <c r="B12" s="47"/>
      <c r="C12" s="47"/>
      <c r="D12" s="47" t="s">
        <v>408</v>
      </c>
      <c r="E12" s="47"/>
      <c r="F12" s="47"/>
      <c r="G12" s="47"/>
      <c r="H12" s="47"/>
      <c r="I12" s="47"/>
      <c r="J12" s="47"/>
    </row>
    <row r="13" spans="1:11" x14ac:dyDescent="0.2">
      <c r="B13" s="47"/>
      <c r="C13" s="47"/>
      <c r="D13" s="47" t="s">
        <v>410</v>
      </c>
      <c r="E13" s="47"/>
      <c r="F13" s="47"/>
      <c r="G13" s="47"/>
      <c r="H13" s="47"/>
      <c r="I13" s="47"/>
      <c r="J13" s="47"/>
    </row>
    <row r="14" spans="1:11" x14ac:dyDescent="0.2">
      <c r="B14" s="47"/>
      <c r="C14" s="47"/>
      <c r="D14" s="47"/>
      <c r="E14" s="47"/>
      <c r="F14" s="47"/>
      <c r="G14" s="47"/>
      <c r="H14" s="47"/>
      <c r="I14" s="47"/>
      <c r="J14" s="47"/>
    </row>
    <row r="15" spans="1:11" x14ac:dyDescent="0.2">
      <c r="B15" s="47"/>
      <c r="C15" s="47" t="s">
        <v>412</v>
      </c>
      <c r="D15" s="47" t="s">
        <v>411</v>
      </c>
      <c r="E15" s="47"/>
      <c r="F15" s="47"/>
      <c r="G15" s="47"/>
      <c r="H15" s="47"/>
      <c r="I15" s="47"/>
      <c r="J15" s="47"/>
    </row>
    <row r="16" spans="1:11" x14ac:dyDescent="0.2">
      <c r="B16" s="47"/>
      <c r="C16" s="47"/>
      <c r="D16" s="47"/>
      <c r="E16" s="47"/>
      <c r="F16" s="47"/>
      <c r="G16" s="47"/>
      <c r="H16" s="47"/>
      <c r="I16" s="47"/>
      <c r="J16" s="47"/>
    </row>
    <row r="17" spans="1:10" x14ac:dyDescent="0.2">
      <c r="B17" s="47"/>
      <c r="C17" s="47"/>
      <c r="D17" s="47"/>
      <c r="E17" s="47"/>
      <c r="F17" s="47"/>
      <c r="G17" s="47"/>
      <c r="H17" s="47"/>
      <c r="I17" s="47"/>
      <c r="J17" s="47"/>
    </row>
    <row r="18" spans="1:10" x14ac:dyDescent="0.2">
      <c r="A18" t="s">
        <v>463</v>
      </c>
      <c r="B18" s="47"/>
      <c r="C18" s="47"/>
      <c r="D18" s="47" t="s">
        <v>419</v>
      </c>
      <c r="E18" s="47" t="s">
        <v>32</v>
      </c>
      <c r="F18" s="47" t="s">
        <v>32</v>
      </c>
      <c r="G18" s="47" t="s">
        <v>420</v>
      </c>
      <c r="H18" s="47"/>
      <c r="I18" s="47"/>
      <c r="J18" s="47"/>
    </row>
    <row r="19" spans="1:10" x14ac:dyDescent="0.2">
      <c r="A19" t="s">
        <v>461</v>
      </c>
      <c r="B19" s="47"/>
      <c r="C19" s="47" t="s">
        <v>414</v>
      </c>
      <c r="D19" s="47" t="s">
        <v>413</v>
      </c>
      <c r="E19" s="47" t="s">
        <v>417</v>
      </c>
      <c r="F19" s="47">
        <v>4125097984</v>
      </c>
      <c r="G19" s="47">
        <f>F19/C4</f>
        <v>3934</v>
      </c>
      <c r="H19" s="47"/>
      <c r="I19" s="47"/>
      <c r="J19" s="47"/>
    </row>
    <row r="20" spans="1:10" x14ac:dyDescent="0.2">
      <c r="A20" s="50" t="s">
        <v>467</v>
      </c>
      <c r="B20" s="47"/>
      <c r="C20" s="47"/>
      <c r="D20" s="47" t="s">
        <v>469</v>
      </c>
      <c r="E20" s="47"/>
      <c r="F20" s="47"/>
      <c r="G20" s="47"/>
      <c r="H20" s="47"/>
      <c r="I20" s="47"/>
      <c r="J20" s="47"/>
    </row>
    <row r="21" spans="1:10" x14ac:dyDescent="0.2">
      <c r="A21" t="s">
        <v>462</v>
      </c>
      <c r="B21" s="47"/>
      <c r="C21" s="47" t="s">
        <v>415</v>
      </c>
      <c r="D21" s="47" t="s">
        <v>416</v>
      </c>
      <c r="E21" s="47" t="s">
        <v>418</v>
      </c>
      <c r="F21" s="47">
        <v>4008706048</v>
      </c>
      <c r="G21" s="47">
        <f>F21/C9</f>
        <v>3823</v>
      </c>
      <c r="H21" s="47"/>
      <c r="I21" s="47"/>
      <c r="J21" s="47"/>
    </row>
    <row r="22" spans="1:10" x14ac:dyDescent="0.2">
      <c r="A22" s="50" t="s">
        <v>467</v>
      </c>
      <c r="B22" s="47"/>
      <c r="C22" s="47"/>
      <c r="D22" s="47" t="s">
        <v>469</v>
      </c>
      <c r="E22" s="47"/>
      <c r="F22" s="47"/>
      <c r="G22" s="47"/>
      <c r="H22" s="47"/>
      <c r="I22" s="47"/>
      <c r="J22" s="47"/>
    </row>
    <row r="23" spans="1:10" x14ac:dyDescent="0.2">
      <c r="B23" s="47"/>
      <c r="C23" s="47"/>
      <c r="D23" s="47" t="s">
        <v>419</v>
      </c>
      <c r="E23" s="47" t="s">
        <v>419</v>
      </c>
      <c r="F23" s="47" t="s">
        <v>446</v>
      </c>
      <c r="G23" s="47" t="s">
        <v>444</v>
      </c>
      <c r="H23" s="47" t="s">
        <v>445</v>
      </c>
      <c r="I23" s="47" t="s">
        <v>433</v>
      </c>
      <c r="J23" s="47" t="s">
        <v>420</v>
      </c>
    </row>
    <row r="24" spans="1:10" x14ac:dyDescent="0.2">
      <c r="B24" s="47" t="s">
        <v>423</v>
      </c>
      <c r="C24" s="47" t="s">
        <v>421</v>
      </c>
      <c r="D24" s="47" t="s">
        <v>422</v>
      </c>
      <c r="E24" s="47">
        <v>1</v>
      </c>
      <c r="F24" s="47" t="s">
        <v>425</v>
      </c>
      <c r="G24" s="47"/>
      <c r="H24" s="47"/>
      <c r="I24" s="47">
        <v>512</v>
      </c>
      <c r="J24" s="47"/>
    </row>
    <row r="25" spans="1:10" x14ac:dyDescent="0.2">
      <c r="B25" s="47"/>
      <c r="C25" s="47" t="s">
        <v>434</v>
      </c>
      <c r="D25" s="47" t="s">
        <v>424</v>
      </c>
      <c r="E25" s="47">
        <v>255</v>
      </c>
      <c r="F25" s="47">
        <v>256</v>
      </c>
      <c r="G25" s="47" t="s">
        <v>430</v>
      </c>
      <c r="H25" s="47" t="s">
        <v>432</v>
      </c>
      <c r="I25" s="47">
        <v>131072</v>
      </c>
      <c r="J25" s="47" t="s">
        <v>447</v>
      </c>
    </row>
    <row r="26" spans="1:10" x14ac:dyDescent="0.2">
      <c r="B26" s="47"/>
      <c r="C26" s="47"/>
      <c r="D26" s="47"/>
      <c r="E26" s="47"/>
      <c r="F26" s="47"/>
      <c r="G26" s="47"/>
      <c r="H26" s="47"/>
      <c r="I26" s="47"/>
      <c r="J26" s="47" t="s">
        <v>468</v>
      </c>
    </row>
    <row r="27" spans="1:10" x14ac:dyDescent="0.2">
      <c r="B27" s="47"/>
      <c r="C27" s="85" t="s">
        <v>426</v>
      </c>
      <c r="D27" s="85" t="s">
        <v>429</v>
      </c>
      <c r="E27" s="85"/>
      <c r="F27" s="85"/>
      <c r="G27" s="85"/>
      <c r="H27" s="85"/>
      <c r="I27" s="85"/>
      <c r="J27" s="85"/>
    </row>
    <row r="28" spans="1:10" x14ac:dyDescent="0.2">
      <c r="B28" s="47"/>
      <c r="C28" s="85" t="s">
        <v>427</v>
      </c>
      <c r="D28" s="85" t="s">
        <v>482</v>
      </c>
      <c r="E28" s="85"/>
      <c r="F28" s="85" t="s">
        <v>425</v>
      </c>
      <c r="G28" s="85"/>
      <c r="H28" s="85"/>
      <c r="I28" s="85"/>
      <c r="J28" s="85"/>
    </row>
    <row r="29" spans="1:10" x14ac:dyDescent="0.2">
      <c r="B29" s="47"/>
      <c r="C29" s="85" t="s">
        <v>428</v>
      </c>
      <c r="D29" s="85" t="s">
        <v>483</v>
      </c>
      <c r="E29" s="85">
        <v>392960</v>
      </c>
      <c r="F29" s="85">
        <v>393216</v>
      </c>
      <c r="G29" s="85" t="s">
        <v>493</v>
      </c>
      <c r="H29" s="85" t="s">
        <v>494</v>
      </c>
      <c r="I29" s="85">
        <v>201326592</v>
      </c>
      <c r="J29" s="85">
        <f>I29/1048576</f>
        <v>192</v>
      </c>
    </row>
    <row r="30" spans="1:10" x14ac:dyDescent="0.2">
      <c r="B30" s="47"/>
      <c r="C30" s="85"/>
      <c r="D30" s="85"/>
      <c r="E30" s="85"/>
      <c r="F30" s="85"/>
      <c r="G30" s="85"/>
      <c r="H30" s="85"/>
      <c r="I30" s="85"/>
      <c r="J30" s="85" t="s">
        <v>468</v>
      </c>
    </row>
    <row r="31" spans="1:10" x14ac:dyDescent="0.2">
      <c r="B31" s="47"/>
      <c r="C31" s="85" t="s">
        <v>441</v>
      </c>
      <c r="D31" s="85" t="s">
        <v>484</v>
      </c>
      <c r="E31" s="85"/>
      <c r="F31" s="85"/>
      <c r="G31" s="85"/>
      <c r="H31" s="85"/>
      <c r="I31" s="85"/>
      <c r="J31" s="85"/>
    </row>
    <row r="32" spans="1:10" x14ac:dyDescent="0.2">
      <c r="B32" s="47"/>
      <c r="C32" s="85" t="s">
        <v>442</v>
      </c>
      <c r="D32" s="85" t="s">
        <v>485</v>
      </c>
      <c r="E32" s="85"/>
      <c r="F32" s="85"/>
      <c r="G32" s="85"/>
      <c r="H32" s="85"/>
      <c r="I32" s="85"/>
      <c r="J32" s="85"/>
    </row>
    <row r="33" spans="1:10" x14ac:dyDescent="0.2">
      <c r="B33" s="47"/>
      <c r="C33" s="85" t="s">
        <v>443</v>
      </c>
      <c r="D33" s="85" t="s">
        <v>432</v>
      </c>
      <c r="E33" s="85">
        <v>131072</v>
      </c>
      <c r="F33" s="85"/>
      <c r="G33" s="85" t="s">
        <v>431</v>
      </c>
      <c r="H33" s="85" t="s">
        <v>448</v>
      </c>
      <c r="I33" s="85">
        <v>67108864</v>
      </c>
      <c r="J33" s="85">
        <f>I33/1048576</f>
        <v>64</v>
      </c>
    </row>
    <row r="34" spans="1:10" x14ac:dyDescent="0.2">
      <c r="B34" s="47"/>
      <c r="C34" s="85"/>
      <c r="D34" s="85"/>
      <c r="E34" s="85"/>
      <c r="F34" s="85"/>
      <c r="G34" s="85"/>
      <c r="H34" s="85"/>
      <c r="I34" s="85"/>
      <c r="J34" s="85"/>
    </row>
    <row r="35" spans="1:10" x14ac:dyDescent="0.2">
      <c r="B35" s="47"/>
      <c r="C35" s="85"/>
      <c r="D35" s="85"/>
      <c r="E35" s="85"/>
      <c r="F35" s="85"/>
      <c r="G35" s="85"/>
      <c r="H35" s="85"/>
      <c r="I35" s="85"/>
      <c r="J35" s="85"/>
    </row>
    <row r="36" spans="1:10" x14ac:dyDescent="0.2">
      <c r="B36" s="47"/>
      <c r="C36" s="88" t="s">
        <v>882</v>
      </c>
      <c r="D36" s="85" t="s">
        <v>486</v>
      </c>
      <c r="E36" s="85"/>
      <c r="F36" s="85"/>
      <c r="G36" s="85"/>
      <c r="H36" s="85"/>
      <c r="I36" s="85"/>
      <c r="J36" s="85"/>
    </row>
    <row r="37" spans="1:10" x14ac:dyDescent="0.2">
      <c r="B37" s="47"/>
      <c r="C37" s="88" t="s">
        <v>883</v>
      </c>
      <c r="D37" s="85" t="s">
        <v>487</v>
      </c>
      <c r="E37" s="85"/>
      <c r="F37" s="85"/>
      <c r="G37" s="85"/>
      <c r="H37" s="85"/>
      <c r="I37" s="85"/>
      <c r="J37" s="85"/>
    </row>
    <row r="38" spans="1:10" x14ac:dyDescent="0.2">
      <c r="B38" s="47"/>
      <c r="C38" s="88" t="s">
        <v>884</v>
      </c>
      <c r="D38" s="85" t="s">
        <v>432</v>
      </c>
      <c r="E38" s="85">
        <v>131072</v>
      </c>
      <c r="F38" s="85"/>
      <c r="G38" s="85" t="s">
        <v>431</v>
      </c>
      <c r="H38" s="85" t="s">
        <v>448</v>
      </c>
      <c r="I38" s="85">
        <v>67108864</v>
      </c>
      <c r="J38" s="85">
        <f>I38/1048576</f>
        <v>64</v>
      </c>
    </row>
    <row r="39" spans="1:10" x14ac:dyDescent="0.2">
      <c r="B39" s="47"/>
      <c r="C39" s="85"/>
      <c r="D39" s="85"/>
      <c r="E39" s="85"/>
      <c r="F39" s="85"/>
      <c r="G39" s="85"/>
      <c r="H39" s="85"/>
      <c r="I39" s="85"/>
      <c r="J39" s="85"/>
    </row>
    <row r="40" spans="1:10" x14ac:dyDescent="0.2">
      <c r="A40" s="291" t="s">
        <v>1263</v>
      </c>
      <c r="B40" s="47"/>
      <c r="C40" s="85" t="s">
        <v>435</v>
      </c>
      <c r="D40" s="85" t="s">
        <v>488</v>
      </c>
      <c r="E40" s="85"/>
      <c r="F40" s="85"/>
      <c r="G40" s="85"/>
      <c r="H40" s="85"/>
      <c r="I40" s="85"/>
      <c r="J40" s="85"/>
    </row>
    <row r="41" spans="1:10" x14ac:dyDescent="0.2">
      <c r="B41" s="47"/>
      <c r="C41" s="85" t="s">
        <v>436</v>
      </c>
      <c r="D41" s="85" t="s">
        <v>665</v>
      </c>
      <c r="E41" s="85"/>
      <c r="F41" s="85"/>
      <c r="G41" s="85"/>
      <c r="H41" s="85"/>
      <c r="I41" s="85"/>
      <c r="J41" s="85"/>
    </row>
    <row r="42" spans="1:10" x14ac:dyDescent="0.2">
      <c r="B42" s="47"/>
      <c r="C42" s="85" t="s">
        <v>437</v>
      </c>
      <c r="D42" s="85" t="s">
        <v>666</v>
      </c>
      <c r="E42" s="85">
        <f>131072*2</f>
        <v>262144</v>
      </c>
      <c r="F42" s="85"/>
      <c r="G42" s="85" t="s">
        <v>667</v>
      </c>
      <c r="H42" s="85" t="s">
        <v>448</v>
      </c>
      <c r="I42" s="85">
        <f>67108864*2</f>
        <v>134217728</v>
      </c>
      <c r="J42" s="85">
        <f>I42/1048576</f>
        <v>128</v>
      </c>
    </row>
    <row r="43" spans="1:10" x14ac:dyDescent="0.2">
      <c r="B43" s="47"/>
      <c r="C43" s="85"/>
      <c r="D43" s="85"/>
      <c r="E43" s="85"/>
      <c r="F43" s="85"/>
      <c r="G43" s="85"/>
      <c r="H43" s="85"/>
      <c r="I43" s="85"/>
      <c r="J43" s="85"/>
    </row>
    <row r="44" spans="1:10" x14ac:dyDescent="0.2">
      <c r="A44" s="291" t="s">
        <v>1264</v>
      </c>
      <c r="B44" s="47"/>
      <c r="C44" s="85" t="s">
        <v>490</v>
      </c>
      <c r="D44" s="85" t="s">
        <v>489</v>
      </c>
      <c r="E44" s="85"/>
      <c r="F44" s="85"/>
      <c r="G44" s="85"/>
      <c r="H44" s="85"/>
      <c r="I44" s="85"/>
      <c r="J44" s="85"/>
    </row>
    <row r="45" spans="1:10" x14ac:dyDescent="0.2">
      <c r="B45" s="47"/>
      <c r="C45" s="85" t="s">
        <v>491</v>
      </c>
      <c r="D45" s="85" t="s">
        <v>454</v>
      </c>
      <c r="E45" s="85"/>
      <c r="F45" s="85"/>
      <c r="G45" s="85"/>
      <c r="H45" s="85"/>
      <c r="I45" s="85"/>
      <c r="J45" s="85"/>
    </row>
    <row r="46" spans="1:10" x14ac:dyDescent="0.2">
      <c r="B46" s="47"/>
      <c r="C46" s="85" t="s">
        <v>492</v>
      </c>
      <c r="D46" s="85" t="s">
        <v>432</v>
      </c>
      <c r="E46" s="85">
        <v>131072</v>
      </c>
      <c r="F46" s="85"/>
      <c r="G46" s="85" t="s">
        <v>431</v>
      </c>
      <c r="H46" s="85" t="s">
        <v>448</v>
      </c>
      <c r="I46" s="85">
        <v>67108864</v>
      </c>
      <c r="J46" s="85">
        <f>I46/1048576</f>
        <v>64</v>
      </c>
    </row>
    <row r="47" spans="1:10" x14ac:dyDescent="0.2">
      <c r="B47" s="47"/>
      <c r="C47" s="47"/>
      <c r="D47" s="47"/>
      <c r="E47" s="47"/>
      <c r="F47" s="47"/>
      <c r="G47" s="47"/>
      <c r="H47" s="47"/>
      <c r="I47" s="47"/>
      <c r="J47" s="47"/>
    </row>
    <row r="48" spans="1:10" x14ac:dyDescent="0.2">
      <c r="B48" s="47"/>
      <c r="C48" s="47" t="s">
        <v>438</v>
      </c>
      <c r="D48" s="47" t="s">
        <v>449</v>
      </c>
      <c r="E48" s="47"/>
      <c r="F48" s="47"/>
      <c r="G48" s="47"/>
      <c r="H48" s="47"/>
      <c r="I48" s="47"/>
      <c r="J48" s="47"/>
    </row>
    <row r="49" spans="2:11" x14ac:dyDescent="0.2">
      <c r="B49" s="47"/>
      <c r="C49" s="47" t="s">
        <v>439</v>
      </c>
      <c r="D49" s="47" t="s">
        <v>450</v>
      </c>
      <c r="E49" s="47"/>
      <c r="F49" s="47"/>
      <c r="G49" s="47"/>
      <c r="H49" s="47"/>
      <c r="I49" s="47"/>
      <c r="J49" s="47"/>
      <c r="K49" s="56" t="s">
        <v>521</v>
      </c>
    </row>
    <row r="50" spans="2:11" x14ac:dyDescent="0.2">
      <c r="B50" s="47"/>
      <c r="C50" s="47" t="s">
        <v>440</v>
      </c>
      <c r="D50" s="47" t="s">
        <v>451</v>
      </c>
      <c r="E50" s="47">
        <v>6750208</v>
      </c>
      <c r="F50" s="47"/>
      <c r="G50" s="47" t="s">
        <v>452</v>
      </c>
      <c r="H50" s="47" t="s">
        <v>453</v>
      </c>
      <c r="I50" s="47">
        <v>3456106496</v>
      </c>
      <c r="J50" s="47">
        <f>I50/1048576</f>
        <v>3296</v>
      </c>
    </row>
    <row r="51" spans="2:11" x14ac:dyDescent="0.2">
      <c r="B51" s="47"/>
      <c r="C51" s="47"/>
      <c r="D51" s="47"/>
      <c r="E51" s="47"/>
      <c r="F51" s="47"/>
      <c r="G51" s="47"/>
      <c r="H51" s="47"/>
      <c r="I51" s="47"/>
      <c r="J51" s="47"/>
    </row>
    <row r="52" spans="2:11" x14ac:dyDescent="0.2">
      <c r="B52" s="47"/>
      <c r="C52" s="47" t="s">
        <v>15</v>
      </c>
      <c r="D52" s="47" t="s">
        <v>464</v>
      </c>
      <c r="E52" s="47" t="s">
        <v>459</v>
      </c>
      <c r="F52" s="47" t="s">
        <v>460</v>
      </c>
      <c r="G52" s="47"/>
      <c r="H52" s="47"/>
      <c r="I52" s="47"/>
      <c r="J52" s="47"/>
    </row>
    <row r="53" spans="2:11" x14ac:dyDescent="0.2">
      <c r="B53" s="47"/>
      <c r="C53" s="47" t="s">
        <v>455</v>
      </c>
      <c r="D53" s="47" t="s">
        <v>465</v>
      </c>
      <c r="E53" s="47">
        <f>E50/8</f>
        <v>843776</v>
      </c>
      <c r="F53" s="47">
        <f>E50/7</f>
        <v>964315.42857142852</v>
      </c>
      <c r="G53" s="47"/>
      <c r="H53" s="47"/>
      <c r="I53" s="47"/>
      <c r="J53" s="47"/>
    </row>
    <row r="54" spans="2:11" x14ac:dyDescent="0.2">
      <c r="B54" s="47"/>
      <c r="C54" s="47" t="s">
        <v>456</v>
      </c>
      <c r="D54" s="47" t="s">
        <v>465</v>
      </c>
      <c r="E54" s="47">
        <f>E53/6</f>
        <v>140629.33333333334</v>
      </c>
      <c r="F54" s="47">
        <f>F53/6</f>
        <v>160719.23809523808</v>
      </c>
      <c r="G54" s="47"/>
      <c r="H54" s="47"/>
      <c r="I54" s="47"/>
      <c r="J54" s="47"/>
    </row>
    <row r="55" spans="2:11" x14ac:dyDescent="0.2">
      <c r="B55" s="47"/>
      <c r="C55" s="47" t="s">
        <v>457</v>
      </c>
      <c r="D55" s="47" t="s">
        <v>465</v>
      </c>
      <c r="E55" s="47">
        <f>E54/60</f>
        <v>2343.8222222222225</v>
      </c>
      <c r="F55" s="47">
        <f>F54/60</f>
        <v>2678.6539682539678</v>
      </c>
      <c r="G55" s="47"/>
      <c r="H55" s="47"/>
      <c r="I55" s="47"/>
      <c r="J55" s="47"/>
    </row>
    <row r="56" spans="2:11" x14ac:dyDescent="0.2">
      <c r="B56" s="47"/>
      <c r="C56" s="47" t="s">
        <v>458</v>
      </c>
      <c r="D56" s="47" t="s">
        <v>465</v>
      </c>
      <c r="E56" s="47">
        <f>E55/24</f>
        <v>97.659259259259272</v>
      </c>
      <c r="F56" s="47">
        <f>F55/24</f>
        <v>111.61058201058199</v>
      </c>
      <c r="G56" s="47"/>
      <c r="H56" s="47"/>
      <c r="I56" s="47"/>
      <c r="J56" s="47"/>
    </row>
    <row r="57" spans="2:11" x14ac:dyDescent="0.2">
      <c r="B57" s="47"/>
      <c r="C57" s="47"/>
      <c r="D57" s="47"/>
      <c r="E57" s="47"/>
      <c r="F57" s="47"/>
      <c r="G57" s="47"/>
      <c r="H57" s="47"/>
      <c r="I57" s="47"/>
      <c r="J57" s="47"/>
    </row>
    <row r="58" spans="2:11" x14ac:dyDescent="0.2">
      <c r="B58" s="47"/>
      <c r="C58" s="47" t="s">
        <v>405</v>
      </c>
      <c r="D58" s="47" t="s">
        <v>479</v>
      </c>
      <c r="E58" s="47" t="s">
        <v>480</v>
      </c>
      <c r="F58" s="47" t="s">
        <v>481</v>
      </c>
      <c r="G58" s="47" t="s">
        <v>32</v>
      </c>
      <c r="H58" s="47" t="s">
        <v>419</v>
      </c>
      <c r="I58" s="47"/>
      <c r="J58" s="47"/>
    </row>
    <row r="59" spans="2:11" x14ac:dyDescent="0.2">
      <c r="B59" s="47"/>
      <c r="C59" s="47"/>
      <c r="D59" s="47">
        <v>96</v>
      </c>
      <c r="E59" s="47">
        <v>60</v>
      </c>
      <c r="F59" s="47">
        <v>256</v>
      </c>
      <c r="G59" s="47">
        <f>D59*E59*F59</f>
        <v>1474560</v>
      </c>
      <c r="H59" s="47">
        <f>G59/512</f>
        <v>2880</v>
      </c>
      <c r="I59" s="47"/>
      <c r="J59" s="47"/>
    </row>
  </sheetData>
  <phoneticPr fontId="5" type="noConversion"/>
  <printOptions gridLines="1"/>
  <pageMargins left="0.7" right="0.7" top="0.75" bottom="0.75" header="0.3" footer="0.3"/>
  <pageSetup scale="59" fitToHeight="0"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J24"/>
  <sheetViews>
    <sheetView topLeftCell="A8" workbookViewId="0">
      <selection activeCell="B1" sqref="B1:D1"/>
    </sheetView>
  </sheetViews>
  <sheetFormatPr baseColWidth="10" defaultColWidth="11" defaultRowHeight="16" x14ac:dyDescent="0.2"/>
  <cols>
    <col min="2" max="2" width="13" customWidth="1"/>
    <col min="4" max="4" width="19" customWidth="1"/>
    <col min="5" max="5" width="41.1640625" customWidth="1"/>
    <col min="6" max="6" width="25.5" customWidth="1"/>
    <col min="7" max="7" width="29.1640625" customWidth="1"/>
    <col min="8" max="8" width="32.6640625" customWidth="1"/>
  </cols>
  <sheetData>
    <row r="1" spans="1:8" ht="24" x14ac:dyDescent="0.3">
      <c r="A1" s="36" t="s">
        <v>194</v>
      </c>
      <c r="B1" s="155" t="s">
        <v>248</v>
      </c>
      <c r="C1" s="156"/>
      <c r="D1" s="157"/>
    </row>
    <row r="2" spans="1:8" ht="19" x14ac:dyDescent="0.25">
      <c r="A2" s="131">
        <v>42065</v>
      </c>
      <c r="B2" s="25" t="s">
        <v>30</v>
      </c>
      <c r="C2" s="26">
        <v>21</v>
      </c>
      <c r="D2" s="125" t="s">
        <v>1058</v>
      </c>
      <c r="E2" t="s">
        <v>37</v>
      </c>
    </row>
    <row r="3" spans="1:8" ht="19" x14ac:dyDescent="0.25">
      <c r="A3" s="44" t="s">
        <v>1105</v>
      </c>
      <c r="B3" s="25" t="s">
        <v>29</v>
      </c>
      <c r="C3" s="26">
        <f>B20</f>
        <v>34</v>
      </c>
      <c r="D3" s="34" t="s">
        <v>32</v>
      </c>
      <c r="E3" s="20" t="s">
        <v>141</v>
      </c>
    </row>
    <row r="4" spans="1:8" ht="64" x14ac:dyDescent="0.2">
      <c r="E4" s="41" t="s">
        <v>259</v>
      </c>
    </row>
    <row r="5" spans="1:8" x14ac:dyDescent="0.2">
      <c r="B5" s="18" t="s">
        <v>33</v>
      </c>
      <c r="C5" s="18" t="s">
        <v>31</v>
      </c>
      <c r="D5" s="18" t="s">
        <v>34</v>
      </c>
      <c r="E5" s="18" t="s">
        <v>36</v>
      </c>
      <c r="F5" s="18" t="s">
        <v>35</v>
      </c>
      <c r="G5" s="18" t="s">
        <v>61</v>
      </c>
      <c r="H5" s="18" t="s">
        <v>20</v>
      </c>
    </row>
    <row r="6" spans="1:8" ht="64" x14ac:dyDescent="0.2">
      <c r="B6" s="3">
        <v>0</v>
      </c>
      <c r="C6" s="3">
        <v>2</v>
      </c>
      <c r="D6" s="3" t="s">
        <v>30</v>
      </c>
      <c r="E6" s="3" t="s">
        <v>249</v>
      </c>
      <c r="F6" s="3" t="s">
        <v>7</v>
      </c>
      <c r="G6" s="14" t="s">
        <v>62</v>
      </c>
      <c r="H6" s="4"/>
    </row>
    <row r="7" spans="1:8" ht="64" x14ac:dyDescent="0.2">
      <c r="B7" s="3">
        <f t="shared" ref="B7:B20" si="0">B6+C6</f>
        <v>2</v>
      </c>
      <c r="C7" s="3">
        <v>2</v>
      </c>
      <c r="D7" s="3" t="s">
        <v>38</v>
      </c>
      <c r="E7" s="3" t="s">
        <v>261</v>
      </c>
      <c r="F7" s="3" t="s">
        <v>7</v>
      </c>
      <c r="G7" s="14" t="s">
        <v>62</v>
      </c>
      <c r="H7" s="4"/>
    </row>
    <row r="8" spans="1:8" ht="64" x14ac:dyDescent="0.2">
      <c r="B8" s="3">
        <f t="shared" si="0"/>
        <v>4</v>
      </c>
      <c r="C8" s="3">
        <v>2</v>
      </c>
      <c r="D8" s="3" t="s">
        <v>39</v>
      </c>
      <c r="E8" s="3" t="s">
        <v>145</v>
      </c>
      <c r="F8" s="3" t="s">
        <v>40</v>
      </c>
      <c r="G8" s="14" t="s">
        <v>62</v>
      </c>
      <c r="H8" s="4"/>
    </row>
    <row r="9" spans="1:8" ht="32" x14ac:dyDescent="0.2">
      <c r="B9" s="3">
        <f t="shared" si="0"/>
        <v>6</v>
      </c>
      <c r="C9" s="82">
        <v>4</v>
      </c>
      <c r="D9" s="82" t="s">
        <v>43</v>
      </c>
      <c r="E9" s="82" t="s">
        <v>41</v>
      </c>
      <c r="F9" s="3" t="s">
        <v>45</v>
      </c>
      <c r="G9" s="14" t="s">
        <v>63</v>
      </c>
      <c r="H9" s="4"/>
    </row>
    <row r="10" spans="1:8" ht="32" x14ac:dyDescent="0.2">
      <c r="B10" s="3">
        <f t="shared" si="0"/>
        <v>10</v>
      </c>
      <c r="C10" s="82">
        <v>2</v>
      </c>
      <c r="D10" s="82" t="s">
        <v>42</v>
      </c>
      <c r="E10" s="82" t="s">
        <v>555</v>
      </c>
      <c r="F10" s="3" t="s">
        <v>44</v>
      </c>
      <c r="G10" s="14" t="s">
        <v>63</v>
      </c>
      <c r="H10" s="4"/>
    </row>
    <row r="11" spans="1:8" x14ac:dyDescent="0.2">
      <c r="B11" s="3">
        <f t="shared" si="0"/>
        <v>12</v>
      </c>
      <c r="C11" s="82">
        <v>1</v>
      </c>
      <c r="D11" s="82" t="s">
        <v>649</v>
      </c>
      <c r="E11" s="82" t="s">
        <v>652</v>
      </c>
      <c r="F11" s="46" t="s">
        <v>7</v>
      </c>
      <c r="G11" s="83" t="s">
        <v>62</v>
      </c>
      <c r="H11" s="84" t="s">
        <v>657</v>
      </c>
    </row>
    <row r="12" spans="1:8" x14ac:dyDescent="0.2">
      <c r="B12" s="3">
        <f t="shared" si="0"/>
        <v>13</v>
      </c>
      <c r="C12" s="82">
        <v>1</v>
      </c>
      <c r="D12" s="82" t="s">
        <v>650</v>
      </c>
      <c r="E12" s="82" t="s">
        <v>651</v>
      </c>
      <c r="F12" s="46" t="s">
        <v>7</v>
      </c>
      <c r="G12" s="83" t="s">
        <v>62</v>
      </c>
      <c r="H12" s="84" t="s">
        <v>657</v>
      </c>
    </row>
    <row r="13" spans="1:8" x14ac:dyDescent="0.2">
      <c r="B13" s="3">
        <f t="shared" si="0"/>
        <v>14</v>
      </c>
      <c r="C13" s="82">
        <v>1</v>
      </c>
      <c r="D13" s="82" t="s">
        <v>388</v>
      </c>
      <c r="E13" s="82" t="s">
        <v>695</v>
      </c>
      <c r="F13" s="3" t="s">
        <v>7</v>
      </c>
      <c r="G13" s="22" t="s">
        <v>250</v>
      </c>
      <c r="H13" s="4"/>
    </row>
    <row r="14" spans="1:8" ht="48" x14ac:dyDescent="0.2">
      <c r="B14" s="3">
        <f t="shared" si="0"/>
        <v>15</v>
      </c>
      <c r="C14" s="82">
        <v>1</v>
      </c>
      <c r="D14" s="82" t="s">
        <v>47</v>
      </c>
      <c r="E14" s="82" t="s">
        <v>580</v>
      </c>
      <c r="F14" s="3" t="s">
        <v>7</v>
      </c>
      <c r="G14" s="22" t="s">
        <v>250</v>
      </c>
      <c r="H14" s="4"/>
    </row>
    <row r="15" spans="1:8" x14ac:dyDescent="0.2">
      <c r="B15" s="3">
        <f t="shared" si="0"/>
        <v>16</v>
      </c>
      <c r="C15" s="82">
        <v>2</v>
      </c>
      <c r="D15" s="82" t="s">
        <v>576</v>
      </c>
      <c r="E15" s="82" t="s">
        <v>626</v>
      </c>
      <c r="F15" s="3" t="s">
        <v>7</v>
      </c>
      <c r="G15" s="14" t="s">
        <v>62</v>
      </c>
      <c r="H15" s="4"/>
    </row>
    <row r="16" spans="1:8" ht="32" x14ac:dyDescent="0.2">
      <c r="B16" s="3">
        <f t="shared" si="0"/>
        <v>18</v>
      </c>
      <c r="C16" s="82">
        <v>2</v>
      </c>
      <c r="D16" s="82" t="s">
        <v>577</v>
      </c>
      <c r="E16" s="82" t="s">
        <v>627</v>
      </c>
      <c r="F16" s="3" t="s">
        <v>7</v>
      </c>
      <c r="G16" s="14" t="s">
        <v>62</v>
      </c>
      <c r="H16" s="4"/>
    </row>
    <row r="17" spans="1:10" s="44" customFormat="1" x14ac:dyDescent="0.2">
      <c r="B17" s="46">
        <f t="shared" si="0"/>
        <v>20</v>
      </c>
      <c r="C17" s="82">
        <v>10</v>
      </c>
      <c r="D17" s="82" t="s">
        <v>887</v>
      </c>
      <c r="E17" s="82" t="s">
        <v>888</v>
      </c>
      <c r="F17" s="46" t="s">
        <v>7</v>
      </c>
      <c r="G17" s="83" t="s">
        <v>62</v>
      </c>
      <c r="H17" s="89" t="s">
        <v>889</v>
      </c>
    </row>
    <row r="18" spans="1:10" x14ac:dyDescent="0.2">
      <c r="B18" s="3">
        <f t="shared" si="0"/>
        <v>30</v>
      </c>
      <c r="C18" s="46">
        <v>2</v>
      </c>
      <c r="D18" s="46" t="s">
        <v>470</v>
      </c>
      <c r="E18" s="46" t="s">
        <v>554</v>
      </c>
      <c r="F18" s="46" t="s">
        <v>7</v>
      </c>
      <c r="G18" s="83" t="s">
        <v>62</v>
      </c>
      <c r="H18" s="63" t="s">
        <v>471</v>
      </c>
      <c r="J18" s="44"/>
    </row>
    <row r="19" spans="1:10" x14ac:dyDescent="0.2">
      <c r="B19" s="3">
        <f t="shared" si="0"/>
        <v>32</v>
      </c>
      <c r="C19" s="46">
        <v>2</v>
      </c>
      <c r="D19" s="46" t="s">
        <v>262</v>
      </c>
      <c r="E19" s="46" t="s">
        <v>263</v>
      </c>
      <c r="F19" s="46" t="s">
        <v>7</v>
      </c>
      <c r="G19" s="83" t="s">
        <v>62</v>
      </c>
      <c r="H19" s="63" t="s">
        <v>389</v>
      </c>
      <c r="J19" s="44"/>
    </row>
    <row r="20" spans="1:10" x14ac:dyDescent="0.2">
      <c r="A20" s="32" t="s">
        <v>31</v>
      </c>
      <c r="B20" s="24">
        <f t="shared" si="0"/>
        <v>34</v>
      </c>
    </row>
    <row r="21" spans="1:10" x14ac:dyDescent="0.2">
      <c r="D21" s="31" t="s">
        <v>20</v>
      </c>
      <c r="E21" s="30"/>
    </row>
    <row r="22" spans="1:10" x14ac:dyDescent="0.2">
      <c r="E22" s="30"/>
    </row>
    <row r="23" spans="1:10" x14ac:dyDescent="0.2">
      <c r="E23" s="30"/>
    </row>
    <row r="24" spans="1:10" x14ac:dyDescent="0.2">
      <c r="E24" s="10"/>
    </row>
  </sheetData>
  <phoneticPr fontId="5" type="noConversion"/>
  <pageMargins left="0.75" right="0.75" top="1" bottom="1" header="0.5" footer="0.5"/>
  <pageSetup orientation="portrait"/>
  <headerFooter>
    <oddFooter>&amp;A&amp;RPage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K152"/>
  <sheetViews>
    <sheetView topLeftCell="A37" workbookViewId="0">
      <selection activeCell="E6" sqref="E6"/>
    </sheetView>
  </sheetViews>
  <sheetFormatPr baseColWidth="10" defaultColWidth="11" defaultRowHeight="16" x14ac:dyDescent="0.2"/>
  <cols>
    <col min="1" max="1" width="14" customWidth="1"/>
    <col min="2" max="2" width="13" customWidth="1"/>
    <col min="3" max="3" width="11" customWidth="1"/>
    <col min="4" max="4" width="28.6640625" customWidth="1"/>
    <col min="5" max="5" width="41.1640625" customWidth="1"/>
    <col min="6" max="6" width="25.5" customWidth="1"/>
    <col min="7" max="7" width="29.1640625" customWidth="1"/>
    <col min="8" max="8" width="32.6640625" style="65" customWidth="1"/>
    <col min="9" max="9" width="8.6640625" customWidth="1"/>
    <col min="10" max="10" width="8.6640625" style="44" customWidth="1"/>
    <col min="11" max="11" width="11" style="69" customWidth="1"/>
    <col min="12" max="12" width="15" bestFit="1" customWidth="1"/>
  </cols>
  <sheetData>
    <row r="1" spans="1:11" s="66" customFormat="1" ht="44" customHeight="1" x14ac:dyDescent="0.2">
      <c r="A1" s="249" t="s">
        <v>1157</v>
      </c>
      <c r="B1" s="186" t="s">
        <v>28</v>
      </c>
      <c r="C1" s="187"/>
      <c r="D1" s="188"/>
      <c r="E1" s="189" t="s">
        <v>1126</v>
      </c>
      <c r="F1" s="190" t="s">
        <v>1155</v>
      </c>
      <c r="G1" s="191" t="s">
        <v>1156</v>
      </c>
      <c r="H1" s="65"/>
      <c r="I1" s="210" t="s">
        <v>581</v>
      </c>
      <c r="J1" s="11" t="s">
        <v>589</v>
      </c>
    </row>
    <row r="2" spans="1:11" ht="19" x14ac:dyDescent="0.25">
      <c r="A2" s="143">
        <v>42066</v>
      </c>
      <c r="B2" s="25" t="s">
        <v>30</v>
      </c>
      <c r="C2" s="26">
        <v>25</v>
      </c>
      <c r="D2" s="125" t="s">
        <v>1059</v>
      </c>
      <c r="E2" t="s">
        <v>37</v>
      </c>
      <c r="I2" s="85"/>
      <c r="J2" s="11"/>
      <c r="K2"/>
    </row>
    <row r="3" spans="1:11" ht="19" x14ac:dyDescent="0.25">
      <c r="A3" s="144" t="s">
        <v>1105</v>
      </c>
      <c r="B3" s="25" t="s">
        <v>29</v>
      </c>
      <c r="C3" s="26">
        <f>B148</f>
        <v>254</v>
      </c>
      <c r="D3" s="34" t="s">
        <v>32</v>
      </c>
      <c r="E3" s="20" t="s">
        <v>141</v>
      </c>
      <c r="I3" s="85"/>
      <c r="J3" s="11"/>
      <c r="K3"/>
    </row>
    <row r="4" spans="1:11" ht="64" x14ac:dyDescent="0.2">
      <c r="E4" s="41" t="s">
        <v>259</v>
      </c>
      <c r="I4" s="85"/>
      <c r="J4" s="11"/>
      <c r="K4"/>
    </row>
    <row r="5" spans="1:11" x14ac:dyDescent="0.2">
      <c r="B5" s="18" t="s">
        <v>33</v>
      </c>
      <c r="C5" s="18" t="s">
        <v>31</v>
      </c>
      <c r="D5" s="18" t="s">
        <v>34</v>
      </c>
      <c r="E5" s="18" t="s">
        <v>36</v>
      </c>
      <c r="F5" s="18" t="s">
        <v>35</v>
      </c>
      <c r="G5" s="18" t="s">
        <v>61</v>
      </c>
      <c r="H5" s="211" t="s">
        <v>20</v>
      </c>
      <c r="I5" s="85"/>
      <c r="J5" s="11"/>
      <c r="K5"/>
    </row>
    <row r="6" spans="1:11" ht="64" x14ac:dyDescent="0.2">
      <c r="B6" s="46">
        <v>0</v>
      </c>
      <c r="C6" s="46">
        <v>2</v>
      </c>
      <c r="D6" s="46" t="s">
        <v>30</v>
      </c>
      <c r="E6" s="46" t="s">
        <v>203</v>
      </c>
      <c r="F6" s="46" t="s">
        <v>7</v>
      </c>
      <c r="G6" s="83" t="s">
        <v>62</v>
      </c>
      <c r="H6" s="212"/>
      <c r="I6" s="237" t="s">
        <v>584</v>
      </c>
      <c r="J6" s="237" t="s">
        <v>590</v>
      </c>
      <c r="K6"/>
    </row>
    <row r="7" spans="1:11" ht="64" x14ac:dyDescent="0.2">
      <c r="B7" s="46">
        <f t="shared" ref="B7:B70" si="0">B6+C6</f>
        <v>2</v>
      </c>
      <c r="C7" s="46">
        <v>2</v>
      </c>
      <c r="D7" s="46" t="s">
        <v>38</v>
      </c>
      <c r="E7" s="46" t="s">
        <v>260</v>
      </c>
      <c r="F7" s="46" t="s">
        <v>7</v>
      </c>
      <c r="G7" s="83" t="s">
        <v>62</v>
      </c>
      <c r="H7" s="212"/>
      <c r="I7" s="237" t="s">
        <v>584</v>
      </c>
      <c r="J7" s="237" t="s">
        <v>590</v>
      </c>
      <c r="K7"/>
    </row>
    <row r="8" spans="1:11" ht="64" x14ac:dyDescent="0.2">
      <c r="B8" s="46">
        <f t="shared" si="0"/>
        <v>4</v>
      </c>
      <c r="C8" s="46">
        <v>2</v>
      </c>
      <c r="D8" s="46" t="s">
        <v>39</v>
      </c>
      <c r="E8" s="46" t="s">
        <v>517</v>
      </c>
      <c r="F8" s="46" t="s">
        <v>40</v>
      </c>
      <c r="G8" s="83" t="s">
        <v>62</v>
      </c>
      <c r="H8" s="212"/>
      <c r="I8" s="237" t="s">
        <v>584</v>
      </c>
      <c r="J8" s="237" t="s">
        <v>590</v>
      </c>
      <c r="K8"/>
    </row>
    <row r="9" spans="1:11" ht="32" x14ac:dyDescent="0.2">
      <c r="B9" s="46">
        <f t="shared" si="0"/>
        <v>6</v>
      </c>
      <c r="C9" s="46">
        <v>4</v>
      </c>
      <c r="D9" s="46" t="s">
        <v>43</v>
      </c>
      <c r="E9" s="46" t="s">
        <v>41</v>
      </c>
      <c r="F9" s="46" t="s">
        <v>45</v>
      </c>
      <c r="G9" s="83" t="s">
        <v>63</v>
      </c>
      <c r="H9" s="212"/>
      <c r="I9" s="237" t="s">
        <v>584</v>
      </c>
      <c r="J9" s="237" t="s">
        <v>590</v>
      </c>
      <c r="K9"/>
    </row>
    <row r="10" spans="1:11" ht="32" x14ac:dyDescent="0.2">
      <c r="B10" s="46">
        <f t="shared" si="0"/>
        <v>10</v>
      </c>
      <c r="C10" s="46">
        <v>2</v>
      </c>
      <c r="D10" s="46" t="s">
        <v>42</v>
      </c>
      <c r="E10" s="46" t="s">
        <v>556</v>
      </c>
      <c r="F10" s="46" t="s">
        <v>44</v>
      </c>
      <c r="G10" s="83" t="s">
        <v>63</v>
      </c>
      <c r="H10" s="212"/>
      <c r="I10" s="237" t="s">
        <v>584</v>
      </c>
      <c r="J10" s="237" t="s">
        <v>590</v>
      </c>
      <c r="K10"/>
    </row>
    <row r="11" spans="1:11" ht="304" x14ac:dyDescent="0.2">
      <c r="B11" s="46">
        <f t="shared" si="0"/>
        <v>12</v>
      </c>
      <c r="C11" s="46">
        <v>1</v>
      </c>
      <c r="D11" s="46" t="s">
        <v>649</v>
      </c>
      <c r="E11" s="46" t="s">
        <v>652</v>
      </c>
      <c r="F11" s="46" t="s">
        <v>7</v>
      </c>
      <c r="G11" s="83" t="s">
        <v>62</v>
      </c>
      <c r="H11" s="213" t="s">
        <v>1066</v>
      </c>
      <c r="I11" s="238" t="s">
        <v>582</v>
      </c>
      <c r="J11" s="239" t="s">
        <v>603</v>
      </c>
      <c r="K11"/>
    </row>
    <row r="12" spans="1:11" ht="256" x14ac:dyDescent="0.2">
      <c r="B12" s="177">
        <f t="shared" si="0"/>
        <v>13</v>
      </c>
      <c r="C12" s="177">
        <v>1</v>
      </c>
      <c r="D12" s="177" t="s">
        <v>650</v>
      </c>
      <c r="E12" s="177" t="s">
        <v>820</v>
      </c>
      <c r="F12" s="177" t="s">
        <v>7</v>
      </c>
      <c r="G12" s="180" t="s">
        <v>62</v>
      </c>
      <c r="H12" s="214" t="s">
        <v>1067</v>
      </c>
      <c r="I12" s="238" t="s">
        <v>582</v>
      </c>
      <c r="J12" s="239" t="s">
        <v>598</v>
      </c>
      <c r="K12"/>
    </row>
    <row r="13" spans="1:11" ht="48" x14ac:dyDescent="0.2">
      <c r="B13" s="46">
        <f t="shared" si="0"/>
        <v>14</v>
      </c>
      <c r="C13" s="46">
        <v>1</v>
      </c>
      <c r="D13" s="46" t="s">
        <v>388</v>
      </c>
      <c r="E13" s="82" t="s">
        <v>695</v>
      </c>
      <c r="F13" s="46" t="s">
        <v>7</v>
      </c>
      <c r="G13" s="83" t="s">
        <v>62</v>
      </c>
      <c r="H13" s="213" t="s">
        <v>846</v>
      </c>
      <c r="I13" s="238" t="s">
        <v>582</v>
      </c>
      <c r="J13" s="239" t="s">
        <v>591</v>
      </c>
      <c r="K13"/>
    </row>
    <row r="14" spans="1:11" ht="160" x14ac:dyDescent="0.2">
      <c r="A14" s="114"/>
      <c r="B14" s="46">
        <f t="shared" si="0"/>
        <v>15</v>
      </c>
      <c r="C14" s="46">
        <v>1</v>
      </c>
      <c r="D14" s="46" t="s">
        <v>47</v>
      </c>
      <c r="E14" s="46" t="s">
        <v>939</v>
      </c>
      <c r="F14" s="46" t="s">
        <v>7</v>
      </c>
      <c r="G14" s="83" t="s">
        <v>62</v>
      </c>
      <c r="H14" s="213" t="s">
        <v>940</v>
      </c>
      <c r="I14" s="238" t="s">
        <v>582</v>
      </c>
      <c r="J14" s="239" t="s">
        <v>591</v>
      </c>
      <c r="K14"/>
    </row>
    <row r="15" spans="1:11" ht="32" x14ac:dyDescent="0.2">
      <c r="B15" s="46">
        <f t="shared" si="0"/>
        <v>16</v>
      </c>
      <c r="C15" s="46">
        <v>2</v>
      </c>
      <c r="D15" s="82" t="s">
        <v>576</v>
      </c>
      <c r="E15" s="82" t="s">
        <v>626</v>
      </c>
      <c r="F15" s="46" t="s">
        <v>7</v>
      </c>
      <c r="G15" s="83" t="s">
        <v>62</v>
      </c>
      <c r="H15" s="213" t="s">
        <v>739</v>
      </c>
      <c r="I15" s="238" t="s">
        <v>582</v>
      </c>
      <c r="J15" s="239" t="s">
        <v>591</v>
      </c>
      <c r="K15"/>
    </row>
    <row r="16" spans="1:11" ht="32" x14ac:dyDescent="0.2">
      <c r="B16" s="46">
        <f t="shared" si="0"/>
        <v>18</v>
      </c>
      <c r="C16" s="46">
        <v>2</v>
      </c>
      <c r="D16" s="82" t="s">
        <v>577</v>
      </c>
      <c r="E16" s="82" t="s">
        <v>627</v>
      </c>
      <c r="F16" s="46" t="s">
        <v>7</v>
      </c>
      <c r="G16" s="83" t="s">
        <v>62</v>
      </c>
      <c r="H16" s="213" t="s">
        <v>739</v>
      </c>
      <c r="I16" s="238" t="s">
        <v>582</v>
      </c>
      <c r="J16" s="239" t="s">
        <v>591</v>
      </c>
      <c r="K16"/>
    </row>
    <row r="17" spans="1:11" ht="64" x14ac:dyDescent="0.2">
      <c r="B17" s="46">
        <f t="shared" si="0"/>
        <v>20</v>
      </c>
      <c r="C17" s="46">
        <v>3</v>
      </c>
      <c r="D17" s="82" t="s">
        <v>496</v>
      </c>
      <c r="E17" s="82" t="s">
        <v>761</v>
      </c>
      <c r="F17" s="46" t="s">
        <v>7</v>
      </c>
      <c r="G17" s="83" t="s">
        <v>62</v>
      </c>
      <c r="H17" s="173" t="s">
        <v>560</v>
      </c>
      <c r="I17" s="238" t="s">
        <v>582</v>
      </c>
      <c r="J17" s="239" t="s">
        <v>591</v>
      </c>
      <c r="K17"/>
    </row>
    <row r="18" spans="1:11" ht="80" x14ac:dyDescent="0.2">
      <c r="B18" s="46">
        <f t="shared" si="0"/>
        <v>23</v>
      </c>
      <c r="C18" s="46">
        <v>1</v>
      </c>
      <c r="D18" s="82" t="s">
        <v>628</v>
      </c>
      <c r="E18" s="46" t="s">
        <v>629</v>
      </c>
      <c r="F18" s="46" t="s">
        <v>7</v>
      </c>
      <c r="G18" s="83" t="s">
        <v>62</v>
      </c>
      <c r="H18" s="215" t="s">
        <v>847</v>
      </c>
      <c r="I18" s="238" t="s">
        <v>582</v>
      </c>
      <c r="J18" s="239" t="s">
        <v>591</v>
      </c>
      <c r="K18"/>
    </row>
    <row r="19" spans="1:11" ht="64" x14ac:dyDescent="0.2">
      <c r="B19" s="46">
        <f t="shared" si="0"/>
        <v>24</v>
      </c>
      <c r="C19" s="46">
        <v>3</v>
      </c>
      <c r="D19" s="82" t="s">
        <v>740</v>
      </c>
      <c r="E19" s="82" t="s">
        <v>762</v>
      </c>
      <c r="F19" s="46" t="s">
        <v>7</v>
      </c>
      <c r="G19" s="83" t="s">
        <v>62</v>
      </c>
      <c r="H19" s="212" t="s">
        <v>631</v>
      </c>
      <c r="I19" s="238" t="s">
        <v>582</v>
      </c>
      <c r="J19" s="239" t="s">
        <v>591</v>
      </c>
      <c r="K19"/>
    </row>
    <row r="20" spans="1:11" x14ac:dyDescent="0.2">
      <c r="B20" s="46">
        <f t="shared" si="0"/>
        <v>27</v>
      </c>
      <c r="C20" s="46">
        <v>1</v>
      </c>
      <c r="D20" s="82" t="s">
        <v>741</v>
      </c>
      <c r="E20" s="46" t="s">
        <v>630</v>
      </c>
      <c r="F20" s="46" t="s">
        <v>7</v>
      </c>
      <c r="G20" s="83" t="s">
        <v>62</v>
      </c>
      <c r="H20" s="216" t="s">
        <v>632</v>
      </c>
      <c r="I20" s="238" t="s">
        <v>582</v>
      </c>
      <c r="J20" s="239" t="s">
        <v>591</v>
      </c>
      <c r="K20"/>
    </row>
    <row r="21" spans="1:11" ht="64" x14ac:dyDescent="0.2">
      <c r="B21" s="46">
        <f t="shared" si="0"/>
        <v>28</v>
      </c>
      <c r="C21" s="46">
        <v>3</v>
      </c>
      <c r="D21" s="82" t="s">
        <v>742</v>
      </c>
      <c r="E21" s="82" t="s">
        <v>763</v>
      </c>
      <c r="F21" s="46" t="s">
        <v>7</v>
      </c>
      <c r="G21" s="83" t="s">
        <v>62</v>
      </c>
      <c r="H21" s="104" t="s">
        <v>848</v>
      </c>
      <c r="I21" s="238" t="s">
        <v>582</v>
      </c>
      <c r="J21" s="239" t="s">
        <v>591</v>
      </c>
      <c r="K21"/>
    </row>
    <row r="22" spans="1:11" x14ac:dyDescent="0.2">
      <c r="B22" s="46">
        <f t="shared" si="0"/>
        <v>31</v>
      </c>
      <c r="C22" s="46">
        <v>1</v>
      </c>
      <c r="D22" s="82" t="s">
        <v>743</v>
      </c>
      <c r="E22" s="46" t="s">
        <v>633</v>
      </c>
      <c r="F22" s="46" t="s">
        <v>7</v>
      </c>
      <c r="G22" s="83" t="s">
        <v>62</v>
      </c>
      <c r="H22" s="216" t="s">
        <v>632</v>
      </c>
      <c r="I22" s="238" t="s">
        <v>582</v>
      </c>
      <c r="J22" s="239" t="s">
        <v>591</v>
      </c>
      <c r="K22"/>
    </row>
    <row r="23" spans="1:11" ht="64" x14ac:dyDescent="0.2">
      <c r="B23" s="177">
        <f t="shared" si="0"/>
        <v>32</v>
      </c>
      <c r="C23" s="177">
        <v>3</v>
      </c>
      <c r="D23" s="179" t="s">
        <v>497</v>
      </c>
      <c r="E23" s="177" t="s">
        <v>764</v>
      </c>
      <c r="F23" s="177" t="s">
        <v>7</v>
      </c>
      <c r="G23" s="180" t="s">
        <v>62</v>
      </c>
      <c r="H23" s="217" t="s">
        <v>849</v>
      </c>
      <c r="I23" s="238" t="s">
        <v>582</v>
      </c>
      <c r="J23" s="239" t="s">
        <v>591</v>
      </c>
      <c r="K23"/>
    </row>
    <row r="24" spans="1:11" x14ac:dyDescent="0.2">
      <c r="B24" s="177">
        <f t="shared" si="0"/>
        <v>35</v>
      </c>
      <c r="C24" s="177">
        <v>1</v>
      </c>
      <c r="D24" s="179" t="s">
        <v>634</v>
      </c>
      <c r="E24" s="177" t="s">
        <v>635</v>
      </c>
      <c r="F24" s="177" t="s">
        <v>7</v>
      </c>
      <c r="G24" s="180" t="s">
        <v>62</v>
      </c>
      <c r="H24" s="218" t="s">
        <v>632</v>
      </c>
      <c r="I24" s="238" t="s">
        <v>582</v>
      </c>
      <c r="J24" s="239" t="s">
        <v>591</v>
      </c>
      <c r="K24"/>
    </row>
    <row r="25" spans="1:11" ht="80" x14ac:dyDescent="0.2">
      <c r="B25" s="177">
        <f t="shared" si="0"/>
        <v>36</v>
      </c>
      <c r="C25" s="177">
        <v>3</v>
      </c>
      <c r="D25" s="179" t="s">
        <v>744</v>
      </c>
      <c r="E25" s="177" t="s">
        <v>765</v>
      </c>
      <c r="F25" s="177" t="s">
        <v>7</v>
      </c>
      <c r="G25" s="180" t="s">
        <v>62</v>
      </c>
      <c r="H25" s="217" t="s">
        <v>759</v>
      </c>
      <c r="I25" s="238" t="s">
        <v>582</v>
      </c>
      <c r="J25" s="239" t="s">
        <v>591</v>
      </c>
      <c r="K25"/>
    </row>
    <row r="26" spans="1:11" x14ac:dyDescent="0.2">
      <c r="A26" s="113"/>
      <c r="B26" s="177">
        <f t="shared" si="0"/>
        <v>39</v>
      </c>
      <c r="C26" s="177">
        <v>1</v>
      </c>
      <c r="D26" s="179" t="s">
        <v>745</v>
      </c>
      <c r="E26" s="177" t="s">
        <v>636</v>
      </c>
      <c r="F26" s="177" t="s">
        <v>7</v>
      </c>
      <c r="G26" s="180" t="s">
        <v>62</v>
      </c>
      <c r="H26" s="218" t="s">
        <v>632</v>
      </c>
      <c r="I26" s="238" t="s">
        <v>582</v>
      </c>
      <c r="J26" s="239" t="s">
        <v>591</v>
      </c>
      <c r="K26"/>
    </row>
    <row r="27" spans="1:11" ht="80" x14ac:dyDescent="0.2">
      <c r="B27" s="46">
        <f t="shared" si="0"/>
        <v>40</v>
      </c>
      <c r="C27" s="46">
        <v>3</v>
      </c>
      <c r="D27" s="82" t="s">
        <v>498</v>
      </c>
      <c r="E27" s="46" t="s">
        <v>766</v>
      </c>
      <c r="F27" s="46" t="s">
        <v>7</v>
      </c>
      <c r="G27" s="83" t="s">
        <v>62</v>
      </c>
      <c r="H27" s="219" t="s">
        <v>760</v>
      </c>
      <c r="I27" s="238" t="s">
        <v>582</v>
      </c>
      <c r="J27" s="239" t="s">
        <v>591</v>
      </c>
      <c r="K27"/>
    </row>
    <row r="28" spans="1:11" x14ac:dyDescent="0.2">
      <c r="A28" s="49"/>
      <c r="B28" s="46">
        <f t="shared" si="0"/>
        <v>43</v>
      </c>
      <c r="C28" s="46">
        <v>1</v>
      </c>
      <c r="D28" s="82" t="s">
        <v>637</v>
      </c>
      <c r="E28" s="46" t="s">
        <v>638</v>
      </c>
      <c r="F28" s="46" t="s">
        <v>7</v>
      </c>
      <c r="G28" s="83" t="s">
        <v>62</v>
      </c>
      <c r="H28" s="216" t="s">
        <v>632</v>
      </c>
      <c r="I28" s="238" t="s">
        <v>582</v>
      </c>
      <c r="J28" s="239" t="s">
        <v>591</v>
      </c>
      <c r="K28"/>
    </row>
    <row r="29" spans="1:11" ht="64" x14ac:dyDescent="0.2">
      <c r="B29" s="46">
        <f t="shared" si="0"/>
        <v>44</v>
      </c>
      <c r="C29" s="46">
        <v>3</v>
      </c>
      <c r="D29" s="82" t="s">
        <v>499</v>
      </c>
      <c r="E29" s="46" t="s">
        <v>754</v>
      </c>
      <c r="F29" s="46" t="s">
        <v>7</v>
      </c>
      <c r="G29" s="83" t="s">
        <v>62</v>
      </c>
      <c r="H29" s="219" t="s">
        <v>560</v>
      </c>
      <c r="I29" s="238" t="s">
        <v>582</v>
      </c>
      <c r="J29" s="239" t="s">
        <v>591</v>
      </c>
      <c r="K29"/>
    </row>
    <row r="30" spans="1:11" ht="80" x14ac:dyDescent="0.2">
      <c r="B30" s="46">
        <f t="shared" si="0"/>
        <v>47</v>
      </c>
      <c r="C30" s="46">
        <v>1</v>
      </c>
      <c r="D30" s="82" t="s">
        <v>640</v>
      </c>
      <c r="E30" s="46" t="s">
        <v>641</v>
      </c>
      <c r="F30" s="46" t="s">
        <v>7</v>
      </c>
      <c r="G30" s="83" t="s">
        <v>62</v>
      </c>
      <c r="H30" s="104" t="s">
        <v>644</v>
      </c>
      <c r="I30" s="238" t="s">
        <v>582</v>
      </c>
      <c r="J30" s="239" t="s">
        <v>591</v>
      </c>
      <c r="K30"/>
    </row>
    <row r="31" spans="1:11" ht="64" x14ac:dyDescent="0.2">
      <c r="B31" s="46">
        <f t="shared" si="0"/>
        <v>48</v>
      </c>
      <c r="C31" s="46">
        <v>3</v>
      </c>
      <c r="D31" s="82" t="s">
        <v>746</v>
      </c>
      <c r="E31" s="46" t="s">
        <v>752</v>
      </c>
      <c r="F31" s="46" t="s">
        <v>7</v>
      </c>
      <c r="G31" s="83" t="s">
        <v>62</v>
      </c>
      <c r="H31" s="220" t="s">
        <v>639</v>
      </c>
      <c r="I31" s="238" t="s">
        <v>582</v>
      </c>
      <c r="J31" s="239" t="s">
        <v>591</v>
      </c>
      <c r="K31"/>
    </row>
    <row r="32" spans="1:11" ht="112" x14ac:dyDescent="0.2">
      <c r="B32" s="46">
        <f t="shared" si="0"/>
        <v>51</v>
      </c>
      <c r="C32" s="46">
        <v>1</v>
      </c>
      <c r="D32" s="82" t="s">
        <v>643</v>
      </c>
      <c r="E32" s="82" t="s">
        <v>642</v>
      </c>
      <c r="F32" s="46" t="s">
        <v>7</v>
      </c>
      <c r="G32" s="83" t="s">
        <v>62</v>
      </c>
      <c r="H32" s="221" t="s">
        <v>1068</v>
      </c>
      <c r="I32" s="238" t="s">
        <v>582</v>
      </c>
      <c r="J32" s="239" t="s">
        <v>591</v>
      </c>
      <c r="K32"/>
    </row>
    <row r="33" spans="1:11" ht="64" x14ac:dyDescent="0.2">
      <c r="B33" s="46">
        <f t="shared" si="0"/>
        <v>52</v>
      </c>
      <c r="C33" s="46">
        <v>3</v>
      </c>
      <c r="D33" s="82" t="s">
        <v>747</v>
      </c>
      <c r="E33" s="46" t="s">
        <v>753</v>
      </c>
      <c r="F33" s="46" t="s">
        <v>7</v>
      </c>
      <c r="G33" s="83" t="s">
        <v>62</v>
      </c>
      <c r="H33" s="220" t="s">
        <v>639</v>
      </c>
      <c r="I33" s="238" t="s">
        <v>582</v>
      </c>
      <c r="J33" s="239" t="s">
        <v>591</v>
      </c>
      <c r="K33"/>
    </row>
    <row r="34" spans="1:11" ht="224" x14ac:dyDescent="0.2">
      <c r="A34" s="49"/>
      <c r="B34" s="46">
        <f t="shared" si="0"/>
        <v>55</v>
      </c>
      <c r="C34" s="46">
        <v>1</v>
      </c>
      <c r="D34" s="82" t="s">
        <v>646</v>
      </c>
      <c r="E34" s="46" t="s">
        <v>645</v>
      </c>
      <c r="F34" s="46" t="s">
        <v>7</v>
      </c>
      <c r="G34" s="83" t="s">
        <v>62</v>
      </c>
      <c r="H34" s="222" t="s">
        <v>938</v>
      </c>
      <c r="I34" s="238" t="s">
        <v>582</v>
      </c>
      <c r="J34" s="239" t="s">
        <v>591</v>
      </c>
      <c r="K34"/>
    </row>
    <row r="35" spans="1:11" ht="63" customHeight="1" x14ac:dyDescent="0.2">
      <c r="B35" s="177">
        <f t="shared" si="0"/>
        <v>56</v>
      </c>
      <c r="C35" s="177">
        <v>3</v>
      </c>
      <c r="D35" s="179" t="s">
        <v>500</v>
      </c>
      <c r="E35" s="177" t="s">
        <v>757</v>
      </c>
      <c r="F35" s="177" t="s">
        <v>7</v>
      </c>
      <c r="G35" s="180" t="s">
        <v>62</v>
      </c>
      <c r="H35" s="217" t="s">
        <v>863</v>
      </c>
      <c r="I35" s="238" t="s">
        <v>582</v>
      </c>
      <c r="J35" s="239" t="s">
        <v>591</v>
      </c>
      <c r="K35"/>
    </row>
    <row r="36" spans="1:11" ht="144" x14ac:dyDescent="0.2">
      <c r="A36" s="49"/>
      <c r="B36" s="46">
        <f t="shared" si="0"/>
        <v>59</v>
      </c>
      <c r="C36" s="46">
        <v>1</v>
      </c>
      <c r="D36" s="82" t="s">
        <v>648</v>
      </c>
      <c r="E36" s="46" t="s">
        <v>647</v>
      </c>
      <c r="F36" s="46" t="s">
        <v>7</v>
      </c>
      <c r="G36" s="83" t="s">
        <v>62</v>
      </c>
      <c r="H36" s="222" t="s">
        <v>937</v>
      </c>
      <c r="I36" s="238" t="s">
        <v>582</v>
      </c>
      <c r="J36" s="239" t="s">
        <v>591</v>
      </c>
      <c r="K36"/>
    </row>
    <row r="37" spans="1:11" ht="80" x14ac:dyDescent="0.2">
      <c r="A37" s="49"/>
      <c r="B37" s="177">
        <f t="shared" si="0"/>
        <v>60</v>
      </c>
      <c r="C37" s="177">
        <v>3</v>
      </c>
      <c r="D37" s="179" t="s">
        <v>748</v>
      </c>
      <c r="E37" s="177" t="s">
        <v>758</v>
      </c>
      <c r="F37" s="177" t="s">
        <v>7</v>
      </c>
      <c r="G37" s="180" t="s">
        <v>62</v>
      </c>
      <c r="H37" s="217" t="s">
        <v>850</v>
      </c>
      <c r="I37" s="238" t="s">
        <v>582</v>
      </c>
      <c r="J37" s="239" t="s">
        <v>591</v>
      </c>
      <c r="K37"/>
    </row>
    <row r="38" spans="1:11" ht="80" x14ac:dyDescent="0.2">
      <c r="B38" s="46">
        <f t="shared" si="0"/>
        <v>63</v>
      </c>
      <c r="C38" s="46">
        <v>1</v>
      </c>
      <c r="D38" s="82" t="s">
        <v>749</v>
      </c>
      <c r="E38" s="107" t="s">
        <v>569</v>
      </c>
      <c r="F38" s="46" t="s">
        <v>750</v>
      </c>
      <c r="G38" s="83" t="s">
        <v>62</v>
      </c>
      <c r="H38" s="212" t="s">
        <v>570</v>
      </c>
      <c r="I38" s="238" t="s">
        <v>582</v>
      </c>
      <c r="J38" s="239" t="s">
        <v>591</v>
      </c>
      <c r="K38"/>
    </row>
    <row r="39" spans="1:11" ht="64" x14ac:dyDescent="0.2">
      <c r="B39" s="46">
        <f t="shared" si="0"/>
        <v>64</v>
      </c>
      <c r="C39" s="46">
        <v>3</v>
      </c>
      <c r="D39" s="82" t="s">
        <v>501</v>
      </c>
      <c r="E39" s="46" t="s">
        <v>755</v>
      </c>
      <c r="F39" s="46" t="s">
        <v>7</v>
      </c>
      <c r="G39" s="83" t="s">
        <v>62</v>
      </c>
      <c r="H39" s="219" t="s">
        <v>851</v>
      </c>
      <c r="I39" s="238" t="s">
        <v>582</v>
      </c>
      <c r="J39" s="239" t="s">
        <v>591</v>
      </c>
      <c r="K39"/>
    </row>
    <row r="40" spans="1:11" ht="224" x14ac:dyDescent="0.2">
      <c r="B40" s="177">
        <f t="shared" si="0"/>
        <v>67</v>
      </c>
      <c r="C40" s="177">
        <v>1</v>
      </c>
      <c r="D40" s="205" t="s">
        <v>1112</v>
      </c>
      <c r="E40" s="206" t="s">
        <v>1115</v>
      </c>
      <c r="F40" s="206" t="s">
        <v>1114</v>
      </c>
      <c r="G40" s="207" t="s">
        <v>62</v>
      </c>
      <c r="H40" s="202" t="s">
        <v>1113</v>
      </c>
      <c r="I40" s="238" t="s">
        <v>582</v>
      </c>
      <c r="J40" s="239" t="s">
        <v>591</v>
      </c>
      <c r="K40"/>
    </row>
    <row r="41" spans="1:11" ht="224" x14ac:dyDescent="0.2">
      <c r="B41" s="177">
        <f t="shared" si="0"/>
        <v>68</v>
      </c>
      <c r="C41" s="179">
        <v>2</v>
      </c>
      <c r="D41" s="179" t="s">
        <v>751</v>
      </c>
      <c r="E41" s="179" t="s">
        <v>579</v>
      </c>
      <c r="F41" s="179" t="s">
        <v>561</v>
      </c>
      <c r="G41" s="180" t="s">
        <v>62</v>
      </c>
      <c r="H41" s="223" t="s">
        <v>942</v>
      </c>
      <c r="I41" s="238" t="s">
        <v>582</v>
      </c>
      <c r="J41" s="239" t="s">
        <v>591</v>
      </c>
      <c r="K41"/>
    </row>
    <row r="42" spans="1:11" ht="80" x14ac:dyDescent="0.2">
      <c r="B42" s="46">
        <f t="shared" si="0"/>
        <v>70</v>
      </c>
      <c r="C42" s="80">
        <v>2</v>
      </c>
      <c r="D42" s="82" t="s">
        <v>1071</v>
      </c>
      <c r="E42" s="82" t="s">
        <v>1069</v>
      </c>
      <c r="F42" s="82" t="s">
        <v>561</v>
      </c>
      <c r="G42" s="83" t="s">
        <v>62</v>
      </c>
      <c r="H42" s="224" t="s">
        <v>1070</v>
      </c>
      <c r="I42" s="238" t="s">
        <v>582</v>
      </c>
      <c r="J42" s="239" t="s">
        <v>591</v>
      </c>
      <c r="K42"/>
    </row>
    <row r="43" spans="1:11" ht="32" x14ac:dyDescent="0.2">
      <c r="B43" s="46">
        <f t="shared" si="0"/>
        <v>72</v>
      </c>
      <c r="C43" s="46">
        <v>4</v>
      </c>
      <c r="D43" s="46" t="s">
        <v>48</v>
      </c>
      <c r="E43" s="46" t="s">
        <v>49</v>
      </c>
      <c r="F43" s="46" t="s">
        <v>44</v>
      </c>
      <c r="G43" s="86" t="s">
        <v>63</v>
      </c>
      <c r="H43" s="212"/>
      <c r="I43" s="240" t="s">
        <v>585</v>
      </c>
      <c r="J43" s="239" t="s">
        <v>602</v>
      </c>
      <c r="K43"/>
    </row>
    <row r="44" spans="1:11" ht="32" x14ac:dyDescent="0.2">
      <c r="B44" s="177">
        <f t="shared" si="0"/>
        <v>76</v>
      </c>
      <c r="C44" s="183">
        <v>1</v>
      </c>
      <c r="D44" s="179" t="s">
        <v>564</v>
      </c>
      <c r="E44" s="179" t="s">
        <v>566</v>
      </c>
      <c r="F44" s="208" t="s">
        <v>708</v>
      </c>
      <c r="G44" s="209" t="s">
        <v>62</v>
      </c>
      <c r="H44" s="225" t="s">
        <v>946</v>
      </c>
      <c r="I44" s="241" t="s">
        <v>658</v>
      </c>
      <c r="J44" s="239" t="s">
        <v>591</v>
      </c>
      <c r="K44"/>
    </row>
    <row r="45" spans="1:11" ht="32" x14ac:dyDescent="0.2">
      <c r="A45" s="113"/>
      <c r="B45" s="177">
        <f t="shared" si="0"/>
        <v>77</v>
      </c>
      <c r="C45" s="183">
        <v>1</v>
      </c>
      <c r="D45" s="179" t="s">
        <v>565</v>
      </c>
      <c r="E45" s="179" t="s">
        <v>567</v>
      </c>
      <c r="F45" s="208" t="s">
        <v>708</v>
      </c>
      <c r="G45" s="209" t="s">
        <v>62</v>
      </c>
      <c r="H45" s="225" t="s">
        <v>946</v>
      </c>
      <c r="I45" s="241" t="s">
        <v>658</v>
      </c>
      <c r="J45" s="239" t="s">
        <v>591</v>
      </c>
      <c r="K45"/>
    </row>
    <row r="46" spans="1:11" x14ac:dyDescent="0.2">
      <c r="B46" s="46">
        <f t="shared" si="0"/>
        <v>78</v>
      </c>
      <c r="C46" s="46">
        <v>2</v>
      </c>
      <c r="D46" s="46" t="s">
        <v>50</v>
      </c>
      <c r="E46" s="46" t="s">
        <v>51</v>
      </c>
      <c r="F46" s="82" t="s">
        <v>852</v>
      </c>
      <c r="G46" s="87" t="s">
        <v>853</v>
      </c>
      <c r="H46" s="213" t="s">
        <v>821</v>
      </c>
      <c r="I46" s="240" t="s">
        <v>585</v>
      </c>
      <c r="J46" s="239" t="s">
        <v>591</v>
      </c>
      <c r="K46"/>
    </row>
    <row r="47" spans="1:11" x14ac:dyDescent="0.2">
      <c r="B47" s="46">
        <f t="shared" si="0"/>
        <v>80</v>
      </c>
      <c r="C47" s="46">
        <v>2</v>
      </c>
      <c r="D47" s="46" t="s">
        <v>52</v>
      </c>
      <c r="E47" s="46" t="s">
        <v>53</v>
      </c>
      <c r="F47" s="82" t="s">
        <v>854</v>
      </c>
      <c r="G47" s="87" t="s">
        <v>855</v>
      </c>
      <c r="H47" s="213" t="s">
        <v>821</v>
      </c>
      <c r="I47" s="240" t="s">
        <v>585</v>
      </c>
      <c r="J47" s="239" t="s">
        <v>591</v>
      </c>
      <c r="K47"/>
    </row>
    <row r="48" spans="1:11" x14ac:dyDescent="0.2">
      <c r="B48" s="46">
        <f t="shared" si="0"/>
        <v>82</v>
      </c>
      <c r="C48" s="46">
        <v>2</v>
      </c>
      <c r="D48" s="46" t="s">
        <v>56</v>
      </c>
      <c r="E48" s="46" t="s">
        <v>57</v>
      </c>
      <c r="F48" s="82" t="s">
        <v>856</v>
      </c>
      <c r="G48" s="87" t="s">
        <v>857</v>
      </c>
      <c r="H48" s="213" t="s">
        <v>821</v>
      </c>
      <c r="I48" s="240" t="s">
        <v>585</v>
      </c>
      <c r="J48" s="239" t="s">
        <v>591</v>
      </c>
      <c r="K48"/>
    </row>
    <row r="49" spans="1:11" x14ac:dyDescent="0.2">
      <c r="B49" s="46">
        <f t="shared" si="0"/>
        <v>84</v>
      </c>
      <c r="C49" s="46">
        <v>2</v>
      </c>
      <c r="D49" s="46" t="s">
        <v>55</v>
      </c>
      <c r="E49" s="46" t="s">
        <v>54</v>
      </c>
      <c r="F49" s="82" t="s">
        <v>856</v>
      </c>
      <c r="G49" s="87" t="s">
        <v>64</v>
      </c>
      <c r="H49" s="213" t="s">
        <v>821</v>
      </c>
      <c r="I49" s="240" t="s">
        <v>585</v>
      </c>
      <c r="J49" s="239" t="s">
        <v>591</v>
      </c>
      <c r="K49"/>
    </row>
    <row r="50" spans="1:11" x14ac:dyDescent="0.2">
      <c r="B50" s="46">
        <f t="shared" si="0"/>
        <v>86</v>
      </c>
      <c r="C50" s="46">
        <v>2</v>
      </c>
      <c r="D50" s="46" t="s">
        <v>58</v>
      </c>
      <c r="E50" s="46" t="s">
        <v>59</v>
      </c>
      <c r="F50" s="46" t="s">
        <v>60</v>
      </c>
      <c r="G50" s="83" t="s">
        <v>65</v>
      </c>
      <c r="H50" s="226" t="s">
        <v>947</v>
      </c>
      <c r="I50" s="240" t="s">
        <v>585</v>
      </c>
      <c r="J50" s="239" t="s">
        <v>591</v>
      </c>
      <c r="K50"/>
    </row>
    <row r="51" spans="1:11" ht="128" x14ac:dyDescent="0.2">
      <c r="A51" s="114"/>
      <c r="B51" s="46">
        <f t="shared" si="0"/>
        <v>88</v>
      </c>
      <c r="C51" s="46">
        <v>2</v>
      </c>
      <c r="D51" s="46" t="s">
        <v>66</v>
      </c>
      <c r="E51" s="110" t="s">
        <v>858</v>
      </c>
      <c r="F51" s="46" t="s">
        <v>7</v>
      </c>
      <c r="G51" s="83" t="s">
        <v>859</v>
      </c>
      <c r="H51" s="213" t="s">
        <v>860</v>
      </c>
      <c r="I51" s="240" t="s">
        <v>585</v>
      </c>
      <c r="J51" s="239" t="s">
        <v>591</v>
      </c>
      <c r="K51"/>
    </row>
    <row r="52" spans="1:11" ht="32" x14ac:dyDescent="0.2">
      <c r="B52" s="46">
        <f t="shared" si="0"/>
        <v>90</v>
      </c>
      <c r="C52" s="46">
        <v>2</v>
      </c>
      <c r="D52" s="104" t="s">
        <v>67</v>
      </c>
      <c r="E52" s="46" t="s">
        <v>943</v>
      </c>
      <c r="F52" s="174" t="s">
        <v>7</v>
      </c>
      <c r="G52" s="83" t="s">
        <v>74</v>
      </c>
      <c r="H52" s="226" t="s">
        <v>954</v>
      </c>
      <c r="I52" s="242" t="s">
        <v>586</v>
      </c>
      <c r="J52" s="239" t="s">
        <v>591</v>
      </c>
      <c r="K52"/>
    </row>
    <row r="53" spans="1:11" ht="32" x14ac:dyDescent="0.2">
      <c r="B53" s="46">
        <f t="shared" si="0"/>
        <v>92</v>
      </c>
      <c r="C53" s="46">
        <v>2</v>
      </c>
      <c r="D53" s="104" t="s">
        <v>73</v>
      </c>
      <c r="E53" s="46" t="s">
        <v>944</v>
      </c>
      <c r="F53" s="174" t="s">
        <v>7</v>
      </c>
      <c r="G53" s="83" t="s">
        <v>75</v>
      </c>
      <c r="H53" s="226" t="s">
        <v>955</v>
      </c>
      <c r="I53" s="242" t="s">
        <v>586</v>
      </c>
      <c r="J53" s="239" t="s">
        <v>591</v>
      </c>
      <c r="K53"/>
    </row>
    <row r="54" spans="1:11" ht="32" x14ac:dyDescent="0.2">
      <c r="B54" s="46">
        <f t="shared" si="0"/>
        <v>94</v>
      </c>
      <c r="C54" s="46">
        <v>2</v>
      </c>
      <c r="D54" s="104" t="s">
        <v>68</v>
      </c>
      <c r="E54" s="46" t="s">
        <v>945</v>
      </c>
      <c r="F54" s="174" t="s">
        <v>7</v>
      </c>
      <c r="G54" s="86" t="s">
        <v>76</v>
      </c>
      <c r="H54" s="226" t="s">
        <v>956</v>
      </c>
      <c r="I54" s="242" t="s">
        <v>586</v>
      </c>
      <c r="J54" s="239" t="s">
        <v>591</v>
      </c>
      <c r="K54"/>
    </row>
    <row r="55" spans="1:11" x14ac:dyDescent="0.2">
      <c r="B55" s="46">
        <f t="shared" si="0"/>
        <v>96</v>
      </c>
      <c r="C55" s="46">
        <v>2</v>
      </c>
      <c r="D55" s="104" t="s">
        <v>69</v>
      </c>
      <c r="E55" s="46" t="s">
        <v>735</v>
      </c>
      <c r="F55" s="174" t="s">
        <v>7</v>
      </c>
      <c r="G55" s="86" t="s">
        <v>80</v>
      </c>
      <c r="H55" s="212" t="s">
        <v>653</v>
      </c>
      <c r="I55" s="242" t="s">
        <v>586</v>
      </c>
      <c r="J55" s="239" t="s">
        <v>591</v>
      </c>
      <c r="K55"/>
    </row>
    <row r="56" spans="1:11" x14ac:dyDescent="0.2">
      <c r="B56" s="46">
        <f t="shared" si="0"/>
        <v>98</v>
      </c>
      <c r="C56" s="46">
        <v>2</v>
      </c>
      <c r="D56" s="104" t="s">
        <v>70</v>
      </c>
      <c r="E56" s="46" t="s">
        <v>736</v>
      </c>
      <c r="F56" s="174" t="s">
        <v>7</v>
      </c>
      <c r="G56" s="86" t="s">
        <v>79</v>
      </c>
      <c r="H56" s="212" t="s">
        <v>654</v>
      </c>
      <c r="I56" s="242" t="s">
        <v>586</v>
      </c>
      <c r="J56" s="239" t="s">
        <v>591</v>
      </c>
      <c r="K56"/>
    </row>
    <row r="57" spans="1:11" x14ac:dyDescent="0.2">
      <c r="B57" s="177">
        <f t="shared" si="0"/>
        <v>100</v>
      </c>
      <c r="C57" s="177">
        <v>2</v>
      </c>
      <c r="D57" s="202" t="s">
        <v>71</v>
      </c>
      <c r="E57" s="177" t="s">
        <v>737</v>
      </c>
      <c r="F57" s="203" t="s">
        <v>7</v>
      </c>
      <c r="G57" s="180" t="s">
        <v>78</v>
      </c>
      <c r="H57" s="225" t="s">
        <v>655</v>
      </c>
      <c r="I57" s="242" t="s">
        <v>586</v>
      </c>
      <c r="J57" s="239" t="s">
        <v>591</v>
      </c>
      <c r="K57"/>
    </row>
    <row r="58" spans="1:11" x14ac:dyDescent="0.2">
      <c r="B58" s="177">
        <f t="shared" si="0"/>
        <v>102</v>
      </c>
      <c r="C58" s="177">
        <v>2</v>
      </c>
      <c r="D58" s="204" t="s">
        <v>72</v>
      </c>
      <c r="E58" s="177" t="s">
        <v>738</v>
      </c>
      <c r="F58" s="203" t="s">
        <v>7</v>
      </c>
      <c r="G58" s="180" t="s">
        <v>77</v>
      </c>
      <c r="H58" s="225" t="s">
        <v>656</v>
      </c>
      <c r="I58" s="242" t="s">
        <v>586</v>
      </c>
      <c r="J58" s="239" t="s">
        <v>591</v>
      </c>
      <c r="K58"/>
    </row>
    <row r="59" spans="1:11" x14ac:dyDescent="0.2">
      <c r="B59" s="177">
        <f t="shared" si="0"/>
        <v>104</v>
      </c>
      <c r="C59" s="198">
        <v>2</v>
      </c>
      <c r="D59" s="199" t="s">
        <v>502</v>
      </c>
      <c r="E59" s="200" t="s">
        <v>503</v>
      </c>
      <c r="F59" s="199" t="s">
        <v>7</v>
      </c>
      <c r="G59" s="180" t="s">
        <v>303</v>
      </c>
      <c r="H59" s="217" t="s">
        <v>522</v>
      </c>
      <c r="I59" s="240" t="s">
        <v>585</v>
      </c>
      <c r="J59" s="243" t="s">
        <v>592</v>
      </c>
      <c r="K59"/>
    </row>
    <row r="60" spans="1:11" ht="32" x14ac:dyDescent="0.2">
      <c r="B60" s="177">
        <f t="shared" si="0"/>
        <v>106</v>
      </c>
      <c r="C60" s="198">
        <v>2</v>
      </c>
      <c r="D60" s="199" t="s">
        <v>504</v>
      </c>
      <c r="E60" s="200" t="s">
        <v>505</v>
      </c>
      <c r="F60" s="199" t="s">
        <v>506</v>
      </c>
      <c r="G60" s="180" t="s">
        <v>303</v>
      </c>
      <c r="H60" s="217" t="s">
        <v>948</v>
      </c>
      <c r="I60" s="240" t="s">
        <v>585</v>
      </c>
      <c r="J60" s="243" t="s">
        <v>592</v>
      </c>
      <c r="K60"/>
    </row>
    <row r="61" spans="1:11" x14ac:dyDescent="0.2">
      <c r="B61" s="177">
        <f t="shared" si="0"/>
        <v>108</v>
      </c>
      <c r="C61" s="198">
        <v>3</v>
      </c>
      <c r="D61" s="199" t="s">
        <v>507</v>
      </c>
      <c r="E61" s="200" t="s">
        <v>508</v>
      </c>
      <c r="F61" s="199" t="s">
        <v>46</v>
      </c>
      <c r="G61" s="180" t="s">
        <v>303</v>
      </c>
      <c r="H61" s="217" t="s">
        <v>522</v>
      </c>
      <c r="I61" s="240" t="s">
        <v>585</v>
      </c>
      <c r="J61" s="243" t="s">
        <v>592</v>
      </c>
      <c r="K61"/>
    </row>
    <row r="62" spans="1:11" ht="32" x14ac:dyDescent="0.2">
      <c r="B62" s="177">
        <f t="shared" si="0"/>
        <v>111</v>
      </c>
      <c r="C62" s="198">
        <v>1</v>
      </c>
      <c r="D62" s="199" t="s">
        <v>509</v>
      </c>
      <c r="E62" s="200" t="s">
        <v>510</v>
      </c>
      <c r="F62" s="199" t="s">
        <v>46</v>
      </c>
      <c r="G62" s="180" t="s">
        <v>303</v>
      </c>
      <c r="H62" s="217" t="s">
        <v>522</v>
      </c>
      <c r="I62" s="240" t="s">
        <v>585</v>
      </c>
      <c r="J62" s="243" t="s">
        <v>592</v>
      </c>
      <c r="K62"/>
    </row>
    <row r="63" spans="1:11" ht="32" x14ac:dyDescent="0.2">
      <c r="B63" s="177">
        <f t="shared" si="0"/>
        <v>112</v>
      </c>
      <c r="C63" s="198">
        <v>4</v>
      </c>
      <c r="D63" s="199" t="s">
        <v>511</v>
      </c>
      <c r="E63" s="200" t="s">
        <v>513</v>
      </c>
      <c r="F63" s="199" t="s">
        <v>515</v>
      </c>
      <c r="G63" s="180" t="s">
        <v>303</v>
      </c>
      <c r="H63" s="217" t="s">
        <v>522</v>
      </c>
      <c r="I63" s="240" t="s">
        <v>585</v>
      </c>
      <c r="J63" s="243" t="s">
        <v>592</v>
      </c>
      <c r="K63"/>
    </row>
    <row r="64" spans="1:11" ht="32" x14ac:dyDescent="0.2">
      <c r="B64" s="177">
        <f t="shared" si="0"/>
        <v>116</v>
      </c>
      <c r="C64" s="198">
        <v>4</v>
      </c>
      <c r="D64" s="199" t="s">
        <v>512</v>
      </c>
      <c r="E64" s="200" t="s">
        <v>514</v>
      </c>
      <c r="F64" s="199" t="s">
        <v>515</v>
      </c>
      <c r="G64" s="180" t="s">
        <v>303</v>
      </c>
      <c r="H64" s="217" t="s">
        <v>522</v>
      </c>
      <c r="I64" s="240" t="s">
        <v>585</v>
      </c>
      <c r="J64" s="243" t="s">
        <v>592</v>
      </c>
      <c r="K64"/>
    </row>
    <row r="65" spans="2:11" x14ac:dyDescent="0.2">
      <c r="B65" s="177">
        <f t="shared" si="0"/>
        <v>120</v>
      </c>
      <c r="C65" s="177">
        <v>1</v>
      </c>
      <c r="D65" s="201" t="s">
        <v>298</v>
      </c>
      <c r="E65" s="201" t="s">
        <v>300</v>
      </c>
      <c r="F65" s="177" t="s">
        <v>301</v>
      </c>
      <c r="G65" s="180" t="s">
        <v>303</v>
      </c>
      <c r="H65" s="227"/>
      <c r="I65" s="238" t="s">
        <v>582</v>
      </c>
      <c r="J65" s="243" t="s">
        <v>592</v>
      </c>
      <c r="K65"/>
    </row>
    <row r="66" spans="2:11" ht="15.75" customHeight="1" x14ac:dyDescent="0.2">
      <c r="B66" s="177">
        <f t="shared" si="0"/>
        <v>121</v>
      </c>
      <c r="C66" s="177">
        <v>1</v>
      </c>
      <c r="D66" s="179" t="s">
        <v>578</v>
      </c>
      <c r="E66" s="177" t="s">
        <v>299</v>
      </c>
      <c r="F66" s="177" t="s">
        <v>302</v>
      </c>
      <c r="G66" s="180" t="s">
        <v>303</v>
      </c>
      <c r="H66" s="228" t="s">
        <v>947</v>
      </c>
      <c r="I66" s="238" t="s">
        <v>582</v>
      </c>
      <c r="J66" s="243" t="s">
        <v>592</v>
      </c>
      <c r="K66"/>
    </row>
    <row r="67" spans="2:11" x14ac:dyDescent="0.2">
      <c r="B67" s="177">
        <f t="shared" si="0"/>
        <v>122</v>
      </c>
      <c r="C67" s="177">
        <v>2</v>
      </c>
      <c r="D67" s="201" t="s">
        <v>81</v>
      </c>
      <c r="E67" s="177" t="s">
        <v>82</v>
      </c>
      <c r="F67" s="179" t="s">
        <v>60</v>
      </c>
      <c r="G67" s="180" t="s">
        <v>252</v>
      </c>
      <c r="H67" s="228" t="s">
        <v>772</v>
      </c>
      <c r="I67" s="244" t="s">
        <v>587</v>
      </c>
      <c r="J67" s="243" t="s">
        <v>592</v>
      </c>
      <c r="K67"/>
    </row>
    <row r="68" spans="2:11" x14ac:dyDescent="0.2">
      <c r="B68" s="177">
        <f t="shared" si="0"/>
        <v>124</v>
      </c>
      <c r="C68" s="177">
        <v>2</v>
      </c>
      <c r="D68" s="177" t="s">
        <v>84</v>
      </c>
      <c r="E68" s="177" t="s">
        <v>86</v>
      </c>
      <c r="F68" s="179" t="s">
        <v>60</v>
      </c>
      <c r="G68" s="180" t="s">
        <v>88</v>
      </c>
      <c r="H68" s="228" t="s">
        <v>772</v>
      </c>
      <c r="I68" s="244" t="s">
        <v>587</v>
      </c>
      <c r="J68" s="244" t="s">
        <v>587</v>
      </c>
      <c r="K68"/>
    </row>
    <row r="69" spans="2:11" x14ac:dyDescent="0.2">
      <c r="B69" s="177">
        <f t="shared" si="0"/>
        <v>126</v>
      </c>
      <c r="C69" s="177">
        <v>2</v>
      </c>
      <c r="D69" s="177" t="s">
        <v>85</v>
      </c>
      <c r="E69" s="177" t="s">
        <v>87</v>
      </c>
      <c r="F69" s="179" t="s">
        <v>60</v>
      </c>
      <c r="G69" s="180" t="s">
        <v>89</v>
      </c>
      <c r="H69" s="228" t="s">
        <v>772</v>
      </c>
      <c r="I69" s="244" t="s">
        <v>587</v>
      </c>
      <c r="J69" s="244" t="s">
        <v>587</v>
      </c>
      <c r="K69"/>
    </row>
    <row r="70" spans="2:11" x14ac:dyDescent="0.2">
      <c r="B70" s="177">
        <f t="shared" si="0"/>
        <v>128</v>
      </c>
      <c r="C70" s="177">
        <v>2</v>
      </c>
      <c r="D70" s="177" t="s">
        <v>90</v>
      </c>
      <c r="E70" s="177" t="s">
        <v>92</v>
      </c>
      <c r="F70" s="179" t="s">
        <v>60</v>
      </c>
      <c r="G70" s="180" t="s">
        <v>94</v>
      </c>
      <c r="H70" s="228" t="s">
        <v>772</v>
      </c>
      <c r="I70" s="244" t="s">
        <v>587</v>
      </c>
      <c r="J70" s="244" t="s">
        <v>587</v>
      </c>
      <c r="K70"/>
    </row>
    <row r="71" spans="2:11" x14ac:dyDescent="0.2">
      <c r="B71" s="177">
        <f t="shared" ref="B71:B138" si="1">B70+C70</f>
        <v>130</v>
      </c>
      <c r="C71" s="177">
        <v>2</v>
      </c>
      <c r="D71" s="177" t="s">
        <v>91</v>
      </c>
      <c r="E71" s="177" t="s">
        <v>93</v>
      </c>
      <c r="F71" s="179" t="s">
        <v>60</v>
      </c>
      <c r="G71" s="180" t="s">
        <v>95</v>
      </c>
      <c r="H71" s="228" t="s">
        <v>772</v>
      </c>
      <c r="I71" s="244" t="s">
        <v>587</v>
      </c>
      <c r="J71" s="244" t="s">
        <v>587</v>
      </c>
      <c r="K71"/>
    </row>
    <row r="72" spans="2:11" x14ac:dyDescent="0.2">
      <c r="B72" s="177">
        <f t="shared" si="1"/>
        <v>132</v>
      </c>
      <c r="C72" s="177">
        <v>2</v>
      </c>
      <c r="D72" s="177" t="s">
        <v>255</v>
      </c>
      <c r="E72" s="177" t="s">
        <v>257</v>
      </c>
      <c r="F72" s="179" t="s">
        <v>536</v>
      </c>
      <c r="G72" s="180" t="s">
        <v>96</v>
      </c>
      <c r="H72" s="225" t="s">
        <v>612</v>
      </c>
      <c r="I72" s="244" t="s">
        <v>587</v>
      </c>
      <c r="J72" s="244" t="s">
        <v>587</v>
      </c>
      <c r="K72"/>
    </row>
    <row r="73" spans="2:11" x14ac:dyDescent="0.2">
      <c r="B73" s="177">
        <f t="shared" si="1"/>
        <v>134</v>
      </c>
      <c r="C73" s="177">
        <v>2</v>
      </c>
      <c r="D73" s="177" t="s">
        <v>254</v>
      </c>
      <c r="E73" s="177" t="s">
        <v>258</v>
      </c>
      <c r="F73" s="179" t="s">
        <v>256</v>
      </c>
      <c r="G73" s="180" t="s">
        <v>96</v>
      </c>
      <c r="H73" s="225"/>
      <c r="I73" s="244" t="s">
        <v>587</v>
      </c>
      <c r="J73" s="244" t="s">
        <v>587</v>
      </c>
      <c r="K73"/>
    </row>
    <row r="74" spans="2:11" x14ac:dyDescent="0.2">
      <c r="B74" s="177">
        <f t="shared" si="1"/>
        <v>136</v>
      </c>
      <c r="C74" s="177">
        <v>2</v>
      </c>
      <c r="D74" s="177" t="s">
        <v>98</v>
      </c>
      <c r="E74" s="177" t="s">
        <v>120</v>
      </c>
      <c r="F74" s="179" t="s">
        <v>100</v>
      </c>
      <c r="G74" s="180" t="s">
        <v>105</v>
      </c>
      <c r="H74" s="225" t="s">
        <v>613</v>
      </c>
      <c r="I74" s="244" t="s">
        <v>587</v>
      </c>
      <c r="J74" s="244" t="s">
        <v>587</v>
      </c>
      <c r="K74"/>
    </row>
    <row r="75" spans="2:11" ht="16" customHeight="1" x14ac:dyDescent="0.2">
      <c r="B75" s="177">
        <f t="shared" si="1"/>
        <v>138</v>
      </c>
      <c r="C75" s="177">
        <v>2</v>
      </c>
      <c r="D75" s="177" t="s">
        <v>97</v>
      </c>
      <c r="E75" s="177" t="s">
        <v>119</v>
      </c>
      <c r="F75" s="179" t="s">
        <v>99</v>
      </c>
      <c r="G75" s="180" t="s">
        <v>105</v>
      </c>
      <c r="H75" s="228" t="s">
        <v>772</v>
      </c>
      <c r="I75" s="244" t="s">
        <v>587</v>
      </c>
      <c r="J75" s="244" t="s">
        <v>587</v>
      </c>
      <c r="K75"/>
    </row>
    <row r="76" spans="2:11" x14ac:dyDescent="0.2">
      <c r="B76" s="177">
        <f t="shared" si="1"/>
        <v>140</v>
      </c>
      <c r="C76" s="177">
        <v>2</v>
      </c>
      <c r="D76" s="177" t="s">
        <v>102</v>
      </c>
      <c r="E76" s="177" t="s">
        <v>122</v>
      </c>
      <c r="F76" s="179" t="s">
        <v>100</v>
      </c>
      <c r="G76" s="180" t="s">
        <v>105</v>
      </c>
      <c r="H76" s="228" t="s">
        <v>772</v>
      </c>
      <c r="I76" s="244" t="s">
        <v>587</v>
      </c>
      <c r="J76" s="244" t="s">
        <v>587</v>
      </c>
      <c r="K76"/>
    </row>
    <row r="77" spans="2:11" ht="16" customHeight="1" x14ac:dyDescent="0.2">
      <c r="B77" s="177">
        <f t="shared" si="1"/>
        <v>142</v>
      </c>
      <c r="C77" s="177">
        <v>2</v>
      </c>
      <c r="D77" s="177" t="s">
        <v>101</v>
      </c>
      <c r="E77" s="177" t="s">
        <v>121</v>
      </c>
      <c r="F77" s="179" t="s">
        <v>99</v>
      </c>
      <c r="G77" s="180" t="s">
        <v>105</v>
      </c>
      <c r="H77" s="228" t="s">
        <v>772</v>
      </c>
      <c r="I77" s="244" t="s">
        <v>587</v>
      </c>
      <c r="J77" s="244" t="s">
        <v>587</v>
      </c>
      <c r="K77"/>
    </row>
    <row r="78" spans="2:11" x14ac:dyDescent="0.2">
      <c r="B78" s="177">
        <f t="shared" si="1"/>
        <v>144</v>
      </c>
      <c r="C78" s="177">
        <v>2</v>
      </c>
      <c r="D78" s="177" t="s">
        <v>104</v>
      </c>
      <c r="E78" s="177" t="s">
        <v>124</v>
      </c>
      <c r="F78" s="179" t="s">
        <v>100</v>
      </c>
      <c r="G78" s="180" t="s">
        <v>105</v>
      </c>
      <c r="H78" s="228" t="s">
        <v>772</v>
      </c>
      <c r="I78" s="244" t="s">
        <v>587</v>
      </c>
      <c r="J78" s="244" t="s">
        <v>587</v>
      </c>
      <c r="K78"/>
    </row>
    <row r="79" spans="2:11" ht="16" customHeight="1" x14ac:dyDescent="0.2">
      <c r="B79" s="177">
        <f t="shared" si="1"/>
        <v>146</v>
      </c>
      <c r="C79" s="177">
        <v>2</v>
      </c>
      <c r="D79" s="177" t="s">
        <v>103</v>
      </c>
      <c r="E79" s="177" t="s">
        <v>123</v>
      </c>
      <c r="F79" s="179" t="s">
        <v>99</v>
      </c>
      <c r="G79" s="180" t="s">
        <v>105</v>
      </c>
      <c r="H79" s="228" t="s">
        <v>772</v>
      </c>
      <c r="I79" s="244" t="s">
        <v>587</v>
      </c>
      <c r="J79" s="244" t="s">
        <v>587</v>
      </c>
      <c r="K79"/>
    </row>
    <row r="80" spans="2:11" x14ac:dyDescent="0.2">
      <c r="B80" s="177">
        <f t="shared" si="1"/>
        <v>148</v>
      </c>
      <c r="C80" s="177">
        <v>2</v>
      </c>
      <c r="D80" s="177" t="s">
        <v>108</v>
      </c>
      <c r="E80" s="177" t="s">
        <v>113</v>
      </c>
      <c r="F80" s="179" t="s">
        <v>100</v>
      </c>
      <c r="G80" s="180" t="s">
        <v>106</v>
      </c>
      <c r="H80" s="225" t="s">
        <v>614</v>
      </c>
      <c r="I80" s="244" t="s">
        <v>587</v>
      </c>
      <c r="J80" s="244" t="s">
        <v>587</v>
      </c>
      <c r="K80"/>
    </row>
    <row r="81" spans="2:11" ht="16" customHeight="1" x14ac:dyDescent="0.2">
      <c r="B81" s="177">
        <f t="shared" si="1"/>
        <v>150</v>
      </c>
      <c r="C81" s="177">
        <v>2</v>
      </c>
      <c r="D81" s="177" t="s">
        <v>107</v>
      </c>
      <c r="E81" s="177" t="s">
        <v>114</v>
      </c>
      <c r="F81" s="179" t="s">
        <v>99</v>
      </c>
      <c r="G81" s="180" t="s">
        <v>106</v>
      </c>
      <c r="H81" s="228" t="s">
        <v>772</v>
      </c>
      <c r="I81" s="244" t="s">
        <v>587</v>
      </c>
      <c r="J81" s="244" t="s">
        <v>587</v>
      </c>
      <c r="K81"/>
    </row>
    <row r="82" spans="2:11" x14ac:dyDescent="0.2">
      <c r="B82" s="177">
        <f t="shared" si="1"/>
        <v>152</v>
      </c>
      <c r="C82" s="177">
        <v>2</v>
      </c>
      <c r="D82" s="177" t="s">
        <v>110</v>
      </c>
      <c r="E82" s="177" t="s">
        <v>116</v>
      </c>
      <c r="F82" s="179" t="s">
        <v>100</v>
      </c>
      <c r="G82" s="180" t="s">
        <v>106</v>
      </c>
      <c r="H82" s="228" t="s">
        <v>772</v>
      </c>
      <c r="I82" s="244" t="s">
        <v>587</v>
      </c>
      <c r="J82" s="244" t="s">
        <v>587</v>
      </c>
      <c r="K82"/>
    </row>
    <row r="83" spans="2:11" ht="16" customHeight="1" x14ac:dyDescent="0.2">
      <c r="B83" s="177">
        <f t="shared" si="1"/>
        <v>154</v>
      </c>
      <c r="C83" s="177">
        <v>2</v>
      </c>
      <c r="D83" s="177" t="s">
        <v>109</v>
      </c>
      <c r="E83" s="177" t="s">
        <v>115</v>
      </c>
      <c r="F83" s="179" t="s">
        <v>99</v>
      </c>
      <c r="G83" s="180" t="s">
        <v>106</v>
      </c>
      <c r="H83" s="228" t="s">
        <v>772</v>
      </c>
      <c r="I83" s="244" t="s">
        <v>587</v>
      </c>
      <c r="J83" s="244" t="s">
        <v>587</v>
      </c>
      <c r="K83"/>
    </row>
    <row r="84" spans="2:11" x14ac:dyDescent="0.2">
      <c r="B84" s="177">
        <f t="shared" si="1"/>
        <v>156</v>
      </c>
      <c r="C84" s="177">
        <v>2</v>
      </c>
      <c r="D84" s="177" t="s">
        <v>112</v>
      </c>
      <c r="E84" s="177" t="s">
        <v>118</v>
      </c>
      <c r="F84" s="179" t="s">
        <v>100</v>
      </c>
      <c r="G84" s="180" t="s">
        <v>106</v>
      </c>
      <c r="H84" s="228" t="s">
        <v>772</v>
      </c>
      <c r="I84" s="244" t="s">
        <v>587</v>
      </c>
      <c r="J84" s="244" t="s">
        <v>587</v>
      </c>
      <c r="K84"/>
    </row>
    <row r="85" spans="2:11" ht="16" customHeight="1" x14ac:dyDescent="0.2">
      <c r="B85" s="177">
        <f t="shared" si="1"/>
        <v>158</v>
      </c>
      <c r="C85" s="177">
        <v>2</v>
      </c>
      <c r="D85" s="177" t="s">
        <v>111</v>
      </c>
      <c r="E85" s="177" t="s">
        <v>117</v>
      </c>
      <c r="F85" s="179" t="s">
        <v>99</v>
      </c>
      <c r="G85" s="180" t="s">
        <v>106</v>
      </c>
      <c r="H85" s="228" t="s">
        <v>772</v>
      </c>
      <c r="I85" s="244" t="s">
        <v>587</v>
      </c>
      <c r="J85" s="244" t="s">
        <v>587</v>
      </c>
      <c r="K85"/>
    </row>
    <row r="86" spans="2:11" x14ac:dyDescent="0.2">
      <c r="B86" s="177">
        <f t="shared" si="1"/>
        <v>160</v>
      </c>
      <c r="C86" s="177">
        <v>2</v>
      </c>
      <c r="D86" s="177" t="s">
        <v>125</v>
      </c>
      <c r="E86" s="177" t="s">
        <v>126</v>
      </c>
      <c r="F86" s="179" t="s">
        <v>972</v>
      </c>
      <c r="G86" s="180" t="s">
        <v>127</v>
      </c>
      <c r="H86" s="225" t="s">
        <v>615</v>
      </c>
      <c r="I86" s="244" t="s">
        <v>587</v>
      </c>
      <c r="J86" s="244" t="s">
        <v>587</v>
      </c>
      <c r="K86"/>
    </row>
    <row r="87" spans="2:11" x14ac:dyDescent="0.2">
      <c r="B87" s="177">
        <f t="shared" si="1"/>
        <v>162</v>
      </c>
      <c r="C87" s="177">
        <v>2</v>
      </c>
      <c r="D87" s="177" t="s">
        <v>128</v>
      </c>
      <c r="E87" s="177" t="s">
        <v>130</v>
      </c>
      <c r="F87" s="179" t="s">
        <v>972</v>
      </c>
      <c r="G87" s="180" t="s">
        <v>127</v>
      </c>
      <c r="H87" s="225"/>
      <c r="I87" s="244" t="s">
        <v>587</v>
      </c>
      <c r="J87" s="244" t="s">
        <v>587</v>
      </c>
      <c r="K87"/>
    </row>
    <row r="88" spans="2:11" x14ac:dyDescent="0.2">
      <c r="B88" s="177">
        <f t="shared" si="1"/>
        <v>164</v>
      </c>
      <c r="C88" s="177">
        <v>2</v>
      </c>
      <c r="D88" s="177" t="s">
        <v>129</v>
      </c>
      <c r="E88" s="177" t="s">
        <v>131</v>
      </c>
      <c r="F88" s="179" t="s">
        <v>972</v>
      </c>
      <c r="G88" s="180" t="s">
        <v>127</v>
      </c>
      <c r="H88" s="225"/>
      <c r="I88" s="244" t="s">
        <v>587</v>
      </c>
      <c r="J88" s="244" t="s">
        <v>587</v>
      </c>
      <c r="K88"/>
    </row>
    <row r="89" spans="2:11" x14ac:dyDescent="0.2">
      <c r="B89" s="177">
        <f t="shared" si="1"/>
        <v>166</v>
      </c>
      <c r="C89" s="177">
        <v>2</v>
      </c>
      <c r="D89" s="177" t="s">
        <v>132</v>
      </c>
      <c r="E89" s="179" t="s">
        <v>970</v>
      </c>
      <c r="F89" s="179" t="s">
        <v>971</v>
      </c>
      <c r="G89" s="180" t="s">
        <v>127</v>
      </c>
      <c r="H89" s="225"/>
      <c r="I89" s="244" t="s">
        <v>587</v>
      </c>
      <c r="J89" s="244" t="s">
        <v>587</v>
      </c>
      <c r="K89"/>
    </row>
    <row r="90" spans="2:11" x14ac:dyDescent="0.2">
      <c r="B90" s="177">
        <f t="shared" si="1"/>
        <v>168</v>
      </c>
      <c r="C90" s="177">
        <v>2</v>
      </c>
      <c r="D90" s="177" t="s">
        <v>133</v>
      </c>
      <c r="E90" s="177" t="s">
        <v>134</v>
      </c>
      <c r="F90" s="179" t="s">
        <v>969</v>
      </c>
      <c r="G90" s="180" t="s">
        <v>127</v>
      </c>
      <c r="H90" s="225"/>
      <c r="I90" s="244" t="s">
        <v>587</v>
      </c>
      <c r="J90" s="244" t="s">
        <v>587</v>
      </c>
      <c r="K90"/>
    </row>
    <row r="91" spans="2:11" x14ac:dyDescent="0.2">
      <c r="B91" s="177">
        <f t="shared" si="1"/>
        <v>170</v>
      </c>
      <c r="C91" s="177">
        <v>2</v>
      </c>
      <c r="D91" s="177" t="s">
        <v>137</v>
      </c>
      <c r="E91" s="177" t="s">
        <v>139</v>
      </c>
      <c r="F91" s="179" t="s">
        <v>968</v>
      </c>
      <c r="G91" s="180" t="s">
        <v>127</v>
      </c>
      <c r="H91" s="225" t="s">
        <v>845</v>
      </c>
      <c r="I91" s="244" t="s">
        <v>587</v>
      </c>
      <c r="J91" s="244" t="s">
        <v>587</v>
      </c>
      <c r="K91"/>
    </row>
    <row r="92" spans="2:11" x14ac:dyDescent="0.2">
      <c r="B92" s="177">
        <f t="shared" si="1"/>
        <v>172</v>
      </c>
      <c r="C92" s="177">
        <v>2</v>
      </c>
      <c r="D92" s="177" t="s">
        <v>135</v>
      </c>
      <c r="E92" s="177" t="s">
        <v>136</v>
      </c>
      <c r="F92" s="179" t="s">
        <v>965</v>
      </c>
      <c r="G92" s="180" t="s">
        <v>127</v>
      </c>
      <c r="H92" s="225"/>
      <c r="I92" s="244" t="s">
        <v>587</v>
      </c>
      <c r="J92" s="244" t="s">
        <v>587</v>
      </c>
      <c r="K92"/>
    </row>
    <row r="93" spans="2:11" x14ac:dyDescent="0.2">
      <c r="B93" s="177">
        <f t="shared" si="1"/>
        <v>174</v>
      </c>
      <c r="C93" s="177">
        <v>2</v>
      </c>
      <c r="D93" s="177" t="s">
        <v>138</v>
      </c>
      <c r="E93" s="177" t="s">
        <v>140</v>
      </c>
      <c r="F93" s="179" t="s">
        <v>967</v>
      </c>
      <c r="G93" s="180" t="s">
        <v>127</v>
      </c>
      <c r="H93" s="225" t="s">
        <v>845</v>
      </c>
      <c r="I93" s="244" t="s">
        <v>587</v>
      </c>
      <c r="J93" s="244" t="s">
        <v>587</v>
      </c>
      <c r="K93"/>
    </row>
    <row r="94" spans="2:11" x14ac:dyDescent="0.2">
      <c r="B94" s="46">
        <f t="shared" si="1"/>
        <v>176</v>
      </c>
      <c r="C94" s="46">
        <v>2</v>
      </c>
      <c r="D94" s="46" t="s">
        <v>218</v>
      </c>
      <c r="E94" s="104" t="s">
        <v>219</v>
      </c>
      <c r="F94" s="82" t="s">
        <v>966</v>
      </c>
      <c r="G94" s="105" t="s">
        <v>253</v>
      </c>
      <c r="H94" s="212" t="s">
        <v>616</v>
      </c>
      <c r="I94" s="244" t="s">
        <v>587</v>
      </c>
      <c r="J94" s="244" t="s">
        <v>587</v>
      </c>
      <c r="K94"/>
    </row>
    <row r="95" spans="2:11" ht="64" x14ac:dyDescent="0.2">
      <c r="B95" s="46">
        <f t="shared" si="1"/>
        <v>178</v>
      </c>
      <c r="C95" s="46">
        <v>2</v>
      </c>
      <c r="D95" s="46" t="s">
        <v>220</v>
      </c>
      <c r="E95" s="104" t="s">
        <v>221</v>
      </c>
      <c r="F95" s="82" t="s">
        <v>964</v>
      </c>
      <c r="G95" s="106" t="s">
        <v>253</v>
      </c>
      <c r="H95" s="216"/>
      <c r="I95" s="244" t="s">
        <v>587</v>
      </c>
      <c r="J95" s="244" t="s">
        <v>587</v>
      </c>
      <c r="K95"/>
    </row>
    <row r="96" spans="2:11" x14ac:dyDescent="0.2">
      <c r="B96" s="46">
        <f t="shared" si="1"/>
        <v>180</v>
      </c>
      <c r="C96" s="46">
        <v>2</v>
      </c>
      <c r="D96" s="46" t="s">
        <v>222</v>
      </c>
      <c r="E96" s="104" t="s">
        <v>224</v>
      </c>
      <c r="F96" s="82" t="s">
        <v>822</v>
      </c>
      <c r="G96" s="106" t="s">
        <v>253</v>
      </c>
      <c r="H96" s="212"/>
      <c r="I96" s="244" t="s">
        <v>587</v>
      </c>
      <c r="J96" s="244" t="s">
        <v>587</v>
      </c>
      <c r="K96"/>
    </row>
    <row r="97" spans="2:11" x14ac:dyDescent="0.2">
      <c r="B97" s="46">
        <f t="shared" si="1"/>
        <v>182</v>
      </c>
      <c r="C97" s="46">
        <v>2</v>
      </c>
      <c r="D97" s="46" t="s">
        <v>223</v>
      </c>
      <c r="E97" s="104" t="s">
        <v>225</v>
      </c>
      <c r="F97" s="82" t="s">
        <v>822</v>
      </c>
      <c r="G97" s="106" t="s">
        <v>253</v>
      </c>
      <c r="H97" s="212"/>
      <c r="I97" s="244" t="s">
        <v>587</v>
      </c>
      <c r="J97" s="244" t="s">
        <v>587</v>
      </c>
      <c r="K97"/>
    </row>
    <row r="98" spans="2:11" x14ac:dyDescent="0.2">
      <c r="B98" s="46">
        <f t="shared" si="1"/>
        <v>184</v>
      </c>
      <c r="C98" s="46">
        <v>2</v>
      </c>
      <c r="D98" s="46" t="s">
        <v>226</v>
      </c>
      <c r="E98" s="104" t="s">
        <v>227</v>
      </c>
      <c r="F98" s="82" t="s">
        <v>962</v>
      </c>
      <c r="G98" s="106" t="s">
        <v>253</v>
      </c>
      <c r="H98" s="175"/>
      <c r="I98" s="244" t="s">
        <v>587</v>
      </c>
      <c r="J98" s="244" t="s">
        <v>587</v>
      </c>
      <c r="K98"/>
    </row>
    <row r="99" spans="2:11" x14ac:dyDescent="0.2">
      <c r="B99" s="46">
        <f t="shared" si="1"/>
        <v>186</v>
      </c>
      <c r="C99" s="46">
        <v>2</v>
      </c>
      <c r="D99" s="46" t="s">
        <v>228</v>
      </c>
      <c r="E99" s="104" t="s">
        <v>229</v>
      </c>
      <c r="F99" s="82" t="s">
        <v>962</v>
      </c>
      <c r="G99" s="106" t="s">
        <v>253</v>
      </c>
      <c r="H99" s="229"/>
      <c r="I99" s="244" t="s">
        <v>587</v>
      </c>
      <c r="J99" s="244" t="s">
        <v>587</v>
      </c>
      <c r="K99"/>
    </row>
    <row r="100" spans="2:11" x14ac:dyDescent="0.2">
      <c r="B100" s="46">
        <f t="shared" si="1"/>
        <v>188</v>
      </c>
      <c r="C100" s="46">
        <v>2</v>
      </c>
      <c r="D100" s="46" t="s">
        <v>230</v>
      </c>
      <c r="E100" s="46" t="s">
        <v>231</v>
      </c>
      <c r="F100" s="111" t="s">
        <v>963</v>
      </c>
      <c r="G100" s="83" t="s">
        <v>253</v>
      </c>
      <c r="H100" s="216" t="s">
        <v>828</v>
      </c>
      <c r="I100" s="244" t="s">
        <v>587</v>
      </c>
      <c r="J100" s="243" t="s">
        <v>593</v>
      </c>
      <c r="K100"/>
    </row>
    <row r="101" spans="2:11" ht="32" x14ac:dyDescent="0.2">
      <c r="B101" s="46">
        <f t="shared" si="1"/>
        <v>190</v>
      </c>
      <c r="C101" s="46">
        <v>1</v>
      </c>
      <c r="D101" s="46" t="s">
        <v>175</v>
      </c>
      <c r="E101" s="82" t="s">
        <v>571</v>
      </c>
      <c r="F101" s="82" t="s">
        <v>176</v>
      </c>
      <c r="G101" s="86" t="s">
        <v>178</v>
      </c>
      <c r="H101" s="212" t="s">
        <v>949</v>
      </c>
      <c r="I101" s="244" t="s">
        <v>587</v>
      </c>
      <c r="J101" s="243" t="s">
        <v>593</v>
      </c>
      <c r="K101"/>
    </row>
    <row r="102" spans="2:11" ht="80" x14ac:dyDescent="0.2">
      <c r="B102" s="46">
        <f t="shared" si="1"/>
        <v>191</v>
      </c>
      <c r="C102" s="46">
        <v>1</v>
      </c>
      <c r="D102" s="46" t="s">
        <v>830</v>
      </c>
      <c r="E102" s="107" t="s">
        <v>829</v>
      </c>
      <c r="F102" s="46" t="s">
        <v>834</v>
      </c>
      <c r="G102" s="44"/>
      <c r="H102" s="222" t="s">
        <v>835</v>
      </c>
      <c r="I102" s="244" t="s">
        <v>587</v>
      </c>
      <c r="J102" s="243" t="s">
        <v>593</v>
      </c>
      <c r="K102"/>
    </row>
    <row r="103" spans="2:11" x14ac:dyDescent="0.2">
      <c r="B103" s="46">
        <f t="shared" si="1"/>
        <v>192</v>
      </c>
      <c r="C103" s="136">
        <v>4</v>
      </c>
      <c r="D103" s="136" t="s">
        <v>274</v>
      </c>
      <c r="E103" s="136" t="s">
        <v>272</v>
      </c>
      <c r="F103" s="46" t="s">
        <v>271</v>
      </c>
      <c r="G103" s="86" t="s">
        <v>270</v>
      </c>
      <c r="H103" s="212" t="s">
        <v>734</v>
      </c>
      <c r="I103" s="245" t="s">
        <v>595</v>
      </c>
      <c r="J103" s="246" t="s">
        <v>594</v>
      </c>
      <c r="K103"/>
    </row>
    <row r="104" spans="2:11" x14ac:dyDescent="0.2">
      <c r="B104" s="46">
        <f t="shared" si="1"/>
        <v>196</v>
      </c>
      <c r="C104" s="136">
        <v>4</v>
      </c>
      <c r="D104" s="136" t="s">
        <v>275</v>
      </c>
      <c r="E104" s="176" t="s">
        <v>273</v>
      </c>
      <c r="F104" s="46" t="s">
        <v>271</v>
      </c>
      <c r="G104" s="86" t="s">
        <v>270</v>
      </c>
      <c r="H104" s="212" t="s">
        <v>734</v>
      </c>
      <c r="I104" s="245" t="s">
        <v>595</v>
      </c>
      <c r="J104" s="246" t="s">
        <v>594</v>
      </c>
      <c r="K104"/>
    </row>
    <row r="105" spans="2:11" ht="32" x14ac:dyDescent="0.2">
      <c r="B105" s="46">
        <f t="shared" si="1"/>
        <v>200</v>
      </c>
      <c r="C105" s="136">
        <v>4</v>
      </c>
      <c r="D105" s="136" t="s">
        <v>278</v>
      </c>
      <c r="E105" s="135" t="s">
        <v>283</v>
      </c>
      <c r="F105" s="46" t="s">
        <v>1016</v>
      </c>
      <c r="G105" s="86" t="s">
        <v>62</v>
      </c>
      <c r="H105" s="212" t="s">
        <v>950</v>
      </c>
      <c r="I105" s="245" t="s">
        <v>15</v>
      </c>
      <c r="J105" s="246" t="s">
        <v>594</v>
      </c>
      <c r="K105"/>
    </row>
    <row r="106" spans="2:11" ht="96" x14ac:dyDescent="0.2">
      <c r="B106" s="46">
        <f t="shared" si="1"/>
        <v>204</v>
      </c>
      <c r="C106" s="136">
        <v>2</v>
      </c>
      <c r="D106" s="136" t="s">
        <v>279</v>
      </c>
      <c r="E106" s="136" t="s">
        <v>559</v>
      </c>
      <c r="F106" s="46" t="s">
        <v>281</v>
      </c>
      <c r="G106" s="86" t="s">
        <v>62</v>
      </c>
      <c r="H106" s="212" t="s">
        <v>1017</v>
      </c>
      <c r="I106" s="245" t="s">
        <v>15</v>
      </c>
      <c r="J106" s="246" t="s">
        <v>594</v>
      </c>
      <c r="K106"/>
    </row>
    <row r="107" spans="2:11" ht="96" x14ac:dyDescent="0.2">
      <c r="B107" s="46">
        <f t="shared" si="1"/>
        <v>206</v>
      </c>
      <c r="C107" s="136">
        <v>2</v>
      </c>
      <c r="D107" s="136" t="s">
        <v>280</v>
      </c>
      <c r="E107" s="136" t="s">
        <v>823</v>
      </c>
      <c r="F107" s="46" t="s">
        <v>281</v>
      </c>
      <c r="G107" s="86" t="s">
        <v>62</v>
      </c>
      <c r="H107" s="212" t="s">
        <v>1017</v>
      </c>
      <c r="I107" s="245" t="s">
        <v>15</v>
      </c>
      <c r="J107" s="246" t="s">
        <v>594</v>
      </c>
      <c r="K107"/>
    </row>
    <row r="108" spans="2:11" x14ac:dyDescent="0.2">
      <c r="B108" s="46">
        <f t="shared" si="1"/>
        <v>208</v>
      </c>
      <c r="C108" s="80">
        <v>2</v>
      </c>
      <c r="D108" s="82" t="s">
        <v>836</v>
      </c>
      <c r="E108" s="111" t="s">
        <v>838</v>
      </c>
      <c r="F108" s="46" t="s">
        <v>147</v>
      </c>
      <c r="G108" s="86" t="s">
        <v>163</v>
      </c>
      <c r="H108" s="230" t="s">
        <v>840</v>
      </c>
      <c r="I108" s="245" t="s">
        <v>596</v>
      </c>
      <c r="J108" s="246" t="s">
        <v>597</v>
      </c>
      <c r="K108"/>
    </row>
    <row r="109" spans="2:11" x14ac:dyDescent="0.2">
      <c r="B109" s="46">
        <f t="shared" si="1"/>
        <v>210</v>
      </c>
      <c r="C109" s="80">
        <v>2</v>
      </c>
      <c r="D109" s="82" t="s">
        <v>837</v>
      </c>
      <c r="E109" s="111" t="s">
        <v>839</v>
      </c>
      <c r="F109" s="46" t="s">
        <v>147</v>
      </c>
      <c r="G109" s="86" t="s">
        <v>163</v>
      </c>
      <c r="H109" s="230" t="s">
        <v>840</v>
      </c>
      <c r="I109" s="245" t="s">
        <v>596</v>
      </c>
      <c r="J109" s="246" t="s">
        <v>597</v>
      </c>
      <c r="K109"/>
    </row>
    <row r="110" spans="2:11" x14ac:dyDescent="0.2">
      <c r="B110" s="46">
        <f t="shared" si="1"/>
        <v>212</v>
      </c>
      <c r="C110" s="80">
        <v>2</v>
      </c>
      <c r="D110" s="80" t="s">
        <v>171</v>
      </c>
      <c r="E110" s="109" t="s">
        <v>172</v>
      </c>
      <c r="F110" s="82" t="s">
        <v>173</v>
      </c>
      <c r="G110" s="86" t="s">
        <v>174</v>
      </c>
      <c r="H110" s="231"/>
      <c r="I110" s="245" t="s">
        <v>596</v>
      </c>
      <c r="J110" s="246" t="s">
        <v>597</v>
      </c>
      <c r="K110"/>
    </row>
    <row r="111" spans="2:11" x14ac:dyDescent="0.2">
      <c r="B111" s="70">
        <f t="shared" si="1"/>
        <v>214</v>
      </c>
      <c r="C111" s="159">
        <v>4</v>
      </c>
      <c r="D111" s="159" t="s">
        <v>1120</v>
      </c>
      <c r="E111" s="159" t="s">
        <v>1127</v>
      </c>
      <c r="F111" s="70" t="s">
        <v>271</v>
      </c>
      <c r="G111" s="160" t="s">
        <v>270</v>
      </c>
      <c r="H111" s="232" t="s">
        <v>734</v>
      </c>
      <c r="I111" s="245" t="s">
        <v>595</v>
      </c>
      <c r="J111" s="246" t="s">
        <v>594</v>
      </c>
      <c r="K111"/>
    </row>
    <row r="112" spans="2:11" x14ac:dyDescent="0.2">
      <c r="B112" s="70">
        <f t="shared" si="1"/>
        <v>218</v>
      </c>
      <c r="C112" s="159">
        <v>4</v>
      </c>
      <c r="D112" s="159" t="s">
        <v>1121</v>
      </c>
      <c r="E112" s="184" t="s">
        <v>1128</v>
      </c>
      <c r="F112" s="70" t="s">
        <v>271</v>
      </c>
      <c r="G112" s="160" t="s">
        <v>270</v>
      </c>
      <c r="H112" s="232" t="s">
        <v>734</v>
      </c>
      <c r="I112" s="245" t="s">
        <v>595</v>
      </c>
      <c r="J112" s="246" t="s">
        <v>594</v>
      </c>
      <c r="K112"/>
    </row>
    <row r="113" spans="1:11" ht="32" x14ac:dyDescent="0.2">
      <c r="B113" s="70">
        <f t="shared" si="1"/>
        <v>222</v>
      </c>
      <c r="C113" s="159">
        <v>4</v>
      </c>
      <c r="D113" s="159" t="s">
        <v>1123</v>
      </c>
      <c r="E113" s="185" t="s">
        <v>1144</v>
      </c>
      <c r="F113" s="70" t="s">
        <v>1016</v>
      </c>
      <c r="G113" s="160" t="s">
        <v>62</v>
      </c>
      <c r="H113" s="232" t="s">
        <v>950</v>
      </c>
      <c r="I113" s="245" t="s">
        <v>15</v>
      </c>
      <c r="J113" s="246" t="s">
        <v>594</v>
      </c>
      <c r="K113"/>
    </row>
    <row r="114" spans="1:11" ht="96" x14ac:dyDescent="0.2">
      <c r="B114" s="70">
        <f t="shared" si="1"/>
        <v>226</v>
      </c>
      <c r="C114" s="159">
        <v>2</v>
      </c>
      <c r="D114" s="159" t="s">
        <v>1124</v>
      </c>
      <c r="E114" s="159" t="s">
        <v>1145</v>
      </c>
      <c r="F114" s="70" t="s">
        <v>281</v>
      </c>
      <c r="G114" s="160" t="s">
        <v>62</v>
      </c>
      <c r="H114" s="232" t="s">
        <v>1017</v>
      </c>
      <c r="I114" s="245" t="s">
        <v>15</v>
      </c>
      <c r="J114" s="246" t="s">
        <v>594</v>
      </c>
      <c r="K114"/>
    </row>
    <row r="115" spans="1:11" ht="96" x14ac:dyDescent="0.2">
      <c r="B115" s="70">
        <f t="shared" si="1"/>
        <v>228</v>
      </c>
      <c r="C115" s="159">
        <v>2</v>
      </c>
      <c r="D115" s="159" t="s">
        <v>1125</v>
      </c>
      <c r="E115" s="159" t="s">
        <v>1146</v>
      </c>
      <c r="F115" s="70" t="s">
        <v>281</v>
      </c>
      <c r="G115" s="160" t="s">
        <v>62</v>
      </c>
      <c r="H115" s="232" t="s">
        <v>1017</v>
      </c>
      <c r="I115" s="245" t="s">
        <v>15</v>
      </c>
      <c r="J115" s="246" t="s">
        <v>594</v>
      </c>
      <c r="K115"/>
    </row>
    <row r="116" spans="1:11" ht="64" x14ac:dyDescent="0.2">
      <c r="B116" s="70">
        <f t="shared" si="1"/>
        <v>230</v>
      </c>
      <c r="C116" s="159">
        <v>4</v>
      </c>
      <c r="D116" s="159" t="s">
        <v>1147</v>
      </c>
      <c r="E116" s="159" t="s">
        <v>1148</v>
      </c>
      <c r="F116" s="70" t="s">
        <v>1152</v>
      </c>
      <c r="G116" s="160" t="s">
        <v>1149</v>
      </c>
      <c r="H116" s="232"/>
      <c r="I116" s="245" t="s">
        <v>1151</v>
      </c>
      <c r="J116" s="246" t="s">
        <v>594</v>
      </c>
      <c r="K116"/>
    </row>
    <row r="117" spans="1:11" x14ac:dyDescent="0.2">
      <c r="B117" s="70">
        <f t="shared" si="1"/>
        <v>234</v>
      </c>
      <c r="C117" s="159">
        <v>16</v>
      </c>
      <c r="D117" s="159" t="s">
        <v>1154</v>
      </c>
      <c r="E117" s="184" t="s">
        <v>1153</v>
      </c>
      <c r="F117" s="70" t="s">
        <v>62</v>
      </c>
      <c r="G117" s="160" t="s">
        <v>62</v>
      </c>
      <c r="H117" s="232" t="s">
        <v>1150</v>
      </c>
      <c r="I117" s="245" t="s">
        <v>62</v>
      </c>
      <c r="J117" s="246" t="s">
        <v>62</v>
      </c>
      <c r="K117"/>
    </row>
    <row r="118" spans="1:11" ht="32" x14ac:dyDescent="0.2">
      <c r="A118" s="182" t="s">
        <v>1143</v>
      </c>
      <c r="B118" s="192">
        <f>B110+C110</f>
        <v>214</v>
      </c>
      <c r="C118" s="192">
        <v>1</v>
      </c>
      <c r="D118" s="192" t="s">
        <v>792</v>
      </c>
      <c r="E118" s="193" t="s">
        <v>774</v>
      </c>
      <c r="F118" s="194" t="s">
        <v>767</v>
      </c>
      <c r="G118" s="195"/>
      <c r="H118" s="233" t="s">
        <v>768</v>
      </c>
      <c r="I118" s="247" t="s">
        <v>598</v>
      </c>
      <c r="J118" s="248" t="s">
        <v>405</v>
      </c>
      <c r="K118"/>
    </row>
    <row r="119" spans="1:11" ht="32" x14ac:dyDescent="0.2">
      <c r="A119" s="182" t="s">
        <v>1142</v>
      </c>
      <c r="B119" s="192">
        <f t="shared" si="1"/>
        <v>215</v>
      </c>
      <c r="C119" s="192">
        <v>1</v>
      </c>
      <c r="D119" s="192" t="s">
        <v>793</v>
      </c>
      <c r="E119" s="193" t="s">
        <v>773</v>
      </c>
      <c r="F119" s="194" t="s">
        <v>769</v>
      </c>
      <c r="G119" s="195"/>
      <c r="H119" s="233" t="s">
        <v>770</v>
      </c>
      <c r="I119" s="247" t="s">
        <v>598</v>
      </c>
      <c r="J119" s="248" t="s">
        <v>405</v>
      </c>
      <c r="K119"/>
    </row>
    <row r="120" spans="1:11" ht="64" x14ac:dyDescent="0.2">
      <c r="B120" s="192">
        <f t="shared" si="1"/>
        <v>216</v>
      </c>
      <c r="C120" s="192">
        <v>1</v>
      </c>
      <c r="D120" s="192" t="s">
        <v>826</v>
      </c>
      <c r="E120" s="193" t="s">
        <v>827</v>
      </c>
      <c r="F120" s="194" t="s">
        <v>961</v>
      </c>
      <c r="G120" s="195"/>
      <c r="H120" s="234" t="s">
        <v>951</v>
      </c>
      <c r="I120" s="247" t="s">
        <v>598</v>
      </c>
      <c r="J120" s="248" t="s">
        <v>405</v>
      </c>
      <c r="K120"/>
    </row>
    <row r="121" spans="1:11" x14ac:dyDescent="0.2">
      <c r="B121" s="192">
        <f t="shared" si="1"/>
        <v>217</v>
      </c>
      <c r="C121" s="192">
        <v>1</v>
      </c>
      <c r="D121" s="192" t="s">
        <v>794</v>
      </c>
      <c r="E121" s="193" t="s">
        <v>775</v>
      </c>
      <c r="F121" s="194" t="s">
        <v>771</v>
      </c>
      <c r="G121" s="195"/>
      <c r="H121" s="235" t="s">
        <v>947</v>
      </c>
      <c r="I121" s="247" t="s">
        <v>598</v>
      </c>
      <c r="J121" s="248" t="s">
        <v>405</v>
      </c>
      <c r="K121"/>
    </row>
    <row r="122" spans="1:11" x14ac:dyDescent="0.2">
      <c r="B122" s="192">
        <f t="shared" si="1"/>
        <v>218</v>
      </c>
      <c r="C122" s="192">
        <v>1</v>
      </c>
      <c r="D122" s="192" t="s">
        <v>795</v>
      </c>
      <c r="E122" s="193" t="s">
        <v>787</v>
      </c>
      <c r="F122" s="194" t="s">
        <v>960</v>
      </c>
      <c r="G122" s="195"/>
      <c r="H122" s="235" t="s">
        <v>947</v>
      </c>
      <c r="I122" s="247" t="s">
        <v>598</v>
      </c>
      <c r="J122" s="248" t="s">
        <v>405</v>
      </c>
      <c r="K122"/>
    </row>
    <row r="123" spans="1:11" x14ac:dyDescent="0.2">
      <c r="B123" s="192">
        <f t="shared" si="1"/>
        <v>219</v>
      </c>
      <c r="C123" s="192">
        <v>1</v>
      </c>
      <c r="D123" s="192" t="s">
        <v>796</v>
      </c>
      <c r="E123" s="193" t="s">
        <v>790</v>
      </c>
      <c r="F123" s="194" t="s">
        <v>960</v>
      </c>
      <c r="G123" s="195"/>
      <c r="H123" s="235" t="s">
        <v>947</v>
      </c>
      <c r="I123" s="247" t="s">
        <v>598</v>
      </c>
      <c r="J123" s="248" t="s">
        <v>405</v>
      </c>
      <c r="K123"/>
    </row>
    <row r="124" spans="1:11" x14ac:dyDescent="0.2">
      <c r="B124" s="192">
        <f t="shared" si="1"/>
        <v>220</v>
      </c>
      <c r="C124" s="192">
        <v>1</v>
      </c>
      <c r="D124" s="192" t="s">
        <v>797</v>
      </c>
      <c r="E124" s="193" t="s">
        <v>791</v>
      </c>
      <c r="F124" s="194" t="s">
        <v>960</v>
      </c>
      <c r="G124" s="195"/>
      <c r="H124" s="235" t="s">
        <v>947</v>
      </c>
      <c r="I124" s="247" t="s">
        <v>598</v>
      </c>
      <c r="J124" s="248" t="s">
        <v>405</v>
      </c>
      <c r="K124"/>
    </row>
    <row r="125" spans="1:11" ht="80" x14ac:dyDescent="0.2">
      <c r="B125" s="192">
        <f t="shared" si="1"/>
        <v>221</v>
      </c>
      <c r="C125" s="192">
        <v>1</v>
      </c>
      <c r="D125" s="192" t="s">
        <v>824</v>
      </c>
      <c r="E125" s="193" t="s">
        <v>825</v>
      </c>
      <c r="F125" s="192" t="s">
        <v>834</v>
      </c>
      <c r="G125" s="195"/>
      <c r="H125" s="236" t="s">
        <v>952</v>
      </c>
      <c r="I125" s="247" t="s">
        <v>598</v>
      </c>
      <c r="J125" s="248" t="s">
        <v>405</v>
      </c>
      <c r="K125"/>
    </row>
    <row r="126" spans="1:11" x14ac:dyDescent="0.2">
      <c r="B126" s="192">
        <f t="shared" si="1"/>
        <v>222</v>
      </c>
      <c r="C126" s="192">
        <v>1</v>
      </c>
      <c r="D126" s="192" t="s">
        <v>798</v>
      </c>
      <c r="E126" s="193" t="s">
        <v>776</v>
      </c>
      <c r="F126" s="192" t="s">
        <v>367</v>
      </c>
      <c r="G126" s="195"/>
      <c r="H126" s="233"/>
      <c r="I126" s="247" t="s">
        <v>598</v>
      </c>
      <c r="J126" s="248" t="s">
        <v>405</v>
      </c>
      <c r="K126"/>
    </row>
    <row r="127" spans="1:11" x14ac:dyDescent="0.2">
      <c r="B127" s="192">
        <f t="shared" si="1"/>
        <v>223</v>
      </c>
      <c r="C127" s="192">
        <v>1</v>
      </c>
      <c r="D127" s="192" t="s">
        <v>831</v>
      </c>
      <c r="E127" s="193" t="s">
        <v>832</v>
      </c>
      <c r="F127" s="192" t="s">
        <v>367</v>
      </c>
      <c r="G127" s="195"/>
      <c r="H127" s="233"/>
      <c r="I127" s="247" t="s">
        <v>598</v>
      </c>
      <c r="J127" s="248" t="s">
        <v>405</v>
      </c>
      <c r="K127"/>
    </row>
    <row r="128" spans="1:11" x14ac:dyDescent="0.2">
      <c r="B128" s="192">
        <f>B127+C127</f>
        <v>224</v>
      </c>
      <c r="C128" s="192">
        <v>1</v>
      </c>
      <c r="D128" s="192" t="s">
        <v>941</v>
      </c>
      <c r="E128" s="193" t="s">
        <v>833</v>
      </c>
      <c r="F128" s="192" t="s">
        <v>367</v>
      </c>
      <c r="G128" s="195"/>
      <c r="H128" s="233"/>
      <c r="I128" s="247" t="s">
        <v>598</v>
      </c>
      <c r="J128" s="248" t="s">
        <v>405</v>
      </c>
      <c r="K128"/>
    </row>
    <row r="129" spans="2:11" x14ac:dyDescent="0.2">
      <c r="B129" s="192">
        <f t="shared" si="1"/>
        <v>225</v>
      </c>
      <c r="C129" s="192">
        <v>1</v>
      </c>
      <c r="D129" s="192" t="s">
        <v>799</v>
      </c>
      <c r="E129" s="193" t="s">
        <v>777</v>
      </c>
      <c r="F129" s="192" t="s">
        <v>367</v>
      </c>
      <c r="G129" s="195"/>
      <c r="H129" s="233"/>
      <c r="I129" s="247" t="s">
        <v>598</v>
      </c>
      <c r="J129" s="248" t="s">
        <v>405</v>
      </c>
      <c r="K129"/>
    </row>
    <row r="130" spans="2:11" x14ac:dyDescent="0.2">
      <c r="B130" s="192">
        <f t="shared" si="1"/>
        <v>226</v>
      </c>
      <c r="C130" s="192">
        <v>1</v>
      </c>
      <c r="D130" s="192" t="s">
        <v>800</v>
      </c>
      <c r="E130" s="193" t="s">
        <v>778</v>
      </c>
      <c r="F130" s="192" t="s">
        <v>367</v>
      </c>
      <c r="G130" s="195"/>
      <c r="H130" s="233"/>
      <c r="I130" s="247" t="s">
        <v>598</v>
      </c>
      <c r="J130" s="248" t="s">
        <v>405</v>
      </c>
      <c r="K130"/>
    </row>
    <row r="131" spans="2:11" x14ac:dyDescent="0.2">
      <c r="B131" s="192">
        <f t="shared" si="1"/>
        <v>227</v>
      </c>
      <c r="C131" s="192">
        <v>1</v>
      </c>
      <c r="D131" s="192" t="s">
        <v>801</v>
      </c>
      <c r="E131" s="193" t="s">
        <v>779</v>
      </c>
      <c r="F131" s="192" t="s">
        <v>367</v>
      </c>
      <c r="G131" s="195"/>
      <c r="H131" s="233"/>
      <c r="I131" s="247" t="s">
        <v>598</v>
      </c>
      <c r="J131" s="248" t="s">
        <v>405</v>
      </c>
      <c r="K131"/>
    </row>
    <row r="132" spans="2:11" x14ac:dyDescent="0.2">
      <c r="B132" s="192">
        <f t="shared" si="1"/>
        <v>228</v>
      </c>
      <c r="C132" s="192">
        <v>2</v>
      </c>
      <c r="D132" s="192" t="s">
        <v>802</v>
      </c>
      <c r="E132" s="193" t="s">
        <v>780</v>
      </c>
      <c r="F132" s="194" t="s">
        <v>959</v>
      </c>
      <c r="G132" s="195"/>
      <c r="H132" s="235" t="s">
        <v>772</v>
      </c>
      <c r="I132" s="247" t="s">
        <v>598</v>
      </c>
      <c r="J132" s="248" t="s">
        <v>405</v>
      </c>
      <c r="K132"/>
    </row>
    <row r="133" spans="2:11" x14ac:dyDescent="0.2">
      <c r="B133" s="192">
        <f t="shared" si="1"/>
        <v>230</v>
      </c>
      <c r="C133" s="192">
        <v>2</v>
      </c>
      <c r="D133" s="192" t="s">
        <v>803</v>
      </c>
      <c r="E133" s="193" t="s">
        <v>781</v>
      </c>
      <c r="F133" s="194" t="s">
        <v>959</v>
      </c>
      <c r="G133" s="195"/>
      <c r="H133" s="235" t="s">
        <v>772</v>
      </c>
      <c r="I133" s="247" t="s">
        <v>598</v>
      </c>
      <c r="J133" s="248" t="s">
        <v>405</v>
      </c>
      <c r="K133"/>
    </row>
    <row r="134" spans="2:11" x14ac:dyDescent="0.2">
      <c r="B134" s="192">
        <f t="shared" si="1"/>
        <v>232</v>
      </c>
      <c r="C134" s="192">
        <v>2</v>
      </c>
      <c r="D134" s="192" t="s">
        <v>804</v>
      </c>
      <c r="E134" s="193" t="s">
        <v>782</v>
      </c>
      <c r="F134" s="194" t="s">
        <v>959</v>
      </c>
      <c r="G134" s="195"/>
      <c r="H134" s="235" t="s">
        <v>772</v>
      </c>
      <c r="I134" s="247" t="s">
        <v>598</v>
      </c>
      <c r="J134" s="248" t="s">
        <v>405</v>
      </c>
      <c r="K134"/>
    </row>
    <row r="135" spans="2:11" x14ac:dyDescent="0.2">
      <c r="B135" s="192">
        <f t="shared" si="1"/>
        <v>234</v>
      </c>
      <c r="C135" s="192">
        <v>2</v>
      </c>
      <c r="D135" s="192" t="s">
        <v>805</v>
      </c>
      <c r="E135" s="193" t="s">
        <v>783</v>
      </c>
      <c r="F135" s="194" t="s">
        <v>958</v>
      </c>
      <c r="G135" s="195"/>
      <c r="H135" s="235" t="s">
        <v>772</v>
      </c>
      <c r="I135" s="247" t="s">
        <v>598</v>
      </c>
      <c r="J135" s="248" t="s">
        <v>405</v>
      </c>
      <c r="K135"/>
    </row>
    <row r="136" spans="2:11" x14ac:dyDescent="0.2">
      <c r="B136" s="192">
        <f t="shared" si="1"/>
        <v>236</v>
      </c>
      <c r="C136" s="192">
        <v>2</v>
      </c>
      <c r="D136" s="192" t="s">
        <v>806</v>
      </c>
      <c r="E136" s="193" t="s">
        <v>784</v>
      </c>
      <c r="F136" s="194" t="s">
        <v>958</v>
      </c>
      <c r="G136" s="195"/>
      <c r="H136" s="235" t="s">
        <v>772</v>
      </c>
      <c r="I136" s="247" t="s">
        <v>598</v>
      </c>
      <c r="J136" s="248" t="s">
        <v>405</v>
      </c>
      <c r="K136"/>
    </row>
    <row r="137" spans="2:11" x14ac:dyDescent="0.2">
      <c r="B137" s="192">
        <f t="shared" si="1"/>
        <v>238</v>
      </c>
      <c r="C137" s="192">
        <v>2</v>
      </c>
      <c r="D137" s="192" t="s">
        <v>807</v>
      </c>
      <c r="E137" s="193" t="s">
        <v>785</v>
      </c>
      <c r="F137" s="194" t="s">
        <v>958</v>
      </c>
      <c r="G137" s="195"/>
      <c r="H137" s="235" t="s">
        <v>772</v>
      </c>
      <c r="I137" s="247" t="s">
        <v>598</v>
      </c>
      <c r="J137" s="248" t="s">
        <v>405</v>
      </c>
      <c r="K137"/>
    </row>
    <row r="138" spans="2:11" x14ac:dyDescent="0.2">
      <c r="B138" s="192">
        <f t="shared" si="1"/>
        <v>240</v>
      </c>
      <c r="C138" s="192">
        <v>2</v>
      </c>
      <c r="D138" s="192" t="s">
        <v>808</v>
      </c>
      <c r="E138" s="193" t="s">
        <v>786</v>
      </c>
      <c r="F138" s="194" t="s">
        <v>957</v>
      </c>
      <c r="G138" s="195"/>
      <c r="H138" s="235" t="s">
        <v>772</v>
      </c>
      <c r="I138" s="247" t="s">
        <v>598</v>
      </c>
      <c r="J138" s="248" t="s">
        <v>405</v>
      </c>
      <c r="K138"/>
    </row>
    <row r="139" spans="2:11" x14ac:dyDescent="0.2">
      <c r="B139" s="192">
        <f t="shared" ref="B139:B148" si="2">B138+C138</f>
        <v>242</v>
      </c>
      <c r="C139" s="192">
        <v>2</v>
      </c>
      <c r="D139" s="192" t="s">
        <v>809</v>
      </c>
      <c r="E139" s="193" t="s">
        <v>788</v>
      </c>
      <c r="F139" s="194" t="s">
        <v>957</v>
      </c>
      <c r="G139" s="195"/>
      <c r="H139" s="235" t="s">
        <v>772</v>
      </c>
      <c r="I139" s="247" t="s">
        <v>598</v>
      </c>
      <c r="J139" s="248" t="s">
        <v>405</v>
      </c>
      <c r="K139"/>
    </row>
    <row r="140" spans="2:11" x14ac:dyDescent="0.2">
      <c r="B140" s="192">
        <f t="shared" si="2"/>
        <v>244</v>
      </c>
      <c r="C140" s="192">
        <v>2</v>
      </c>
      <c r="D140" s="192" t="s">
        <v>810</v>
      </c>
      <c r="E140" s="193" t="s">
        <v>789</v>
      </c>
      <c r="F140" s="194" t="s">
        <v>957</v>
      </c>
      <c r="G140" s="195"/>
      <c r="H140" s="235" t="s">
        <v>772</v>
      </c>
      <c r="I140" s="247" t="s">
        <v>598</v>
      </c>
      <c r="J140" s="248" t="s">
        <v>405</v>
      </c>
      <c r="K140"/>
    </row>
    <row r="141" spans="2:11" ht="48" x14ac:dyDescent="0.2">
      <c r="B141" s="192">
        <f t="shared" si="2"/>
        <v>246</v>
      </c>
      <c r="C141" s="192">
        <v>1</v>
      </c>
      <c r="D141" s="192" t="s">
        <v>815</v>
      </c>
      <c r="E141" s="193" t="s">
        <v>816</v>
      </c>
      <c r="F141" s="192" t="s">
        <v>953</v>
      </c>
      <c r="G141" s="195"/>
      <c r="H141" s="234" t="s">
        <v>862</v>
      </c>
      <c r="I141" s="247" t="s">
        <v>598</v>
      </c>
      <c r="J141" s="248" t="s">
        <v>405</v>
      </c>
      <c r="K141"/>
    </row>
    <row r="142" spans="2:11" x14ac:dyDescent="0.2">
      <c r="B142" s="192">
        <f t="shared" si="2"/>
        <v>247</v>
      </c>
      <c r="C142" s="192">
        <v>1</v>
      </c>
      <c r="D142" s="192" t="s">
        <v>811</v>
      </c>
      <c r="E142" s="193" t="s">
        <v>817</v>
      </c>
      <c r="F142" s="192"/>
      <c r="G142" s="195"/>
      <c r="H142" s="233" t="s">
        <v>814</v>
      </c>
      <c r="I142" s="247" t="s">
        <v>598</v>
      </c>
      <c r="J142" s="248" t="s">
        <v>405</v>
      </c>
      <c r="K142"/>
    </row>
    <row r="143" spans="2:11" x14ac:dyDescent="0.2">
      <c r="B143" s="192">
        <f t="shared" si="2"/>
        <v>248</v>
      </c>
      <c r="C143" s="192">
        <v>1</v>
      </c>
      <c r="D143" s="192" t="s">
        <v>812</v>
      </c>
      <c r="E143" s="193" t="s">
        <v>818</v>
      </c>
      <c r="F143" s="192"/>
      <c r="G143" s="195"/>
      <c r="H143" s="233"/>
      <c r="I143" s="247" t="s">
        <v>598</v>
      </c>
      <c r="J143" s="248" t="s">
        <v>405</v>
      </c>
      <c r="K143"/>
    </row>
    <row r="144" spans="2:11" x14ac:dyDescent="0.2">
      <c r="B144" s="192">
        <f t="shared" si="2"/>
        <v>249</v>
      </c>
      <c r="C144" s="192">
        <v>1</v>
      </c>
      <c r="D144" s="192" t="s">
        <v>813</v>
      </c>
      <c r="E144" s="193" t="s">
        <v>819</v>
      </c>
      <c r="F144" s="192"/>
      <c r="G144" s="195"/>
      <c r="H144" s="233"/>
      <c r="I144" s="247" t="s">
        <v>598</v>
      </c>
      <c r="J144" s="248" t="s">
        <v>405</v>
      </c>
      <c r="K144"/>
    </row>
    <row r="145" spans="1:11" ht="32" x14ac:dyDescent="0.2">
      <c r="B145" s="192">
        <f t="shared" si="2"/>
        <v>250</v>
      </c>
      <c r="C145" s="196">
        <f>250-B145</f>
        <v>0</v>
      </c>
      <c r="D145" s="196" t="s">
        <v>516</v>
      </c>
      <c r="E145" s="194" t="s">
        <v>733</v>
      </c>
      <c r="F145" s="192" t="s">
        <v>46</v>
      </c>
      <c r="G145" s="197" t="s">
        <v>46</v>
      </c>
      <c r="H145" s="233" t="s">
        <v>861</v>
      </c>
      <c r="I145" s="247" t="s">
        <v>598</v>
      </c>
      <c r="J145" s="248" t="s">
        <v>405</v>
      </c>
      <c r="K145" s="108" t="s">
        <v>588</v>
      </c>
    </row>
    <row r="146" spans="1:11" x14ac:dyDescent="0.2">
      <c r="B146" s="46">
        <f t="shared" si="2"/>
        <v>250</v>
      </c>
      <c r="C146" s="46">
        <v>2</v>
      </c>
      <c r="D146" s="46" t="s">
        <v>470</v>
      </c>
      <c r="E146" s="46" t="s">
        <v>474</v>
      </c>
      <c r="F146" s="46" t="s">
        <v>7</v>
      </c>
      <c r="G146" s="83" t="s">
        <v>62</v>
      </c>
      <c r="H146" s="212" t="s">
        <v>471</v>
      </c>
      <c r="I146" s="237" t="s">
        <v>583</v>
      </c>
      <c r="J146" s="237" t="s">
        <v>590</v>
      </c>
      <c r="K146"/>
    </row>
    <row r="147" spans="1:11" x14ac:dyDescent="0.2">
      <c r="B147" s="46">
        <f t="shared" si="2"/>
        <v>252</v>
      </c>
      <c r="C147" s="46">
        <v>2</v>
      </c>
      <c r="D147" s="46" t="s">
        <v>262</v>
      </c>
      <c r="E147" s="46" t="s">
        <v>263</v>
      </c>
      <c r="F147" s="46" t="s">
        <v>7</v>
      </c>
      <c r="G147" s="83" t="s">
        <v>62</v>
      </c>
      <c r="H147" s="212" t="s">
        <v>389</v>
      </c>
      <c r="I147" s="237" t="s">
        <v>583</v>
      </c>
      <c r="J147" s="237" t="s">
        <v>590</v>
      </c>
      <c r="K147"/>
    </row>
    <row r="148" spans="1:11" x14ac:dyDescent="0.2">
      <c r="A148" s="32" t="s">
        <v>31</v>
      </c>
      <c r="B148" s="24">
        <f t="shared" si="2"/>
        <v>254</v>
      </c>
      <c r="I148" s="44"/>
      <c r="J148" s="69"/>
      <c r="K148"/>
    </row>
    <row r="149" spans="1:11" ht="32" x14ac:dyDescent="0.2">
      <c r="D149" s="31" t="s">
        <v>20</v>
      </c>
      <c r="E149" s="30" t="s">
        <v>83</v>
      </c>
    </row>
    <row r="150" spans="1:11" x14ac:dyDescent="0.2">
      <c r="E150" s="30"/>
    </row>
    <row r="151" spans="1:11" x14ac:dyDescent="0.2">
      <c r="E151" s="30"/>
    </row>
    <row r="152" spans="1:11" x14ac:dyDescent="0.2">
      <c r="E152" s="10"/>
    </row>
  </sheetData>
  <phoneticPr fontId="5" type="noConversion"/>
  <pageMargins left="0.75" right="0.75" top="1" bottom="1" header="0.5" footer="0.5"/>
  <pageSetup scale="37" fitToHeight="0" orientation="portrait"/>
  <headerFooter>
    <oddFooter>&amp;A&amp;RPage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H21"/>
  <sheetViews>
    <sheetView topLeftCell="A12" workbookViewId="0">
      <selection activeCell="A2" sqref="A2"/>
    </sheetView>
  </sheetViews>
  <sheetFormatPr baseColWidth="10" defaultColWidth="11" defaultRowHeight="16" x14ac:dyDescent="0.2"/>
  <cols>
    <col min="2" max="2" width="13" customWidth="1"/>
    <col min="4" max="4" width="19" customWidth="1"/>
    <col min="5" max="5" width="41.1640625" customWidth="1"/>
    <col min="6" max="6" width="25.5" customWidth="1"/>
    <col min="7" max="7" width="29.1640625" customWidth="1"/>
    <col min="8" max="8" width="32.6640625" customWidth="1"/>
  </cols>
  <sheetData>
    <row r="1" spans="1:8" ht="24" x14ac:dyDescent="0.3">
      <c r="A1" s="36" t="s">
        <v>194</v>
      </c>
      <c r="B1" s="27" t="s">
        <v>267</v>
      </c>
      <c r="C1" s="28"/>
      <c r="D1" s="29"/>
    </row>
    <row r="2" spans="1:8" ht="19" x14ac:dyDescent="0.25">
      <c r="A2" s="131">
        <v>42065</v>
      </c>
      <c r="B2" s="25" t="s">
        <v>30</v>
      </c>
      <c r="C2" s="26">
        <v>29</v>
      </c>
      <c r="D2" s="125" t="s">
        <v>1060</v>
      </c>
      <c r="E2" t="s">
        <v>37</v>
      </c>
    </row>
    <row r="3" spans="1:8" ht="19" x14ac:dyDescent="0.25">
      <c r="A3" s="44" t="s">
        <v>1105</v>
      </c>
      <c r="B3" s="25" t="s">
        <v>29</v>
      </c>
      <c r="C3" s="26">
        <f>B16</f>
        <v>64</v>
      </c>
      <c r="D3" s="34" t="s">
        <v>32</v>
      </c>
      <c r="E3" s="20" t="s">
        <v>141</v>
      </c>
    </row>
    <row r="4" spans="1:8" ht="64" x14ac:dyDescent="0.2">
      <c r="E4" s="41" t="s">
        <v>259</v>
      </c>
    </row>
    <row r="5" spans="1:8" x14ac:dyDescent="0.2">
      <c r="B5" s="18" t="s">
        <v>33</v>
      </c>
      <c r="C5" s="18" t="s">
        <v>31</v>
      </c>
      <c r="D5" s="18" t="s">
        <v>34</v>
      </c>
      <c r="E5" s="18" t="s">
        <v>36</v>
      </c>
      <c r="F5" s="18" t="s">
        <v>35</v>
      </c>
      <c r="G5" s="18" t="s">
        <v>61</v>
      </c>
      <c r="H5" s="18" t="s">
        <v>20</v>
      </c>
    </row>
    <row r="6" spans="1:8" ht="64" x14ac:dyDescent="0.2">
      <c r="B6" s="3">
        <v>0</v>
      </c>
      <c r="C6" s="3">
        <v>2</v>
      </c>
      <c r="D6" s="3" t="s">
        <v>30</v>
      </c>
      <c r="E6" s="3" t="s">
        <v>268</v>
      </c>
      <c r="F6" s="3" t="s">
        <v>7</v>
      </c>
      <c r="G6" s="14" t="s">
        <v>62</v>
      </c>
      <c r="H6" s="47"/>
    </row>
    <row r="7" spans="1:8" ht="64" x14ac:dyDescent="0.2">
      <c r="B7" s="3">
        <f t="shared" ref="B7:B16" si="0">B6+C6</f>
        <v>2</v>
      </c>
      <c r="C7" s="3">
        <v>2</v>
      </c>
      <c r="D7" s="3" t="s">
        <v>38</v>
      </c>
      <c r="E7" s="3" t="s">
        <v>261</v>
      </c>
      <c r="F7" s="3" t="s">
        <v>7</v>
      </c>
      <c r="G7" s="14" t="s">
        <v>62</v>
      </c>
      <c r="H7" s="47"/>
    </row>
    <row r="8" spans="1:8" ht="64" x14ac:dyDescent="0.2">
      <c r="B8" s="3">
        <f t="shared" si="0"/>
        <v>4</v>
      </c>
      <c r="C8" s="3">
        <v>2</v>
      </c>
      <c r="D8" s="3" t="s">
        <v>39</v>
      </c>
      <c r="E8" s="3" t="s">
        <v>304</v>
      </c>
      <c r="F8" s="3" t="s">
        <v>40</v>
      </c>
      <c r="G8" s="14" t="s">
        <v>62</v>
      </c>
      <c r="H8" s="47"/>
    </row>
    <row r="9" spans="1:8" ht="32" x14ac:dyDescent="0.2">
      <c r="B9" s="3">
        <f t="shared" si="0"/>
        <v>6</v>
      </c>
      <c r="C9" s="3">
        <v>4</v>
      </c>
      <c r="D9" s="3" t="s">
        <v>43</v>
      </c>
      <c r="E9" s="3" t="s">
        <v>41</v>
      </c>
      <c r="F9" s="3" t="s">
        <v>45</v>
      </c>
      <c r="G9" s="14" t="s">
        <v>63</v>
      </c>
      <c r="H9" s="47"/>
    </row>
    <row r="10" spans="1:8" ht="32" x14ac:dyDescent="0.2">
      <c r="B10" s="82">
        <f t="shared" si="0"/>
        <v>10</v>
      </c>
      <c r="C10" s="82">
        <v>2</v>
      </c>
      <c r="D10" s="82" t="s">
        <v>42</v>
      </c>
      <c r="E10" s="82" t="s">
        <v>556</v>
      </c>
      <c r="F10" s="82" t="s">
        <v>44</v>
      </c>
      <c r="G10" s="87" t="s">
        <v>63</v>
      </c>
      <c r="H10" s="88"/>
    </row>
    <row r="11" spans="1:8" x14ac:dyDescent="0.2">
      <c r="B11" s="82">
        <f t="shared" si="0"/>
        <v>12</v>
      </c>
      <c r="C11" s="82">
        <v>1</v>
      </c>
      <c r="D11" s="82" t="s">
        <v>649</v>
      </c>
      <c r="E11" s="82" t="s">
        <v>652</v>
      </c>
      <c r="F11" s="82" t="s">
        <v>7</v>
      </c>
      <c r="G11" s="87" t="s">
        <v>62</v>
      </c>
      <c r="H11" s="89" t="s">
        <v>657</v>
      </c>
    </row>
    <row r="12" spans="1:8" x14ac:dyDescent="0.2">
      <c r="B12" s="82">
        <f t="shared" si="0"/>
        <v>13</v>
      </c>
      <c r="C12" s="82">
        <v>1</v>
      </c>
      <c r="D12" s="82" t="s">
        <v>650</v>
      </c>
      <c r="E12" s="82" t="s">
        <v>651</v>
      </c>
      <c r="F12" s="82" t="s">
        <v>7</v>
      </c>
      <c r="G12" s="87" t="s">
        <v>62</v>
      </c>
      <c r="H12" s="89" t="s">
        <v>657</v>
      </c>
    </row>
    <row r="13" spans="1:8" ht="32" x14ac:dyDescent="0.2">
      <c r="B13" s="82">
        <f t="shared" si="0"/>
        <v>14</v>
      </c>
      <c r="C13" s="82">
        <v>46</v>
      </c>
      <c r="D13" s="82" t="s">
        <v>269</v>
      </c>
      <c r="E13" s="82" t="s">
        <v>696</v>
      </c>
      <c r="F13" s="82" t="s">
        <v>7</v>
      </c>
      <c r="G13" s="87" t="s">
        <v>62</v>
      </c>
      <c r="H13" s="90" t="s">
        <v>472</v>
      </c>
    </row>
    <row r="14" spans="1:8" x14ac:dyDescent="0.2">
      <c r="B14" s="46">
        <f t="shared" si="0"/>
        <v>60</v>
      </c>
      <c r="C14" s="46">
        <v>2</v>
      </c>
      <c r="D14" s="46" t="s">
        <v>470</v>
      </c>
      <c r="E14" s="46" t="s">
        <v>476</v>
      </c>
      <c r="F14" s="46" t="s">
        <v>7</v>
      </c>
      <c r="G14" s="83" t="s">
        <v>62</v>
      </c>
      <c r="H14" s="63" t="s">
        <v>471</v>
      </c>
    </row>
    <row r="15" spans="1:8" x14ac:dyDescent="0.2">
      <c r="B15" s="46">
        <f t="shared" si="0"/>
        <v>62</v>
      </c>
      <c r="C15" s="46">
        <v>2</v>
      </c>
      <c r="D15" s="46" t="s">
        <v>262</v>
      </c>
      <c r="E15" s="46" t="s">
        <v>263</v>
      </c>
      <c r="F15" s="46" t="s">
        <v>7</v>
      </c>
      <c r="G15" s="83" t="s">
        <v>62</v>
      </c>
      <c r="H15" s="63" t="s">
        <v>389</v>
      </c>
    </row>
    <row r="16" spans="1:8" x14ac:dyDescent="0.2">
      <c r="A16" s="32" t="s">
        <v>31</v>
      </c>
      <c r="B16" s="24">
        <f t="shared" si="0"/>
        <v>64</v>
      </c>
    </row>
    <row r="17" spans="4:5" x14ac:dyDescent="0.2">
      <c r="D17" s="31" t="s">
        <v>20</v>
      </c>
      <c r="E17" s="30"/>
    </row>
    <row r="18" spans="4:5" x14ac:dyDescent="0.2">
      <c r="E18" s="30"/>
    </row>
    <row r="19" spans="4:5" x14ac:dyDescent="0.2">
      <c r="E19" s="30"/>
    </row>
    <row r="20" spans="4:5" x14ac:dyDescent="0.2">
      <c r="E20" s="10"/>
    </row>
    <row r="21" spans="4:5" x14ac:dyDescent="0.2">
      <c r="E21" s="44"/>
    </row>
  </sheetData>
  <phoneticPr fontId="5" type="noConversion"/>
  <pageMargins left="0.75" right="0.75" top="1" bottom="1" header="0.5" footer="0.5"/>
  <pageSetup scale="45" fitToHeight="0" orientation="portrait" horizontalDpi="4294967292" verticalDpi="4294967292"/>
  <headerFooter>
    <oddFooter>&amp;A&amp;RPage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J20"/>
  <sheetViews>
    <sheetView topLeftCell="A3" workbookViewId="0">
      <selection activeCell="A13" sqref="A13"/>
    </sheetView>
  </sheetViews>
  <sheetFormatPr baseColWidth="10" defaultColWidth="11" defaultRowHeight="16" x14ac:dyDescent="0.2"/>
  <cols>
    <col min="2" max="2" width="13" customWidth="1"/>
    <col min="4" max="4" width="19" customWidth="1"/>
    <col min="5" max="5" width="41.1640625" customWidth="1"/>
    <col min="6" max="6" width="25.5" customWidth="1"/>
    <col min="7" max="7" width="29.1640625" customWidth="1"/>
    <col min="8" max="8" width="32.6640625" customWidth="1"/>
  </cols>
  <sheetData>
    <row r="1" spans="1:10" ht="24" x14ac:dyDescent="0.3">
      <c r="A1" s="36" t="s">
        <v>194</v>
      </c>
      <c r="B1" s="27" t="s">
        <v>251</v>
      </c>
      <c r="C1" s="28"/>
      <c r="D1" s="29"/>
    </row>
    <row r="2" spans="1:10" ht="19" x14ac:dyDescent="0.25">
      <c r="A2" s="131">
        <v>42065</v>
      </c>
      <c r="B2" s="25" t="s">
        <v>30</v>
      </c>
      <c r="C2" s="26">
        <v>26</v>
      </c>
      <c r="D2" s="125" t="s">
        <v>1061</v>
      </c>
      <c r="E2" t="s">
        <v>37</v>
      </c>
    </row>
    <row r="3" spans="1:10" ht="19" x14ac:dyDescent="0.25">
      <c r="A3" s="44" t="s">
        <v>1105</v>
      </c>
      <c r="B3" s="25" t="s">
        <v>29</v>
      </c>
      <c r="C3" s="26">
        <f>B16</f>
        <v>146</v>
      </c>
      <c r="D3" s="34" t="s">
        <v>32</v>
      </c>
      <c r="E3" s="20" t="s">
        <v>141</v>
      </c>
    </row>
    <row r="4" spans="1:10" ht="64" x14ac:dyDescent="0.2">
      <c r="E4" s="41" t="s">
        <v>259</v>
      </c>
    </row>
    <row r="5" spans="1:10" x14ac:dyDescent="0.2">
      <c r="B5" s="18" t="s">
        <v>33</v>
      </c>
      <c r="C5" s="18" t="s">
        <v>31</v>
      </c>
      <c r="D5" s="18" t="s">
        <v>34</v>
      </c>
      <c r="E5" s="18" t="s">
        <v>36</v>
      </c>
      <c r="F5" s="18" t="s">
        <v>35</v>
      </c>
      <c r="G5" s="18" t="s">
        <v>61</v>
      </c>
      <c r="H5" s="18" t="s">
        <v>20</v>
      </c>
    </row>
    <row r="6" spans="1:10" ht="64" x14ac:dyDescent="0.2">
      <c r="B6" s="3">
        <v>0</v>
      </c>
      <c r="C6" s="3">
        <v>2</v>
      </c>
      <c r="D6" s="3" t="s">
        <v>30</v>
      </c>
      <c r="E6" s="3" t="s">
        <v>206</v>
      </c>
      <c r="F6" s="3" t="s">
        <v>7</v>
      </c>
      <c r="G6" s="14" t="s">
        <v>62</v>
      </c>
      <c r="H6" s="47"/>
    </row>
    <row r="7" spans="1:10" ht="64" x14ac:dyDescent="0.2">
      <c r="B7" s="3">
        <f t="shared" ref="B7:B16" si="0">B6+C6</f>
        <v>2</v>
      </c>
      <c r="C7" s="3">
        <v>2</v>
      </c>
      <c r="D7" s="3" t="s">
        <v>38</v>
      </c>
      <c r="E7" s="3" t="s">
        <v>261</v>
      </c>
      <c r="F7" s="3" t="s">
        <v>7</v>
      </c>
      <c r="G7" s="14" t="s">
        <v>62</v>
      </c>
      <c r="H7" s="47"/>
    </row>
    <row r="8" spans="1:10" ht="80" x14ac:dyDescent="0.2">
      <c r="B8" s="3">
        <f t="shared" si="0"/>
        <v>4</v>
      </c>
      <c r="C8" s="3">
        <v>2</v>
      </c>
      <c r="D8" s="3" t="s">
        <v>39</v>
      </c>
      <c r="E8" s="3" t="s">
        <v>208</v>
      </c>
      <c r="F8" s="3" t="s">
        <v>40</v>
      </c>
      <c r="G8" s="14" t="s">
        <v>62</v>
      </c>
      <c r="H8" s="47"/>
    </row>
    <row r="9" spans="1:10" ht="32" x14ac:dyDescent="0.2">
      <c r="B9" s="3">
        <f t="shared" si="0"/>
        <v>6</v>
      </c>
      <c r="C9" s="3">
        <v>4</v>
      </c>
      <c r="D9" s="3" t="s">
        <v>43</v>
      </c>
      <c r="E9" s="3" t="s">
        <v>41</v>
      </c>
      <c r="F9" s="3" t="s">
        <v>45</v>
      </c>
      <c r="G9" s="14" t="s">
        <v>63</v>
      </c>
      <c r="H9" s="47"/>
    </row>
    <row r="10" spans="1:10" ht="32" x14ac:dyDescent="0.2">
      <c r="B10" s="3">
        <f t="shared" si="0"/>
        <v>10</v>
      </c>
      <c r="C10" s="46">
        <v>2</v>
      </c>
      <c r="D10" s="46" t="s">
        <v>42</v>
      </c>
      <c r="E10" s="46" t="s">
        <v>556</v>
      </c>
      <c r="F10" s="3" t="s">
        <v>44</v>
      </c>
      <c r="G10" s="14" t="s">
        <v>63</v>
      </c>
      <c r="H10" s="47"/>
    </row>
    <row r="11" spans="1:10" x14ac:dyDescent="0.2">
      <c r="B11" s="46">
        <f t="shared" si="0"/>
        <v>12</v>
      </c>
      <c r="C11" s="46">
        <v>1</v>
      </c>
      <c r="D11" s="46" t="s">
        <v>649</v>
      </c>
      <c r="E11" s="46" t="s">
        <v>652</v>
      </c>
      <c r="F11" s="46" t="s">
        <v>7</v>
      </c>
      <c r="G11" s="83" t="s">
        <v>62</v>
      </c>
      <c r="H11" s="84" t="s">
        <v>657</v>
      </c>
    </row>
    <row r="12" spans="1:10" x14ac:dyDescent="0.2">
      <c r="B12" s="46">
        <f t="shared" si="0"/>
        <v>13</v>
      </c>
      <c r="C12" s="46">
        <v>1</v>
      </c>
      <c r="D12" s="46" t="s">
        <v>650</v>
      </c>
      <c r="E12" s="46" t="s">
        <v>651</v>
      </c>
      <c r="F12" s="46" t="s">
        <v>7</v>
      </c>
      <c r="G12" s="83" t="s">
        <v>62</v>
      </c>
      <c r="H12" s="84" t="s">
        <v>657</v>
      </c>
    </row>
    <row r="13" spans="1:10" s="132" customFormat="1" ht="224" x14ac:dyDescent="0.2">
      <c r="B13" s="82">
        <f t="shared" si="0"/>
        <v>14</v>
      </c>
      <c r="C13" s="82">
        <v>128</v>
      </c>
      <c r="D13" s="82" t="s">
        <v>207</v>
      </c>
      <c r="E13" s="82" t="s">
        <v>935</v>
      </c>
      <c r="F13" s="82" t="s">
        <v>7</v>
      </c>
      <c r="G13" s="87" t="s">
        <v>62</v>
      </c>
      <c r="H13" s="90" t="s">
        <v>936</v>
      </c>
    </row>
    <row r="14" spans="1:10" x14ac:dyDescent="0.2">
      <c r="B14" s="46">
        <f t="shared" si="0"/>
        <v>142</v>
      </c>
      <c r="C14" s="46">
        <v>2</v>
      </c>
      <c r="D14" s="46" t="s">
        <v>470</v>
      </c>
      <c r="E14" s="46" t="s">
        <v>475</v>
      </c>
      <c r="F14" s="46" t="s">
        <v>7</v>
      </c>
      <c r="G14" s="83" t="s">
        <v>62</v>
      </c>
      <c r="H14" s="63" t="s">
        <v>471</v>
      </c>
      <c r="J14" s="48"/>
    </row>
    <row r="15" spans="1:10" x14ac:dyDescent="0.2">
      <c r="B15" s="46">
        <f t="shared" si="0"/>
        <v>144</v>
      </c>
      <c r="C15" s="46">
        <v>2</v>
      </c>
      <c r="D15" s="46" t="s">
        <v>262</v>
      </c>
      <c r="E15" s="46" t="s">
        <v>263</v>
      </c>
      <c r="F15" s="46" t="s">
        <v>7</v>
      </c>
      <c r="G15" s="83" t="s">
        <v>62</v>
      </c>
      <c r="H15" s="63" t="s">
        <v>389</v>
      </c>
      <c r="J15" s="49"/>
    </row>
    <row r="16" spans="1:10" x14ac:dyDescent="0.2">
      <c r="A16" s="32" t="s">
        <v>31</v>
      </c>
      <c r="B16" s="24">
        <f t="shared" si="0"/>
        <v>146</v>
      </c>
    </row>
    <row r="17" spans="4:5" x14ac:dyDescent="0.2">
      <c r="D17" s="31" t="s">
        <v>20</v>
      </c>
      <c r="E17" s="30" t="s">
        <v>864</v>
      </c>
    </row>
    <row r="18" spans="4:5" x14ac:dyDescent="0.2">
      <c r="E18" s="30"/>
    </row>
    <row r="19" spans="4:5" x14ac:dyDescent="0.2">
      <c r="E19" s="30"/>
    </row>
    <row r="20" spans="4:5" x14ac:dyDescent="0.2">
      <c r="E20" s="10"/>
    </row>
  </sheetData>
  <phoneticPr fontId="5" type="noConversion"/>
  <pageMargins left="0.75" right="0.75" top="1" bottom="1" header="0.5" footer="0.5"/>
  <pageSetup scale="40" fitToHeight="0" orientation="portrait" horizontalDpi="4294967292" verticalDpi="4294967292"/>
  <headerFooter>
    <oddFooter>&amp;A&amp;RPage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H26"/>
  <sheetViews>
    <sheetView topLeftCell="A6" workbookViewId="0">
      <selection activeCell="A2" sqref="A2"/>
    </sheetView>
  </sheetViews>
  <sheetFormatPr baseColWidth="10" defaultColWidth="11" defaultRowHeight="16" x14ac:dyDescent="0.2"/>
  <cols>
    <col min="2" max="2" width="13" customWidth="1"/>
    <col min="4" max="4" width="19" customWidth="1"/>
    <col min="5" max="5" width="41.1640625" customWidth="1"/>
    <col min="6" max="6" width="25.5" customWidth="1"/>
    <col min="7" max="7" width="29.1640625" customWidth="1"/>
    <col min="8" max="8" width="32.6640625" customWidth="1"/>
  </cols>
  <sheetData>
    <row r="1" spans="1:8" ht="24" x14ac:dyDescent="0.3">
      <c r="A1" s="36" t="s">
        <v>194</v>
      </c>
      <c r="B1" s="68" t="s">
        <v>333</v>
      </c>
      <c r="C1" s="28"/>
      <c r="D1" s="29"/>
    </row>
    <row r="2" spans="1:8" ht="19" x14ac:dyDescent="0.25">
      <c r="A2" s="131">
        <v>42065</v>
      </c>
      <c r="B2" s="25" t="s">
        <v>30</v>
      </c>
      <c r="C2" s="26">
        <v>35</v>
      </c>
      <c r="D2" s="126" t="s">
        <v>1062</v>
      </c>
      <c r="E2" t="s">
        <v>37</v>
      </c>
    </row>
    <row r="3" spans="1:8" ht="19" x14ac:dyDescent="0.25">
      <c r="A3" s="44" t="s">
        <v>1105</v>
      </c>
      <c r="B3" s="25" t="s">
        <v>29</v>
      </c>
      <c r="C3" s="26">
        <f>B22</f>
        <v>254</v>
      </c>
      <c r="D3" s="34" t="s">
        <v>32</v>
      </c>
      <c r="E3" s="20" t="s">
        <v>141</v>
      </c>
    </row>
    <row r="4" spans="1:8" ht="64" x14ac:dyDescent="0.2">
      <c r="E4" s="41" t="s">
        <v>259</v>
      </c>
    </row>
    <row r="5" spans="1:8" x14ac:dyDescent="0.2">
      <c r="B5" s="18" t="s">
        <v>33</v>
      </c>
      <c r="C5" s="18" t="s">
        <v>31</v>
      </c>
      <c r="D5" s="18" t="s">
        <v>34</v>
      </c>
      <c r="E5" s="18" t="s">
        <v>36</v>
      </c>
      <c r="F5" s="18" t="s">
        <v>35</v>
      </c>
      <c r="G5" s="18" t="s">
        <v>61</v>
      </c>
      <c r="H5" s="18" t="s">
        <v>20</v>
      </c>
    </row>
    <row r="6" spans="1:8" ht="64" x14ac:dyDescent="0.2">
      <c r="B6" s="3">
        <v>0</v>
      </c>
      <c r="C6" s="3">
        <v>2</v>
      </c>
      <c r="D6" s="3" t="s">
        <v>30</v>
      </c>
      <c r="E6" s="3" t="s">
        <v>334</v>
      </c>
      <c r="F6" s="3" t="s">
        <v>7</v>
      </c>
      <c r="G6" s="14" t="s">
        <v>62</v>
      </c>
      <c r="H6" s="47"/>
    </row>
    <row r="7" spans="1:8" ht="64" x14ac:dyDescent="0.2">
      <c r="B7" s="3">
        <f t="shared" ref="B7:B22" si="0">B6+C6</f>
        <v>2</v>
      </c>
      <c r="C7" s="3">
        <v>2</v>
      </c>
      <c r="D7" s="3" t="s">
        <v>38</v>
      </c>
      <c r="E7" s="3" t="s">
        <v>335</v>
      </c>
      <c r="F7" s="3" t="s">
        <v>7</v>
      </c>
      <c r="G7" s="14" t="s">
        <v>62</v>
      </c>
      <c r="H7" s="47"/>
    </row>
    <row r="8" spans="1:8" ht="64" x14ac:dyDescent="0.2">
      <c r="B8" s="3">
        <f t="shared" si="0"/>
        <v>4</v>
      </c>
      <c r="C8" s="3">
        <v>2</v>
      </c>
      <c r="D8" s="3" t="s">
        <v>39</v>
      </c>
      <c r="E8" s="3" t="s">
        <v>336</v>
      </c>
      <c r="F8" s="3" t="s">
        <v>40</v>
      </c>
      <c r="G8" s="14" t="s">
        <v>62</v>
      </c>
      <c r="H8" s="47"/>
    </row>
    <row r="9" spans="1:8" ht="32" x14ac:dyDescent="0.2">
      <c r="B9" s="3">
        <f t="shared" si="0"/>
        <v>6</v>
      </c>
      <c r="C9" s="3">
        <v>4</v>
      </c>
      <c r="D9" s="3" t="s">
        <v>43</v>
      </c>
      <c r="E9" s="3" t="s">
        <v>41</v>
      </c>
      <c r="F9" s="3" t="s">
        <v>45</v>
      </c>
      <c r="G9" s="14" t="s">
        <v>63</v>
      </c>
      <c r="H9" s="47"/>
    </row>
    <row r="10" spans="1:8" ht="32" x14ac:dyDescent="0.2">
      <c r="B10" s="82">
        <f t="shared" si="0"/>
        <v>10</v>
      </c>
      <c r="C10" s="82">
        <v>2</v>
      </c>
      <c r="D10" s="82" t="s">
        <v>42</v>
      </c>
      <c r="E10" s="82" t="s">
        <v>556</v>
      </c>
      <c r="F10" s="82" t="s">
        <v>44</v>
      </c>
      <c r="G10" s="87" t="s">
        <v>63</v>
      </c>
      <c r="H10" s="88"/>
    </row>
    <row r="11" spans="1:8" x14ac:dyDescent="0.2">
      <c r="B11" s="82">
        <f t="shared" si="0"/>
        <v>12</v>
      </c>
      <c r="C11" s="82">
        <v>1</v>
      </c>
      <c r="D11" s="82" t="s">
        <v>649</v>
      </c>
      <c r="E11" s="82" t="s">
        <v>652</v>
      </c>
      <c r="F11" s="82" t="s">
        <v>7</v>
      </c>
      <c r="G11" s="87" t="s">
        <v>62</v>
      </c>
      <c r="H11" s="89" t="s">
        <v>657</v>
      </c>
    </row>
    <row r="12" spans="1:8" x14ac:dyDescent="0.2">
      <c r="B12" s="82">
        <f t="shared" si="0"/>
        <v>13</v>
      </c>
      <c r="C12" s="82">
        <v>1</v>
      </c>
      <c r="D12" s="82" t="s">
        <v>650</v>
      </c>
      <c r="E12" s="82" t="s">
        <v>651</v>
      </c>
      <c r="F12" s="82" t="s">
        <v>7</v>
      </c>
      <c r="G12" s="87" t="s">
        <v>62</v>
      </c>
      <c r="H12" s="89" t="s">
        <v>657</v>
      </c>
    </row>
    <row r="13" spans="1:8" x14ac:dyDescent="0.2">
      <c r="B13" s="82">
        <f t="shared" si="0"/>
        <v>14</v>
      </c>
      <c r="C13" s="82">
        <v>2</v>
      </c>
      <c r="D13" s="82" t="s">
        <v>337</v>
      </c>
      <c r="E13" s="82" t="s">
        <v>338</v>
      </c>
      <c r="F13" s="82" t="s">
        <v>7</v>
      </c>
      <c r="G13" s="87" t="s">
        <v>339</v>
      </c>
      <c r="H13" s="88"/>
    </row>
    <row r="14" spans="1:8" x14ac:dyDescent="0.2">
      <c r="B14" s="82">
        <f t="shared" si="0"/>
        <v>16</v>
      </c>
      <c r="C14" s="82">
        <v>2</v>
      </c>
      <c r="D14" s="82" t="s">
        <v>340</v>
      </c>
      <c r="E14" s="82" t="s">
        <v>341</v>
      </c>
      <c r="F14" s="82" t="s">
        <v>342</v>
      </c>
      <c r="G14" s="87" t="s">
        <v>343</v>
      </c>
      <c r="H14" s="88"/>
    </row>
    <row r="15" spans="1:8" x14ac:dyDescent="0.2">
      <c r="B15" s="82">
        <f t="shared" si="0"/>
        <v>18</v>
      </c>
      <c r="C15" s="82">
        <v>2</v>
      </c>
      <c r="D15" s="82" t="s">
        <v>344</v>
      </c>
      <c r="E15" s="82" t="s">
        <v>346</v>
      </c>
      <c r="F15" s="82" t="s">
        <v>342</v>
      </c>
      <c r="G15" s="87" t="s">
        <v>348</v>
      </c>
      <c r="H15" s="88"/>
    </row>
    <row r="16" spans="1:8" x14ac:dyDescent="0.2">
      <c r="B16" s="82">
        <f t="shared" si="0"/>
        <v>20</v>
      </c>
      <c r="C16" s="82">
        <v>4</v>
      </c>
      <c r="D16" s="82" t="s">
        <v>345</v>
      </c>
      <c r="E16" s="82" t="s">
        <v>347</v>
      </c>
      <c r="F16" s="82" t="s">
        <v>342</v>
      </c>
      <c r="G16" s="87" t="s">
        <v>349</v>
      </c>
      <c r="H16" s="88"/>
    </row>
    <row r="17" spans="1:8" x14ac:dyDescent="0.2">
      <c r="B17" s="82">
        <f t="shared" si="0"/>
        <v>24</v>
      </c>
      <c r="C17" s="82">
        <v>2</v>
      </c>
      <c r="D17" s="82" t="s">
        <v>350</v>
      </c>
      <c r="E17" s="82" t="s">
        <v>353</v>
      </c>
      <c r="F17" s="82" t="s">
        <v>355</v>
      </c>
      <c r="G17" s="87" t="s">
        <v>356</v>
      </c>
      <c r="H17" s="88"/>
    </row>
    <row r="18" spans="1:8" x14ac:dyDescent="0.2">
      <c r="B18" s="82">
        <f t="shared" si="0"/>
        <v>26</v>
      </c>
      <c r="C18" s="82">
        <v>2</v>
      </c>
      <c r="D18" s="82" t="s">
        <v>351</v>
      </c>
      <c r="E18" s="82" t="s">
        <v>354</v>
      </c>
      <c r="F18" s="82" t="s">
        <v>355</v>
      </c>
      <c r="G18" s="87" t="s">
        <v>357</v>
      </c>
      <c r="H18" s="88"/>
    </row>
    <row r="19" spans="1:8" x14ac:dyDescent="0.2">
      <c r="B19" s="82">
        <f t="shared" si="0"/>
        <v>28</v>
      </c>
      <c r="C19" s="82">
        <v>222</v>
      </c>
      <c r="D19" s="82" t="s">
        <v>352</v>
      </c>
      <c r="E19" s="82" t="s">
        <v>358</v>
      </c>
      <c r="F19" s="82" t="s">
        <v>342</v>
      </c>
      <c r="G19" s="87" t="s">
        <v>361</v>
      </c>
      <c r="H19" s="88"/>
    </row>
    <row r="20" spans="1:8" x14ac:dyDescent="0.2">
      <c r="B20" s="82">
        <f t="shared" si="0"/>
        <v>250</v>
      </c>
      <c r="C20" s="82">
        <v>2</v>
      </c>
      <c r="D20" s="82" t="s">
        <v>470</v>
      </c>
      <c r="E20" s="82" t="s">
        <v>477</v>
      </c>
      <c r="F20" s="82" t="s">
        <v>7</v>
      </c>
      <c r="G20" s="87" t="s">
        <v>62</v>
      </c>
      <c r="H20" s="90" t="s">
        <v>471</v>
      </c>
    </row>
    <row r="21" spans="1:8" x14ac:dyDescent="0.2">
      <c r="B21" s="82">
        <f t="shared" si="0"/>
        <v>252</v>
      </c>
      <c r="C21" s="82">
        <v>2</v>
      </c>
      <c r="D21" s="82" t="s">
        <v>262</v>
      </c>
      <c r="E21" s="82" t="s">
        <v>263</v>
      </c>
      <c r="F21" s="82" t="s">
        <v>7</v>
      </c>
      <c r="G21" s="87" t="s">
        <v>62</v>
      </c>
      <c r="H21" s="90" t="s">
        <v>389</v>
      </c>
    </row>
    <row r="22" spans="1:8" x14ac:dyDescent="0.2">
      <c r="A22" s="32" t="s">
        <v>31</v>
      </c>
      <c r="B22" s="24">
        <f t="shared" si="0"/>
        <v>254</v>
      </c>
    </row>
    <row r="23" spans="1:8" ht="64" x14ac:dyDescent="0.2">
      <c r="D23" s="31" t="s">
        <v>20</v>
      </c>
      <c r="E23" s="30" t="s">
        <v>359</v>
      </c>
    </row>
    <row r="24" spans="1:8" ht="96" x14ac:dyDescent="0.2">
      <c r="E24" s="30" t="s">
        <v>360</v>
      </c>
    </row>
    <row r="25" spans="1:8" x14ac:dyDescent="0.2">
      <c r="E25" s="30"/>
    </row>
    <row r="26" spans="1:8" x14ac:dyDescent="0.2">
      <c r="E26" s="10"/>
    </row>
  </sheetData>
  <phoneticPr fontId="5" type="noConversion"/>
  <pageMargins left="0.75" right="0.75" top="1" bottom="1" header="0.5" footer="0.5"/>
  <pageSetup scale="45" fitToHeight="0" orientation="portrait" horizontalDpi="4294967292" verticalDpi="4294967292"/>
  <headerFooter>
    <oddFooter>&amp;A&amp;RPage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I31"/>
  <sheetViews>
    <sheetView topLeftCell="A6" workbookViewId="0">
      <selection activeCell="D3" sqref="D3"/>
    </sheetView>
  </sheetViews>
  <sheetFormatPr baseColWidth="10" defaultColWidth="11" defaultRowHeight="16" x14ac:dyDescent="0.2"/>
  <cols>
    <col min="2" max="2" width="13" customWidth="1"/>
    <col min="4" max="4" width="19" customWidth="1"/>
    <col min="5" max="5" width="41.1640625" customWidth="1"/>
    <col min="6" max="6" width="25.5" customWidth="1"/>
    <col min="7" max="7" width="29.1640625" customWidth="1"/>
    <col min="8" max="8" width="32.6640625" customWidth="1"/>
    <col min="9" max="9" width="28.6640625" customWidth="1"/>
  </cols>
  <sheetData>
    <row r="1" spans="1:8" ht="24" x14ac:dyDescent="0.3">
      <c r="A1" s="36" t="s">
        <v>194</v>
      </c>
      <c r="B1" s="155" t="s">
        <v>142</v>
      </c>
      <c r="C1" s="156"/>
      <c r="D1" s="157"/>
      <c r="E1" s="164" t="s">
        <v>1126</v>
      </c>
    </row>
    <row r="2" spans="1:8" ht="19" x14ac:dyDescent="0.25">
      <c r="A2" s="117">
        <v>42065</v>
      </c>
      <c r="B2" s="25" t="s">
        <v>30</v>
      </c>
      <c r="C2" s="125">
        <v>43</v>
      </c>
      <c r="D2" s="125">
        <v>82</v>
      </c>
      <c r="E2" t="s">
        <v>37</v>
      </c>
    </row>
    <row r="3" spans="1:8" ht="19" x14ac:dyDescent="0.25">
      <c r="A3" s="118" t="s">
        <v>1105</v>
      </c>
      <c r="B3" s="25" t="s">
        <v>29</v>
      </c>
      <c r="C3" s="26">
        <f>B27</f>
        <v>82</v>
      </c>
      <c r="D3" s="34" t="s">
        <v>32</v>
      </c>
      <c r="E3" s="20" t="s">
        <v>141</v>
      </c>
    </row>
    <row r="4" spans="1:8" ht="64" x14ac:dyDescent="0.2">
      <c r="E4" s="41" t="s">
        <v>259</v>
      </c>
    </row>
    <row r="5" spans="1:8" x14ac:dyDescent="0.2">
      <c r="B5" s="18" t="s">
        <v>33</v>
      </c>
      <c r="C5" s="18" t="s">
        <v>31</v>
      </c>
      <c r="D5" s="18" t="s">
        <v>34</v>
      </c>
      <c r="E5" s="18" t="s">
        <v>36</v>
      </c>
      <c r="F5" s="18" t="s">
        <v>35</v>
      </c>
      <c r="G5" s="18" t="s">
        <v>61</v>
      </c>
      <c r="H5" s="18" t="s">
        <v>20</v>
      </c>
    </row>
    <row r="6" spans="1:8" ht="80" x14ac:dyDescent="0.2">
      <c r="B6" s="3">
        <v>0</v>
      </c>
      <c r="C6" s="3">
        <v>2</v>
      </c>
      <c r="D6" s="3" t="s">
        <v>30</v>
      </c>
      <c r="E6" s="3" t="s">
        <v>143</v>
      </c>
      <c r="F6" s="3" t="s">
        <v>7</v>
      </c>
      <c r="G6" s="14" t="s">
        <v>62</v>
      </c>
      <c r="H6" s="47"/>
    </row>
    <row r="7" spans="1:8" ht="64" x14ac:dyDescent="0.2">
      <c r="B7" s="3">
        <f t="shared" ref="B7:B26" si="0">B6+C6</f>
        <v>2</v>
      </c>
      <c r="C7" s="3">
        <v>2</v>
      </c>
      <c r="D7" s="3" t="s">
        <v>38</v>
      </c>
      <c r="E7" s="3" t="s">
        <v>261</v>
      </c>
      <c r="F7" s="3" t="s">
        <v>7</v>
      </c>
      <c r="G7" s="14" t="s">
        <v>62</v>
      </c>
      <c r="H7" s="47"/>
    </row>
    <row r="8" spans="1:8" ht="64" x14ac:dyDescent="0.2">
      <c r="B8" s="3">
        <f t="shared" si="0"/>
        <v>4</v>
      </c>
      <c r="C8" s="3">
        <v>2</v>
      </c>
      <c r="D8" s="3" t="s">
        <v>39</v>
      </c>
      <c r="E8" s="3" t="s">
        <v>145</v>
      </c>
      <c r="F8" s="3" t="s">
        <v>40</v>
      </c>
      <c r="G8" s="14" t="s">
        <v>62</v>
      </c>
      <c r="H8" s="47"/>
    </row>
    <row r="9" spans="1:8" ht="32" x14ac:dyDescent="0.2">
      <c r="B9" s="3">
        <f t="shared" si="0"/>
        <v>6</v>
      </c>
      <c r="C9" s="3">
        <v>4</v>
      </c>
      <c r="D9" s="3" t="s">
        <v>43</v>
      </c>
      <c r="E9" s="3" t="s">
        <v>41</v>
      </c>
      <c r="F9" s="3" t="s">
        <v>45</v>
      </c>
      <c r="G9" s="14" t="s">
        <v>63</v>
      </c>
      <c r="H9" s="47"/>
    </row>
    <row r="10" spans="1:8" ht="32" x14ac:dyDescent="0.2">
      <c r="B10" s="3">
        <f t="shared" si="0"/>
        <v>10</v>
      </c>
      <c r="C10" s="3">
        <v>2</v>
      </c>
      <c r="D10" s="3" t="s">
        <v>42</v>
      </c>
      <c r="E10" s="3" t="s">
        <v>327</v>
      </c>
      <c r="F10" s="3" t="s">
        <v>44</v>
      </c>
      <c r="G10" s="14" t="s">
        <v>63</v>
      </c>
      <c r="H10" s="47"/>
    </row>
    <row r="11" spans="1:8" x14ac:dyDescent="0.2">
      <c r="B11" s="3">
        <f t="shared" si="0"/>
        <v>12</v>
      </c>
      <c r="C11" s="82">
        <v>1</v>
      </c>
      <c r="D11" s="82" t="s">
        <v>649</v>
      </c>
      <c r="E11" s="82" t="s">
        <v>652</v>
      </c>
      <c r="F11" s="82" t="s">
        <v>7</v>
      </c>
      <c r="G11" s="87" t="s">
        <v>62</v>
      </c>
      <c r="H11" s="89" t="s">
        <v>657</v>
      </c>
    </row>
    <row r="12" spans="1:8" x14ac:dyDescent="0.2">
      <c r="B12" s="3">
        <f t="shared" si="0"/>
        <v>13</v>
      </c>
      <c r="C12" s="82">
        <v>1</v>
      </c>
      <c r="D12" s="82" t="s">
        <v>650</v>
      </c>
      <c r="E12" s="82" t="s">
        <v>651</v>
      </c>
      <c r="F12" s="82" t="s">
        <v>7</v>
      </c>
      <c r="G12" s="87" t="s">
        <v>62</v>
      </c>
      <c r="H12" s="89" t="s">
        <v>657</v>
      </c>
    </row>
    <row r="13" spans="1:8" x14ac:dyDescent="0.2">
      <c r="A13" s="44"/>
      <c r="B13" s="3">
        <f t="shared" si="0"/>
        <v>14</v>
      </c>
      <c r="C13" s="136">
        <v>4</v>
      </c>
      <c r="D13" s="136" t="s">
        <v>274</v>
      </c>
      <c r="E13" s="136" t="s">
        <v>272</v>
      </c>
      <c r="F13" s="46" t="s">
        <v>271</v>
      </c>
      <c r="G13" s="86" t="s">
        <v>270</v>
      </c>
      <c r="H13" s="63" t="s">
        <v>899</v>
      </c>
    </row>
    <row r="14" spans="1:8" x14ac:dyDescent="0.2">
      <c r="A14" s="44"/>
      <c r="B14" s="3">
        <f t="shared" si="0"/>
        <v>18</v>
      </c>
      <c r="C14" s="136">
        <v>4</v>
      </c>
      <c r="D14" s="136" t="s">
        <v>275</v>
      </c>
      <c r="E14" s="136" t="s">
        <v>273</v>
      </c>
      <c r="F14" s="46" t="s">
        <v>271</v>
      </c>
      <c r="G14" s="86" t="s">
        <v>270</v>
      </c>
      <c r="H14" s="63" t="s">
        <v>899</v>
      </c>
    </row>
    <row r="15" spans="1:8" x14ac:dyDescent="0.2">
      <c r="A15" s="44"/>
      <c r="B15" s="3">
        <f t="shared" si="0"/>
        <v>22</v>
      </c>
      <c r="C15" s="136">
        <v>16</v>
      </c>
      <c r="D15" s="136" t="s">
        <v>276</v>
      </c>
      <c r="E15" s="136" t="s">
        <v>277</v>
      </c>
      <c r="F15" s="46" t="s">
        <v>271</v>
      </c>
      <c r="G15" s="86" t="s">
        <v>270</v>
      </c>
      <c r="H15" s="63" t="s">
        <v>900</v>
      </c>
    </row>
    <row r="16" spans="1:8" ht="64" x14ac:dyDescent="0.2">
      <c r="A16" s="44"/>
      <c r="B16" s="3">
        <f t="shared" si="0"/>
        <v>38</v>
      </c>
      <c r="C16" s="136">
        <v>4</v>
      </c>
      <c r="D16" s="136" t="s">
        <v>278</v>
      </c>
      <c r="E16" s="136" t="s">
        <v>283</v>
      </c>
      <c r="F16" s="46" t="s">
        <v>1014</v>
      </c>
      <c r="G16" s="86" t="s">
        <v>62</v>
      </c>
      <c r="H16" s="63" t="s">
        <v>1015</v>
      </c>
    </row>
    <row r="17" spans="1:9" ht="144" x14ac:dyDescent="0.2">
      <c r="A17" s="44"/>
      <c r="B17" s="3">
        <f t="shared" si="0"/>
        <v>42</v>
      </c>
      <c r="C17" s="136">
        <v>2</v>
      </c>
      <c r="D17" s="136" t="s">
        <v>279</v>
      </c>
      <c r="E17" s="136" t="s">
        <v>898</v>
      </c>
      <c r="F17" s="158" t="s">
        <v>896</v>
      </c>
      <c r="G17" s="86" t="s">
        <v>62</v>
      </c>
      <c r="H17" s="92" t="s">
        <v>901</v>
      </c>
      <c r="I17" s="92" t="s">
        <v>1098</v>
      </c>
    </row>
    <row r="18" spans="1:9" ht="80" x14ac:dyDescent="0.2">
      <c r="A18" s="44"/>
      <c r="B18" s="3">
        <f t="shared" si="0"/>
        <v>44</v>
      </c>
      <c r="C18" s="136">
        <v>2</v>
      </c>
      <c r="D18" s="136" t="s">
        <v>280</v>
      </c>
      <c r="E18" s="136" t="s">
        <v>897</v>
      </c>
      <c r="F18" s="158" t="s">
        <v>896</v>
      </c>
      <c r="G18" s="86" t="s">
        <v>62</v>
      </c>
      <c r="H18" s="92" t="s">
        <v>901</v>
      </c>
    </row>
    <row r="19" spans="1:9" x14ac:dyDescent="0.2">
      <c r="A19" s="44"/>
      <c r="B19" s="3">
        <f t="shared" si="0"/>
        <v>46</v>
      </c>
      <c r="C19" s="159">
        <v>4</v>
      </c>
      <c r="D19" s="159" t="s">
        <v>1120</v>
      </c>
      <c r="E19" s="159" t="s">
        <v>1127</v>
      </c>
      <c r="F19" s="70" t="s">
        <v>271</v>
      </c>
      <c r="G19" s="160" t="s">
        <v>270</v>
      </c>
      <c r="H19" s="161" t="s">
        <v>899</v>
      </c>
    </row>
    <row r="20" spans="1:9" x14ac:dyDescent="0.2">
      <c r="A20" s="44"/>
      <c r="B20" s="3">
        <f t="shared" si="0"/>
        <v>50</v>
      </c>
      <c r="C20" s="159">
        <v>4</v>
      </c>
      <c r="D20" s="159" t="s">
        <v>1121</v>
      </c>
      <c r="E20" s="159" t="s">
        <v>1128</v>
      </c>
      <c r="F20" s="70" t="s">
        <v>271</v>
      </c>
      <c r="G20" s="160" t="s">
        <v>270</v>
      </c>
      <c r="H20" s="161" t="s">
        <v>899</v>
      </c>
    </row>
    <row r="21" spans="1:9" ht="32" x14ac:dyDescent="0.2">
      <c r="A21" s="44"/>
      <c r="B21" s="3">
        <f t="shared" si="0"/>
        <v>54</v>
      </c>
      <c r="C21" s="159">
        <v>16</v>
      </c>
      <c r="D21" s="159" t="s">
        <v>1122</v>
      </c>
      <c r="E21" s="159" t="s">
        <v>1129</v>
      </c>
      <c r="F21" s="70" t="s">
        <v>271</v>
      </c>
      <c r="G21" s="160" t="s">
        <v>270</v>
      </c>
      <c r="H21" s="161" t="s">
        <v>900</v>
      </c>
    </row>
    <row r="22" spans="1:9" ht="64" x14ac:dyDescent="0.2">
      <c r="A22" s="44"/>
      <c r="B22" s="3">
        <f t="shared" si="0"/>
        <v>70</v>
      </c>
      <c r="C22" s="159">
        <v>4</v>
      </c>
      <c r="D22" s="159" t="s">
        <v>1123</v>
      </c>
      <c r="E22" s="159" t="s">
        <v>1130</v>
      </c>
      <c r="F22" s="70" t="s">
        <v>1014</v>
      </c>
      <c r="G22" s="160" t="s">
        <v>62</v>
      </c>
      <c r="H22" s="161" t="s">
        <v>1015</v>
      </c>
    </row>
    <row r="23" spans="1:9" ht="144" x14ac:dyDescent="0.2">
      <c r="A23" s="44"/>
      <c r="B23" s="3">
        <f t="shared" si="0"/>
        <v>74</v>
      </c>
      <c r="C23" s="159">
        <v>2</v>
      </c>
      <c r="D23" s="159" t="s">
        <v>1124</v>
      </c>
      <c r="E23" s="159" t="s">
        <v>1131</v>
      </c>
      <c r="F23" s="162" t="s">
        <v>896</v>
      </c>
      <c r="G23" s="160" t="s">
        <v>62</v>
      </c>
      <c r="H23" s="163" t="s">
        <v>901</v>
      </c>
      <c r="I23" s="92" t="s">
        <v>1098</v>
      </c>
    </row>
    <row r="24" spans="1:9" ht="80" x14ac:dyDescent="0.2">
      <c r="A24" s="44"/>
      <c r="B24" s="3">
        <f t="shared" si="0"/>
        <v>76</v>
      </c>
      <c r="C24" s="159">
        <v>2</v>
      </c>
      <c r="D24" s="159" t="s">
        <v>1125</v>
      </c>
      <c r="E24" s="159" t="s">
        <v>1132</v>
      </c>
      <c r="F24" s="162" t="s">
        <v>896</v>
      </c>
      <c r="G24" s="160" t="s">
        <v>62</v>
      </c>
      <c r="H24" s="163" t="s">
        <v>901</v>
      </c>
    </row>
    <row r="25" spans="1:9" x14ac:dyDescent="0.2">
      <c r="B25" s="3">
        <f t="shared" si="0"/>
        <v>78</v>
      </c>
      <c r="C25" s="46">
        <v>2</v>
      </c>
      <c r="D25" s="46" t="s">
        <v>262</v>
      </c>
      <c r="E25" s="46" t="s">
        <v>263</v>
      </c>
      <c r="F25" s="46" t="s">
        <v>7</v>
      </c>
      <c r="G25" s="83" t="s">
        <v>62</v>
      </c>
      <c r="H25" s="63" t="s">
        <v>389</v>
      </c>
    </row>
    <row r="26" spans="1:9" x14ac:dyDescent="0.2">
      <c r="B26" s="3">
        <f t="shared" si="0"/>
        <v>80</v>
      </c>
      <c r="C26" s="46">
        <v>2</v>
      </c>
      <c r="D26" s="46" t="s">
        <v>470</v>
      </c>
      <c r="E26" s="46" t="s">
        <v>473</v>
      </c>
      <c r="F26" s="46" t="s">
        <v>7</v>
      </c>
      <c r="G26" s="83" t="s">
        <v>62</v>
      </c>
      <c r="H26" s="63" t="s">
        <v>471</v>
      </c>
    </row>
    <row r="27" spans="1:9" x14ac:dyDescent="0.2">
      <c r="A27" s="32" t="s">
        <v>31</v>
      </c>
      <c r="B27" s="24">
        <f>B26+C26</f>
        <v>82</v>
      </c>
    </row>
    <row r="28" spans="1:9" x14ac:dyDescent="0.2">
      <c r="D28" s="31" t="s">
        <v>20</v>
      </c>
      <c r="E28" s="42" t="s">
        <v>282</v>
      </c>
      <c r="F28" s="50"/>
    </row>
    <row r="29" spans="1:9" ht="272" x14ac:dyDescent="0.2">
      <c r="E29" s="30" t="s">
        <v>390</v>
      </c>
      <c r="H29" s="115" t="s">
        <v>895</v>
      </c>
    </row>
    <row r="30" spans="1:9" x14ac:dyDescent="0.2">
      <c r="E30" s="30"/>
    </row>
    <row r="31" spans="1:9" x14ac:dyDescent="0.2">
      <c r="E31" s="10"/>
    </row>
  </sheetData>
  <phoneticPr fontId="5" type="noConversion"/>
  <pageMargins left="0.75" right="0.75" top="1" bottom="1" header="0.5" footer="0.5"/>
  <pageSetup scale="39" fitToHeight="0" orientation="portrait" horizontalDpi="4294967292" verticalDpi="4294967292"/>
  <headerFooter>
    <oddFooter>&amp;A&amp;RPage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H61"/>
  <sheetViews>
    <sheetView topLeftCell="B48" zoomScale="90" zoomScaleNormal="90" zoomScalePageLayoutView="90" workbookViewId="0">
      <selection activeCell="D62" sqref="D62"/>
    </sheetView>
  </sheetViews>
  <sheetFormatPr baseColWidth="10" defaultColWidth="11" defaultRowHeight="16" x14ac:dyDescent="0.2"/>
  <cols>
    <col min="2" max="2" width="13" customWidth="1"/>
    <col min="4" max="4" width="19" customWidth="1"/>
    <col min="5" max="5" width="41.1640625" customWidth="1"/>
    <col min="6" max="6" width="25.5" customWidth="1"/>
    <col min="7" max="7" width="30.83203125" customWidth="1"/>
    <col min="8" max="8" width="32.6640625" customWidth="1"/>
    <col min="9" max="9" width="14.33203125" bestFit="1" customWidth="1"/>
  </cols>
  <sheetData>
    <row r="1" spans="1:8" ht="24" x14ac:dyDescent="0.3">
      <c r="A1" s="36" t="s">
        <v>194</v>
      </c>
      <c r="B1" s="27" t="s">
        <v>146</v>
      </c>
      <c r="C1" s="28"/>
      <c r="D1" s="29"/>
      <c r="E1" s="165" t="s">
        <v>1126</v>
      </c>
    </row>
    <row r="2" spans="1:8" ht="19" x14ac:dyDescent="0.2">
      <c r="A2" s="131">
        <v>42065</v>
      </c>
      <c r="B2" s="33" t="s">
        <v>30</v>
      </c>
      <c r="C2" s="34">
        <v>44</v>
      </c>
      <c r="D2" s="34">
        <v>108</v>
      </c>
      <c r="E2" t="s">
        <v>37</v>
      </c>
      <c r="G2" t="s">
        <v>187</v>
      </c>
    </row>
    <row r="3" spans="1:8" ht="19" x14ac:dyDescent="0.2">
      <c r="A3" s="44" t="s">
        <v>1105</v>
      </c>
      <c r="B3" s="33" t="s">
        <v>29</v>
      </c>
      <c r="C3" s="34">
        <f>B40</f>
        <v>254</v>
      </c>
      <c r="D3" s="127" t="s">
        <v>32</v>
      </c>
      <c r="E3" s="23" t="s">
        <v>141</v>
      </c>
      <c r="G3" t="s">
        <v>188</v>
      </c>
    </row>
    <row r="4" spans="1:8" ht="65" x14ac:dyDescent="0.25">
      <c r="B4" s="61" t="s">
        <v>539</v>
      </c>
      <c r="E4" s="41" t="s">
        <v>259</v>
      </c>
    </row>
    <row r="5" spans="1:8" x14ac:dyDescent="0.2">
      <c r="B5" s="18" t="s">
        <v>33</v>
      </c>
      <c r="C5" s="18" t="s">
        <v>31</v>
      </c>
      <c r="D5" s="18" t="s">
        <v>34</v>
      </c>
      <c r="E5" s="18" t="s">
        <v>36</v>
      </c>
      <c r="F5" s="18" t="s">
        <v>35</v>
      </c>
      <c r="G5" s="18" t="s">
        <v>61</v>
      </c>
      <c r="H5" s="18" t="s">
        <v>20</v>
      </c>
    </row>
    <row r="6" spans="1:8" ht="80" x14ac:dyDescent="0.2">
      <c r="B6" s="3">
        <v>0</v>
      </c>
      <c r="C6" s="3">
        <v>2</v>
      </c>
      <c r="D6" s="3" t="s">
        <v>30</v>
      </c>
      <c r="E6" s="3" t="s">
        <v>144</v>
      </c>
      <c r="F6" s="3" t="s">
        <v>7</v>
      </c>
      <c r="G6" s="14" t="s">
        <v>62</v>
      </c>
      <c r="H6" s="47"/>
    </row>
    <row r="7" spans="1:8" ht="64" x14ac:dyDescent="0.2">
      <c r="B7" s="3">
        <f t="shared" ref="B7:B39" si="0">B6+C6</f>
        <v>2</v>
      </c>
      <c r="C7" s="3">
        <v>2</v>
      </c>
      <c r="D7" s="3" t="s">
        <v>38</v>
      </c>
      <c r="E7" s="3" t="s">
        <v>261</v>
      </c>
      <c r="F7" s="3" t="s">
        <v>7</v>
      </c>
      <c r="G7" s="14" t="s">
        <v>62</v>
      </c>
      <c r="H7" s="62"/>
    </row>
    <row r="8" spans="1:8" ht="80" x14ac:dyDescent="0.2">
      <c r="B8" s="3">
        <f t="shared" si="0"/>
        <v>4</v>
      </c>
      <c r="C8" s="3">
        <v>2</v>
      </c>
      <c r="D8" s="3" t="s">
        <v>39</v>
      </c>
      <c r="E8" s="3" t="s">
        <v>297</v>
      </c>
      <c r="F8" s="3" t="s">
        <v>40</v>
      </c>
      <c r="G8" s="14" t="s">
        <v>62</v>
      </c>
      <c r="H8" s="47"/>
    </row>
    <row r="9" spans="1:8" ht="32" x14ac:dyDescent="0.2">
      <c r="B9" s="3">
        <f t="shared" si="0"/>
        <v>6</v>
      </c>
      <c r="C9" s="3">
        <v>4</v>
      </c>
      <c r="D9" s="3" t="s">
        <v>43</v>
      </c>
      <c r="E9" s="3" t="s">
        <v>41</v>
      </c>
      <c r="F9" s="3" t="s">
        <v>45</v>
      </c>
      <c r="G9" s="14" t="s">
        <v>63</v>
      </c>
      <c r="H9" s="47"/>
    </row>
    <row r="10" spans="1:8" ht="32" x14ac:dyDescent="0.2">
      <c r="B10" s="94">
        <f t="shared" si="0"/>
        <v>10</v>
      </c>
      <c r="C10" s="94">
        <v>2</v>
      </c>
      <c r="D10" s="94" t="s">
        <v>42</v>
      </c>
      <c r="E10" s="94" t="s">
        <v>556</v>
      </c>
      <c r="F10" s="94" t="s">
        <v>44</v>
      </c>
      <c r="G10" s="95" t="s">
        <v>63</v>
      </c>
      <c r="H10" s="96"/>
    </row>
    <row r="11" spans="1:8" x14ac:dyDescent="0.2">
      <c r="B11" s="94">
        <f t="shared" si="0"/>
        <v>12</v>
      </c>
      <c r="C11" s="94">
        <v>1</v>
      </c>
      <c r="D11" s="94" t="s">
        <v>649</v>
      </c>
      <c r="E11" s="94" t="s">
        <v>652</v>
      </c>
      <c r="F11" s="94" t="s">
        <v>7</v>
      </c>
      <c r="G11" s="95" t="s">
        <v>62</v>
      </c>
      <c r="H11" s="84" t="s">
        <v>657</v>
      </c>
    </row>
    <row r="12" spans="1:8" x14ac:dyDescent="0.2">
      <c r="B12" s="94">
        <f t="shared" si="0"/>
        <v>13</v>
      </c>
      <c r="C12" s="94">
        <v>1</v>
      </c>
      <c r="D12" s="94" t="s">
        <v>650</v>
      </c>
      <c r="E12" s="94" t="s">
        <v>651</v>
      </c>
      <c r="F12" s="94" t="s">
        <v>7</v>
      </c>
      <c r="G12" s="95" t="s">
        <v>62</v>
      </c>
      <c r="H12" s="84" t="s">
        <v>657</v>
      </c>
    </row>
    <row r="13" spans="1:8" x14ac:dyDescent="0.2">
      <c r="B13" s="94">
        <f t="shared" si="0"/>
        <v>14</v>
      </c>
      <c r="C13" s="82">
        <f>4</f>
        <v>4</v>
      </c>
      <c r="D13" s="82" t="s">
        <v>274</v>
      </c>
      <c r="E13" s="82" t="s">
        <v>286</v>
      </c>
      <c r="F13" s="94" t="s">
        <v>147</v>
      </c>
      <c r="G13" s="86" t="s">
        <v>148</v>
      </c>
      <c r="H13" s="96"/>
    </row>
    <row r="14" spans="1:8" x14ac:dyDescent="0.2">
      <c r="B14" s="94">
        <f t="shared" si="0"/>
        <v>18</v>
      </c>
      <c r="C14" s="82">
        <f>4</f>
        <v>4</v>
      </c>
      <c r="D14" s="82" t="s">
        <v>275</v>
      </c>
      <c r="E14" s="82" t="s">
        <v>287</v>
      </c>
      <c r="F14" s="94" t="s">
        <v>147</v>
      </c>
      <c r="G14" s="86" t="s">
        <v>148</v>
      </c>
      <c r="H14" s="96"/>
    </row>
    <row r="15" spans="1:8" x14ac:dyDescent="0.2">
      <c r="B15" s="94">
        <f t="shared" si="0"/>
        <v>22</v>
      </c>
      <c r="C15" s="82">
        <f>4*4</f>
        <v>16</v>
      </c>
      <c r="D15" s="82" t="s">
        <v>284</v>
      </c>
      <c r="E15" s="82" t="s">
        <v>285</v>
      </c>
      <c r="F15" s="94" t="s">
        <v>147</v>
      </c>
      <c r="G15" s="86" t="s">
        <v>148</v>
      </c>
      <c r="H15" s="96"/>
    </row>
    <row r="16" spans="1:8" x14ac:dyDescent="0.2">
      <c r="B16" s="94">
        <f t="shared" si="0"/>
        <v>38</v>
      </c>
      <c r="C16" s="82">
        <f>2</f>
        <v>2</v>
      </c>
      <c r="D16" s="82" t="s">
        <v>288</v>
      </c>
      <c r="E16" s="82" t="s">
        <v>289</v>
      </c>
      <c r="F16" s="94" t="s">
        <v>290</v>
      </c>
      <c r="G16" s="86" t="s">
        <v>62</v>
      </c>
      <c r="H16" s="96"/>
    </row>
    <row r="17" spans="2:8" x14ac:dyDescent="0.2">
      <c r="B17" s="94">
        <f t="shared" si="0"/>
        <v>40</v>
      </c>
      <c r="C17" s="82">
        <v>4</v>
      </c>
      <c r="D17" s="82" t="s">
        <v>149</v>
      </c>
      <c r="E17" s="82" t="s">
        <v>150</v>
      </c>
      <c r="F17" s="94" t="s">
        <v>147</v>
      </c>
      <c r="G17" s="86" t="s">
        <v>161</v>
      </c>
      <c r="H17" s="96"/>
    </row>
    <row r="18" spans="2:8" x14ac:dyDescent="0.2">
      <c r="B18" s="94">
        <f t="shared" si="0"/>
        <v>44</v>
      </c>
      <c r="C18" s="82">
        <v>4</v>
      </c>
      <c r="D18" s="82" t="s">
        <v>151</v>
      </c>
      <c r="E18" s="82" t="s">
        <v>152</v>
      </c>
      <c r="F18" s="94" t="s">
        <v>147</v>
      </c>
      <c r="G18" s="86" t="s">
        <v>163</v>
      </c>
      <c r="H18" s="96" t="s">
        <v>572</v>
      </c>
    </row>
    <row r="19" spans="2:8" x14ac:dyDescent="0.2">
      <c r="B19" s="94">
        <f t="shared" si="0"/>
        <v>48</v>
      </c>
      <c r="C19" s="82">
        <v>4</v>
      </c>
      <c r="D19" s="82" t="s">
        <v>153</v>
      </c>
      <c r="E19" s="82" t="s">
        <v>154</v>
      </c>
      <c r="F19" s="94" t="s">
        <v>147</v>
      </c>
      <c r="G19" s="86" t="s">
        <v>162</v>
      </c>
      <c r="H19" s="96"/>
    </row>
    <row r="20" spans="2:8" x14ac:dyDescent="0.2">
      <c r="B20" s="94">
        <f t="shared" si="0"/>
        <v>52</v>
      </c>
      <c r="C20" s="82">
        <v>4</v>
      </c>
      <c r="D20" s="82" t="s">
        <v>155</v>
      </c>
      <c r="E20" s="82" t="s">
        <v>159</v>
      </c>
      <c r="F20" s="94" t="s">
        <v>156</v>
      </c>
      <c r="G20" s="86" t="s">
        <v>164</v>
      </c>
      <c r="H20" s="96"/>
    </row>
    <row r="21" spans="2:8" x14ac:dyDescent="0.2">
      <c r="B21" s="94">
        <f t="shared" si="0"/>
        <v>56</v>
      </c>
      <c r="C21" s="82">
        <v>4</v>
      </c>
      <c r="D21" s="82" t="s">
        <v>157</v>
      </c>
      <c r="E21" s="82" t="s">
        <v>158</v>
      </c>
      <c r="F21" s="94" t="s">
        <v>156</v>
      </c>
      <c r="G21" s="86" t="s">
        <v>165</v>
      </c>
      <c r="H21" s="96"/>
    </row>
    <row r="22" spans="2:8" x14ac:dyDescent="0.2">
      <c r="B22" s="94">
        <f t="shared" si="0"/>
        <v>60</v>
      </c>
      <c r="C22" s="82">
        <v>4</v>
      </c>
      <c r="D22" s="82" t="s">
        <v>167</v>
      </c>
      <c r="E22" s="82" t="s">
        <v>160</v>
      </c>
      <c r="F22" s="94" t="s">
        <v>156</v>
      </c>
      <c r="G22" s="86" t="s">
        <v>166</v>
      </c>
      <c r="H22" s="96"/>
    </row>
    <row r="23" spans="2:8" x14ac:dyDescent="0.2">
      <c r="B23" s="94">
        <f t="shared" si="0"/>
        <v>64</v>
      </c>
      <c r="C23" s="82">
        <v>2</v>
      </c>
      <c r="D23" s="82" t="s">
        <v>168</v>
      </c>
      <c r="E23" s="82" t="s">
        <v>169</v>
      </c>
      <c r="F23" s="94" t="s">
        <v>177</v>
      </c>
      <c r="G23" s="86" t="s">
        <v>170</v>
      </c>
      <c r="H23" s="96"/>
    </row>
    <row r="24" spans="2:8" x14ac:dyDescent="0.2">
      <c r="B24" s="94">
        <f t="shared" si="0"/>
        <v>66</v>
      </c>
      <c r="C24" s="82">
        <v>2</v>
      </c>
      <c r="D24" s="82" t="s">
        <v>171</v>
      </c>
      <c r="E24" s="82" t="s">
        <v>172</v>
      </c>
      <c r="F24" s="94" t="s">
        <v>173</v>
      </c>
      <c r="G24" s="86" t="s">
        <v>174</v>
      </c>
      <c r="H24" s="96" t="s">
        <v>572</v>
      </c>
    </row>
    <row r="25" spans="2:8" x14ac:dyDescent="0.2">
      <c r="B25" s="94">
        <f t="shared" si="0"/>
        <v>68</v>
      </c>
      <c r="C25" s="82">
        <v>1</v>
      </c>
      <c r="D25" s="82" t="s">
        <v>175</v>
      </c>
      <c r="E25" s="82" t="s">
        <v>571</v>
      </c>
      <c r="F25" s="94" t="s">
        <v>176</v>
      </c>
      <c r="G25" s="86" t="s">
        <v>178</v>
      </c>
      <c r="H25" s="96" t="s">
        <v>572</v>
      </c>
    </row>
    <row r="26" spans="2:8" x14ac:dyDescent="0.2">
      <c r="B26" s="94">
        <f t="shared" si="0"/>
        <v>69</v>
      </c>
      <c r="C26" s="35">
        <v>3</v>
      </c>
      <c r="D26" s="35" t="s">
        <v>179</v>
      </c>
      <c r="E26" s="35" t="s">
        <v>180</v>
      </c>
      <c r="F26" s="3" t="s">
        <v>7</v>
      </c>
      <c r="G26" s="22" t="s">
        <v>294</v>
      </c>
      <c r="H26" s="47"/>
    </row>
    <row r="27" spans="2:8" x14ac:dyDescent="0.2">
      <c r="B27" s="94">
        <f t="shared" si="0"/>
        <v>72</v>
      </c>
      <c r="C27" s="35">
        <v>1</v>
      </c>
      <c r="D27" s="35" t="s">
        <v>291</v>
      </c>
      <c r="E27" s="35" t="s">
        <v>295</v>
      </c>
      <c r="F27" s="3" t="s">
        <v>292</v>
      </c>
      <c r="G27" s="22" t="s">
        <v>184</v>
      </c>
      <c r="H27" s="47"/>
    </row>
    <row r="28" spans="2:8" x14ac:dyDescent="0.2">
      <c r="B28" s="94">
        <f t="shared" si="0"/>
        <v>73</v>
      </c>
      <c r="C28" s="35">
        <v>1</v>
      </c>
      <c r="D28" s="35" t="s">
        <v>1178</v>
      </c>
      <c r="E28" s="35" t="s">
        <v>1179</v>
      </c>
      <c r="F28" s="3" t="s">
        <v>1180</v>
      </c>
      <c r="G28" s="22" t="s">
        <v>1181</v>
      </c>
      <c r="H28" s="47"/>
    </row>
    <row r="29" spans="2:8" x14ac:dyDescent="0.2">
      <c r="B29" s="94">
        <f t="shared" si="0"/>
        <v>74</v>
      </c>
      <c r="C29" s="35">
        <v>1</v>
      </c>
      <c r="D29" s="35" t="s">
        <v>293</v>
      </c>
      <c r="E29" s="35" t="s">
        <v>296</v>
      </c>
      <c r="F29" s="3" t="s">
        <v>292</v>
      </c>
      <c r="G29" s="22" t="s">
        <v>184</v>
      </c>
      <c r="H29" s="47"/>
    </row>
    <row r="30" spans="2:8" x14ac:dyDescent="0.2">
      <c r="B30" s="94">
        <f t="shared" si="0"/>
        <v>75</v>
      </c>
      <c r="C30" s="35">
        <v>1</v>
      </c>
      <c r="D30" s="35" t="s">
        <v>1182</v>
      </c>
      <c r="E30" s="35" t="s">
        <v>1183</v>
      </c>
      <c r="F30" s="3" t="s">
        <v>62</v>
      </c>
      <c r="G30" s="22" t="s">
        <v>62</v>
      </c>
      <c r="H30" s="47"/>
    </row>
    <row r="31" spans="2:8" ht="96" x14ac:dyDescent="0.2">
      <c r="B31" s="94">
        <f t="shared" si="0"/>
        <v>76</v>
      </c>
      <c r="C31" s="35">
        <v>2</v>
      </c>
      <c r="D31" s="35" t="s">
        <v>191</v>
      </c>
      <c r="E31" s="35" t="s">
        <v>192</v>
      </c>
      <c r="F31" s="3" t="s">
        <v>183</v>
      </c>
      <c r="G31" s="22" t="s">
        <v>184</v>
      </c>
      <c r="H31" s="63" t="s">
        <v>890</v>
      </c>
    </row>
    <row r="32" spans="2:8" ht="32" x14ac:dyDescent="0.2">
      <c r="B32" s="94">
        <f t="shared" si="0"/>
        <v>78</v>
      </c>
      <c r="C32" s="35">
        <v>2</v>
      </c>
      <c r="D32" s="35" t="s">
        <v>181</v>
      </c>
      <c r="E32" s="35" t="s">
        <v>190</v>
      </c>
      <c r="F32" s="3" t="s">
        <v>183</v>
      </c>
      <c r="G32" s="22" t="s">
        <v>184</v>
      </c>
      <c r="H32" s="63" t="s">
        <v>537</v>
      </c>
    </row>
    <row r="33" spans="1:8" x14ac:dyDescent="0.2">
      <c r="B33" s="94">
        <f t="shared" si="0"/>
        <v>80</v>
      </c>
      <c r="C33" s="167">
        <f>4</f>
        <v>4</v>
      </c>
      <c r="D33" s="168" t="s">
        <v>1134</v>
      </c>
      <c r="E33" s="168" t="s">
        <v>1137</v>
      </c>
      <c r="F33" s="166" t="s">
        <v>147</v>
      </c>
      <c r="G33" s="160" t="s">
        <v>148</v>
      </c>
      <c r="H33" s="169"/>
    </row>
    <row r="34" spans="1:8" x14ac:dyDescent="0.2">
      <c r="B34" s="94">
        <f t="shared" si="0"/>
        <v>84</v>
      </c>
      <c r="C34" s="167">
        <f>4</f>
        <v>4</v>
      </c>
      <c r="D34" s="168" t="s">
        <v>1135</v>
      </c>
      <c r="E34" s="168" t="s">
        <v>1138</v>
      </c>
      <c r="F34" s="166" t="s">
        <v>147</v>
      </c>
      <c r="G34" s="160" t="s">
        <v>148</v>
      </c>
      <c r="H34" s="169"/>
    </row>
    <row r="35" spans="1:8" x14ac:dyDescent="0.2">
      <c r="B35" s="94">
        <f t="shared" si="0"/>
        <v>88</v>
      </c>
      <c r="C35" s="167">
        <f>4*4</f>
        <v>16</v>
      </c>
      <c r="D35" s="168" t="s">
        <v>1136</v>
      </c>
      <c r="E35" s="168" t="s">
        <v>1139</v>
      </c>
      <c r="F35" s="166" t="s">
        <v>147</v>
      </c>
      <c r="G35" s="160" t="s">
        <v>148</v>
      </c>
      <c r="H35" s="169"/>
    </row>
    <row r="36" spans="1:8" x14ac:dyDescent="0.2">
      <c r="B36" s="94">
        <f t="shared" si="0"/>
        <v>104</v>
      </c>
      <c r="C36" s="35">
        <v>2</v>
      </c>
      <c r="D36" s="35" t="s">
        <v>543</v>
      </c>
      <c r="E36" s="35" t="s">
        <v>551</v>
      </c>
      <c r="F36" s="3" t="s">
        <v>7</v>
      </c>
      <c r="G36" s="22" t="s">
        <v>552</v>
      </c>
      <c r="H36" s="63"/>
    </row>
    <row r="37" spans="1:8" ht="32" x14ac:dyDescent="0.2">
      <c r="B37" s="94">
        <f t="shared" si="0"/>
        <v>106</v>
      </c>
      <c r="C37" s="168">
        <f>(56-8)*3</f>
        <v>144</v>
      </c>
      <c r="D37" s="35" t="s">
        <v>548</v>
      </c>
      <c r="E37" s="35" t="s">
        <v>546</v>
      </c>
      <c r="F37" s="3" t="s">
        <v>547</v>
      </c>
      <c r="G37" s="160" t="s">
        <v>1140</v>
      </c>
      <c r="H37" s="170" t="s">
        <v>1141</v>
      </c>
    </row>
    <row r="38" spans="1:8" s="44" customFormat="1" x14ac:dyDescent="0.2">
      <c r="B38" s="94">
        <f t="shared" si="0"/>
        <v>250</v>
      </c>
      <c r="C38" s="46">
        <v>2</v>
      </c>
      <c r="D38" s="46" t="s">
        <v>470</v>
      </c>
      <c r="E38" s="46" t="s">
        <v>478</v>
      </c>
      <c r="F38" s="46" t="s">
        <v>7</v>
      </c>
      <c r="G38" s="83" t="s">
        <v>62</v>
      </c>
      <c r="H38" s="63" t="s">
        <v>471</v>
      </c>
    </row>
    <row r="39" spans="1:8" s="44" customFormat="1" x14ac:dyDescent="0.2">
      <c r="B39" s="94">
        <f t="shared" si="0"/>
        <v>252</v>
      </c>
      <c r="C39" s="46">
        <v>2</v>
      </c>
      <c r="D39" s="46" t="s">
        <v>262</v>
      </c>
      <c r="E39" s="46" t="s">
        <v>263</v>
      </c>
      <c r="F39" s="46" t="s">
        <v>7</v>
      </c>
      <c r="G39" s="83" t="s">
        <v>62</v>
      </c>
      <c r="H39" s="63" t="s">
        <v>389</v>
      </c>
    </row>
    <row r="40" spans="1:8" x14ac:dyDescent="0.2">
      <c r="A40" s="32" t="s">
        <v>31</v>
      </c>
      <c r="B40" s="24">
        <f>B39+C39</f>
        <v>254</v>
      </c>
    </row>
    <row r="41" spans="1:8" ht="19" customHeight="1" x14ac:dyDescent="0.2">
      <c r="A41" s="171" t="s">
        <v>1133</v>
      </c>
      <c r="B41" s="172"/>
      <c r="D41" s="31" t="s">
        <v>20</v>
      </c>
      <c r="E41" s="305" t="s">
        <v>186</v>
      </c>
      <c r="F41" s="306"/>
      <c r="G41" s="306"/>
    </row>
    <row r="42" spans="1:8" x14ac:dyDescent="0.2">
      <c r="B42" s="43"/>
      <c r="E42" s="307"/>
      <c r="F42" s="308"/>
      <c r="G42" s="308"/>
    </row>
    <row r="43" spans="1:8" ht="65" customHeight="1" x14ac:dyDescent="0.2">
      <c r="E43" s="305" t="s">
        <v>193</v>
      </c>
      <c r="F43" s="306"/>
      <c r="G43" s="306"/>
    </row>
    <row r="44" spans="1:8" ht="21" x14ac:dyDescent="0.25">
      <c r="B44" s="61" t="s">
        <v>542</v>
      </c>
      <c r="E44" s="10"/>
    </row>
    <row r="45" spans="1:8" ht="48" x14ac:dyDescent="0.2">
      <c r="B45" s="3"/>
      <c r="C45" s="35">
        <f>1024*3</f>
        <v>3072</v>
      </c>
      <c r="D45" s="35" t="s">
        <v>182</v>
      </c>
      <c r="E45" s="35" t="s">
        <v>189</v>
      </c>
      <c r="F45" s="3" t="s">
        <v>147</v>
      </c>
      <c r="G45" s="22" t="s">
        <v>185</v>
      </c>
      <c r="H45" s="54" t="s">
        <v>538</v>
      </c>
    </row>
    <row r="47" spans="1:8" ht="49" x14ac:dyDescent="0.25">
      <c r="B47" s="61" t="s">
        <v>540</v>
      </c>
      <c r="E47" s="41" t="s">
        <v>541</v>
      </c>
    </row>
    <row r="48" spans="1:8" x14ac:dyDescent="0.2">
      <c r="B48" s="18" t="s">
        <v>33</v>
      </c>
      <c r="C48" s="18" t="s">
        <v>31</v>
      </c>
      <c r="D48" s="18" t="s">
        <v>34</v>
      </c>
      <c r="E48" s="18" t="s">
        <v>36</v>
      </c>
      <c r="F48" s="18" t="s">
        <v>35</v>
      </c>
      <c r="G48" s="18" t="s">
        <v>61</v>
      </c>
      <c r="H48" s="18" t="s">
        <v>20</v>
      </c>
    </row>
    <row r="49" spans="1:8" ht="80" x14ac:dyDescent="0.2">
      <c r="B49" s="3">
        <v>0</v>
      </c>
      <c r="C49" s="3">
        <v>2</v>
      </c>
      <c r="D49" s="3" t="s">
        <v>30</v>
      </c>
      <c r="E49" s="3" t="s">
        <v>144</v>
      </c>
      <c r="F49" s="3" t="s">
        <v>7</v>
      </c>
      <c r="G49" s="14" t="s">
        <v>62</v>
      </c>
      <c r="H49" s="47"/>
    </row>
    <row r="50" spans="1:8" ht="64" x14ac:dyDescent="0.2">
      <c r="B50" s="3">
        <f t="shared" ref="B50:B60" si="1">B49+C49</f>
        <v>2</v>
      </c>
      <c r="C50" s="3">
        <v>2</v>
      </c>
      <c r="D50" s="3" t="s">
        <v>38</v>
      </c>
      <c r="E50" s="3" t="s">
        <v>261</v>
      </c>
      <c r="F50" s="3" t="s">
        <v>7</v>
      </c>
      <c r="G50" s="14" t="s">
        <v>62</v>
      </c>
      <c r="H50" s="62"/>
    </row>
    <row r="51" spans="1:8" ht="80" x14ac:dyDescent="0.2">
      <c r="B51" s="3">
        <f t="shared" si="1"/>
        <v>4</v>
      </c>
      <c r="C51" s="3">
        <v>2</v>
      </c>
      <c r="D51" s="3" t="s">
        <v>39</v>
      </c>
      <c r="E51" s="3" t="s">
        <v>297</v>
      </c>
      <c r="F51" s="3" t="s">
        <v>40</v>
      </c>
      <c r="G51" s="14" t="s">
        <v>62</v>
      </c>
      <c r="H51" s="47"/>
    </row>
    <row r="52" spans="1:8" ht="32" x14ac:dyDescent="0.2">
      <c r="B52" s="3">
        <f t="shared" si="1"/>
        <v>6</v>
      </c>
      <c r="C52" s="3">
        <v>4</v>
      </c>
      <c r="D52" s="3" t="s">
        <v>43</v>
      </c>
      <c r="E52" s="3" t="s">
        <v>41</v>
      </c>
      <c r="F52" s="3" t="s">
        <v>45</v>
      </c>
      <c r="G52" s="14" t="s">
        <v>63</v>
      </c>
      <c r="H52" s="47"/>
    </row>
    <row r="53" spans="1:8" ht="32" x14ac:dyDescent="0.2">
      <c r="B53" s="82">
        <f t="shared" si="1"/>
        <v>10</v>
      </c>
      <c r="C53" s="82">
        <v>2</v>
      </c>
      <c r="D53" s="82" t="s">
        <v>42</v>
      </c>
      <c r="E53" s="82" t="s">
        <v>556</v>
      </c>
      <c r="F53" s="82" t="s">
        <v>44</v>
      </c>
      <c r="G53" s="87" t="s">
        <v>63</v>
      </c>
      <c r="H53" s="88"/>
    </row>
    <row r="54" spans="1:8" x14ac:dyDescent="0.2">
      <c r="B54" s="82">
        <f t="shared" si="1"/>
        <v>12</v>
      </c>
      <c r="C54" s="82">
        <v>1</v>
      </c>
      <c r="D54" s="82" t="s">
        <v>649</v>
      </c>
      <c r="E54" s="82" t="s">
        <v>652</v>
      </c>
      <c r="F54" s="82" t="s">
        <v>7</v>
      </c>
      <c r="G54" s="87" t="s">
        <v>62</v>
      </c>
      <c r="H54" s="89" t="s">
        <v>657</v>
      </c>
    </row>
    <row r="55" spans="1:8" x14ac:dyDescent="0.2">
      <c r="B55" s="82">
        <f t="shared" si="1"/>
        <v>13</v>
      </c>
      <c r="C55" s="82">
        <v>1</v>
      </c>
      <c r="D55" s="82" t="s">
        <v>650</v>
      </c>
      <c r="E55" s="82" t="s">
        <v>651</v>
      </c>
      <c r="F55" s="82" t="s">
        <v>7</v>
      </c>
      <c r="G55" s="87" t="s">
        <v>62</v>
      </c>
      <c r="H55" s="89" t="s">
        <v>657</v>
      </c>
    </row>
    <row r="56" spans="1:8" ht="32" x14ac:dyDescent="0.2">
      <c r="B56" s="82">
        <f t="shared" si="1"/>
        <v>14</v>
      </c>
      <c r="C56" s="82">
        <v>2</v>
      </c>
      <c r="D56" s="82" t="s">
        <v>543</v>
      </c>
      <c r="E56" s="82" t="s">
        <v>544</v>
      </c>
      <c r="F56" s="82" t="s">
        <v>7</v>
      </c>
      <c r="G56" s="87" t="s">
        <v>550</v>
      </c>
      <c r="H56" s="93" t="s">
        <v>557</v>
      </c>
    </row>
    <row r="57" spans="1:8" ht="32" x14ac:dyDescent="0.2">
      <c r="B57" s="82">
        <f t="shared" si="1"/>
        <v>16</v>
      </c>
      <c r="C57" s="82">
        <f>252-18</f>
        <v>234</v>
      </c>
      <c r="D57" s="82" t="s">
        <v>545</v>
      </c>
      <c r="E57" s="82" t="s">
        <v>546</v>
      </c>
      <c r="F57" s="82" t="s">
        <v>547</v>
      </c>
      <c r="G57" s="87" t="s">
        <v>553</v>
      </c>
      <c r="H57" s="90"/>
    </row>
    <row r="58" spans="1:8" x14ac:dyDescent="0.2">
      <c r="B58" s="82">
        <f t="shared" si="1"/>
        <v>250</v>
      </c>
      <c r="C58" s="82">
        <v>2</v>
      </c>
      <c r="D58" s="82" t="s">
        <v>470</v>
      </c>
      <c r="E58" s="82" t="s">
        <v>478</v>
      </c>
      <c r="F58" s="82" t="s">
        <v>7</v>
      </c>
      <c r="G58" s="87" t="s">
        <v>62</v>
      </c>
      <c r="H58" s="90" t="s">
        <v>471</v>
      </c>
    </row>
    <row r="59" spans="1:8" x14ac:dyDescent="0.2">
      <c r="B59" s="82">
        <f t="shared" si="1"/>
        <v>252</v>
      </c>
      <c r="C59" s="82">
        <v>2</v>
      </c>
      <c r="D59" s="82" t="s">
        <v>262</v>
      </c>
      <c r="E59" s="82" t="s">
        <v>263</v>
      </c>
      <c r="F59" s="82" t="s">
        <v>7</v>
      </c>
      <c r="G59" s="87" t="s">
        <v>62</v>
      </c>
      <c r="H59" s="90" t="s">
        <v>389</v>
      </c>
    </row>
    <row r="60" spans="1:8" x14ac:dyDescent="0.2">
      <c r="A60" s="32" t="s">
        <v>31</v>
      </c>
      <c r="B60" s="24">
        <f t="shared" si="1"/>
        <v>254</v>
      </c>
    </row>
    <row r="61" spans="1:8" x14ac:dyDescent="0.2">
      <c r="D61" s="31" t="s">
        <v>1184</v>
      </c>
      <c r="E61" s="269" t="s">
        <v>558</v>
      </c>
    </row>
  </sheetData>
  <mergeCells count="3">
    <mergeCell ref="E41:G41"/>
    <mergeCell ref="E43:G43"/>
    <mergeCell ref="E42:G42"/>
  </mergeCells>
  <phoneticPr fontId="5" type="noConversion"/>
  <pageMargins left="0.75" right="0.75" top="1" bottom="1" header="0.5" footer="0.5"/>
  <pageSetup scale="39" orientation="portrait" horizontalDpi="4294967292" verticalDpi="4294967292"/>
  <headerFooter>
    <oddFooter>&amp;A&amp;RPage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H46"/>
  <sheetViews>
    <sheetView tabSelected="1" topLeftCell="A14" workbookViewId="0">
      <selection activeCell="C24" sqref="C24"/>
    </sheetView>
  </sheetViews>
  <sheetFormatPr baseColWidth="10" defaultColWidth="11" defaultRowHeight="16" x14ac:dyDescent="0.2"/>
  <cols>
    <col min="2" max="2" width="13" customWidth="1"/>
    <col min="4" max="4" width="19" customWidth="1"/>
    <col min="5" max="5" width="41.1640625" customWidth="1"/>
    <col min="6" max="6" width="25.5" customWidth="1"/>
    <col min="7" max="7" width="29.1640625" customWidth="1"/>
    <col min="8" max="8" width="32.6640625" customWidth="1"/>
  </cols>
  <sheetData>
    <row r="1" spans="1:8" ht="24" x14ac:dyDescent="0.3">
      <c r="A1" s="36" t="s">
        <v>194</v>
      </c>
      <c r="B1" s="27" t="s">
        <v>1280</v>
      </c>
      <c r="C1" s="28"/>
      <c r="D1" s="29"/>
    </row>
    <row r="2" spans="1:8" ht="19" x14ac:dyDescent="0.25">
      <c r="A2" s="131">
        <v>43153</v>
      </c>
      <c r="B2" s="25" t="s">
        <v>30</v>
      </c>
      <c r="C2" s="26">
        <v>50</v>
      </c>
      <c r="D2" s="26" t="s">
        <v>1272</v>
      </c>
      <c r="E2" t="s">
        <v>37</v>
      </c>
    </row>
    <row r="3" spans="1:8" ht="19" x14ac:dyDescent="0.25">
      <c r="A3" s="44" t="s">
        <v>1271</v>
      </c>
      <c r="B3" s="25" t="s">
        <v>29</v>
      </c>
      <c r="C3" s="26">
        <f>B41</f>
        <v>96</v>
      </c>
      <c r="D3" s="34" t="s">
        <v>32</v>
      </c>
      <c r="E3" s="20" t="s">
        <v>141</v>
      </c>
    </row>
    <row r="4" spans="1:8" ht="64" x14ac:dyDescent="0.2">
      <c r="E4" s="41" t="s">
        <v>259</v>
      </c>
    </row>
    <row r="5" spans="1:8" x14ac:dyDescent="0.2">
      <c r="B5" s="18" t="s">
        <v>33</v>
      </c>
      <c r="C5" s="18" t="s">
        <v>31</v>
      </c>
      <c r="D5" s="18" t="s">
        <v>34</v>
      </c>
      <c r="E5" s="18" t="s">
        <v>36</v>
      </c>
      <c r="F5" s="18" t="s">
        <v>35</v>
      </c>
      <c r="G5" s="18" t="s">
        <v>61</v>
      </c>
      <c r="H5" s="18" t="s">
        <v>20</v>
      </c>
    </row>
    <row r="6" spans="1:8" ht="64" x14ac:dyDescent="0.2">
      <c r="B6" s="3">
        <v>0</v>
      </c>
      <c r="C6" s="3">
        <v>2</v>
      </c>
      <c r="D6" s="3" t="s">
        <v>30</v>
      </c>
      <c r="E6" s="3" t="s">
        <v>268</v>
      </c>
      <c r="F6" s="3" t="s">
        <v>7</v>
      </c>
      <c r="G6" s="14" t="s">
        <v>62</v>
      </c>
      <c r="H6" s="298" t="s">
        <v>1273</v>
      </c>
    </row>
    <row r="7" spans="1:8" ht="64" x14ac:dyDescent="0.2">
      <c r="B7" s="3">
        <f t="shared" ref="B7:B41" si="0">B6+C6</f>
        <v>2</v>
      </c>
      <c r="C7" s="3">
        <v>2</v>
      </c>
      <c r="D7" s="3" t="s">
        <v>38</v>
      </c>
      <c r="E7" s="3" t="s">
        <v>261</v>
      </c>
      <c r="F7" s="3" t="s">
        <v>7</v>
      </c>
      <c r="G7" s="14" t="s">
        <v>62</v>
      </c>
      <c r="H7" s="298" t="s">
        <v>1273</v>
      </c>
    </row>
    <row r="8" spans="1:8" ht="64" x14ac:dyDescent="0.2">
      <c r="B8" s="3">
        <f t="shared" si="0"/>
        <v>4</v>
      </c>
      <c r="C8" s="3">
        <v>2</v>
      </c>
      <c r="D8" s="3" t="s">
        <v>39</v>
      </c>
      <c r="E8" s="3" t="s">
        <v>304</v>
      </c>
      <c r="F8" s="3" t="s">
        <v>40</v>
      </c>
      <c r="G8" s="14" t="s">
        <v>62</v>
      </c>
      <c r="H8" s="298" t="s">
        <v>1273</v>
      </c>
    </row>
    <row r="9" spans="1:8" ht="32" x14ac:dyDescent="0.2">
      <c r="B9" s="3">
        <f t="shared" si="0"/>
        <v>6</v>
      </c>
      <c r="C9" s="3">
        <v>4</v>
      </c>
      <c r="D9" s="3" t="s">
        <v>43</v>
      </c>
      <c r="E9" s="3" t="s">
        <v>41</v>
      </c>
      <c r="F9" s="3" t="s">
        <v>45</v>
      </c>
      <c r="G9" s="14" t="s">
        <v>63</v>
      </c>
      <c r="H9" s="298" t="s">
        <v>1273</v>
      </c>
    </row>
    <row r="10" spans="1:8" ht="32" x14ac:dyDescent="0.2">
      <c r="B10" s="82">
        <f t="shared" si="0"/>
        <v>10</v>
      </c>
      <c r="C10" s="82">
        <v>2</v>
      </c>
      <c r="D10" s="82" t="s">
        <v>42</v>
      </c>
      <c r="E10" s="82" t="s">
        <v>556</v>
      </c>
      <c r="F10" s="82" t="s">
        <v>44</v>
      </c>
      <c r="G10" s="87" t="s">
        <v>63</v>
      </c>
      <c r="H10" s="298" t="s">
        <v>1273</v>
      </c>
    </row>
    <row r="11" spans="1:8" x14ac:dyDescent="0.2">
      <c r="B11" s="82">
        <f t="shared" si="0"/>
        <v>12</v>
      </c>
      <c r="C11" s="82">
        <v>1</v>
      </c>
      <c r="D11" s="82" t="s">
        <v>1338</v>
      </c>
      <c r="E11" s="82" t="s">
        <v>1340</v>
      </c>
      <c r="F11" s="82" t="s">
        <v>7</v>
      </c>
      <c r="G11" s="87" t="s">
        <v>62</v>
      </c>
      <c r="H11" s="301"/>
    </row>
    <row r="12" spans="1:8" x14ac:dyDescent="0.2">
      <c r="B12" s="82">
        <f t="shared" si="0"/>
        <v>13</v>
      </c>
      <c r="C12" s="82">
        <v>1</v>
      </c>
      <c r="D12" s="82" t="s">
        <v>1339</v>
      </c>
      <c r="E12" s="82" t="s">
        <v>1341</v>
      </c>
      <c r="F12" s="82" t="s">
        <v>7</v>
      </c>
      <c r="G12" s="87" t="s">
        <v>62</v>
      </c>
      <c r="H12" s="301"/>
    </row>
    <row r="13" spans="1:8" ht="32" x14ac:dyDescent="0.2">
      <c r="B13" s="82">
        <f t="shared" si="0"/>
        <v>14</v>
      </c>
      <c r="C13" s="82">
        <v>2</v>
      </c>
      <c r="D13" s="82" t="s">
        <v>1305</v>
      </c>
      <c r="E13" s="80" t="s">
        <v>1274</v>
      </c>
      <c r="F13" s="82" t="s">
        <v>7</v>
      </c>
      <c r="G13" s="87" t="s">
        <v>62</v>
      </c>
      <c r="H13" s="299" t="s">
        <v>1275</v>
      </c>
    </row>
    <row r="14" spans="1:8" x14ac:dyDescent="0.2">
      <c r="B14" s="82">
        <f t="shared" si="0"/>
        <v>16</v>
      </c>
      <c r="C14" s="82">
        <v>2</v>
      </c>
      <c r="D14" s="82" t="s">
        <v>1306</v>
      </c>
      <c r="E14" s="80" t="s">
        <v>1276</v>
      </c>
      <c r="F14" s="82" t="s">
        <v>7</v>
      </c>
      <c r="G14" s="87" t="s">
        <v>62</v>
      </c>
      <c r="H14" s="299"/>
    </row>
    <row r="15" spans="1:8" x14ac:dyDescent="0.2">
      <c r="B15" s="82">
        <f t="shared" si="0"/>
        <v>18</v>
      </c>
      <c r="C15" s="82">
        <v>1</v>
      </c>
      <c r="D15" s="82" t="s">
        <v>1307</v>
      </c>
      <c r="E15" s="80" t="s">
        <v>1277</v>
      </c>
      <c r="F15" s="82" t="s">
        <v>7</v>
      </c>
      <c r="G15" s="87" t="s">
        <v>62</v>
      </c>
      <c r="H15" s="90"/>
    </row>
    <row r="16" spans="1:8" x14ac:dyDescent="0.2">
      <c r="B16" s="82">
        <f t="shared" si="0"/>
        <v>19</v>
      </c>
      <c r="C16" s="82">
        <v>1</v>
      </c>
      <c r="D16" s="82" t="s">
        <v>1308</v>
      </c>
      <c r="E16" s="80" t="s">
        <v>1278</v>
      </c>
      <c r="F16" s="80" t="s">
        <v>7</v>
      </c>
      <c r="G16" s="300" t="s">
        <v>62</v>
      </c>
      <c r="H16" s="90"/>
    </row>
    <row r="17" spans="2:8" x14ac:dyDescent="0.2">
      <c r="B17" s="82">
        <f t="shared" si="0"/>
        <v>20</v>
      </c>
      <c r="C17" s="82">
        <v>1</v>
      </c>
      <c r="D17" s="82" t="s">
        <v>1309</v>
      </c>
      <c r="E17" s="80" t="s">
        <v>1279</v>
      </c>
      <c r="F17" s="80" t="s">
        <v>7</v>
      </c>
      <c r="G17" s="300" t="s">
        <v>62</v>
      </c>
      <c r="H17" s="90"/>
    </row>
    <row r="18" spans="2:8" x14ac:dyDescent="0.2">
      <c r="B18" s="82">
        <f t="shared" si="0"/>
        <v>21</v>
      </c>
      <c r="C18" s="82">
        <v>1</v>
      </c>
      <c r="D18" s="82" t="s">
        <v>1310</v>
      </c>
      <c r="E18" s="80" t="s">
        <v>1281</v>
      </c>
      <c r="F18" s="82" t="s">
        <v>7</v>
      </c>
      <c r="G18" s="87" t="s">
        <v>62</v>
      </c>
      <c r="H18" s="90"/>
    </row>
    <row r="19" spans="2:8" x14ac:dyDescent="0.2">
      <c r="B19" s="82">
        <f t="shared" si="0"/>
        <v>22</v>
      </c>
      <c r="C19" s="82">
        <v>1</v>
      </c>
      <c r="D19" s="82" t="s">
        <v>1311</v>
      </c>
      <c r="E19" s="80" t="s">
        <v>1282</v>
      </c>
      <c r="F19" s="82" t="s">
        <v>7</v>
      </c>
      <c r="G19" s="87" t="s">
        <v>62</v>
      </c>
      <c r="H19" s="90"/>
    </row>
    <row r="20" spans="2:8" x14ac:dyDescent="0.2">
      <c r="B20" s="82">
        <f t="shared" si="0"/>
        <v>23</v>
      </c>
      <c r="C20" s="82">
        <v>1</v>
      </c>
      <c r="D20" s="80" t="s">
        <v>1342</v>
      </c>
      <c r="E20" s="80" t="s">
        <v>1343</v>
      </c>
      <c r="F20" s="82" t="s">
        <v>7</v>
      </c>
      <c r="G20" s="87" t="s">
        <v>62</v>
      </c>
      <c r="H20" s="90"/>
    </row>
    <row r="21" spans="2:8" x14ac:dyDescent="0.2">
      <c r="B21" s="82">
        <f t="shared" si="0"/>
        <v>24</v>
      </c>
      <c r="C21" s="82">
        <v>4</v>
      </c>
      <c r="D21" s="82" t="s">
        <v>1312</v>
      </c>
      <c r="E21" s="80" t="s">
        <v>1283</v>
      </c>
      <c r="F21" s="82" t="s">
        <v>7</v>
      </c>
      <c r="G21" s="87" t="s">
        <v>62</v>
      </c>
      <c r="H21" s="90"/>
    </row>
    <row r="22" spans="2:8" x14ac:dyDescent="0.2">
      <c r="B22" s="82">
        <f t="shared" si="0"/>
        <v>28</v>
      </c>
      <c r="C22" s="82">
        <v>4</v>
      </c>
      <c r="D22" s="80" t="s">
        <v>1293</v>
      </c>
      <c r="E22" s="80" t="s">
        <v>1284</v>
      </c>
      <c r="F22" s="82" t="s">
        <v>7</v>
      </c>
      <c r="G22" s="87" t="s">
        <v>62</v>
      </c>
      <c r="H22" s="90"/>
    </row>
    <row r="23" spans="2:8" ht="32" x14ac:dyDescent="0.2">
      <c r="B23" s="82">
        <f t="shared" si="0"/>
        <v>32</v>
      </c>
      <c r="C23" s="82">
        <v>2</v>
      </c>
      <c r="D23" s="80" t="s">
        <v>1285</v>
      </c>
      <c r="E23" s="80" t="s">
        <v>1286</v>
      </c>
      <c r="F23" s="82" t="s">
        <v>7</v>
      </c>
      <c r="G23" s="87" t="s">
        <v>62</v>
      </c>
      <c r="H23" s="90" t="s">
        <v>1297</v>
      </c>
    </row>
    <row r="24" spans="2:8" x14ac:dyDescent="0.2">
      <c r="B24" s="82">
        <f t="shared" si="0"/>
        <v>34</v>
      </c>
      <c r="C24" s="82">
        <v>4</v>
      </c>
      <c r="D24" s="82" t="s">
        <v>1313</v>
      </c>
      <c r="E24" s="80" t="s">
        <v>1287</v>
      </c>
      <c r="F24" s="82" t="s">
        <v>7</v>
      </c>
      <c r="G24" s="87" t="s">
        <v>62</v>
      </c>
      <c r="H24" s="90"/>
    </row>
    <row r="25" spans="2:8" x14ac:dyDescent="0.2">
      <c r="B25" s="82">
        <f t="shared" si="0"/>
        <v>38</v>
      </c>
      <c r="C25" s="82">
        <v>4</v>
      </c>
      <c r="D25" s="82" t="s">
        <v>1314</v>
      </c>
      <c r="E25" s="80" t="s">
        <v>1288</v>
      </c>
      <c r="F25" s="82" t="s">
        <v>7</v>
      </c>
      <c r="G25" s="87" t="s">
        <v>62</v>
      </c>
      <c r="H25" s="90"/>
    </row>
    <row r="26" spans="2:8" x14ac:dyDescent="0.2">
      <c r="B26" s="82">
        <f t="shared" si="0"/>
        <v>42</v>
      </c>
      <c r="C26" s="82">
        <v>4</v>
      </c>
      <c r="D26" s="82" t="s">
        <v>1315</v>
      </c>
      <c r="E26" s="80" t="s">
        <v>1289</v>
      </c>
      <c r="F26" s="82" t="s">
        <v>7</v>
      </c>
      <c r="G26" s="87" t="s">
        <v>62</v>
      </c>
      <c r="H26" s="90"/>
    </row>
    <row r="27" spans="2:8" x14ac:dyDescent="0.2">
      <c r="B27" s="82">
        <f t="shared" si="0"/>
        <v>46</v>
      </c>
      <c r="C27" s="82">
        <v>4</v>
      </c>
      <c r="D27" s="82" t="s">
        <v>1316</v>
      </c>
      <c r="E27" s="80" t="s">
        <v>1290</v>
      </c>
      <c r="F27" s="82" t="s">
        <v>7</v>
      </c>
      <c r="G27" s="87" t="s">
        <v>62</v>
      </c>
      <c r="H27" s="90"/>
    </row>
    <row r="28" spans="2:8" x14ac:dyDescent="0.2">
      <c r="B28" s="82">
        <f t="shared" si="0"/>
        <v>50</v>
      </c>
      <c r="C28" s="82">
        <v>4</v>
      </c>
      <c r="D28" s="82" t="s">
        <v>1317</v>
      </c>
      <c r="E28" s="80" t="s">
        <v>1291</v>
      </c>
      <c r="F28" s="82" t="s">
        <v>7</v>
      </c>
      <c r="G28" s="87" t="s">
        <v>62</v>
      </c>
      <c r="H28" s="90"/>
    </row>
    <row r="29" spans="2:8" x14ac:dyDescent="0.2">
      <c r="B29" s="82">
        <f t="shared" si="0"/>
        <v>54</v>
      </c>
      <c r="C29" s="82">
        <v>4</v>
      </c>
      <c r="D29" s="82" t="s">
        <v>1318</v>
      </c>
      <c r="E29" s="80" t="s">
        <v>1292</v>
      </c>
      <c r="F29" s="82" t="s">
        <v>7</v>
      </c>
      <c r="G29" s="87" t="s">
        <v>62</v>
      </c>
      <c r="H29" s="90"/>
    </row>
    <row r="30" spans="2:8" x14ac:dyDescent="0.2">
      <c r="B30" s="82">
        <f t="shared" si="0"/>
        <v>58</v>
      </c>
      <c r="C30" s="82">
        <v>4</v>
      </c>
      <c r="D30" s="82" t="s">
        <v>1326</v>
      </c>
      <c r="E30" s="80" t="s">
        <v>1294</v>
      </c>
      <c r="F30" s="82" t="s">
        <v>7</v>
      </c>
      <c r="G30" s="87" t="s">
        <v>62</v>
      </c>
      <c r="H30" s="90"/>
    </row>
    <row r="31" spans="2:8" x14ac:dyDescent="0.2">
      <c r="B31" s="82">
        <f t="shared" si="0"/>
        <v>62</v>
      </c>
      <c r="C31" s="82">
        <v>2</v>
      </c>
      <c r="D31" s="80" t="s">
        <v>1295</v>
      </c>
      <c r="E31" s="80" t="s">
        <v>1296</v>
      </c>
      <c r="F31" s="82" t="s">
        <v>7</v>
      </c>
      <c r="G31" s="87" t="s">
        <v>62</v>
      </c>
      <c r="H31" s="90"/>
    </row>
    <row r="32" spans="2:8" x14ac:dyDescent="0.2">
      <c r="B32" s="82">
        <f t="shared" si="0"/>
        <v>64</v>
      </c>
      <c r="C32" s="82">
        <v>4</v>
      </c>
      <c r="D32" s="82" t="s">
        <v>1319</v>
      </c>
      <c r="E32" s="80" t="s">
        <v>1298</v>
      </c>
      <c r="F32" s="82" t="s">
        <v>7</v>
      </c>
      <c r="G32" s="87" t="s">
        <v>62</v>
      </c>
      <c r="H32" s="90"/>
    </row>
    <row r="33" spans="1:8" x14ac:dyDescent="0.2">
      <c r="B33" s="82">
        <f t="shared" si="0"/>
        <v>68</v>
      </c>
      <c r="C33" s="82">
        <v>4</v>
      </c>
      <c r="D33" s="82" t="s">
        <v>1320</v>
      </c>
      <c r="E33" s="80" t="s">
        <v>1299</v>
      </c>
      <c r="F33" s="82" t="s">
        <v>7</v>
      </c>
      <c r="G33" s="87" t="s">
        <v>62</v>
      </c>
      <c r="H33" s="90"/>
    </row>
    <row r="34" spans="1:8" x14ac:dyDescent="0.2">
      <c r="B34" s="82">
        <f t="shared" si="0"/>
        <v>72</v>
      </c>
      <c r="C34" s="82">
        <v>4</v>
      </c>
      <c r="D34" s="82" t="s">
        <v>1321</v>
      </c>
      <c r="E34" s="80" t="s">
        <v>1300</v>
      </c>
      <c r="F34" s="82" t="s">
        <v>7</v>
      </c>
      <c r="G34" s="87" t="s">
        <v>62</v>
      </c>
      <c r="H34" s="90"/>
    </row>
    <row r="35" spans="1:8" x14ac:dyDescent="0.2">
      <c r="B35" s="82">
        <f t="shared" si="0"/>
        <v>76</v>
      </c>
      <c r="C35" s="82">
        <v>4</v>
      </c>
      <c r="D35" s="82" t="s">
        <v>1322</v>
      </c>
      <c r="E35" s="80" t="s">
        <v>1301</v>
      </c>
      <c r="F35" s="82" t="s">
        <v>7</v>
      </c>
      <c r="G35" s="87" t="s">
        <v>62</v>
      </c>
      <c r="H35" s="90"/>
    </row>
    <row r="36" spans="1:8" x14ac:dyDescent="0.2">
      <c r="B36" s="82">
        <f t="shared" si="0"/>
        <v>80</v>
      </c>
      <c r="C36" s="82">
        <v>4</v>
      </c>
      <c r="D36" s="82" t="s">
        <v>1323</v>
      </c>
      <c r="E36" s="80" t="s">
        <v>1302</v>
      </c>
      <c r="F36" s="82" t="s">
        <v>7</v>
      </c>
      <c r="G36" s="87" t="s">
        <v>62</v>
      </c>
      <c r="H36" s="90"/>
    </row>
    <row r="37" spans="1:8" x14ac:dyDescent="0.2">
      <c r="B37" s="82">
        <f t="shared" si="0"/>
        <v>84</v>
      </c>
      <c r="C37" s="82">
        <v>4</v>
      </c>
      <c r="D37" s="82" t="s">
        <v>1324</v>
      </c>
      <c r="E37" s="80" t="s">
        <v>1303</v>
      </c>
      <c r="F37" s="82" t="s">
        <v>7</v>
      </c>
      <c r="G37" s="87" t="s">
        <v>62</v>
      </c>
      <c r="H37" s="90"/>
    </row>
    <row r="38" spans="1:8" x14ac:dyDescent="0.2">
      <c r="B38" s="82">
        <f t="shared" si="0"/>
        <v>88</v>
      </c>
      <c r="C38" s="82">
        <v>4</v>
      </c>
      <c r="D38" s="82" t="s">
        <v>1325</v>
      </c>
      <c r="E38" s="82" t="s">
        <v>1304</v>
      </c>
      <c r="F38" s="82" t="s">
        <v>7</v>
      </c>
      <c r="G38" s="87" t="s">
        <v>62</v>
      </c>
      <c r="H38" s="90"/>
    </row>
    <row r="39" spans="1:8" x14ac:dyDescent="0.2">
      <c r="B39" s="82">
        <f t="shared" si="0"/>
        <v>92</v>
      </c>
      <c r="C39" s="46">
        <v>2</v>
      </c>
      <c r="D39" s="46" t="s">
        <v>470</v>
      </c>
      <c r="E39" s="46" t="s">
        <v>476</v>
      </c>
      <c r="F39" s="46" t="s">
        <v>7</v>
      </c>
      <c r="G39" s="83" t="s">
        <v>62</v>
      </c>
      <c r="H39" s="63" t="s">
        <v>471</v>
      </c>
    </row>
    <row r="40" spans="1:8" x14ac:dyDescent="0.2">
      <c r="B40" s="82">
        <f t="shared" si="0"/>
        <v>94</v>
      </c>
      <c r="C40" s="46">
        <v>2</v>
      </c>
      <c r="D40" s="46" t="s">
        <v>262</v>
      </c>
      <c r="E40" s="46" t="s">
        <v>263</v>
      </c>
      <c r="F40" s="46" t="s">
        <v>7</v>
      </c>
      <c r="G40" s="83" t="s">
        <v>62</v>
      </c>
      <c r="H40" s="63" t="s">
        <v>389</v>
      </c>
    </row>
    <row r="41" spans="1:8" x14ac:dyDescent="0.2">
      <c r="A41" s="32" t="s">
        <v>31</v>
      </c>
      <c r="B41" s="82">
        <f t="shared" si="0"/>
        <v>96</v>
      </c>
    </row>
    <row r="42" spans="1:8" x14ac:dyDescent="0.2">
      <c r="D42" s="31" t="s">
        <v>20</v>
      </c>
      <c r="E42" s="30"/>
    </row>
    <row r="43" spans="1:8" x14ac:dyDescent="0.2">
      <c r="E43" s="30"/>
    </row>
    <row r="44" spans="1:8" x14ac:dyDescent="0.2">
      <c r="E44" s="30"/>
    </row>
    <row r="45" spans="1:8" x14ac:dyDescent="0.2">
      <c r="E45" s="10"/>
    </row>
    <row r="46" spans="1:8" x14ac:dyDescent="0.2">
      <c r="E46" s="44"/>
    </row>
  </sheetData>
  <phoneticPr fontId="5" type="noConversion"/>
  <pageMargins left="0.75" right="0.75" top="1" bottom="1" header="0.5" footer="0.5"/>
  <pageSetup scale="62" fitToHeight="0" orientation="landscape" horizontalDpi="4294967292" verticalDpi="4294967292" r:id="rId1"/>
  <headerFooter>
    <oddFooter>&amp;A&amp;RPage &amp;P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Telemetry Handbook</vt:lpstr>
      <vt:lpstr>Cmd Echo Packet</vt:lpstr>
      <vt:lpstr>HK TM Packet</vt:lpstr>
      <vt:lpstr>Log Msg Packet</vt:lpstr>
      <vt:lpstr>Dump Packet</vt:lpstr>
      <vt:lpstr>EPS Diag Packet</vt:lpstr>
      <vt:lpstr>SPS-XPS Packet</vt:lpstr>
      <vt:lpstr>Sci TM Packet</vt:lpstr>
      <vt:lpstr>picoSIM-SPS Packet</vt:lpstr>
      <vt:lpstr>Command Handbook</vt:lpstr>
      <vt:lpstr>Table Parameters</vt:lpstr>
      <vt:lpstr>SD Allocations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Jake Mashburn</dc:creator>
  <cp:lastModifiedBy>Tom Woods</cp:lastModifiedBy>
  <cp:lastPrinted>2018-03-02T19:55:35Z</cp:lastPrinted>
  <dcterms:created xsi:type="dcterms:W3CDTF">2013-10-04T21:55:09Z</dcterms:created>
  <dcterms:modified xsi:type="dcterms:W3CDTF">2018-03-27T00:05:43Z</dcterms:modified>
</cp:coreProperties>
</file>