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https://d.docs.live.net/123765cf8a7a7235/Documents/NuBright/AML/Risk assessment/"/>
    </mc:Choice>
  </mc:AlternateContent>
  <xr:revisionPtr revIDLastSave="690" documentId="13_ncr:1_{F295064D-E099-494E-B0FA-1FB26776A3A2}" xr6:coauthVersionLast="47" xr6:coauthVersionMax="47" xr10:uidLastSave="{0F0A9CE5-7024-4847-AEFA-94C77D55D2F2}"/>
  <bookViews>
    <workbookView xWindow="25600" yWindow="500" windowWidth="25600" windowHeight="28300" xr2:uid="{00000000-000D-0000-FFFF-FFFF00000000}"/>
  </bookViews>
  <sheets>
    <sheet name="RBA" sheetId="2" r:id="rId1"/>
    <sheet name="Mapping" sheetId="8" r:id="rId2"/>
    <sheet name="Risk Rating Calculation" sheetId="3" r:id="rId3"/>
    <sheet name="Dropdown Lists" sheetId="6" r:id="rId4"/>
    <sheet name="RBA Scores &amp; Weights" sheetId="7" r:id="rId5"/>
    <sheet name="FATF" sheetId="4" r:id="rId6"/>
    <sheet name="Risk Factors" sheetId="5" r:id="rId7"/>
  </sheets>
  <definedNames>
    <definedName name="_xlnm._FilterDatabase" localSheetId="2" hidden="1">'Risk Rating Calculation'!$N$2:$N$249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9" i="7" l="1"/>
  <c r="D49" i="7"/>
  <c r="C49" i="7"/>
  <c r="N48" i="7"/>
  <c r="Q48" i="7" s="1"/>
  <c r="K48" i="7"/>
  <c r="M48" i="7" s="1"/>
  <c r="I48" i="7"/>
  <c r="F48" i="7"/>
  <c r="D48" i="7"/>
  <c r="H48" i="7" s="1"/>
  <c r="N47" i="7"/>
  <c r="Q47" i="7" s="1"/>
  <c r="I47" i="7"/>
  <c r="F47" i="7"/>
  <c r="K47" i="7" s="1"/>
  <c r="D47" i="7"/>
  <c r="H47" i="7" s="1"/>
  <c r="N46" i="7"/>
  <c r="Q46" i="7" s="1"/>
  <c r="K46" i="7"/>
  <c r="M46" i="7" s="1"/>
  <c r="I46" i="7"/>
  <c r="G46" i="7"/>
  <c r="D46" i="7"/>
  <c r="H46" i="7" s="1"/>
  <c r="I45" i="7"/>
  <c r="G45" i="7"/>
  <c r="N45" i="7" s="1"/>
  <c r="F45" i="7"/>
  <c r="K45" i="7" s="1"/>
  <c r="D45" i="7"/>
  <c r="H45" i="7" s="1"/>
  <c r="K44" i="7"/>
  <c r="M44" i="7" s="1"/>
  <c r="I44" i="7"/>
  <c r="G44" i="7"/>
  <c r="G49" i="7" s="1"/>
  <c r="D44" i="7"/>
  <c r="H44" i="7" s="1"/>
  <c r="C38" i="7"/>
  <c r="H37" i="7"/>
  <c r="G37" i="7"/>
  <c r="N37" i="7" s="1"/>
  <c r="F37" i="7"/>
  <c r="K37" i="7" s="1"/>
  <c r="E37" i="7"/>
  <c r="I37" i="7" s="1"/>
  <c r="J37" i="7" s="1"/>
  <c r="D37" i="7"/>
  <c r="N36" i="7"/>
  <c r="Q36" i="7" s="1"/>
  <c r="M36" i="7"/>
  <c r="K36" i="7"/>
  <c r="I36" i="7"/>
  <c r="F36" i="7"/>
  <c r="D36" i="7"/>
  <c r="H36" i="7" s="1"/>
  <c r="L36" i="7" s="1"/>
  <c r="Q35" i="7"/>
  <c r="N35" i="7"/>
  <c r="K35" i="7"/>
  <c r="J35" i="7"/>
  <c r="I35" i="7"/>
  <c r="P35" i="7" s="1"/>
  <c r="H35" i="7"/>
  <c r="O35" i="7" s="1"/>
  <c r="E35" i="7"/>
  <c r="D35" i="7"/>
  <c r="N34" i="7"/>
  <c r="Q34" i="7" s="1"/>
  <c r="M34" i="7"/>
  <c r="K34" i="7"/>
  <c r="I34" i="7"/>
  <c r="J34" i="7" s="1"/>
  <c r="F34" i="7"/>
  <c r="D34" i="7"/>
  <c r="H34" i="7" s="1"/>
  <c r="L34" i="7" s="1"/>
  <c r="I33" i="7"/>
  <c r="G33" i="7"/>
  <c r="N33" i="7" s="1"/>
  <c r="F33" i="7"/>
  <c r="K33" i="7" s="1"/>
  <c r="E33" i="7"/>
  <c r="D33" i="7"/>
  <c r="H33" i="7" s="1"/>
  <c r="J33" i="7" s="1"/>
  <c r="K32" i="7"/>
  <c r="M32" i="7" s="1"/>
  <c r="H32" i="7"/>
  <c r="G32" i="7"/>
  <c r="G38" i="7" s="1"/>
  <c r="F32" i="7"/>
  <c r="F38" i="7" s="1"/>
  <c r="E32" i="7"/>
  <c r="I32" i="7" s="1"/>
  <c r="J32" i="7" s="1"/>
  <c r="D32" i="7"/>
  <c r="N31" i="7"/>
  <c r="Q31" i="7" s="1"/>
  <c r="M31" i="7"/>
  <c r="K31" i="7"/>
  <c r="I31" i="7"/>
  <c r="E31" i="7"/>
  <c r="E38" i="7" s="1"/>
  <c r="D31" i="7"/>
  <c r="D38" i="7" s="1"/>
  <c r="E22" i="7"/>
  <c r="C22" i="7"/>
  <c r="N21" i="7"/>
  <c r="O21" i="7" s="1"/>
  <c r="I21" i="7"/>
  <c r="P21" i="7" s="1"/>
  <c r="H21" i="7"/>
  <c r="F21" i="7"/>
  <c r="K21" i="7" s="1"/>
  <c r="D21" i="7"/>
  <c r="P20" i="7"/>
  <c r="N20" i="7"/>
  <c r="I20" i="7"/>
  <c r="H20" i="7"/>
  <c r="J20" i="7" s="1"/>
  <c r="F20" i="7"/>
  <c r="K20" i="7" s="1"/>
  <c r="D20" i="7"/>
  <c r="Q19" i="7"/>
  <c r="N19" i="7"/>
  <c r="O19" i="7" s="1"/>
  <c r="K19" i="7"/>
  <c r="M19" i="7" s="1"/>
  <c r="I19" i="7"/>
  <c r="P19" i="7" s="1"/>
  <c r="H19" i="7"/>
  <c r="L19" i="7" s="1"/>
  <c r="G19" i="7"/>
  <c r="D19" i="7"/>
  <c r="M18" i="7"/>
  <c r="K18" i="7"/>
  <c r="I18" i="7"/>
  <c r="G18" i="7"/>
  <c r="N18" i="7" s="1"/>
  <c r="F18" i="7"/>
  <c r="F22" i="7" s="1"/>
  <c r="D18" i="7"/>
  <c r="H18" i="7" s="1"/>
  <c r="K17" i="7"/>
  <c r="I17" i="7"/>
  <c r="M17" i="7" s="1"/>
  <c r="G17" i="7"/>
  <c r="G22" i="7" s="1"/>
  <c r="D17" i="7"/>
  <c r="H17" i="7" s="1"/>
  <c r="F11" i="7"/>
  <c r="C11" i="7"/>
  <c r="N10" i="7"/>
  <c r="Q10" i="7" s="1"/>
  <c r="L10" i="7"/>
  <c r="K10" i="7"/>
  <c r="H10" i="7"/>
  <c r="E10" i="7"/>
  <c r="I10" i="7" s="1"/>
  <c r="P9" i="7"/>
  <c r="N9" i="7"/>
  <c r="I9" i="7"/>
  <c r="J9" i="7" s="1"/>
  <c r="H9" i="7"/>
  <c r="O9" i="7" s="1"/>
  <c r="F9" i="7"/>
  <c r="K9" i="7" s="1"/>
  <c r="N8" i="7"/>
  <c r="Q8" i="7" s="1"/>
  <c r="K8" i="7"/>
  <c r="M8" i="7" s="1"/>
  <c r="J8" i="7"/>
  <c r="I8" i="7"/>
  <c r="H8" i="7"/>
  <c r="G8" i="7"/>
  <c r="N7" i="7"/>
  <c r="I7" i="7"/>
  <c r="J7" i="7" s="1"/>
  <c r="H7" i="7"/>
  <c r="F7" i="7"/>
  <c r="K7" i="7" s="1"/>
  <c r="K6" i="7"/>
  <c r="M6" i="7" s="1"/>
  <c r="I6" i="7"/>
  <c r="J6" i="7" s="1"/>
  <c r="H6" i="7"/>
  <c r="L6" i="7" s="1"/>
  <c r="G6" i="7"/>
  <c r="N6" i="7" s="1"/>
  <c r="F6" i="7"/>
  <c r="E6" i="7"/>
  <c r="D6" i="7"/>
  <c r="G5" i="7"/>
  <c r="N5" i="7" s="1"/>
  <c r="F5" i="7"/>
  <c r="K5" i="7" s="1"/>
  <c r="E5" i="7"/>
  <c r="I5" i="7" s="1"/>
  <c r="D5" i="7"/>
  <c r="D11" i="7" s="1"/>
  <c r="N4" i="7"/>
  <c r="Q4" i="7" s="1"/>
  <c r="L4" i="7"/>
  <c r="K4" i="7"/>
  <c r="H4" i="7"/>
  <c r="E4" i="7"/>
  <c r="E11" i="7" s="1"/>
  <c r="C49" i="3"/>
  <c r="C57" i="3" s="1"/>
  <c r="C32" i="3"/>
  <c r="C44" i="3" s="1"/>
  <c r="AE51" i="3"/>
  <c r="J10" i="7" l="1"/>
  <c r="P10" i="7"/>
  <c r="M10" i="7"/>
  <c r="J46" i="7"/>
  <c r="M5" i="7"/>
  <c r="O5" i="7"/>
  <c r="Q5" i="7"/>
  <c r="P5" i="7"/>
  <c r="M9" i="7"/>
  <c r="L9" i="7"/>
  <c r="L18" i="7"/>
  <c r="J18" i="7"/>
  <c r="M33" i="7"/>
  <c r="L33" i="7"/>
  <c r="M49" i="7"/>
  <c r="J48" i="7"/>
  <c r="J44" i="7"/>
  <c r="H49" i="7"/>
  <c r="L44" i="7"/>
  <c r="Q20" i="7"/>
  <c r="Q33" i="7"/>
  <c r="P33" i="7"/>
  <c r="O33" i="7"/>
  <c r="M37" i="7"/>
  <c r="L37" i="7"/>
  <c r="Q18" i="7"/>
  <c r="P18" i="7"/>
  <c r="O18" i="7"/>
  <c r="O37" i="7"/>
  <c r="Q37" i="7"/>
  <c r="P37" i="7"/>
  <c r="M45" i="7"/>
  <c r="L45" i="7"/>
  <c r="J47" i="7"/>
  <c r="O47" i="7"/>
  <c r="Q7" i="7"/>
  <c r="Q11" i="7"/>
  <c r="P6" i="7"/>
  <c r="O6" i="7"/>
  <c r="Q6" i="7"/>
  <c r="Q9" i="7"/>
  <c r="J36" i="7"/>
  <c r="O45" i="7"/>
  <c r="Q45" i="7"/>
  <c r="P45" i="7"/>
  <c r="M47" i="7"/>
  <c r="L47" i="7"/>
  <c r="M7" i="7"/>
  <c r="L7" i="7"/>
  <c r="L20" i="7"/>
  <c r="M20" i="7"/>
  <c r="M22" i="7" s="1"/>
  <c r="J17" i="7"/>
  <c r="H22" i="7"/>
  <c r="H23" i="7"/>
  <c r="L17" i="7"/>
  <c r="M21" i="7"/>
  <c r="L21" i="7"/>
  <c r="Q21" i="7"/>
  <c r="J45" i="7"/>
  <c r="H5" i="7"/>
  <c r="J5" i="7" s="1"/>
  <c r="O7" i="7"/>
  <c r="L8" i="7"/>
  <c r="G11" i="7"/>
  <c r="J19" i="7"/>
  <c r="J21" i="7"/>
  <c r="O34" i="7"/>
  <c r="O36" i="7"/>
  <c r="L46" i="7"/>
  <c r="P47" i="7"/>
  <c r="L48" i="7"/>
  <c r="O4" i="7"/>
  <c r="O11" i="7" s="1"/>
  <c r="P7" i="7"/>
  <c r="O10" i="7"/>
  <c r="O20" i="7"/>
  <c r="D22" i="7"/>
  <c r="H31" i="7"/>
  <c r="P31" i="7"/>
  <c r="P34" i="7"/>
  <c r="L35" i="7"/>
  <c r="P36" i="7"/>
  <c r="N44" i="7"/>
  <c r="F49" i="7"/>
  <c r="M35" i="7"/>
  <c r="M38" i="7" s="1"/>
  <c r="I4" i="7"/>
  <c r="O8" i="7"/>
  <c r="N17" i="7"/>
  <c r="L32" i="7"/>
  <c r="O46" i="7"/>
  <c r="O48" i="7"/>
  <c r="P8" i="7"/>
  <c r="P46" i="7"/>
  <c r="P48" i="7"/>
  <c r="N32" i="7"/>
  <c r="C37" i="3"/>
  <c r="C36" i="3"/>
  <c r="C60" i="3"/>
  <c r="C59" i="3"/>
  <c r="C38" i="3"/>
  <c r="C53" i="3"/>
  <c r="C63" i="3"/>
  <c r="C33" i="3"/>
  <c r="C42" i="3"/>
  <c r="C54" i="3"/>
  <c r="C34" i="3"/>
  <c r="C43" i="3"/>
  <c r="C56" i="3"/>
  <c r="C50" i="3"/>
  <c r="C51" i="3"/>
  <c r="C61" i="3"/>
  <c r="C40" i="3"/>
  <c r="C52" i="3"/>
  <c r="C62" i="3"/>
  <c r="C41" i="3"/>
  <c r="C35" i="3"/>
  <c r="L49" i="7" l="1"/>
  <c r="L5" i="7"/>
  <c r="L11" i="7" s="1"/>
  <c r="Q17" i="7"/>
  <c r="Q22" i="7" s="1"/>
  <c r="P17" i="7"/>
  <c r="P22" i="7" s="1"/>
  <c r="O17" i="7"/>
  <c r="O22" i="7" s="1"/>
  <c r="O32" i="7"/>
  <c r="P32" i="7"/>
  <c r="P38" i="7" s="1"/>
  <c r="Q32" i="7"/>
  <c r="Q38" i="7" s="1"/>
  <c r="M4" i="7"/>
  <c r="M11" i="7" s="1"/>
  <c r="J4" i="7"/>
  <c r="J11" i="7" s="1"/>
  <c r="I11" i="7"/>
  <c r="U12" i="7" s="1"/>
  <c r="L22" i="7"/>
  <c r="P4" i="7"/>
  <c r="P11" i="7" s="1"/>
  <c r="L31" i="7"/>
  <c r="L38" i="7" s="1"/>
  <c r="H39" i="7"/>
  <c r="J49" i="7"/>
  <c r="H11" i="7"/>
  <c r="J22" i="7"/>
  <c r="Q44" i="7"/>
  <c r="Q49" i="7" s="1"/>
  <c r="P44" i="7"/>
  <c r="P49" i="7" s="1"/>
  <c r="O44" i="7"/>
  <c r="O49" i="7" s="1"/>
  <c r="O31" i="7"/>
  <c r="O38" i="7" s="1"/>
  <c r="J31" i="7"/>
  <c r="J38" i="7" s="1"/>
  <c r="B20" i="2"/>
  <c r="B19" i="2"/>
  <c r="T39" i="7" l="1"/>
  <c r="S39" i="7"/>
  <c r="H50" i="7"/>
  <c r="U23" i="7"/>
  <c r="U15" i="7"/>
  <c r="W12" i="7"/>
  <c r="Y12" i="7" s="1"/>
  <c r="U14" i="7"/>
  <c r="V12" i="7"/>
  <c r="U13" i="7"/>
  <c r="B29" i="2"/>
  <c r="B21" i="2"/>
  <c r="B64" i="3"/>
  <c r="B58" i="3"/>
  <c r="B45" i="3"/>
  <c r="B63" i="3"/>
  <c r="B62" i="3"/>
  <c r="B61" i="3"/>
  <c r="B60" i="3"/>
  <c r="B59" i="3"/>
  <c r="D28" i="3"/>
  <c r="X56" i="3" s="1"/>
  <c r="Y56" i="3" s="1"/>
  <c r="D27" i="3"/>
  <c r="X51" i="3" s="1"/>
  <c r="D26" i="3"/>
  <c r="X46" i="3" s="1"/>
  <c r="D25" i="3"/>
  <c r="X41" i="3" s="1"/>
  <c r="D24" i="3"/>
  <c r="X34" i="3" s="1"/>
  <c r="AE27" i="3"/>
  <c r="B14" i="2"/>
  <c r="AE4" i="3"/>
  <c r="B15" i="2"/>
  <c r="B57" i="3"/>
  <c r="B56" i="3"/>
  <c r="C20" i="3"/>
  <c r="AE36" i="3" s="1"/>
  <c r="C19" i="3"/>
  <c r="C18" i="3"/>
  <c r="C17" i="3"/>
  <c r="C16" i="3"/>
  <c r="C15" i="3"/>
  <c r="C14" i="3"/>
  <c r="B20" i="3"/>
  <c r="B55" i="3" s="1"/>
  <c r="B19" i="3"/>
  <c r="B54" i="3" s="1"/>
  <c r="B18" i="3"/>
  <c r="B53" i="3" s="1"/>
  <c r="B17" i="3"/>
  <c r="B52" i="3" s="1"/>
  <c r="B16" i="3"/>
  <c r="B51" i="3" s="1"/>
  <c r="B15" i="3"/>
  <c r="B50" i="3" s="1"/>
  <c r="B14" i="3"/>
  <c r="B49" i="3" s="1"/>
  <c r="B44" i="3"/>
  <c r="B43" i="3"/>
  <c r="B42" i="3"/>
  <c r="B41" i="3"/>
  <c r="B40" i="3"/>
  <c r="B38" i="3"/>
  <c r="B37" i="3"/>
  <c r="B36" i="3"/>
  <c r="B35" i="3"/>
  <c r="B34" i="3"/>
  <c r="B33" i="3"/>
  <c r="B32" i="3"/>
  <c r="B28" i="2"/>
  <c r="B27" i="2"/>
  <c r="B26" i="2"/>
  <c r="B25" i="2"/>
  <c r="B24" i="2"/>
  <c r="B13" i="2"/>
  <c r="B11" i="2"/>
  <c r="B10" i="2"/>
  <c r="B9" i="2"/>
  <c r="B8" i="2"/>
  <c r="B7" i="2"/>
  <c r="Y23" i="7" l="1"/>
  <c r="Y13" i="7"/>
  <c r="U25" i="7"/>
  <c r="U27" i="7"/>
  <c r="U24" i="7"/>
  <c r="U26" i="7"/>
  <c r="W14" i="7"/>
  <c r="W16" i="7"/>
  <c r="W23" i="7"/>
  <c r="W13" i="7"/>
  <c r="V23" i="7"/>
  <c r="X12" i="7"/>
  <c r="U39" i="7"/>
  <c r="S50" i="7"/>
  <c r="S57" i="7" s="1"/>
  <c r="S56" i="7"/>
  <c r="V39" i="7"/>
  <c r="V50" i="7" s="1"/>
  <c r="T50" i="7"/>
  <c r="T56" i="7"/>
  <c r="G63" i="3"/>
  <c r="F28" i="2" s="1"/>
  <c r="G40" i="3"/>
  <c r="G41" i="3"/>
  <c r="G44" i="3"/>
  <c r="W15" i="7" l="1"/>
  <c r="Y24" i="7"/>
  <c r="Y25" i="7"/>
  <c r="U43" i="7"/>
  <c r="U50" i="7"/>
  <c r="U40" i="7"/>
  <c r="U42" i="7"/>
  <c r="U41" i="7"/>
  <c r="U56" i="7"/>
  <c r="V56" i="7"/>
  <c r="W39" i="7"/>
  <c r="X56" i="7"/>
  <c r="X23" i="7"/>
  <c r="Z12" i="7"/>
  <c r="W27" i="7"/>
  <c r="W25" i="7"/>
  <c r="W24" i="7"/>
  <c r="W26" i="7"/>
  <c r="T57" i="7"/>
  <c r="U16" i="7"/>
  <c r="X39" i="7"/>
  <c r="Y26" i="7" s="1"/>
  <c r="V57" i="7"/>
  <c r="G61" i="3"/>
  <c r="F26" i="2" s="1"/>
  <c r="G60" i="3"/>
  <c r="F25" i="2" s="1"/>
  <c r="Y51" i="3"/>
  <c r="G43" i="3" s="1"/>
  <c r="Y46" i="3"/>
  <c r="G42" i="3" s="1"/>
  <c r="Y34" i="3"/>
  <c r="G59" i="3" s="1"/>
  <c r="F24" i="2" s="1"/>
  <c r="W33" i="3"/>
  <c r="W49" i="3"/>
  <c r="W44" i="3"/>
  <c r="W38" i="3"/>
  <c r="Y41" i="3"/>
  <c r="R3" i="3"/>
  <c r="G20" i="3"/>
  <c r="F20" i="3"/>
  <c r="D15" i="3"/>
  <c r="D16" i="3"/>
  <c r="D17" i="3"/>
  <c r="D19" i="3"/>
  <c r="D18" i="3"/>
  <c r="D20" i="3"/>
  <c r="D14" i="3"/>
  <c r="J11" i="3" s="1"/>
  <c r="K11" i="3" s="1"/>
  <c r="E20" i="3"/>
  <c r="F18" i="3"/>
  <c r="X19" i="3" s="1"/>
  <c r="Y19" i="3" s="1"/>
  <c r="E18" i="3"/>
  <c r="E19" i="3"/>
  <c r="F17" i="3"/>
  <c r="X9" i="3" s="1"/>
  <c r="Y9" i="3" s="1"/>
  <c r="E17" i="3"/>
  <c r="G16" i="3"/>
  <c r="F16" i="3"/>
  <c r="E16" i="3"/>
  <c r="G15" i="3"/>
  <c r="F15" i="3"/>
  <c r="E15" i="3"/>
  <c r="E14" i="3"/>
  <c r="J6" i="3" s="1"/>
  <c r="K6" i="3" s="1"/>
  <c r="I3" i="3"/>
  <c r="F25" i="3"/>
  <c r="G26" i="3"/>
  <c r="G25" i="3"/>
  <c r="G24" i="3"/>
  <c r="F28" i="3"/>
  <c r="X55" i="3" s="1"/>
  <c r="Y55" i="3" s="1"/>
  <c r="F27" i="3"/>
  <c r="G5" i="3"/>
  <c r="O61" i="3" s="1"/>
  <c r="P61" i="3" s="1"/>
  <c r="G6" i="3"/>
  <c r="G9" i="3"/>
  <c r="F5" i="3"/>
  <c r="T232" i="3" s="1"/>
  <c r="U232" i="3" s="1"/>
  <c r="F6" i="3"/>
  <c r="F7" i="3"/>
  <c r="F8" i="3"/>
  <c r="X14" i="3" s="1"/>
  <c r="Y14" i="3" s="1"/>
  <c r="E5" i="3"/>
  <c r="T208" i="3" s="1"/>
  <c r="U208" i="3" s="1"/>
  <c r="E6" i="3"/>
  <c r="E7" i="3"/>
  <c r="E9" i="3"/>
  <c r="E8" i="3"/>
  <c r="X15" i="3" s="1"/>
  <c r="Y15" i="3" s="1"/>
  <c r="E10" i="3"/>
  <c r="E4" i="3"/>
  <c r="J5" i="3" s="1"/>
  <c r="K5" i="3" s="1"/>
  <c r="G32" i="3" s="1"/>
  <c r="D6" i="3"/>
  <c r="D5" i="3"/>
  <c r="O115" i="3" s="1"/>
  <c r="P115" i="3" s="1"/>
  <c r="W54" i="3"/>
  <c r="W40" i="7" l="1"/>
  <c r="W43" i="7"/>
  <c r="W42" i="7"/>
  <c r="W41" i="7"/>
  <c r="W50" i="7"/>
  <c r="W56" i="7"/>
  <c r="X50" i="7"/>
  <c r="Z39" i="7"/>
  <c r="Z50" i="7" s="1"/>
  <c r="Y15" i="7"/>
  <c r="Z23" i="7"/>
  <c r="Y14" i="7"/>
  <c r="U52" i="7"/>
  <c r="U54" i="7"/>
  <c r="U51" i="7"/>
  <c r="U53" i="7"/>
  <c r="U57" i="7"/>
  <c r="Y39" i="7"/>
  <c r="AD55" i="3"/>
  <c r="AE55" i="3" s="1"/>
  <c r="AD53" i="3"/>
  <c r="AE53" i="3" s="1"/>
  <c r="AD54" i="3"/>
  <c r="AE54" i="3" s="1"/>
  <c r="AD52" i="3"/>
  <c r="AE52" i="3" s="1"/>
  <c r="AD57" i="3"/>
  <c r="AE57" i="3" s="1"/>
  <c r="AD56" i="3"/>
  <c r="AE56" i="3" s="1"/>
  <c r="G62" i="3"/>
  <c r="F27" i="2" s="1"/>
  <c r="X45" i="3"/>
  <c r="Y45" i="3" s="1"/>
  <c r="X24" i="3"/>
  <c r="Y24" i="3" s="1"/>
  <c r="G37" i="3" s="1"/>
  <c r="X40" i="3"/>
  <c r="Y40" i="3" s="1"/>
  <c r="X35" i="3"/>
  <c r="Y35" i="3" s="1"/>
  <c r="X25" i="3"/>
  <c r="Y25" i="3" s="1"/>
  <c r="X29" i="3"/>
  <c r="Y29" i="3" s="1"/>
  <c r="G54" i="3" s="1"/>
  <c r="F10" i="2" s="1"/>
  <c r="X50" i="3"/>
  <c r="Y50" i="3" s="1"/>
  <c r="X30" i="3"/>
  <c r="Y30" i="3" s="1"/>
  <c r="X39" i="3"/>
  <c r="Y39" i="3" s="1"/>
  <c r="AD17" i="3"/>
  <c r="AE17" i="3" s="1"/>
  <c r="AD9" i="3"/>
  <c r="AE9" i="3" s="1"/>
  <c r="AD16" i="3"/>
  <c r="AE16" i="3" s="1"/>
  <c r="AD8" i="3"/>
  <c r="AE8" i="3" s="1"/>
  <c r="AD23" i="3"/>
  <c r="AE23" i="3" s="1"/>
  <c r="AD15" i="3"/>
  <c r="AE15" i="3" s="1"/>
  <c r="AD7" i="3"/>
  <c r="AE7" i="3" s="1"/>
  <c r="AD32" i="3"/>
  <c r="AE32" i="3" s="1"/>
  <c r="AD22" i="3"/>
  <c r="AE22" i="3" s="1"/>
  <c r="AD14" i="3"/>
  <c r="AE14" i="3" s="1"/>
  <c r="AD6" i="3"/>
  <c r="AE6" i="3" s="1"/>
  <c r="AD31" i="3"/>
  <c r="AE31" i="3" s="1"/>
  <c r="AD21" i="3"/>
  <c r="AE21" i="3" s="1"/>
  <c r="AD13" i="3"/>
  <c r="AE13" i="3" s="1"/>
  <c r="AD5" i="3"/>
  <c r="AE5" i="3" s="1"/>
  <c r="AD30" i="3"/>
  <c r="AE30" i="3" s="1"/>
  <c r="AD20" i="3"/>
  <c r="AE20" i="3" s="1"/>
  <c r="AD12" i="3"/>
  <c r="AE12" i="3" s="1"/>
  <c r="AD29" i="3"/>
  <c r="AE29" i="3" s="1"/>
  <c r="AD19" i="3"/>
  <c r="AE19" i="3" s="1"/>
  <c r="AD11" i="3"/>
  <c r="AE11" i="3" s="1"/>
  <c r="AD28" i="3"/>
  <c r="AE28" i="3" s="1"/>
  <c r="G38" i="3" s="1"/>
  <c r="F15" i="2" s="1"/>
  <c r="AD18" i="3"/>
  <c r="AE18" i="3" s="1"/>
  <c r="AD10" i="3"/>
  <c r="AE10" i="3" s="1"/>
  <c r="X4" i="3"/>
  <c r="Y4" i="3" s="1"/>
  <c r="O13" i="3"/>
  <c r="P13" i="3" s="1"/>
  <c r="O202" i="3"/>
  <c r="P202" i="3" s="1"/>
  <c r="G36" i="3"/>
  <c r="J7" i="3"/>
  <c r="K7" i="3" s="1"/>
  <c r="O89" i="3"/>
  <c r="P89" i="3" s="1"/>
  <c r="O35" i="3"/>
  <c r="P35" i="3" s="1"/>
  <c r="T240" i="3"/>
  <c r="U240" i="3" s="1"/>
  <c r="O62" i="3"/>
  <c r="P62" i="3" s="1"/>
  <c r="O238" i="3"/>
  <c r="P238" i="3" s="1"/>
  <c r="O146" i="3"/>
  <c r="P146" i="3" s="1"/>
  <c r="J8" i="3"/>
  <c r="K8" i="3" s="1"/>
  <c r="O239" i="3"/>
  <c r="P239" i="3" s="1"/>
  <c r="O50" i="3"/>
  <c r="P50" i="3" s="1"/>
  <c r="O63" i="3"/>
  <c r="P63" i="3" s="1"/>
  <c r="O191" i="3"/>
  <c r="P191" i="3" s="1"/>
  <c r="J14" i="3"/>
  <c r="K14" i="3" s="1"/>
  <c r="O147" i="3"/>
  <c r="P147" i="3" s="1"/>
  <c r="T40" i="3"/>
  <c r="U40" i="3" s="1"/>
  <c r="J9" i="3"/>
  <c r="K9" i="3" s="1"/>
  <c r="J10" i="3"/>
  <c r="K10" i="3" s="1"/>
  <c r="O200" i="3"/>
  <c r="P200" i="3" s="1"/>
  <c r="T104" i="3"/>
  <c r="U104" i="3" s="1"/>
  <c r="O15" i="3"/>
  <c r="P15" i="3" s="1"/>
  <c r="O82" i="3"/>
  <c r="P82" i="3" s="1"/>
  <c r="O179" i="3"/>
  <c r="P179" i="3" s="1"/>
  <c r="X5" i="3"/>
  <c r="Y5" i="3" s="1"/>
  <c r="G35" i="3" s="1"/>
  <c r="J15" i="3"/>
  <c r="K15" i="3" s="1"/>
  <c r="G49" i="3" s="1"/>
  <c r="F7" i="2" s="1"/>
  <c r="O17" i="3"/>
  <c r="P17" i="3" s="1"/>
  <c r="O83" i="3"/>
  <c r="P83" i="3" s="1"/>
  <c r="O181" i="3"/>
  <c r="P181" i="3" s="1"/>
  <c r="O126" i="3"/>
  <c r="P126" i="3" s="1"/>
  <c r="T48" i="3"/>
  <c r="U48" i="3" s="1"/>
  <c r="O203" i="3"/>
  <c r="P203" i="3" s="1"/>
  <c r="J13" i="3"/>
  <c r="K13" i="3" s="1"/>
  <c r="O37" i="3"/>
  <c r="P37" i="3" s="1"/>
  <c r="O117" i="3"/>
  <c r="P117" i="3" s="1"/>
  <c r="O60" i="3"/>
  <c r="P60" i="3" s="1"/>
  <c r="J12" i="3"/>
  <c r="K12" i="3" s="1"/>
  <c r="O39" i="3"/>
  <c r="P39" i="3" s="1"/>
  <c r="O120" i="3"/>
  <c r="P120" i="3" s="1"/>
  <c r="O218" i="3"/>
  <c r="P218" i="3" s="1"/>
  <c r="O65" i="3"/>
  <c r="P65" i="3" s="1"/>
  <c r="T168" i="3"/>
  <c r="U168" i="3" s="1"/>
  <c r="T112" i="3"/>
  <c r="U112" i="3" s="1"/>
  <c r="O59" i="3"/>
  <c r="P59" i="3" s="1"/>
  <c r="O135" i="3"/>
  <c r="P135" i="3" s="1"/>
  <c r="O219" i="3"/>
  <c r="P219" i="3" s="1"/>
  <c r="O198" i="3"/>
  <c r="P198" i="3" s="1"/>
  <c r="T227" i="3"/>
  <c r="U227" i="3" s="1"/>
  <c r="T155" i="3"/>
  <c r="U155" i="3" s="1"/>
  <c r="T131" i="3"/>
  <c r="U131" i="3" s="1"/>
  <c r="T123" i="3"/>
  <c r="U123" i="3" s="1"/>
  <c r="T99" i="3"/>
  <c r="U99" i="3" s="1"/>
  <c r="T75" i="3"/>
  <c r="U75" i="3" s="1"/>
  <c r="T43" i="3"/>
  <c r="U43" i="3" s="1"/>
  <c r="T11" i="3"/>
  <c r="U11" i="3" s="1"/>
  <c r="O246" i="3"/>
  <c r="P246" i="3" s="1"/>
  <c r="O227" i="3"/>
  <c r="P227" i="3" s="1"/>
  <c r="O205" i="3"/>
  <c r="P205" i="3" s="1"/>
  <c r="O185" i="3"/>
  <c r="P185" i="3" s="1"/>
  <c r="O167" i="3"/>
  <c r="P167" i="3" s="1"/>
  <c r="O156" i="3"/>
  <c r="P156" i="3" s="1"/>
  <c r="O138" i="3"/>
  <c r="P138" i="3" s="1"/>
  <c r="O123" i="3"/>
  <c r="P123" i="3" s="1"/>
  <c r="O100" i="3"/>
  <c r="P100" i="3" s="1"/>
  <c r="O84" i="3"/>
  <c r="P84" i="3" s="1"/>
  <c r="O66" i="3"/>
  <c r="P66" i="3" s="1"/>
  <c r="O45" i="3"/>
  <c r="P45" i="3" s="1"/>
  <c r="O31" i="3"/>
  <c r="P31" i="3" s="1"/>
  <c r="O11" i="3"/>
  <c r="P11" i="3" s="1"/>
  <c r="T242" i="3"/>
  <c r="U242" i="3" s="1"/>
  <c r="T226" i="3"/>
  <c r="U226" i="3" s="1"/>
  <c r="T194" i="3"/>
  <c r="U194" i="3" s="1"/>
  <c r="T178" i="3"/>
  <c r="U178" i="3" s="1"/>
  <c r="T154" i="3"/>
  <c r="U154" i="3" s="1"/>
  <c r="T138" i="3"/>
  <c r="U138" i="3" s="1"/>
  <c r="T130" i="3"/>
  <c r="U130" i="3" s="1"/>
  <c r="T114" i="3"/>
  <c r="U114" i="3" s="1"/>
  <c r="T106" i="3"/>
  <c r="U106" i="3" s="1"/>
  <c r="T98" i="3"/>
  <c r="U98" i="3" s="1"/>
  <c r="T66" i="3"/>
  <c r="U66" i="3" s="1"/>
  <c r="T50" i="3"/>
  <c r="U50" i="3" s="1"/>
  <c r="T42" i="3"/>
  <c r="U42" i="3" s="1"/>
  <c r="T34" i="3"/>
  <c r="U34" i="3" s="1"/>
  <c r="T26" i="3"/>
  <c r="U26" i="3" s="1"/>
  <c r="T18" i="3"/>
  <c r="U18" i="3" s="1"/>
  <c r="T10" i="3"/>
  <c r="U10" i="3" s="1"/>
  <c r="O245" i="3"/>
  <c r="P245" i="3" s="1"/>
  <c r="O226" i="3"/>
  <c r="P226" i="3" s="1"/>
  <c r="O201" i="3"/>
  <c r="P201" i="3" s="1"/>
  <c r="O180" i="3"/>
  <c r="P180" i="3" s="1"/>
  <c r="O166" i="3"/>
  <c r="P166" i="3" s="1"/>
  <c r="O155" i="3"/>
  <c r="P155" i="3" s="1"/>
  <c r="O131" i="3"/>
  <c r="P131" i="3" s="1"/>
  <c r="O119" i="3"/>
  <c r="P119" i="3" s="1"/>
  <c r="O99" i="3"/>
  <c r="P99" i="3" s="1"/>
  <c r="O75" i="3"/>
  <c r="P75" i="3" s="1"/>
  <c r="O57" i="3"/>
  <c r="P57" i="3" s="1"/>
  <c r="O44" i="3"/>
  <c r="P44" i="3" s="1"/>
  <c r="O30" i="3"/>
  <c r="P30" i="3" s="1"/>
  <c r="O10" i="3"/>
  <c r="P10" i="3" s="1"/>
  <c r="T241" i="3"/>
  <c r="U241" i="3" s="1"/>
  <c r="T201" i="3"/>
  <c r="U201" i="3" s="1"/>
  <c r="T193" i="3"/>
  <c r="U193" i="3" s="1"/>
  <c r="T185" i="3"/>
  <c r="U185" i="3" s="1"/>
  <c r="T177" i="3"/>
  <c r="U177" i="3" s="1"/>
  <c r="T161" i="3"/>
  <c r="U161" i="3" s="1"/>
  <c r="T153" i="3"/>
  <c r="U153" i="3" s="1"/>
  <c r="T145" i="3"/>
  <c r="U145" i="3" s="1"/>
  <c r="T129" i="3"/>
  <c r="U129" i="3" s="1"/>
  <c r="T113" i="3"/>
  <c r="U113" i="3" s="1"/>
  <c r="T97" i="3"/>
  <c r="U97" i="3" s="1"/>
  <c r="T73" i="3"/>
  <c r="U73" i="3" s="1"/>
  <c r="T57" i="3"/>
  <c r="U57" i="3" s="1"/>
  <c r="T49" i="3"/>
  <c r="U49" i="3" s="1"/>
  <c r="T33" i="3"/>
  <c r="U33" i="3" s="1"/>
  <c r="O244" i="3"/>
  <c r="P244" i="3" s="1"/>
  <c r="O223" i="3"/>
  <c r="P223" i="3" s="1"/>
  <c r="O196" i="3"/>
  <c r="P196" i="3" s="1"/>
  <c r="O178" i="3"/>
  <c r="P178" i="3" s="1"/>
  <c r="O165" i="3"/>
  <c r="P165" i="3" s="1"/>
  <c r="O154" i="3"/>
  <c r="P154" i="3" s="1"/>
  <c r="O130" i="3"/>
  <c r="P130" i="3" s="1"/>
  <c r="O118" i="3"/>
  <c r="P118" i="3" s="1"/>
  <c r="O98" i="3"/>
  <c r="P98" i="3" s="1"/>
  <c r="O73" i="3"/>
  <c r="P73" i="3" s="1"/>
  <c r="O56" i="3"/>
  <c r="P56" i="3" s="1"/>
  <c r="O43" i="3"/>
  <c r="P43" i="3" s="1"/>
  <c r="O28" i="3"/>
  <c r="P28" i="3" s="1"/>
  <c r="O8" i="3"/>
  <c r="P8" i="3" s="1"/>
  <c r="T247" i="3"/>
  <c r="U247" i="3" s="1"/>
  <c r="T223" i="3"/>
  <c r="U223" i="3" s="1"/>
  <c r="T191" i="3"/>
  <c r="U191" i="3" s="1"/>
  <c r="T175" i="3"/>
  <c r="U175" i="3" s="1"/>
  <c r="T167" i="3"/>
  <c r="U167" i="3" s="1"/>
  <c r="T159" i="3"/>
  <c r="U159" i="3" s="1"/>
  <c r="T151" i="3"/>
  <c r="U151" i="3" s="1"/>
  <c r="T119" i="3"/>
  <c r="U119" i="3" s="1"/>
  <c r="T95" i="3"/>
  <c r="U95" i="3" s="1"/>
  <c r="T71" i="3"/>
  <c r="U71" i="3" s="1"/>
  <c r="T55" i="3"/>
  <c r="U55" i="3" s="1"/>
  <c r="T47" i="3"/>
  <c r="U47" i="3" s="1"/>
  <c r="T31" i="3"/>
  <c r="U31" i="3" s="1"/>
  <c r="T23" i="3"/>
  <c r="U23" i="3" s="1"/>
  <c r="O241" i="3"/>
  <c r="P241" i="3" s="1"/>
  <c r="O221" i="3"/>
  <c r="P221" i="3" s="1"/>
  <c r="O193" i="3"/>
  <c r="P193" i="3" s="1"/>
  <c r="O176" i="3"/>
  <c r="P176" i="3" s="1"/>
  <c r="O160" i="3"/>
  <c r="P160" i="3" s="1"/>
  <c r="O151" i="3"/>
  <c r="P151" i="3" s="1"/>
  <c r="O128" i="3"/>
  <c r="P128" i="3" s="1"/>
  <c r="O113" i="3"/>
  <c r="P113" i="3" s="1"/>
  <c r="O95" i="3"/>
  <c r="P95" i="3" s="1"/>
  <c r="O71" i="3"/>
  <c r="P71" i="3" s="1"/>
  <c r="O54" i="3"/>
  <c r="P54" i="3" s="1"/>
  <c r="O40" i="3"/>
  <c r="P40" i="3" s="1"/>
  <c r="O23" i="3"/>
  <c r="P23" i="3" s="1"/>
  <c r="T246" i="3"/>
  <c r="U246" i="3" s="1"/>
  <c r="T222" i="3"/>
  <c r="U222" i="3" s="1"/>
  <c r="T214" i="3"/>
  <c r="U214" i="3" s="1"/>
  <c r="T166" i="3"/>
  <c r="U166" i="3" s="1"/>
  <c r="T158" i="3"/>
  <c r="U158" i="3" s="1"/>
  <c r="T150" i="3"/>
  <c r="U150" i="3" s="1"/>
  <c r="T126" i="3"/>
  <c r="U126" i="3" s="1"/>
  <c r="T118" i="3"/>
  <c r="U118" i="3" s="1"/>
  <c r="T102" i="3"/>
  <c r="U102" i="3" s="1"/>
  <c r="T86" i="3"/>
  <c r="U86" i="3" s="1"/>
  <c r="T70" i="3"/>
  <c r="U70" i="3" s="1"/>
  <c r="T54" i="3"/>
  <c r="U54" i="3" s="1"/>
  <c r="T30" i="3"/>
  <c r="U30" i="3" s="1"/>
  <c r="T14" i="3"/>
  <c r="U14" i="3" s="1"/>
  <c r="T245" i="3"/>
  <c r="U245" i="3" s="1"/>
  <c r="T229" i="3"/>
  <c r="U229" i="3" s="1"/>
  <c r="T221" i="3"/>
  <c r="U221" i="3" s="1"/>
  <c r="T205" i="3"/>
  <c r="U205" i="3" s="1"/>
  <c r="T189" i="3"/>
  <c r="U189" i="3" s="1"/>
  <c r="T173" i="3"/>
  <c r="U173" i="3" s="1"/>
  <c r="T165" i="3"/>
  <c r="U165" i="3" s="1"/>
  <c r="T157" i="3"/>
  <c r="U157" i="3" s="1"/>
  <c r="T125" i="3"/>
  <c r="U125" i="3" s="1"/>
  <c r="T85" i="3"/>
  <c r="U85" i="3" s="1"/>
  <c r="T69" i="3"/>
  <c r="U69" i="3" s="1"/>
  <c r="T45" i="3"/>
  <c r="U45" i="3" s="1"/>
  <c r="O229" i="3"/>
  <c r="P229" i="3" s="1"/>
  <c r="O214" i="3"/>
  <c r="P214" i="3" s="1"/>
  <c r="O189" i="3"/>
  <c r="P189" i="3" s="1"/>
  <c r="O173" i="3"/>
  <c r="P173" i="3" s="1"/>
  <c r="O158" i="3"/>
  <c r="P158" i="3" s="1"/>
  <c r="O145" i="3"/>
  <c r="P145" i="3" s="1"/>
  <c r="O125" i="3"/>
  <c r="P125" i="3" s="1"/>
  <c r="O106" i="3"/>
  <c r="P106" i="3" s="1"/>
  <c r="O86" i="3"/>
  <c r="P86" i="3" s="1"/>
  <c r="O69" i="3"/>
  <c r="P69" i="3" s="1"/>
  <c r="O49" i="3"/>
  <c r="P49" i="3" s="1"/>
  <c r="O34" i="3"/>
  <c r="P34" i="3" s="1"/>
  <c r="O16" i="3"/>
  <c r="P16" i="3" s="1"/>
  <c r="T244" i="3"/>
  <c r="U244" i="3" s="1"/>
  <c r="T228" i="3"/>
  <c r="U228" i="3" s="1"/>
  <c r="T220" i="3"/>
  <c r="U220" i="3" s="1"/>
  <c r="T212" i="3"/>
  <c r="U212" i="3" s="1"/>
  <c r="T196" i="3"/>
  <c r="U196" i="3" s="1"/>
  <c r="T188" i="3"/>
  <c r="U188" i="3" s="1"/>
  <c r="T180" i="3"/>
  <c r="U180" i="3" s="1"/>
  <c r="T156" i="3"/>
  <c r="U156" i="3" s="1"/>
  <c r="T140" i="3"/>
  <c r="U140" i="3" s="1"/>
  <c r="T124" i="3"/>
  <c r="U124" i="3" s="1"/>
  <c r="T108" i="3"/>
  <c r="U108" i="3" s="1"/>
  <c r="T100" i="3"/>
  <c r="U100" i="3" s="1"/>
  <c r="T84" i="3"/>
  <c r="U84" i="3" s="1"/>
  <c r="T68" i="3"/>
  <c r="U68" i="3" s="1"/>
  <c r="T44" i="3"/>
  <c r="U44" i="3" s="1"/>
  <c r="T36" i="3"/>
  <c r="U36" i="3" s="1"/>
  <c r="T28" i="3"/>
  <c r="U28" i="3" s="1"/>
  <c r="O247" i="3"/>
  <c r="P247" i="3" s="1"/>
  <c r="O228" i="3"/>
  <c r="P228" i="3" s="1"/>
  <c r="O212" i="3"/>
  <c r="P212" i="3" s="1"/>
  <c r="O188" i="3"/>
  <c r="P188" i="3" s="1"/>
  <c r="O168" i="3"/>
  <c r="P168" i="3" s="1"/>
  <c r="O157" i="3"/>
  <c r="P157" i="3" s="1"/>
  <c r="O140" i="3"/>
  <c r="P140" i="3" s="1"/>
  <c r="O124" i="3"/>
  <c r="P124" i="3" s="1"/>
  <c r="O102" i="3"/>
  <c r="P102" i="3" s="1"/>
  <c r="O85" i="3"/>
  <c r="P85" i="3" s="1"/>
  <c r="O68" i="3"/>
  <c r="P68" i="3" s="1"/>
  <c r="O47" i="3"/>
  <c r="P47" i="3" s="1"/>
  <c r="O33" i="3"/>
  <c r="P33" i="3" s="1"/>
  <c r="O14" i="3"/>
  <c r="P14" i="3" s="1"/>
  <c r="O55" i="3"/>
  <c r="P55" i="3" s="1"/>
  <c r="O48" i="3"/>
  <c r="P48" i="3" s="1"/>
  <c r="O92" i="3"/>
  <c r="P92" i="3" s="1"/>
  <c r="O149" i="3"/>
  <c r="P149" i="3" s="1"/>
  <c r="O206" i="3"/>
  <c r="P206" i="3" s="1"/>
  <c r="O240" i="3"/>
  <c r="P240" i="3" s="1"/>
  <c r="O150" i="3"/>
  <c r="P150" i="3" s="1"/>
  <c r="O91" i="3"/>
  <c r="P91" i="3" s="1"/>
  <c r="T56" i="3"/>
  <c r="U56" i="3" s="1"/>
  <c r="T184" i="3"/>
  <c r="U184" i="3" s="1"/>
  <c r="O24" i="3"/>
  <c r="P24" i="3" s="1"/>
  <c r="O51" i="3"/>
  <c r="P51" i="3" s="1"/>
  <c r="O76" i="3"/>
  <c r="P76" i="3" s="1"/>
  <c r="O93" i="3"/>
  <c r="P93" i="3" s="1"/>
  <c r="O137" i="3"/>
  <c r="P137" i="3" s="1"/>
  <c r="O152" i="3"/>
  <c r="P152" i="3" s="1"/>
  <c r="O186" i="3"/>
  <c r="P186" i="3" s="1"/>
  <c r="O207" i="3"/>
  <c r="P207" i="3" s="1"/>
  <c r="O225" i="3"/>
  <c r="P225" i="3" s="1"/>
  <c r="O243" i="3"/>
  <c r="P243" i="3" s="1"/>
  <c r="O72" i="3"/>
  <c r="P72" i="3" s="1"/>
  <c r="O153" i="3"/>
  <c r="P153" i="3" s="1"/>
  <c r="O222" i="3"/>
  <c r="P222" i="3" s="1"/>
  <c r="O103" i="3"/>
  <c r="P103" i="3" s="1"/>
  <c r="T64" i="3"/>
  <c r="U64" i="3" s="1"/>
  <c r="T128" i="3"/>
  <c r="U128" i="3" s="1"/>
  <c r="T192" i="3"/>
  <c r="U192" i="3" s="1"/>
  <c r="O129" i="3"/>
  <c r="P129" i="3" s="1"/>
  <c r="O194" i="3"/>
  <c r="P194" i="3" s="1"/>
  <c r="T176" i="3"/>
  <c r="U176" i="3" s="1"/>
  <c r="O19" i="3"/>
  <c r="P19" i="3" s="1"/>
  <c r="O67" i="3"/>
  <c r="P67" i="3" s="1"/>
  <c r="O136" i="3"/>
  <c r="P136" i="3" s="1"/>
  <c r="O184" i="3"/>
  <c r="P184" i="3" s="1"/>
  <c r="O224" i="3"/>
  <c r="P224" i="3" s="1"/>
  <c r="O70" i="3"/>
  <c r="P70" i="3" s="1"/>
  <c r="O220" i="3"/>
  <c r="P220" i="3" s="1"/>
  <c r="O6" i="3"/>
  <c r="P6" i="3" s="1"/>
  <c r="T120" i="3"/>
  <c r="U120" i="3" s="1"/>
  <c r="O25" i="3"/>
  <c r="P25" i="3" s="1"/>
  <c r="O52" i="3"/>
  <c r="P52" i="3" s="1"/>
  <c r="O77" i="3"/>
  <c r="P77" i="3" s="1"/>
  <c r="O94" i="3"/>
  <c r="P94" i="3" s="1"/>
  <c r="O139" i="3"/>
  <c r="P139" i="3" s="1"/>
  <c r="O169" i="3"/>
  <c r="P169" i="3" s="1"/>
  <c r="O190" i="3"/>
  <c r="P190" i="3" s="1"/>
  <c r="O208" i="3"/>
  <c r="P208" i="3" s="1"/>
  <c r="O230" i="3"/>
  <c r="P230" i="3" s="1"/>
  <c r="O18" i="3"/>
  <c r="P18" i="3" s="1"/>
  <c r="O88" i="3"/>
  <c r="P88" i="3" s="1"/>
  <c r="O159" i="3"/>
  <c r="P159" i="3" s="1"/>
  <c r="O232" i="3"/>
  <c r="P232" i="3" s="1"/>
  <c r="T8" i="3"/>
  <c r="U8" i="3" s="1"/>
  <c r="T72" i="3"/>
  <c r="U72" i="3" s="1"/>
  <c r="T136" i="3"/>
  <c r="U136" i="3" s="1"/>
  <c r="T200" i="3"/>
  <c r="U200" i="3" s="1"/>
  <c r="O53" i="3"/>
  <c r="P53" i="3" s="1"/>
  <c r="O101" i="3"/>
  <c r="P101" i="3" s="1"/>
  <c r="O170" i="3"/>
  <c r="P170" i="3" s="1"/>
  <c r="O97" i="3"/>
  <c r="P97" i="3" s="1"/>
  <c r="O242" i="3"/>
  <c r="P242" i="3" s="1"/>
  <c r="T16" i="3"/>
  <c r="U16" i="3" s="1"/>
  <c r="T144" i="3"/>
  <c r="U144" i="3" s="1"/>
  <c r="T235" i="3"/>
  <c r="U235" i="3" s="1"/>
  <c r="T187" i="3"/>
  <c r="U187" i="3" s="1"/>
  <c r="T171" i="3"/>
  <c r="U171" i="3" s="1"/>
  <c r="T163" i="3"/>
  <c r="U163" i="3" s="1"/>
  <c r="T115" i="3"/>
  <c r="U115" i="3" s="1"/>
  <c r="T91" i="3"/>
  <c r="U91" i="3" s="1"/>
  <c r="O216" i="3"/>
  <c r="P216" i="3" s="1"/>
  <c r="O182" i="3"/>
  <c r="P182" i="3" s="1"/>
  <c r="O133" i="3"/>
  <c r="P133" i="3" s="1"/>
  <c r="O109" i="3"/>
  <c r="P109" i="3" s="1"/>
  <c r="O80" i="3"/>
  <c r="P80" i="3" s="1"/>
  <c r="O38" i="3"/>
  <c r="P38" i="3" s="1"/>
  <c r="T202" i="3"/>
  <c r="U202" i="3" s="1"/>
  <c r="T162" i="3"/>
  <c r="U162" i="3" s="1"/>
  <c r="T122" i="3"/>
  <c r="U122" i="3" s="1"/>
  <c r="T90" i="3"/>
  <c r="U90" i="3" s="1"/>
  <c r="T74" i="3"/>
  <c r="U74" i="3" s="1"/>
  <c r="O215" i="3"/>
  <c r="P215" i="3" s="1"/>
  <c r="O171" i="3"/>
  <c r="P171" i="3" s="1"/>
  <c r="O132" i="3"/>
  <c r="P132" i="3" s="1"/>
  <c r="O105" i="3"/>
  <c r="P105" i="3" s="1"/>
  <c r="O79" i="3"/>
  <c r="P79" i="3" s="1"/>
  <c r="O29" i="3"/>
  <c r="P29" i="3" s="1"/>
  <c r="T105" i="3"/>
  <c r="U105" i="3" s="1"/>
  <c r="T65" i="3"/>
  <c r="U65" i="3" s="1"/>
  <c r="T41" i="3"/>
  <c r="U41" i="3" s="1"/>
  <c r="O204" i="3"/>
  <c r="P204" i="3" s="1"/>
  <c r="O164" i="3"/>
  <c r="P164" i="3" s="1"/>
  <c r="O127" i="3"/>
  <c r="P127" i="3" s="1"/>
  <c r="O104" i="3"/>
  <c r="P104" i="3" s="1"/>
  <c r="O74" i="3"/>
  <c r="P74" i="3" s="1"/>
  <c r="O22" i="3"/>
  <c r="P22" i="3" s="1"/>
  <c r="T215" i="3"/>
  <c r="U215" i="3" s="1"/>
  <c r="T199" i="3"/>
  <c r="U199" i="3" s="1"/>
  <c r="T183" i="3"/>
  <c r="U183" i="3" s="1"/>
  <c r="T127" i="3"/>
  <c r="U127" i="3" s="1"/>
  <c r="T103" i="3"/>
  <c r="U103" i="3" s="1"/>
  <c r="T87" i="3"/>
  <c r="U87" i="3" s="1"/>
  <c r="T79" i="3"/>
  <c r="U79" i="3" s="1"/>
  <c r="T7" i="3"/>
  <c r="U7" i="3" s="1"/>
  <c r="O199" i="3"/>
  <c r="P199" i="3" s="1"/>
  <c r="O162" i="3"/>
  <c r="P162" i="3" s="1"/>
  <c r="O116" i="3"/>
  <c r="P116" i="3" s="1"/>
  <c r="O96" i="3"/>
  <c r="P96" i="3" s="1"/>
  <c r="O64" i="3"/>
  <c r="P64" i="3" s="1"/>
  <c r="O20" i="3"/>
  <c r="P20" i="3" s="1"/>
  <c r="T198" i="3"/>
  <c r="U198" i="3" s="1"/>
  <c r="T182" i="3"/>
  <c r="U182" i="3" s="1"/>
  <c r="T142" i="3"/>
  <c r="U142" i="3" s="1"/>
  <c r="T134" i="3"/>
  <c r="U134" i="3" s="1"/>
  <c r="T110" i="3"/>
  <c r="U110" i="3" s="1"/>
  <c r="T46" i="3"/>
  <c r="U46" i="3" s="1"/>
  <c r="T38" i="3"/>
  <c r="U38" i="3" s="1"/>
  <c r="T22" i="3"/>
  <c r="U22" i="3" s="1"/>
  <c r="T6" i="3"/>
  <c r="U6" i="3" s="1"/>
  <c r="T133" i="3"/>
  <c r="U133" i="3" s="1"/>
  <c r="T109" i="3"/>
  <c r="U109" i="3" s="1"/>
  <c r="T29" i="3"/>
  <c r="U29" i="3" s="1"/>
  <c r="T21" i="3"/>
  <c r="U21" i="3" s="1"/>
  <c r="O236" i="3"/>
  <c r="P236" i="3" s="1"/>
  <c r="O187" i="3"/>
  <c r="P187" i="3" s="1"/>
  <c r="O142" i="3"/>
  <c r="P142" i="3" s="1"/>
  <c r="O112" i="3"/>
  <c r="P112" i="3" s="1"/>
  <c r="O90" i="3"/>
  <c r="P90" i="3" s="1"/>
  <c r="O46" i="3"/>
  <c r="P46" i="3" s="1"/>
  <c r="O7" i="3"/>
  <c r="P7" i="3" s="1"/>
  <c r="T236" i="3"/>
  <c r="U236" i="3" s="1"/>
  <c r="T204" i="3"/>
  <c r="U204" i="3" s="1"/>
  <c r="T164" i="3"/>
  <c r="U164" i="3" s="1"/>
  <c r="T148" i="3"/>
  <c r="U148" i="3" s="1"/>
  <c r="T132" i="3"/>
  <c r="U132" i="3" s="1"/>
  <c r="T116" i="3"/>
  <c r="U116" i="3" s="1"/>
  <c r="T60" i="3"/>
  <c r="U60" i="3" s="1"/>
  <c r="T20" i="3"/>
  <c r="U20" i="3" s="1"/>
  <c r="T12" i="3"/>
  <c r="U12" i="3" s="1"/>
  <c r="O235" i="3"/>
  <c r="P235" i="3" s="1"/>
  <c r="O183" i="3"/>
  <c r="P183" i="3" s="1"/>
  <c r="O134" i="3"/>
  <c r="P134" i="3" s="1"/>
  <c r="O110" i="3"/>
  <c r="P110" i="3" s="1"/>
  <c r="O87" i="3"/>
  <c r="P87" i="3" s="1"/>
  <c r="O41" i="3"/>
  <c r="P41" i="3" s="1"/>
  <c r="T243" i="3"/>
  <c r="U243" i="3" s="1"/>
  <c r="T219" i="3"/>
  <c r="U219" i="3" s="1"/>
  <c r="T203" i="3"/>
  <c r="U203" i="3" s="1"/>
  <c r="T195" i="3"/>
  <c r="U195" i="3" s="1"/>
  <c r="T179" i="3"/>
  <c r="U179" i="3" s="1"/>
  <c r="T147" i="3"/>
  <c r="U147" i="3" s="1"/>
  <c r="T139" i="3"/>
  <c r="U139" i="3" s="1"/>
  <c r="T83" i="3"/>
  <c r="U83" i="3" s="1"/>
  <c r="T67" i="3"/>
  <c r="U67" i="3" s="1"/>
  <c r="T59" i="3"/>
  <c r="U59" i="3" s="1"/>
  <c r="T51" i="3"/>
  <c r="U51" i="3" s="1"/>
  <c r="T35" i="3"/>
  <c r="U35" i="3" s="1"/>
  <c r="T27" i="3"/>
  <c r="U27" i="3" s="1"/>
  <c r="T19" i="3"/>
  <c r="U19" i="3" s="1"/>
  <c r="T234" i="3"/>
  <c r="U234" i="3" s="1"/>
  <c r="T218" i="3"/>
  <c r="U218" i="3" s="1"/>
  <c r="T210" i="3"/>
  <c r="U210" i="3" s="1"/>
  <c r="T186" i="3"/>
  <c r="U186" i="3" s="1"/>
  <c r="T170" i="3"/>
  <c r="U170" i="3" s="1"/>
  <c r="T146" i="3"/>
  <c r="U146" i="3" s="1"/>
  <c r="T82" i="3"/>
  <c r="U82" i="3" s="1"/>
  <c r="T58" i="3"/>
  <c r="U58" i="3" s="1"/>
  <c r="T5" i="3"/>
  <c r="U5" i="3" s="1"/>
  <c r="T225" i="3"/>
  <c r="U225" i="3" s="1"/>
  <c r="T209" i="3"/>
  <c r="U209" i="3" s="1"/>
  <c r="T169" i="3"/>
  <c r="U169" i="3" s="1"/>
  <c r="T137" i="3"/>
  <c r="U137" i="3" s="1"/>
  <c r="T89" i="3"/>
  <c r="U89" i="3" s="1"/>
  <c r="T81" i="3"/>
  <c r="U81" i="3" s="1"/>
  <c r="T25" i="3"/>
  <c r="U25" i="3" s="1"/>
  <c r="T17" i="3"/>
  <c r="U17" i="3" s="1"/>
  <c r="T9" i="3"/>
  <c r="U9" i="3" s="1"/>
  <c r="T239" i="3"/>
  <c r="U239" i="3" s="1"/>
  <c r="T231" i="3"/>
  <c r="U231" i="3" s="1"/>
  <c r="T207" i="3"/>
  <c r="U207" i="3" s="1"/>
  <c r="T143" i="3"/>
  <c r="U143" i="3" s="1"/>
  <c r="T135" i="3"/>
  <c r="U135" i="3" s="1"/>
  <c r="T111" i="3"/>
  <c r="U111" i="3" s="1"/>
  <c r="T63" i="3"/>
  <c r="U63" i="3" s="1"/>
  <c r="T39" i="3"/>
  <c r="U39" i="3" s="1"/>
  <c r="T15" i="3"/>
  <c r="U15" i="3" s="1"/>
  <c r="O9" i="3"/>
  <c r="P9" i="3" s="1"/>
  <c r="T238" i="3"/>
  <c r="U238" i="3" s="1"/>
  <c r="T230" i="3"/>
  <c r="U230" i="3" s="1"/>
  <c r="T206" i="3"/>
  <c r="U206" i="3" s="1"/>
  <c r="T190" i="3"/>
  <c r="U190" i="3" s="1"/>
  <c r="T174" i="3"/>
  <c r="U174" i="3" s="1"/>
  <c r="T94" i="3"/>
  <c r="U94" i="3" s="1"/>
  <c r="T78" i="3"/>
  <c r="U78" i="3" s="1"/>
  <c r="T62" i="3"/>
  <c r="U62" i="3" s="1"/>
  <c r="T237" i="3"/>
  <c r="U237" i="3" s="1"/>
  <c r="T213" i="3"/>
  <c r="U213" i="3" s="1"/>
  <c r="T197" i="3"/>
  <c r="U197" i="3" s="1"/>
  <c r="T181" i="3"/>
  <c r="U181" i="3" s="1"/>
  <c r="T149" i="3"/>
  <c r="U149" i="3" s="1"/>
  <c r="T141" i="3"/>
  <c r="U141" i="3" s="1"/>
  <c r="T117" i="3"/>
  <c r="U117" i="3" s="1"/>
  <c r="T101" i="3"/>
  <c r="U101" i="3" s="1"/>
  <c r="T93" i="3"/>
  <c r="U93" i="3" s="1"/>
  <c r="T77" i="3"/>
  <c r="U77" i="3" s="1"/>
  <c r="T53" i="3"/>
  <c r="U53" i="3" s="1"/>
  <c r="T37" i="3"/>
  <c r="U37" i="3" s="1"/>
  <c r="T13" i="3"/>
  <c r="U13" i="3" s="1"/>
  <c r="T172" i="3"/>
  <c r="U172" i="3" s="1"/>
  <c r="T92" i="3"/>
  <c r="U92" i="3" s="1"/>
  <c r="T76" i="3"/>
  <c r="U76" i="3" s="1"/>
  <c r="T52" i="3"/>
  <c r="U52" i="3" s="1"/>
  <c r="O27" i="3"/>
  <c r="P27" i="3" s="1"/>
  <c r="O78" i="3"/>
  <c r="P78" i="3" s="1"/>
  <c r="O141" i="3"/>
  <c r="P141" i="3" s="1"/>
  <c r="O192" i="3"/>
  <c r="P192" i="3" s="1"/>
  <c r="O209" i="3"/>
  <c r="P209" i="3" s="1"/>
  <c r="O231" i="3"/>
  <c r="P231" i="3" s="1"/>
  <c r="O26" i="3"/>
  <c r="P26" i="3" s="1"/>
  <c r="O161" i="3"/>
  <c r="P161" i="3" s="1"/>
  <c r="O122" i="3"/>
  <c r="P122" i="3" s="1"/>
  <c r="T80" i="3"/>
  <c r="U80" i="3" s="1"/>
  <c r="T211" i="3"/>
  <c r="U211" i="3" s="1"/>
  <c r="T107" i="3"/>
  <c r="U107" i="3" s="1"/>
  <c r="O211" i="3"/>
  <c r="P211" i="3" s="1"/>
  <c r="O121" i="3"/>
  <c r="P121" i="3" s="1"/>
  <c r="T233" i="3"/>
  <c r="U233" i="3" s="1"/>
  <c r="T217" i="3"/>
  <c r="U217" i="3" s="1"/>
  <c r="T121" i="3"/>
  <c r="U121" i="3" s="1"/>
  <c r="O107" i="3"/>
  <c r="P107" i="3" s="1"/>
  <c r="T61" i="3"/>
  <c r="U61" i="3" s="1"/>
  <c r="O233" i="3"/>
  <c r="P233" i="3" s="1"/>
  <c r="O217" i="3"/>
  <c r="P217" i="3" s="1"/>
  <c r="O5" i="3"/>
  <c r="P5" i="3" s="1"/>
  <c r="G50" i="3" s="1"/>
  <c r="O32" i="3"/>
  <c r="P32" i="3" s="1"/>
  <c r="O58" i="3"/>
  <c r="P58" i="3" s="1"/>
  <c r="O81" i="3"/>
  <c r="P81" i="3" s="1"/>
  <c r="O111" i="3"/>
  <c r="P111" i="3" s="1"/>
  <c r="O143" i="3"/>
  <c r="P143" i="3" s="1"/>
  <c r="O172" i="3"/>
  <c r="P172" i="3" s="1"/>
  <c r="O195" i="3"/>
  <c r="P195" i="3" s="1"/>
  <c r="O210" i="3"/>
  <c r="P210" i="3" s="1"/>
  <c r="O234" i="3"/>
  <c r="P234" i="3" s="1"/>
  <c r="O36" i="3"/>
  <c r="P36" i="3" s="1"/>
  <c r="O108" i="3"/>
  <c r="P108" i="3" s="1"/>
  <c r="O175" i="3"/>
  <c r="P175" i="3" s="1"/>
  <c r="O12" i="3"/>
  <c r="P12" i="3" s="1"/>
  <c r="O148" i="3"/>
  <c r="P148" i="3" s="1"/>
  <c r="T24" i="3"/>
  <c r="U24" i="3" s="1"/>
  <c r="T88" i="3"/>
  <c r="U88" i="3" s="1"/>
  <c r="T152" i="3"/>
  <c r="U152" i="3" s="1"/>
  <c r="T216" i="3"/>
  <c r="U216" i="3" s="1"/>
  <c r="O144" i="3"/>
  <c r="P144" i="3" s="1"/>
  <c r="O174" i="3"/>
  <c r="P174" i="3" s="1"/>
  <c r="O197" i="3"/>
  <c r="P197" i="3" s="1"/>
  <c r="O213" i="3"/>
  <c r="P213" i="3" s="1"/>
  <c r="O237" i="3"/>
  <c r="P237" i="3" s="1"/>
  <c r="O42" i="3"/>
  <c r="P42" i="3" s="1"/>
  <c r="O114" i="3"/>
  <c r="P114" i="3" s="1"/>
  <c r="O177" i="3"/>
  <c r="P177" i="3" s="1"/>
  <c r="O21" i="3"/>
  <c r="P21" i="3" s="1"/>
  <c r="O163" i="3"/>
  <c r="P163" i="3" s="1"/>
  <c r="T32" i="3"/>
  <c r="U32" i="3" s="1"/>
  <c r="T96" i="3"/>
  <c r="U96" i="3" s="1"/>
  <c r="T160" i="3"/>
  <c r="U160" i="3" s="1"/>
  <c r="T224" i="3"/>
  <c r="U224" i="3" s="1"/>
  <c r="M3" i="3"/>
  <c r="Y16" i="7" l="1"/>
  <c r="Y27" i="7"/>
  <c r="W54" i="7"/>
  <c r="W51" i="7"/>
  <c r="W53" i="7"/>
  <c r="W52" i="7"/>
  <c r="W57" i="7"/>
  <c r="X57" i="7"/>
  <c r="Y42" i="7"/>
  <c r="Y41" i="7"/>
  <c r="Y50" i="7"/>
  <c r="Y40" i="7"/>
  <c r="Y43" i="7"/>
  <c r="Y56" i="7"/>
  <c r="Z57" i="7"/>
  <c r="Z56" i="7"/>
  <c r="G34" i="3"/>
  <c r="G51" i="3"/>
  <c r="F6" i="2" s="1"/>
  <c r="AD58" i="3"/>
  <c r="AE58" i="3" s="1"/>
  <c r="G57" i="3" s="1"/>
  <c r="F20" i="2" s="1"/>
  <c r="AD42" i="3"/>
  <c r="AE42" i="3" s="1"/>
  <c r="AD44" i="3"/>
  <c r="AE44" i="3" s="1"/>
  <c r="AD47" i="3"/>
  <c r="AE47" i="3" s="1"/>
  <c r="AD43" i="3"/>
  <c r="AE43" i="3" s="1"/>
  <c r="AD46" i="3"/>
  <c r="AE46" i="3" s="1"/>
  <c r="AD41" i="3"/>
  <c r="AE41" i="3" s="1"/>
  <c r="AD38" i="3"/>
  <c r="AE38" i="3" s="1"/>
  <c r="X10" i="3"/>
  <c r="Y10" i="3" s="1"/>
  <c r="G52" i="3" s="1"/>
  <c r="F8" i="2" s="1"/>
  <c r="AD45" i="3"/>
  <c r="AE45" i="3" s="1"/>
  <c r="X20" i="3"/>
  <c r="Y20" i="3" s="1"/>
  <c r="G53" i="3" s="1"/>
  <c r="F9" i="2" s="1"/>
  <c r="AD37" i="3"/>
  <c r="AE37" i="3" s="1"/>
  <c r="AD40" i="3"/>
  <c r="AE40" i="3" s="1"/>
  <c r="AD39" i="3"/>
  <c r="AE39" i="3" s="1"/>
  <c r="G33" i="3"/>
  <c r="F5" i="2" s="1"/>
  <c r="Y54" i="7" l="1"/>
  <c r="Y51" i="7"/>
  <c r="Y53" i="7"/>
  <c r="Y52" i="7"/>
  <c r="Y57" i="7"/>
  <c r="F21" i="2"/>
  <c r="G58" i="3"/>
  <c r="G64" i="3" s="1"/>
  <c r="G39" i="3"/>
  <c r="G45" i="3" s="1"/>
  <c r="F29" i="2" l="1"/>
</calcChain>
</file>

<file path=xl/sharedStrings.xml><?xml version="1.0" encoding="utf-8"?>
<sst xmlns="http://schemas.openxmlformats.org/spreadsheetml/2006/main" count="2240" uniqueCount="585">
  <si>
    <t>Account No.</t>
  </si>
  <si>
    <t>Applicant Name</t>
  </si>
  <si>
    <t>Applicant Type</t>
  </si>
  <si>
    <t>Individual Customers</t>
  </si>
  <si>
    <t>Country of Tax Residency/Incorporation</t>
  </si>
  <si>
    <t>China</t>
  </si>
  <si>
    <t>Country of Bank Account</t>
  </si>
  <si>
    <t>Hong Kong</t>
  </si>
  <si>
    <t>Politically Exposed Persons Declaration</t>
  </si>
  <si>
    <t>Yes</t>
  </si>
  <si>
    <t>Name of Employer/Business</t>
  </si>
  <si>
    <t>Employment Start Date (MM/YYYY)</t>
  </si>
  <si>
    <t>Income, Revenue and Business Activities</t>
  </si>
  <si>
    <t>Score</t>
  </si>
  <si>
    <t>No</t>
  </si>
  <si>
    <t>Scoring</t>
  </si>
  <si>
    <t>Risk</t>
  </si>
  <si>
    <t>Medium</t>
  </si>
  <si>
    <t>Corporate Customers</t>
  </si>
  <si>
    <t>Low</t>
  </si>
  <si>
    <t>Partnership/Unincoporated Business Customers</t>
  </si>
  <si>
    <t>Singapore</t>
  </si>
  <si>
    <t>Investment Activities</t>
  </si>
  <si>
    <t>Trust, NPO and Other Customers (e.g. family trusts, charities, foundations, etc)</t>
  </si>
  <si>
    <t>Afghanistan</t>
  </si>
  <si>
    <t>High</t>
  </si>
  <si>
    <t>Family/Generational Wealth and Personal Backgrouds</t>
  </si>
  <si>
    <t>Exempted Customers - Comply with regulation 5 of the Anti-Money Laundering Regulations ("AMLRs") of the Cayman Islands</t>
  </si>
  <si>
    <t>Aland Islands</t>
  </si>
  <si>
    <t>Exempted Customers - Regulated Entity</t>
  </si>
  <si>
    <t>Albania</t>
  </si>
  <si>
    <t>Exempted Customers - Listed Entity</t>
  </si>
  <si>
    <t>Algeria</t>
  </si>
  <si>
    <t>Exempted Customers - Central or local government organization, statutory body or agency of government</t>
  </si>
  <si>
    <t>American Samoa</t>
  </si>
  <si>
    <t xml:space="preserve">Exempted Customers - Pension fund for a professional association or trade union or acting on behalf employees ofan etity of the categories Exempted Customers </t>
  </si>
  <si>
    <t>Andorra</t>
  </si>
  <si>
    <t>Angola</t>
  </si>
  <si>
    <t>PEP Screening</t>
  </si>
  <si>
    <t>Anguilla</t>
  </si>
  <si>
    <t>Antigua &amp; Barbuda</t>
  </si>
  <si>
    <t>Argentina</t>
  </si>
  <si>
    <t>Armenia</t>
  </si>
  <si>
    <t>Aruba</t>
  </si>
  <si>
    <t>Asia</t>
  </si>
  <si>
    <t>Australia</t>
  </si>
  <si>
    <t>Austria</t>
  </si>
  <si>
    <t>Azerbaijan</t>
  </si>
  <si>
    <t>Bahamas</t>
  </si>
  <si>
    <t>Bahrain</t>
  </si>
  <si>
    <t>Bangladesh</t>
  </si>
  <si>
    <t>Barbados</t>
  </si>
  <si>
    <t>Belarus</t>
  </si>
  <si>
    <t>Belgium</t>
  </si>
  <si>
    <t>Belize</t>
  </si>
  <si>
    <t>Benin</t>
  </si>
  <si>
    <t>Bermuda</t>
  </si>
  <si>
    <t>Bhutan</t>
  </si>
  <si>
    <t>Bolivia</t>
  </si>
  <si>
    <t>Bonaire</t>
  </si>
  <si>
    <t>Bosnia &amp; Herzegovina</t>
  </si>
  <si>
    <t>Botswana</t>
  </si>
  <si>
    <t>Brazil</t>
  </si>
  <si>
    <t>British Virgin Islands</t>
  </si>
  <si>
    <t>Brunei Darussalam</t>
  </si>
  <si>
    <t>Bulgaria</t>
  </si>
  <si>
    <t>Burkina Faso</t>
  </si>
  <si>
    <t>Burma/Myrnamar</t>
  </si>
  <si>
    <t>Burundi</t>
  </si>
  <si>
    <t>Cameroon</t>
  </si>
  <si>
    <t>Canada</t>
  </si>
  <si>
    <t>Cape Verde</t>
  </si>
  <si>
    <t>Cayman Islands</t>
  </si>
  <si>
    <t>Central African Republic</t>
  </si>
  <si>
    <t>Chad</t>
  </si>
  <si>
    <t>Chile</t>
  </si>
  <si>
    <t>Christmas Island</t>
  </si>
  <si>
    <t>Cocos (Keeling) Islands</t>
  </si>
  <si>
    <t>Columbia</t>
  </si>
  <si>
    <t>Comoros Islands</t>
  </si>
  <si>
    <t>Student</t>
  </si>
  <si>
    <t>Congo (Democratic Rep. of)</t>
  </si>
  <si>
    <t>Congo (Republic of)</t>
  </si>
  <si>
    <t>Cook Islands</t>
  </si>
  <si>
    <t>Costa Rica</t>
  </si>
  <si>
    <t>Croatia</t>
  </si>
  <si>
    <t>Cuba</t>
  </si>
  <si>
    <t>Prohibited</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</si>
  <si>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</si>
  <si>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</si>
  <si>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</si>
  <si>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</si>
  <si>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</si>
  <si>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</si>
  <si>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</si>
  <si>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</si>
  <si>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</si>
  <si>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</si>
  <si>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</si>
  <si>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</si>
  <si>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</si>
  <si>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</si>
  <si>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</si>
  <si>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</si>
  <si>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</si>
  <si>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</si>
  <si>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</si>
  <si>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</si>
  <si>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</si>
  <si>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</si>
  <si>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</si>
  <si>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</si>
  <si>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</si>
  <si>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</si>
  <si>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</si>
  <si>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</si>
  <si>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</si>
  <si>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</si>
  <si>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</si>
  <si>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</si>
  <si>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</si>
  <si>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</si>
  <si>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</si>
  <si>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</si>
  <si>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</si>
  <si>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</si>
  <si>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</si>
  <si>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</si>
  <si>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</si>
  <si>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</si>
  <si>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</si>
  <si>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</si>
  <si>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</si>
  <si>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</si>
  <si>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</si>
  <si>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</si>
  <si>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</si>
  <si>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</si>
  <si>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</si>
  <si>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</si>
  <si>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</si>
  <si>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</si>
  <si>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</si>
  <si>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</si>
  <si>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</si>
  <si>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</si>
  <si>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</si>
  <si>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Korea (North)</t>
  </si>
  <si>
    <t>Korea (South)</t>
  </si>
  <si>
    <t>Kosovo</t>
  </si>
  <si>
    <t>Kuwait</t>
  </si>
  <si>
    <t>Kyrgyzstan</t>
  </si>
  <si>
    <t>Lao People's Democratic Republic</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</si>
  <si>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</si>
  <si>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</si>
  <si>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</si>
  <si>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</si>
  <si>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</si>
  <si>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</si>
  <si>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</si>
  <si>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</si>
  <si>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</si>
  <si>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</si>
  <si>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</si>
  <si>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</si>
  <si>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</si>
  <si>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</si>
  <si>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</si>
  <si>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</si>
  <si>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</si>
  <si>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</si>
  <si>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</si>
  <si>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</si>
  <si>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</si>
  <si>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</si>
  <si>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</si>
  <si>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Middle East</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</si>
  <si>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</si>
  <si>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</si>
  <si>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</si>
  <si>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</si>
  <si>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</si>
  <si>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</si>
  <si>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</si>
  <si>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</si>
  <si>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</si>
  <si>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</si>
  <si>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</si>
  <si>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</si>
  <si>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</si>
  <si>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</si>
  <si>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</si>
  <si>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</si>
  <si>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</si>
  <si>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</si>
  <si>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</si>
  <si>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</si>
  <si>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</si>
  <si>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</si>
  <si>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</si>
  <si>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</si>
  <si>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</si>
  <si>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</si>
  <si>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</si>
  <si>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</si>
  <si>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</si>
  <si>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</si>
  <si>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</si>
  <si>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</si>
  <si>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</si>
  <si>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</si>
  <si>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</si>
  <si>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</si>
  <si>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</si>
  <si>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</si>
  <si>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</si>
  <si>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San Marino</t>
  </si>
  <si>
    <t>Sao Tome And Principe</t>
  </si>
  <si>
    <t>Saudi Arabia</t>
  </si>
  <si>
    <t>Senegal</t>
  </si>
  <si>
    <t>Serbia</t>
  </si>
  <si>
    <t>Seychelles</t>
  </si>
  <si>
    <t>Sierra Leone</t>
  </si>
  <si>
    <t>Sint Maarten</t>
  </si>
  <si>
    <t>Slovakia</t>
  </si>
  <si>
    <t>Slovenia</t>
  </si>
  <si>
    <t>Solomon Islands</t>
  </si>
  <si>
    <t>Somalia</t>
  </si>
  <si>
    <t>South Africa</t>
  </si>
  <si>
    <t>South Georgia and The South Sandwich Islands</t>
  </si>
  <si>
    <t>Spain</t>
  </si>
  <si>
    <t>Sri Lanka</t>
  </si>
  <si>
    <t>St. Christopher (St. Kitts &amp; Nevis)</t>
  </si>
  <si>
    <t>St. Helena</t>
  </si>
  <si>
    <t>St. Lucia</t>
  </si>
  <si>
    <t>St. Pierre &amp; Miquelon</t>
  </si>
  <si>
    <t>St. Vincent</t>
  </si>
  <si>
    <t>Sudan</t>
  </si>
  <si>
    <t>Surinam</t>
  </si>
  <si>
    <t>Svalbard and Jan Mayen</t>
  </si>
  <si>
    <t>Swaziland</t>
  </si>
  <si>
    <t>Sweden</t>
  </si>
  <si>
    <t>Switzerland</t>
  </si>
  <si>
    <t>Syria</t>
  </si>
  <si>
    <t>Taiwan</t>
  </si>
  <si>
    <t>Tajikistan</t>
  </si>
  <si>
    <t>Tanzania</t>
  </si>
  <si>
    <t>Thailand</t>
  </si>
  <si>
    <t>Timor (East Timor)</t>
  </si>
  <si>
    <t>Togo</t>
  </si>
  <si>
    <t>Tokelau</t>
  </si>
  <si>
    <t>Tonga</t>
  </si>
  <si>
    <t>Trinidad &amp; Tobago</t>
  </si>
  <si>
    <t>Tunisia</t>
  </si>
  <si>
    <t>Turkey</t>
  </si>
  <si>
    <t>Turkmenistan</t>
  </si>
  <si>
    <t>Turks and Caicos Islands</t>
  </si>
  <si>
    <t>Tuvalu</t>
  </si>
  <si>
    <t>Uganda</t>
  </si>
  <si>
    <t>Ukraine (Donetsk People`s Republic, Lugansk People`s Republic and Crimea are prohibited)</t>
  </si>
  <si>
    <t>United Arab Emirates</t>
  </si>
  <si>
    <t>United Kingdom</t>
  </si>
  <si>
    <t>United States of America</t>
  </si>
  <si>
    <t>Uruguay</t>
  </si>
  <si>
    <t>US Virgin Islands</t>
  </si>
  <si>
    <t>Uzbekistan</t>
  </si>
  <si>
    <t>Vanuatu</t>
  </si>
  <si>
    <t>Venezuela</t>
  </si>
  <si>
    <t>Vietnam</t>
  </si>
  <si>
    <t>Wallis and Futuna</t>
  </si>
  <si>
    <t>Western Sahara</t>
  </si>
  <si>
    <t>Yemen</t>
  </si>
  <si>
    <t>Zambia</t>
  </si>
  <si>
    <t>Zimbabwe</t>
  </si>
  <si>
    <t>FATF</t>
  </si>
  <si>
    <t>Employment Status</t>
  </si>
  <si>
    <t>Not currently employed</t>
  </si>
  <si>
    <t>Fulltime employed</t>
  </si>
  <si>
    <t>Parttime employed</t>
  </si>
  <si>
    <t>Self-employed</t>
  </si>
  <si>
    <t>HouseWife</t>
  </si>
  <si>
    <t>Retired</t>
  </si>
  <si>
    <t>European Commission</t>
  </si>
  <si>
    <t>Gulf Co-operation Council</t>
  </si>
  <si>
    <t>Hong Kong, China</t>
  </si>
  <si>
    <t>Republic of Korea  </t>
  </si>
  <si>
    <t>Netherlands, Kingdom of</t>
  </si>
  <si>
    <t>United States </t>
  </si>
  <si>
    <t>Customer's Business or activity</t>
  </si>
  <si>
    <t>(A)          the customer is connected to sectors that are commonly associated with higher ML/TF/PF, such as cash-intensive businesses;</t>
  </si>
  <si>
    <t>(B)          the customer is a politically exposed person (the “PEP”);</t>
  </si>
  <si>
    <t>(C)          the customer is a public body or state-owned entity from a jurisdiction with high levels of corruption and/or organized crime;</t>
  </si>
  <si>
    <t>(D)          the business relationship or occasional transaction is conducted in unusual circumstances (e.g., significant unexplained geographic distance between the FSP and the applicant/customer);</t>
  </si>
  <si>
    <t>(E)          legal persons or arrangements that are personal asset-holding vehicles;</t>
  </si>
  <si>
    <t>(F)           companies that have nominee shareholders or shares in bearer form; and</t>
  </si>
  <si>
    <t>(G)          the customer has a background which is inconsistent with what the FSP’s records.</t>
  </si>
  <si>
    <t>Customer's Reputation</t>
  </si>
  <si>
    <t>(A)          the customer holds a prominent position or enjoys a high public profile that might enable them to abuse this position for private gain;</t>
  </si>
  <si>
    <t>(B)          there are adverse media reports or other relevant sources of information about the customer (e.g., there are allegations of criminality or terrorism against the customer which are reliable and credible);</t>
  </si>
  <si>
    <t>(C)          the customer or anyone publicly known to be closely associated with them had their assets frozen due to administrative or criminal proceedings or allegations of terrorism or terrorist financing;</t>
  </si>
  <si>
    <t>(D)          the customer has been the subject of a suspicious activity report in the past; and</t>
  </si>
  <si>
    <t>(E)          the FSP has any in-house information about the customer integrity, obtained, during the course of the business relationship.</t>
  </si>
  <si>
    <t>Customer's Nature and behaviour</t>
  </si>
  <si>
    <t>(A)          the customer is unable to provide robust evidence of their identity;</t>
  </si>
  <si>
    <t>(B)          the FSP has any doubts about the veracity or accuracy of the customer’s identity;</t>
  </si>
  <si>
    <t>(C)          the ownership structure of the applicant/customer appears unusual or excessively complex given the nature of the applicant/customer’s business.</t>
  </si>
  <si>
    <t>(D)          there are indications that the customer might seek to avoid the establishment of a business relationship (e.g., the customer seeks to carry out a number of separate wire transfers, or other services and does not open an account, where the establishment of a business relationship might make more economic sense);</t>
  </si>
  <si>
    <t>(E)          the customer requests transactions that are complex, unusually or unexpectedly large or have an unusual or unexpected pattern without an apparent economic or lawful purpose or a sound commercial rationale;</t>
  </si>
  <si>
    <t>(F)           the customer requests unnecessary or unreasonable levels of secrecy (e.g., the customer is reluctant to share CDD information, or appears to want to disguise the true nature of their business);</t>
  </si>
  <si>
    <t>(G)          the customer’s source of wealth or source of funds cannot be easily explained;</t>
  </si>
  <si>
    <t>(H)          the customer does not use the products and services it has taken out as expected when the business relationship was first established;</t>
  </si>
  <si>
    <t>(I)            the customer is a non-profit organization whose activities could be abused for terrorist financing purposes;</t>
  </si>
  <si>
    <t>(J)           the risk posed by the combination and complexity of products, services and delivery channels that the applicant/customer uses;</t>
  </si>
  <si>
    <t>(K)          the risk posed by the geographical location of the applicant/customer (e.g., countries in which the applicant/customer (and its beneficial owner) resides or from which it operates); and</t>
  </si>
  <si>
    <t>(L)           the risk posed by the customer’s characteristics, nature and purpose of the relationship or nature of transaction.</t>
  </si>
  <si>
    <t>Country/geographic</t>
  </si>
  <si>
    <t>(A)          whether the country has been identified by credible sources, such as mutual evaluation or detailed assessment reports or published follow-up reports by international bodies such as the FATF, as not having adequate AML/CFT systems;</t>
  </si>
  <si>
    <t>(B)          whether the country is subject to sanctions, embargos or similar measures issued (e.g., sanctions imposed by the United Nations);</t>
  </si>
  <si>
    <t>(C)          whether the country or geographic area has been identified by reliable and credible sources as providing funding or support for terrorist activities, or that have designated terrorist organizations operating within their jurisdiction;</t>
  </si>
  <si>
    <t>(D)          the nature and purpose of the customer’s business relationship within the jurisdiction;</t>
  </si>
  <si>
    <t>(E)          the level of ML/TF risk within the jurisdiction;</t>
  </si>
  <si>
    <t>(F)           the level of predicate offences relevant to money laundering within the jurisdiction; and</t>
  </si>
  <si>
    <t>(G)          the level of legal transparency and tax compliance within the jurisdiction.</t>
  </si>
  <si>
    <t>Country/geographic risk</t>
  </si>
  <si>
    <t>A.</t>
  </si>
  <si>
    <t>Customers with residence in or connection with high-risk jurisdictions, for example:</t>
  </si>
  <si>
    <t>(a)</t>
  </si>
  <si>
    <t>those that have been identified by the FATF as jurisdictions with strategic AML/CTF deficiencies;</t>
  </si>
  <si>
    <t>(b)</t>
  </si>
  <si>
    <t>countries subject to sanctions, embargos or similar measures issued by, for example, the United Nations;</t>
  </si>
  <si>
    <t>(c)</t>
  </si>
  <si>
    <t>countries which are vulnerable to corruption; and</t>
  </si>
  <si>
    <t>(d)</t>
  </si>
  <si>
    <t>countries that are believed to have strong links to terrorist activities.</t>
  </si>
  <si>
    <t>B.</t>
  </si>
  <si>
    <t>In assessing country risk associated with a customer, consideration may be given to local legislation (such as the United Nations Sanctions Ordinance, Cap. 537 (UNSO) and the UNATMO), data available from the United Nations, the International Monetary Fund, the World Bank, the FATF, etc. and the TCSP licensee’s own experience or the experience of other group entities (where the TCSP licensee is part of a multi-national group) which may have indicated weaknesses in other jurisdictions.</t>
  </si>
  <si>
    <t>Customer risk</t>
  </si>
  <si>
    <t>Customers conducting their business relationship or transactions in unusual circumstances, for example, there is a significant and unexplained geographic distance between the TCSP licensee and the location of the customer.</t>
  </si>
  <si>
    <t>Customers where the structure or nature of the entity or relationship makes it difficult to identify and verify their true owners or controlling interests, such as:</t>
  </si>
  <si>
    <t>(i)</t>
  </si>
  <si>
    <t>unexplained use of corporate structures, express trusts and nominee shares, and use of bearer shares;</t>
  </si>
  <si>
    <t>(ii)</t>
  </si>
  <si>
    <t>unexplained delegation of authority by the customer through the use of powers of attorney, mixed boards and/or representative offices;</t>
  </si>
  <si>
    <t>(iii)</t>
  </si>
  <si>
    <t>unexplained relationship between the customer’s beneficial owners and controllers and account signatories;</t>
  </si>
  <si>
    <t>(iv)</t>
  </si>
  <si>
    <t>in the case of express trusts:</t>
  </si>
  <si>
    <t></t>
  </si>
  <si>
    <t>an unexplained relationship between a settlor and beneficiaries with a vested right, other beneficiaries and persons who are the object of a power; or</t>
  </si>
  <si>
    <t>an unexplained nature of classes of beneficiaries and classes within an expression of wishes;</t>
  </si>
  <si>
    <t>Cash (and cash equivalent) intensive businesses including:</t>
  </si>
  <si>
    <t>money services businesses;</t>
  </si>
  <si>
    <t>casinos, betting and other gambling related activities; and</t>
  </si>
  <si>
    <t>businesses that, while not normally cash intensive, generate substantial amounts of cash for certain transactions;</t>
  </si>
  <si>
    <t>Charities and other “not-for-profit” organisations which are not subject to monitoring or supervision (especially those operating on a “cross-border” basis);</t>
  </si>
  <si>
    <t>(e)</t>
  </si>
  <si>
    <t>Customers that are, or connected to, politically exposed persons (“PEPs”);</t>
  </si>
  <si>
    <t>(f)</t>
  </si>
  <si>
    <t>Customers buying the products or services with no commercial rationale, who requests for undue levels of secrecy, or where it appears that an “audit trail” has been deliberately broken or unnecessarily layered; and</t>
  </si>
  <si>
    <t>(g)</t>
  </si>
  <si>
    <t>High risk customers and PEPs whose origin of wealth cannot be easily verified.</t>
  </si>
  <si>
    <t>Product/service risk</t>
  </si>
  <si>
    <t>TCSP licensees should be mindful of the risk associated with their products or services. There should be an apparently legitimate business, economic, tax or legal reason for the customer to require such product or service from a TCSP licensee. TCSP licensees should pay particular attention to the risks of the following types of products or service:</t>
  </si>
  <si>
    <t>shell companies, companies with ownership through nominee shareholding and control through nominee and corporate directors;</t>
  </si>
  <si>
    <t>services where TCSP licensees actually handle the receipt and transmission of cash proceeds through accounts they actually control in the act of closing a business transaction;</t>
  </si>
  <si>
    <t>services to conceal beneficial ownership from competent authorities;</t>
  </si>
  <si>
    <t>situations where it is difficult to identify the beneficiaries of trusts. This might include situations where identification is hindered because the beneficiary of a trust is another trust or corporate vehicle, or where the trust deed does not include the names of the settlor, the beneficiaries or the class of beneficiaries;</t>
  </si>
  <si>
    <t>commercial, private, or real property transactions or services with no apparent legitimate business, economic, tax, family governance, or legal reasons;</t>
  </si>
  <si>
    <t>payments received from unassociated or unknown third parties which is not a typical method of payment;</t>
  </si>
  <si>
    <t>offers made by customers to pay extraordinary fees for services which would not ordinarily warrant such a premium;</t>
  </si>
  <si>
    <t>(h)</t>
  </si>
  <si>
    <t>services that inherently have provided more anonymity; and</t>
  </si>
  <si>
    <t>products or services which are able to pool underlying customers or funds.</t>
  </si>
  <si>
    <t>Trusts which are pension in nature may be considered to be of lower risk.</t>
  </si>
  <si>
    <t>Delivery/distribution channel risk</t>
  </si>
  <si>
    <t xml:space="preserve">The distribution channel for products may alter the risk profile of a customer. This may include transactions through online, postal or telephone channels where a non-face-to-face approach is used for establishing business relationship.  Business transaction made through intermediaries may also increase risk as the business relationship between the customer and a TCSP licensee may become indirect. </t>
  </si>
  <si>
    <t>Job Nature</t>
  </si>
  <si>
    <t xml:space="preserve">Investing on behalf of and in the interest of myself/ourselves
</t>
  </si>
  <si>
    <t xml:space="preserve">Source of Fund
</t>
  </si>
  <si>
    <t>王睿：认购合同</t>
  </si>
  <si>
    <r>
      <t xml:space="preserve">数据出处
</t>
    </r>
    <r>
      <rPr>
        <sz val="9"/>
        <color rgb="FFC00000"/>
        <rFont val="Calibri"/>
        <family val="2"/>
        <scheme val="minor"/>
      </rPr>
      <t>（线下）</t>
    </r>
  </si>
  <si>
    <r>
      <t xml:space="preserve">数据出处
</t>
    </r>
    <r>
      <rPr>
        <sz val="9"/>
        <color rgb="FFC00000"/>
        <rFont val="Calibri"/>
        <family val="2"/>
        <scheme val="minor"/>
      </rPr>
      <t>（线上）</t>
    </r>
  </si>
  <si>
    <t>√</t>
  </si>
  <si>
    <t>Business Industry</t>
  </si>
  <si>
    <t>×</t>
  </si>
  <si>
    <t>Sanction Screening</t>
  </si>
  <si>
    <t>Adverse Mdedia/Customer Reputation Screening</t>
  </si>
  <si>
    <t>Company Watchlist Screening</t>
  </si>
  <si>
    <r>
      <rPr>
        <b/>
        <sz val="9"/>
        <color theme="0"/>
        <rFont val="Calibri"/>
        <family val="2"/>
        <scheme val="minor"/>
      </rPr>
      <t>Applicant's information</t>
    </r>
    <r>
      <rPr>
        <sz val="9"/>
        <color theme="0"/>
        <rFont val="Calibri"/>
        <family val="2"/>
        <scheme val="minor"/>
      </rPr>
      <t xml:space="preserve"> </t>
    </r>
    <r>
      <rPr>
        <sz val="9"/>
        <color theme="9"/>
        <rFont val="Calibri"/>
        <family val="2"/>
        <scheme val="minor"/>
      </rPr>
      <t>(using received documentation)</t>
    </r>
  </si>
  <si>
    <r>
      <t xml:space="preserve">Administrator's screening </t>
    </r>
    <r>
      <rPr>
        <sz val="9"/>
        <color theme="9"/>
        <rFont val="Calibri"/>
        <family val="2"/>
        <scheme val="minor"/>
      </rPr>
      <t>(using LexisNexis database)</t>
    </r>
  </si>
  <si>
    <t>New/Existing</t>
  </si>
  <si>
    <t>Weighted Scoring</t>
  </si>
  <si>
    <t>Third Party - Eligible Introducer</t>
  </si>
  <si>
    <t>Third Party - Nominee or Agent for a "principal"</t>
  </si>
  <si>
    <t>Criminal/civil/regulatory proceedings for crime, corruption, misuse of public funds</t>
  </si>
  <si>
    <t>Applicant Activity/Business</t>
  </si>
  <si>
    <t>Weight</t>
  </si>
  <si>
    <t>Weighted Score</t>
  </si>
  <si>
    <t>东黎：Customer Due Diligence Questionairs</t>
  </si>
  <si>
    <t>Overall Customer Risk Rating Calculation - Individual Customers</t>
  </si>
  <si>
    <t>Overall Customer Risk Rating Calculation - Corporate Customers</t>
  </si>
  <si>
    <t>Applicant Activity/Business - Corporate Customers</t>
  </si>
  <si>
    <t>Applicant Activity/Business - Individual Customers</t>
  </si>
  <si>
    <t>Politically Exposed Persons Declaration - Individual Customers</t>
  </si>
  <si>
    <t>Politically Exposed Persons Declaration - Corporate Customers</t>
  </si>
  <si>
    <t>Engaged in specific businesses/activities</t>
  </si>
  <si>
    <t>Criminal/civil/regulatory proceedings - Individual Customers</t>
  </si>
  <si>
    <t>Criminal/civil/regulatory proceedings - Corporate Customers</t>
  </si>
  <si>
    <t>Investing on behalf of and in the interest of myself/ourselves  - Individual Customers</t>
  </si>
  <si>
    <t>Investing on behalf of and in the interest of myself/ourselves  - Corporate Customers</t>
  </si>
  <si>
    <t>Job Level</t>
  </si>
  <si>
    <t>Managers - Chief Executives, Senior Officials and Legislators</t>
  </si>
  <si>
    <t>Managers - Others</t>
  </si>
  <si>
    <t>Professionals</t>
  </si>
  <si>
    <t>Technicians and Associate Professionals</t>
  </si>
  <si>
    <t>Workers</t>
  </si>
  <si>
    <t>Agriculture</t>
  </si>
  <si>
    <t>Industry - Mining and quarrying; Electricity, gas and water supply</t>
  </si>
  <si>
    <t>Industry - Construction</t>
  </si>
  <si>
    <t>Industry - Manufacturing</t>
  </si>
  <si>
    <t>Services - Trade</t>
  </si>
  <si>
    <t>Services - Transportation and storage</t>
  </si>
  <si>
    <t>Services - Accommodation and food service activities</t>
  </si>
  <si>
    <t>Services - Real estate activities</t>
  </si>
  <si>
    <t>Services - Information and communication</t>
  </si>
  <si>
    <t>Services - Financial and insurance activities</t>
  </si>
  <si>
    <t>Services - Legal and accounting activities</t>
  </si>
  <si>
    <t>Services - Management consultancy activities</t>
  </si>
  <si>
    <t>Services - Advertising and market research</t>
  </si>
  <si>
    <t>Services - Other professional, scientific and technical activities</t>
  </si>
  <si>
    <t>Services - Public administration and defence; compulsory social security</t>
  </si>
  <si>
    <t>Services - Education</t>
  </si>
  <si>
    <t>Services - Human health and social work activities</t>
  </si>
  <si>
    <t>Services - Arts, entertainment and recreation</t>
  </si>
  <si>
    <t>Other activities</t>
  </si>
  <si>
    <t>Able to provide robust evidence of identity</t>
  </si>
  <si>
    <t>Initial Risk Assessment - Individual Customers</t>
  </si>
  <si>
    <t>Initial Risk Assessment - Corporate Customers</t>
  </si>
  <si>
    <t>Final Risk Assessment</t>
  </si>
  <si>
    <t xml:space="preserve">Initial Risk Assessment </t>
  </si>
  <si>
    <t xml:space="preserve">          -- Select --</t>
  </si>
  <si>
    <t>Energy</t>
  </si>
  <si>
    <t>Materials</t>
  </si>
  <si>
    <t>Industrials</t>
  </si>
  <si>
    <t>Consumer Discretionary</t>
  </si>
  <si>
    <t>Consumer Staples</t>
  </si>
  <si>
    <t>Health Care</t>
  </si>
  <si>
    <t>Financials</t>
  </si>
  <si>
    <t>Information Technology</t>
  </si>
  <si>
    <t>Communication Services</t>
  </si>
  <si>
    <t>Utilities</t>
  </si>
  <si>
    <t>Real Estate</t>
  </si>
  <si>
    <t>Arms, defense, military, atomic power, marijuana;</t>
  </si>
  <si>
    <t>Extractive industries, precious metals and stones, virtual currencies</t>
  </si>
  <si>
    <t>Money or value transfer, payment service, gambling;</t>
  </si>
  <si>
    <t>Regulated charities, non-government organisation</t>
  </si>
  <si>
    <t>Unregulated charities, embassy/consulate</t>
  </si>
  <si>
    <t>Adult entertainment, shell bank</t>
  </si>
  <si>
    <t>None of the above</t>
  </si>
  <si>
    <t>Low: 1.0 to 1.2; Medium: 1.4 to 3.0; Hight: 3.3 to 13.5; Prohibited: 30.9 to 96.3</t>
  </si>
  <si>
    <t>Low: 1.0 to 1.2; Medium: 1.4 to 3.0; Hight: 3.3 to 27.9; Prohibited: 30.9 to 276.3</t>
  </si>
  <si>
    <t>Note</t>
  </si>
  <si>
    <t>[A]</t>
  </si>
  <si>
    <t>Renamed</t>
  </si>
  <si>
    <t>B, D, E</t>
  </si>
  <si>
    <t>A</t>
  </si>
  <si>
    <t>Agriculture, forestry and fishing</t>
  </si>
  <si>
    <t>F</t>
  </si>
  <si>
    <t>G</t>
  </si>
  <si>
    <t>Wholesale and retail trade; repair of motor vehicles and motorcycles</t>
  </si>
  <si>
    <t>C</t>
  </si>
  <si>
    <t>[G]</t>
  </si>
  <si>
    <t>Grouped</t>
  </si>
  <si>
    <t>H</t>
  </si>
  <si>
    <t>B</t>
  </si>
  <si>
    <t>Mining and quarrying</t>
  </si>
  <si>
    <t>I</t>
  </si>
  <si>
    <t>D</t>
  </si>
  <si>
    <t>Electricity, gas, steam and air conditioning supply</t>
  </si>
  <si>
    <t>L</t>
  </si>
  <si>
    <t>E</t>
  </si>
  <si>
    <t>Water supply; sewerage, waste management and remediation activities</t>
  </si>
  <si>
    <t>J</t>
  </si>
  <si>
    <t>K</t>
  </si>
  <si>
    <t>Excluded</t>
  </si>
  <si>
    <t>[M]</t>
  </si>
  <si>
    <t>N</t>
  </si>
  <si>
    <t>Administrative and support service activities</t>
  </si>
  <si>
    <t>S</t>
  </si>
  <si>
    <t>Other service activities</t>
  </si>
  <si>
    <t>T</t>
  </si>
  <si>
    <t>Activities of households as employers; undifferentiated goods- and services-producing activities of households for own use</t>
  </si>
  <si>
    <t>U</t>
  </si>
  <si>
    <t>Activities of extraterritorial organizations and bodies</t>
  </si>
  <si>
    <t>O</t>
  </si>
  <si>
    <t>P</t>
  </si>
  <si>
    <t>Expanded</t>
  </si>
  <si>
    <t>Q</t>
  </si>
  <si>
    <t>M</t>
  </si>
  <si>
    <t>Professional, scientific and technical activities</t>
  </si>
  <si>
    <t>R</t>
  </si>
  <si>
    <t>Source:</t>
  </si>
  <si>
    <t>https://ilostat.ilo.org/resources/concepts-and-definitions/description-employment-by-economic-activity/</t>
  </si>
  <si>
    <t>https://unstats.un.org/unsd/classifications/Econ/isic</t>
  </si>
  <si>
    <t>https://ilostat.ilo.org/resources/concepts-and-definitions/classification-occupation/</t>
  </si>
  <si>
    <t>https://www.msci.com/our-solutions/indexes/gics</t>
  </si>
  <si>
    <t>Range</t>
  </si>
  <si>
    <t>Value</t>
  </si>
  <si>
    <t>Weighted Value</t>
  </si>
  <si>
    <t>High/EDD</t>
  </si>
  <si>
    <t>M - L</t>
  </si>
  <si>
    <t xml:space="preserve"> H - L</t>
  </si>
  <si>
    <t>H - M</t>
  </si>
  <si>
    <t>P - L</t>
  </si>
  <si>
    <t>P - M</t>
  </si>
  <si>
    <t>P - H</t>
  </si>
  <si>
    <t>Lower</t>
  </si>
  <si>
    <t>Higher</t>
  </si>
  <si>
    <t>--</t>
  </si>
  <si>
    <t>Sum</t>
  </si>
  <si>
    <t xml:space="preserve">Initial Risk Assessment
</t>
  </si>
  <si>
    <t>Check</t>
  </si>
  <si>
    <t xml:space="preserve">Final Risk Assessment
</t>
  </si>
  <si>
    <t>LP, LMP, LHP, LMHP</t>
  </si>
  <si>
    <t>Universal range for both individual and corporate - initial risk assessment</t>
  </si>
  <si>
    <t>Universal range for both individual and corporate - final risk assessment</t>
  </si>
  <si>
    <t>Customer Due Diligence Questionaire to Risk Assessment Mapping</t>
  </si>
  <si>
    <t>Output</t>
  </si>
  <si>
    <t>Input</t>
  </si>
  <si>
    <t>Customer Due Diligence Questionaire</t>
  </si>
  <si>
    <t>RBA</t>
  </si>
  <si>
    <t>Field</t>
  </si>
  <si>
    <t>Applicant Type Q1</t>
  </si>
  <si>
    <t>Dox Field</t>
  </si>
  <si>
    <t>Form Field</t>
  </si>
  <si>
    <t>Reg 5 Cayman</t>
  </si>
  <si>
    <t>Regulated Entity</t>
  </si>
  <si>
    <t>Listed Entity</t>
  </si>
  <si>
    <t>Government</t>
  </si>
  <si>
    <t>Pension/Trade Union</t>
  </si>
  <si>
    <t>Part 1.1</t>
  </si>
  <si>
    <t>Applicant Type Q2</t>
  </si>
  <si>
    <t>Part 1.2</t>
  </si>
  <si>
    <t>Exempted customer</t>
  </si>
  <si>
    <t>Nomiee/Agent</t>
  </si>
  <si>
    <t>Eligible Intoducer</t>
  </si>
  <si>
    <t>Individual</t>
  </si>
  <si>
    <t>Part 2.1</t>
  </si>
  <si>
    <t>Regular Customer Type</t>
  </si>
  <si>
    <t>Part 2.2</t>
  </si>
  <si>
    <t>Part 2.3</t>
  </si>
  <si>
    <t>Part 2.4</t>
  </si>
  <si>
    <t>Corporate</t>
  </si>
  <si>
    <t>Partnership/Unincorporated</t>
  </si>
  <si>
    <t>Trust, NPO &amp; Other</t>
  </si>
  <si>
    <t>PEP</t>
  </si>
  <si>
    <t>Part 3</t>
  </si>
  <si>
    <t>Part 4</t>
  </si>
  <si>
    <t>Ethical</t>
  </si>
  <si>
    <t>Part 5.2</t>
  </si>
  <si>
    <t>Part 5.2.a</t>
  </si>
  <si>
    <t>Investment Choice</t>
  </si>
  <si>
    <t>On behalf of itself</t>
  </si>
  <si>
    <t>On behalf of its customer</t>
  </si>
  <si>
    <t>Condition</t>
  </si>
  <si>
    <t>-</t>
  </si>
  <si>
    <t>Source of Funds Choice</t>
  </si>
  <si>
    <t>Corporate and other legal form</t>
  </si>
  <si>
    <t>Part 5.1</t>
  </si>
  <si>
    <t>Source of Funds - Individual</t>
  </si>
  <si>
    <t>Employment Status - Individual</t>
  </si>
  <si>
    <t>Employment Start Date</t>
  </si>
  <si>
    <t>[as written]</t>
  </si>
  <si>
    <t>Job Nature - Individual</t>
  </si>
  <si>
    <t>Name of EmployerBusiness - Individual</t>
  </si>
  <si>
    <t>Part 5.2.b</t>
  </si>
  <si>
    <t>--&gt;&gt;</t>
  </si>
  <si>
    <t>Part 5.2.c</t>
  </si>
  <si>
    <t>Part 5.2.c.(1) Yes</t>
  </si>
  <si>
    <t>Part 5.2.c.(2) Yes</t>
  </si>
  <si>
    <t>Part 5.2.c.(3) Yes</t>
  </si>
  <si>
    <t>Part 5.2.c.(4) Yes</t>
  </si>
  <si>
    <t>Part 5.2.c.(5) Yes</t>
  </si>
  <si>
    <t>Part 5.2.c.(6) Yes</t>
  </si>
  <si>
    <t>Part 5.2.c.(7)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</si>
</sst>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20"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Calibri"/>
      <family val="2"/>
      <scheme val="minor"/>
    </font>
    <font>
      <sz val="9"/>
      <color rgb="FFC00000"/>
      <name val="Calibri"/>
      <family val="2"/>
      <scheme val="minor"/>
    </font>
    <font>
      <sz val="9"/>
      <color theme="9"/>
      <name val="Calibri"/>
      <family val="2"/>
      <scheme val="minor"/>
    </font>
    <font>
      <sz val="9"/>
      <color theme="0"/>
      <name val="Calibri"/>
      <family val="2"/>
      <scheme val="minor"/>
    </font>
    <font>
      <sz val="11"/>
      <color rgb="FFFF0000"/>
      <name val="Calibri"/>
      <family val="2"/>
      <scheme val="minor"/>
    </font>
    <font>
      <b/>
      <sz val="11"/>
      <color theme="1"/>
      <name val="Calibri"/>
      <family val="2"/>
      <scheme val="minor"/>
    </font>
    <font>
      <b/>
      <sz val="9"/>
      <color rgb="FF663300"/>
      <name val="Calibri"/>
      <family val="2"/>
      <scheme val="minor"/>
    </font>
    <font>
      <sz val="9"/>
      <color theme="0"/>
      <name val="Calibri"/>
      <family val="2"/>
    </font>
    <font>
      <sz val="9"/>
      <name val="Calibri"/>
      <family val="2"/>
      <scheme val="minor"/>
    </font>
    <font>
      <sz val="9"/>
      <color rgb="FFC00000"/>
      <name val="Calibri"/>
      <family val="2"/>
    </font>
    <font>
      <b/>
      <sz val="9"/>
      <color theme="0"/>
      <name val="Calibri"/>
      <family val="2"/>
      <scheme val="minor"/>
    </font>
    <font>
      <b/>
      <sz val="9"/>
      <color theme="1"/>
      <name val="Calibri"/>
      <family val="2"/>
    </font>
    <font>
      <u/>
      <sz val="11"/>
      <color theme="10"/>
      <name val="Calibri"/>
      <family val="2"/>
      <scheme val="minor"/>
    </font>
    <font>
      <b/>
      <u/>
      <sz val="11"/>
      <color theme="1"/>
      <name val="Calibri"/>
      <family val="2"/>
      <scheme val="minor"/>
    </font>
    <font>
      <sz val="11"/>
      <color theme="8"/>
      <name val="Calibri"/>
      <family val="2"/>
      <scheme val="minor"/>
    </font>
    <font>
      <b/>
      <sz val="11"/>
      <color theme="8"/>
      <name val="Calibri"/>
      <family val="2"/>
      <scheme val="minor"/>
    </font>
    <font>
      <b/>
      <sz val="14"/>
      <color theme="1"/>
      <name val="Calibri"/>
      <family val="2"/>
      <scheme val="minor"/>
    </font>
  </fonts>
  <fills count="4">
    <fill>
      <patternFill patternType="none"/>
    </fill>
    <fill>
      <patternFill patternType="gray125"/>
    </fill>
    <fill>
      <patternFill patternType="solid">
        <fgColor rgb="FF663300"/>
        <bgColor indexed="64"/>
      </patternFill>
    </fill>
    <fill>
      <patternFill patternType="solid">
        <fgColor theme="0" tint="-0.249977111117893"/>
        <bgColor indexed="64"/>
      </patternFill>
    </fill>
  </fills>
  <borders count="2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right/>
      <top/>
      <bottom style="thin">
        <color indexed="64"/>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cellStyleXfs>
  <cellXfs count="124">
    <xf numFmtId="0" fontId="0" fillId="0" borderId="0" xfId="0"/>
    <xf numFmtId="0" fontId="2" fillId="0" borderId="0" xfId="0" applyFont="1"/>
    <xf numFmtId="0" fontId="5" fillId="0" borderId="0" xfId="0" applyFont="1"/>
    <xf numFmtId="0" fontId="2" fillId="0" borderId="0" xfId="0" applyFont="1" applyAlignment="1">
      <alignment horizontal="left"/>
    </xf>
    <xf numFmtId="0" fontId="4" fillId="0" borderId="0" xfId="0" applyFont="1"/>
    <xf numFmtId="0" fontId="5" fillId="0" borderId="0" xfId="0" applyFont="1" applyAlignment="1">
      <alignment horizontal="left"/>
    </xf>
    <xf numFmtId="164" fontId="5" fillId="0" borderId="0" xfId="1" applyFont="1" applyAlignment="1">
      <alignment horizontal="left"/>
    </xf>
    <xf numFmtId="0" fontId="5" fillId="0" borderId="0" xfId="0" applyFont="1" applyAlignment="1">
      <alignment horizontal="right"/>
    </xf>
    <xf numFmtId="0" fontId="3" fillId="0" borderId="0" xfId="0" applyFont="1"/>
    <xf numFmtId="9" fontId="2" fillId="0" borderId="0" xfId="0" applyNumberFormat="1" applyFont="1"/>
    <xf numFmtId="0" fontId="2" fillId="0" borderId="0" xfId="0" applyFont="1" applyAlignment="1">
      <alignment horizontal="center"/>
    </xf>
    <xf numFmtId="9" fontId="2" fillId="0" borderId="0" xfId="0" applyNumberFormat="1" applyFont="1" applyAlignment="1">
      <alignment horizontal="right"/>
    </xf>
    <xf numFmtId="0" fontId="6" fillId="2" borderId="1" xfId="0" applyFont="1" applyFill="1" applyBorder="1"/>
    <xf numFmtId="0" fontId="2" fillId="0" borderId="1" xfId="0" applyFont="1" applyBorder="1" applyProtection="1">
      <protection hidden="1"/>
    </xf>
    <xf numFmtId="0" fontId="2" fillId="0" borderId="1" xfId="0" applyFont="1" applyBorder="1" applyAlignment="1">
      <alignment horizontal="center" vertical="center"/>
    </xf>
    <xf numFmtId="0" fontId="2" fillId="0" borderId="1" xfId="0" applyFont="1" applyBorder="1"/>
    <xf numFmtId="0" fontId="2" fillId="0" borderId="1" xfId="0" applyFont="1" applyBorder="1" applyAlignment="1">
      <alignment horizontal="center"/>
    </xf>
    <xf numFmtId="2" fontId="2" fillId="0" borderId="1" xfId="2" applyNumberFormat="1" applyFont="1" applyBorder="1" applyAlignment="1">
      <alignment horizontal="center"/>
    </xf>
    <xf numFmtId="2" fontId="2" fillId="0" borderId="1" xfId="2" applyNumberFormat="1" applyFont="1" applyBorder="1" applyAlignment="1">
      <alignment horizontal="right"/>
    </xf>
    <xf numFmtId="0" fontId="2" fillId="0" borderId="1" xfId="0" applyFont="1" applyBorder="1" applyAlignment="1">
      <alignment horizontal="right"/>
    </xf>
    <xf numFmtId="0" fontId="2" fillId="0" borderId="3" xfId="0" applyFont="1" applyBorder="1"/>
    <xf numFmtId="0" fontId="2" fillId="0" borderId="2" xfId="0" applyFont="1" applyBorder="1"/>
    <xf numFmtId="2" fontId="2" fillId="0" borderId="1" xfId="0" applyNumberFormat="1" applyFont="1" applyBorder="1"/>
    <xf numFmtId="0" fontId="7" fillId="0" borderId="0" xfId="0" applyFont="1"/>
    <xf numFmtId="0" fontId="8" fillId="0" borderId="0" xfId="0" applyFont="1"/>
    <xf numFmtId="0" fontId="9" fillId="0" borderId="0" xfId="0" applyFont="1"/>
    <xf numFmtId="0" fontId="0" fillId="0" borderId="0" xfId="0" applyFont="1"/>
    <xf numFmtId="0" fontId="6" fillId="2" borderId="1" xfId="0" applyFont="1" applyFill="1" applyBorder="1" applyAlignment="1">
      <alignment horizontal="center"/>
    </xf>
    <xf numFmtId="0" fontId="6" fillId="2" borderId="1" xfId="0" applyFont="1" applyFill="1" applyBorder="1" applyAlignment="1">
      <alignment horizontal="left"/>
    </xf>
    <xf numFmtId="0" fontId="2" fillId="0" borderId="1" xfId="0" applyFont="1" applyBorder="1" applyAlignment="1" applyProtection="1">
      <protection hidden="1"/>
    </xf>
    <xf numFmtId="0" fontId="0" fillId="0" borderId="0" xfId="0" applyFont="1" applyAlignment="1">
      <alignment horizontal="left"/>
    </xf>
    <xf numFmtId="0" fontId="0" fillId="0" borderId="3" xfId="0" applyFont="1" applyBorder="1"/>
    <xf numFmtId="0" fontId="2" fillId="0" borderId="1" xfId="0" applyFont="1" applyBorder="1" applyAlignment="1">
      <alignment horizontal="left"/>
    </xf>
    <xf numFmtId="0" fontId="11" fillId="0" borderId="0" xfId="0" applyFont="1"/>
    <xf numFmtId="0" fontId="2" fillId="0" borderId="0" xfId="0" applyFont="1" applyBorder="1"/>
    <xf numFmtId="0" fontId="2" fillId="0" borderId="5" xfId="0" applyFont="1" applyBorder="1"/>
    <xf numFmtId="0" fontId="2" fillId="0" borderId="6" xfId="0" applyFont="1" applyBorder="1"/>
    <xf numFmtId="0" fontId="12" fillId="0" borderId="0" xfId="0" applyFont="1" applyAlignment="1">
      <alignment horizontal="center"/>
    </xf>
    <xf numFmtId="0" fontId="0" fillId="0" borderId="5" xfId="0" applyFont="1" applyBorder="1"/>
    <xf numFmtId="2" fontId="2" fillId="0" borderId="0" xfId="2" applyNumberFormat="1" applyFont="1" applyBorder="1" applyAlignment="1">
      <alignment horizontal="right"/>
    </xf>
    <xf numFmtId="0" fontId="6" fillId="2" borderId="6" xfId="0" applyFont="1" applyFill="1" applyBorder="1" applyAlignment="1">
      <alignment horizontal="left"/>
    </xf>
    <xf numFmtId="0" fontId="6" fillId="2" borderId="0" xfId="0" applyFont="1" applyFill="1" applyBorder="1" applyAlignment="1">
      <alignment vertical="center"/>
    </xf>
    <xf numFmtId="0" fontId="5" fillId="0" borderId="0" xfId="0" applyFont="1" applyAlignment="1">
      <alignment horizontal="center" vertical="center"/>
    </xf>
    <xf numFmtId="0" fontId="2" fillId="0" borderId="0" xfId="0" applyFont="1" applyAlignment="1">
      <alignment horizontal="left" vertical="center" wrapText="1"/>
    </xf>
    <xf numFmtId="0" fontId="4" fillId="0" borderId="0" xfId="0" applyFont="1" applyAlignment="1">
      <alignment vertical="center"/>
    </xf>
    <xf numFmtId="0" fontId="2" fillId="0" borderId="0" xfId="0" applyFont="1" applyAlignment="1">
      <alignment vertical="center"/>
    </xf>
    <xf numFmtId="0" fontId="5" fillId="0" borderId="0" xfId="0" applyFont="1" applyBorder="1" applyAlignment="1">
      <alignment horizontal="left"/>
    </xf>
    <xf numFmtId="0" fontId="3" fillId="0" borderId="0" xfId="0" applyFont="1" applyBorder="1"/>
    <xf numFmtId="0" fontId="3" fillId="0" borderId="0" xfId="0" applyFont="1" applyAlignment="1">
      <alignment horizontal="right"/>
    </xf>
    <xf numFmtId="0" fontId="14" fillId="0" borderId="0" xfId="0" applyFont="1" applyAlignment="1">
      <alignment horizontal="center"/>
    </xf>
    <xf numFmtId="164" fontId="5" fillId="0" borderId="0" xfId="1" applyFont="1" applyBorder="1" applyAlignment="1">
      <alignment horizontal="right"/>
    </xf>
    <xf numFmtId="0" fontId="5" fillId="0" borderId="0" xfId="0" applyFont="1" applyBorder="1" applyAlignment="1">
      <alignment horizontal="right"/>
    </xf>
    <xf numFmtId="0" fontId="6" fillId="2" borderId="7" xfId="0" applyFont="1" applyFill="1" applyBorder="1" applyAlignment="1">
      <alignment vertical="center"/>
    </xf>
    <xf numFmtId="0" fontId="6" fillId="2" borderId="8" xfId="0" applyFont="1" applyFill="1" applyBorder="1" applyAlignment="1">
      <alignment vertical="center"/>
    </xf>
    <xf numFmtId="0" fontId="5" fillId="2" borderId="8" xfId="0" applyFont="1" applyFill="1" applyBorder="1" applyAlignment="1">
      <alignment horizontal="center" vertical="center"/>
    </xf>
    <xf numFmtId="0" fontId="6" fillId="2" borderId="9" xfId="0" applyFont="1" applyFill="1" applyBorder="1" applyAlignment="1">
      <alignment vertical="center"/>
    </xf>
    <xf numFmtId="0" fontId="2" fillId="0" borderId="10" xfId="0" applyFont="1" applyBorder="1" applyAlignment="1">
      <alignment horizontal="left" indent="1"/>
    </xf>
    <xf numFmtId="0" fontId="2" fillId="0" borderId="11" xfId="0" applyFont="1" applyBorder="1"/>
    <xf numFmtId="0" fontId="2" fillId="0" borderId="10" xfId="0" applyFont="1" applyBorder="1" applyAlignment="1">
      <alignment horizontal="left" indent="3"/>
    </xf>
    <xf numFmtId="0" fontId="3" fillId="0" borderId="10" xfId="0" applyFont="1" applyBorder="1" applyAlignment="1">
      <alignment horizontal="left" indent="1"/>
    </xf>
    <xf numFmtId="0" fontId="3" fillId="0" borderId="11" xfId="0" applyFont="1" applyBorder="1"/>
    <xf numFmtId="0" fontId="6" fillId="2" borderId="10" xfId="0" applyFont="1" applyFill="1" applyBorder="1" applyAlignment="1">
      <alignment vertical="center"/>
    </xf>
    <xf numFmtId="0" fontId="6" fillId="2" borderId="0" xfId="0" applyFont="1" applyFill="1" applyBorder="1" applyAlignment="1">
      <alignment horizontal="right" vertical="center"/>
    </xf>
    <xf numFmtId="0" fontId="6" fillId="2" borderId="11" xfId="0" applyFont="1" applyFill="1" applyBorder="1" applyAlignment="1">
      <alignment vertical="center"/>
    </xf>
    <xf numFmtId="0" fontId="2" fillId="0" borderId="12" xfId="0" applyFont="1" applyBorder="1"/>
    <xf numFmtId="0" fontId="2" fillId="0" borderId="13" xfId="0" applyFont="1" applyBorder="1"/>
    <xf numFmtId="0" fontId="5" fillId="0" borderId="13" xfId="0" applyFont="1" applyBorder="1" applyAlignment="1">
      <alignment horizontal="left"/>
    </xf>
    <xf numFmtId="0" fontId="2" fillId="0" borderId="14" xfId="0" applyFont="1" applyBorder="1"/>
    <xf numFmtId="2" fontId="5" fillId="0" borderId="0" xfId="0" applyNumberFormat="1" applyFont="1" applyBorder="1" applyAlignment="1">
      <alignment horizontal="right"/>
    </xf>
    <xf numFmtId="0" fontId="2" fillId="0" borderId="1" xfId="0" applyFont="1" applyBorder="1" applyAlignment="1" applyProtection="1">
      <alignment horizontal="left" indent="1"/>
      <protection hidden="1"/>
    </xf>
    <xf numFmtId="0" fontId="3" fillId="3" borderId="1" xfId="0" applyFont="1" applyFill="1" applyBorder="1"/>
    <xf numFmtId="0" fontId="2" fillId="3" borderId="2" xfId="0" applyFont="1" applyFill="1" applyBorder="1"/>
    <xf numFmtId="0" fontId="2" fillId="3" borderId="3" xfId="0" applyFont="1" applyFill="1" applyBorder="1"/>
    <xf numFmtId="2" fontId="2" fillId="3" borderId="1" xfId="0" applyNumberFormat="1" applyFont="1" applyFill="1" applyBorder="1"/>
    <xf numFmtId="0" fontId="2" fillId="0" borderId="4" xfId="0" applyFont="1" applyBorder="1" applyProtection="1">
      <protection hidden="1"/>
    </xf>
    <xf numFmtId="2" fontId="3" fillId="0" borderId="0" xfId="0" applyNumberFormat="1" applyFont="1" applyBorder="1" applyAlignment="1">
      <alignment horizontal="right"/>
    </xf>
    <xf numFmtId="0" fontId="10" fillId="2" borderId="1" xfId="0" applyFont="1" applyFill="1" applyBorder="1" applyAlignment="1">
      <alignment horizontal="center"/>
    </xf>
    <xf numFmtId="9" fontId="2" fillId="0" borderId="1" xfId="0" applyNumberFormat="1" applyFont="1" applyBorder="1" applyProtection="1">
      <protection hidden="1"/>
    </xf>
    <xf numFmtId="0" fontId="2" fillId="0" borderId="2" xfId="0" applyFont="1" applyFill="1" applyBorder="1"/>
    <xf numFmtId="0" fontId="2" fillId="0" borderId="1" xfId="0" applyFont="1" applyBorder="1" applyAlignment="1" applyProtection="1">
      <alignment horizontal="left" indent="2"/>
      <protection hidden="1"/>
    </xf>
    <xf numFmtId="0" fontId="2" fillId="3" borderId="5" xfId="0" applyFont="1" applyFill="1" applyBorder="1"/>
    <xf numFmtId="164" fontId="2" fillId="0" borderId="1" xfId="1" applyFont="1" applyBorder="1"/>
    <xf numFmtId="0" fontId="2" fillId="0" borderId="10" xfId="0" applyFont="1" applyFill="1" applyBorder="1" applyAlignment="1">
      <alignment horizontal="left" indent="1"/>
    </xf>
    <xf numFmtId="0" fontId="3" fillId="0" borderId="10" xfId="0" applyFont="1" applyFill="1" applyBorder="1" applyAlignment="1">
      <alignment horizontal="left" indent="1"/>
    </xf>
    <xf numFmtId="0" fontId="2" fillId="0" borderId="10" xfId="0" applyFont="1" applyFill="1" applyBorder="1" applyAlignment="1">
      <alignment horizontal="left" indent="3"/>
    </xf>
    <xf numFmtId="0" fontId="2" fillId="0" borderId="1" xfId="0" applyFont="1" applyBorder="1" applyAlignment="1" applyProtection="1">
      <alignment horizontal="left" indent="4"/>
      <protection hidden="1"/>
    </xf>
    <xf numFmtId="0" fontId="3" fillId="0" borderId="0" xfId="0" applyFont="1" applyBorder="1" applyAlignment="1">
      <alignment horizontal="right"/>
    </xf>
    <xf numFmtId="0" fontId="16" fillId="0" borderId="0" xfId="0" applyFont="1"/>
    <xf numFmtId="0" fontId="15" fillId="0" borderId="0" xfId="3"/>
    <xf numFmtId="0" fontId="17" fillId="0" borderId="0" xfId="0" applyFont="1"/>
    <xf numFmtId="0" fontId="18" fillId="0" borderId="0" xfId="0" applyFont="1"/>
    <xf numFmtId="0" fontId="8" fillId="0" borderId="0" xfId="0" applyFont="1" applyAlignment="1">
      <alignment horizontal="centerContinuous"/>
    </xf>
    <xf numFmtId="0" fontId="0" fillId="0" borderId="0" xfId="0" applyAlignment="1">
      <alignment horizontal="centerContinuous"/>
    </xf>
    <xf numFmtId="0" fontId="8" fillId="0" borderId="15" xfId="0" applyFont="1" applyBorder="1"/>
    <xf numFmtId="0" fontId="8" fillId="0" borderId="16" xfId="0" applyFont="1" applyBorder="1" applyAlignment="1">
      <alignment horizontal="right"/>
    </xf>
    <xf numFmtId="0" fontId="8" fillId="0" borderId="16" xfId="0" applyFont="1" applyBorder="1"/>
    <xf numFmtId="0" fontId="8" fillId="0" borderId="15" xfId="0" applyFont="1" applyBorder="1" applyAlignment="1">
      <alignment horizontal="right"/>
    </xf>
    <xf numFmtId="0" fontId="8" fillId="0" borderId="17" xfId="0" applyFont="1" applyBorder="1" applyAlignment="1">
      <alignment horizontal="right"/>
    </xf>
    <xf numFmtId="9" fontId="17" fillId="0" borderId="18" xfId="0" applyNumberFormat="1" applyFont="1" applyBorder="1" applyAlignment="1">
      <alignment horizontal="right"/>
    </xf>
    <xf numFmtId="0" fontId="0" fillId="0" borderId="18" xfId="0" applyBorder="1" applyAlignment="1">
      <alignment horizontal="right"/>
    </xf>
    <xf numFmtId="0" fontId="0" fillId="0" borderId="0" xfId="0" applyAlignment="1">
      <alignment horizontal="right"/>
    </xf>
    <xf numFmtId="2" fontId="0" fillId="0" borderId="18" xfId="0" applyNumberFormat="1" applyBorder="1" applyAlignment="1">
      <alignment horizontal="right"/>
    </xf>
    <xf numFmtId="2" fontId="0" fillId="0" borderId="0" xfId="0" applyNumberFormat="1" applyAlignment="1">
      <alignment horizontal="right"/>
    </xf>
    <xf numFmtId="2" fontId="0" fillId="0" borderId="19" xfId="0" applyNumberFormat="1" applyBorder="1" applyAlignment="1">
      <alignment horizontal="right"/>
    </xf>
    <xf numFmtId="0" fontId="0" fillId="0" borderId="19" xfId="0" applyBorder="1"/>
    <xf numFmtId="0" fontId="8" fillId="0" borderId="0" xfId="0" applyFont="1" applyAlignment="1">
      <alignment horizontal="left" indent="4"/>
    </xf>
    <xf numFmtId="9" fontId="8" fillId="0" borderId="18" xfId="0" applyNumberFormat="1" applyFont="1" applyBorder="1" applyAlignment="1">
      <alignment horizontal="right"/>
    </xf>
    <xf numFmtId="0" fontId="8" fillId="0" borderId="18" xfId="0" applyFont="1" applyBorder="1" applyAlignment="1">
      <alignment horizontal="right"/>
    </xf>
    <xf numFmtId="0" fontId="8" fillId="0" borderId="0" xfId="0" applyFont="1" applyAlignment="1">
      <alignment horizontal="right"/>
    </xf>
    <xf numFmtId="2" fontId="8" fillId="0" borderId="18" xfId="0" applyNumberFormat="1" applyFont="1" applyBorder="1" applyAlignment="1">
      <alignment horizontal="right"/>
    </xf>
    <xf numFmtId="2" fontId="8" fillId="0" borderId="0" xfId="0" applyNumberFormat="1" applyFont="1" applyAlignment="1">
      <alignment horizontal="right"/>
    </xf>
    <xf numFmtId="2" fontId="8" fillId="0" borderId="19" xfId="0" applyNumberFormat="1" applyFont="1" applyBorder="1" applyAlignment="1">
      <alignment horizontal="right"/>
    </xf>
    <xf numFmtId="2" fontId="8" fillId="0" borderId="19" xfId="0" applyNumberFormat="1" applyFont="1" applyBorder="1"/>
    <xf numFmtId="2" fontId="0" fillId="0" borderId="19" xfId="0" applyNumberFormat="1" applyBorder="1"/>
    <xf numFmtId="2" fontId="8" fillId="0" borderId="16" xfId="0" applyNumberFormat="1" applyFont="1" applyBorder="1" applyAlignment="1">
      <alignment horizontal="right"/>
    </xf>
    <xf numFmtId="2" fontId="8" fillId="0" borderId="15" xfId="0" applyNumberFormat="1" applyFont="1" applyBorder="1" applyAlignment="1">
      <alignment horizontal="right"/>
    </xf>
    <xf numFmtId="2" fontId="8" fillId="0" borderId="20" xfId="0" applyNumberFormat="1" applyFont="1" applyBorder="1"/>
    <xf numFmtId="2" fontId="8" fillId="0" borderId="21" xfId="0" applyNumberFormat="1" applyFont="1" applyBorder="1"/>
    <xf numFmtId="2" fontId="8" fillId="0" borderId="22" xfId="0" applyNumberFormat="1" applyFont="1" applyBorder="1"/>
    <xf numFmtId="0" fontId="19" fillId="0" borderId="0" xfId="0" applyFont="1"/>
    <xf numFmtId="0" fontId="0" fillId="0" borderId="0" xfId="0" applyAlignment="1">
      <alignment horizontal="center"/>
    </xf>
    <xf numFmtId="0" fontId="8" fillId="0" borderId="0" xfId="0" applyFont="1" applyAlignment="1">
      <alignment horizontal="center"/>
    </xf>
    <xf numFmtId="0" fontId="0" fillId="0" borderId="0" xfId="0" applyFont="1" applyAlignment="1">
      <alignment horizontal="center"/>
    </xf>
    <xf numFmtId="0" fontId="8" fillId="0" borderId="0" xfId="0" quotePrefix="1" applyFont="1" applyAlignment="1">
      <alignment horizontal="center"/>
    </xf>
  </cellXfs>
  <cellStyles count="4">
    <cellStyle name="Comma" xfId="1" builtinId="3"/>
    <cellStyle name="Hyperlink" xfId="3" builtinId="8"/>
    <cellStyle name="Normal" xfId="0" builtinId="0"/>
    <cellStyle name="Per cent" xfId="2" builtinId="5"/>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ilostat.ilo.org/resources/concepts-and-definitions/classification-occupation/" TargetMode="External"/><Relationship Id="rId2" Type="http://schemas.openxmlformats.org/officeDocument/2006/relationships/hyperlink" Target="https://unstats.un.org/unsd/classifications/Econ/isic" TargetMode="External"/><Relationship Id="rId1" Type="http://schemas.openxmlformats.org/officeDocument/2006/relationships/hyperlink" Target="https://ilostat.ilo.org/resources/concepts-and-definitions/description-employment-by-economic-activity/" TargetMode="External"/><Relationship Id="rId4" Type="http://schemas.openxmlformats.org/officeDocument/2006/relationships/hyperlink" Target="https://www.msci.com/our-solutions/indexes/g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6FFB3-77E4-4F10-A91F-688E21A543EC}">
  <dimension ref="B1:N30"/>
  <sheetViews>
    <sheetView showGridLines="0" tabSelected="1" zoomScale="130" workbookViewId="0">
      <selection activeCell="B20" sqref="B20"/>
    </sheetView>
  </sheetViews>
  <sheetFormatPr baseColWidth="10" defaultColWidth="9.1640625" defaultRowHeight="25" customHeight="1" x14ac:dyDescent="0.15"/>
  <cols>
    <col min="1" max="1" width="2.6640625" style="1" customWidth="1"/>
    <col min="2" max="2" width="50.83203125" style="1" customWidth="1"/>
    <col min="3" max="3" width="10.1640625" style="1" customWidth="1"/>
    <col min="4" max="4" width="40.6640625" style="1" customWidth="1"/>
    <col min="5" max="5" width="2.6640625" style="1" customWidth="1"/>
    <col min="6" max="6" width="9.1640625" style="5"/>
    <col min="7" max="7" width="2.6640625" style="1" customWidth="1"/>
    <col min="8" max="8" width="9.1640625" style="7"/>
    <col min="9" max="10" width="9.1640625" style="4"/>
    <col min="11" max="16384" width="9.1640625" style="1"/>
  </cols>
  <sheetData>
    <row r="1" spans="2:14" ht="25" customHeight="1" thickBot="1" x14ac:dyDescent="0.2"/>
    <row r="2" spans="2:14" s="45" customFormat="1" ht="25" customHeight="1" x14ac:dyDescent="0.2">
      <c r="B2" s="52" t="s">
        <v>388</v>
      </c>
      <c r="C2" s="53"/>
      <c r="D2" s="53"/>
      <c r="E2" s="53"/>
      <c r="F2" s="54" t="s">
        <v>13</v>
      </c>
      <c r="G2" s="55"/>
      <c r="H2" s="42"/>
      <c r="I2" s="43" t="s">
        <v>380</v>
      </c>
      <c r="J2" s="44"/>
      <c r="N2" s="43" t="s">
        <v>381</v>
      </c>
    </row>
    <row r="3" spans="2:14" ht="25" customHeight="1" x14ac:dyDescent="0.15">
      <c r="B3" s="56" t="s">
        <v>0</v>
      </c>
      <c r="C3" s="34"/>
      <c r="D3" s="36"/>
      <c r="E3" s="34"/>
      <c r="F3" s="46" t="s">
        <v>390</v>
      </c>
      <c r="G3" s="57"/>
      <c r="H3" s="5"/>
      <c r="K3" s="2"/>
    </row>
    <row r="4" spans="2:14" ht="25" customHeight="1" x14ac:dyDescent="0.15">
      <c r="B4" s="56" t="s">
        <v>1</v>
      </c>
      <c r="C4" s="34"/>
      <c r="D4" s="35"/>
      <c r="E4" s="34"/>
      <c r="F4" s="51"/>
      <c r="G4" s="57"/>
      <c r="H4" s="5"/>
      <c r="I4" s="33" t="s">
        <v>379</v>
      </c>
      <c r="K4" s="2"/>
    </row>
    <row r="5" spans="2:14" ht="25" customHeight="1" x14ac:dyDescent="0.15">
      <c r="B5" s="56" t="s">
        <v>4</v>
      </c>
      <c r="C5" s="34"/>
      <c r="D5" s="35" t="s">
        <v>5</v>
      </c>
      <c r="E5" s="34"/>
      <c r="F5" s="50">
        <f>IF($D$7="Individual Customers", 'Risk Rating Calculation'!$G$33, 'Risk Rating Calculation'!$G$50)</f>
        <v>0.30000000000000004</v>
      </c>
      <c r="G5" s="57"/>
      <c r="H5" s="6"/>
      <c r="I5" s="33" t="s">
        <v>379</v>
      </c>
      <c r="K5" s="2"/>
    </row>
    <row r="6" spans="2:14" ht="25" customHeight="1" x14ac:dyDescent="0.15">
      <c r="B6" s="56" t="s">
        <v>6</v>
      </c>
      <c r="C6" s="34"/>
      <c r="D6" s="35" t="s">
        <v>7</v>
      </c>
      <c r="E6" s="34"/>
      <c r="F6" s="50">
        <f>IF($D$7="Individual Customers", 'Risk Rating Calculation'!$G$34, 'Risk Rating Calculation'!$G$51)</f>
        <v>0.1</v>
      </c>
      <c r="G6" s="57"/>
      <c r="H6" s="6"/>
      <c r="I6" s="33" t="s">
        <v>379</v>
      </c>
      <c r="K6" s="2"/>
    </row>
    <row r="7" spans="2:14" ht="25" customHeight="1" x14ac:dyDescent="0.15">
      <c r="B7" s="56" t="str">
        <f>'Risk Rating Calculation'!B4</f>
        <v>Applicant Type</v>
      </c>
      <c r="C7" s="34"/>
      <c r="D7" s="35" t="s">
        <v>29</v>
      </c>
      <c r="E7" s="34"/>
      <c r="F7" s="50">
        <f>IF($D$7="Individual Customers", 'Risk Rating Calculation'!$G$32, 'Risk Rating Calculation'!$G$49)</f>
        <v>0.4</v>
      </c>
      <c r="G7" s="57"/>
      <c r="H7" s="6"/>
      <c r="I7" s="33" t="s">
        <v>398</v>
      </c>
      <c r="K7" s="2"/>
      <c r="N7" s="37" t="s">
        <v>382</v>
      </c>
    </row>
    <row r="8" spans="2:14" ht="25" customHeight="1" x14ac:dyDescent="0.15">
      <c r="B8" s="82" t="str">
        <f>'Risk Rating Calculation'!B7</f>
        <v>Politically Exposed Persons Declaration</v>
      </c>
      <c r="C8" s="34"/>
      <c r="D8" s="35" t="s">
        <v>14</v>
      </c>
      <c r="E8" s="34"/>
      <c r="F8" s="50">
        <f>IF($D$7="Individual Customers", 'Risk Rating Calculation'!$G$35, 'Risk Rating Calculation'!$G$52)</f>
        <v>0.1</v>
      </c>
      <c r="G8" s="57"/>
      <c r="H8" s="6"/>
      <c r="I8" s="33" t="s">
        <v>398</v>
      </c>
      <c r="K8" s="2"/>
      <c r="N8" s="37" t="s">
        <v>382</v>
      </c>
    </row>
    <row r="9" spans="2:14" ht="25" customHeight="1" x14ac:dyDescent="0.15">
      <c r="B9" s="82" t="str">
        <f>'Risk Rating Calculation'!B8</f>
        <v>Criminal/civil/regulatory proceedings for crime, corruption, misuse of public funds</v>
      </c>
      <c r="D9" s="1" t="s">
        <v>14</v>
      </c>
      <c r="F9" s="50">
        <f>IF($D$7="Individual Customers", 'Risk Rating Calculation'!$G$36, 'Risk Rating Calculation'!$G$53)</f>
        <v>0.1</v>
      </c>
      <c r="G9" s="57"/>
      <c r="H9" s="6"/>
      <c r="I9" s="33" t="s">
        <v>398</v>
      </c>
      <c r="K9" s="2"/>
      <c r="N9" s="37" t="s">
        <v>382</v>
      </c>
    </row>
    <row r="10" spans="2:14" ht="25" customHeight="1" x14ac:dyDescent="0.15">
      <c r="B10" s="82" t="str">
        <f>'Risk Rating Calculation'!B9</f>
        <v xml:space="preserve">Investing on behalf of and in the interest of myself/ourselves
</v>
      </c>
      <c r="C10" s="34"/>
      <c r="D10" s="35" t="s">
        <v>9</v>
      </c>
      <c r="E10" s="34"/>
      <c r="F10" s="50">
        <f>IF($D$7="Individual Customers", 'Risk Rating Calculation'!$G$37, 'Risk Rating Calculation'!$G$54)</f>
        <v>0.1</v>
      </c>
      <c r="G10" s="57"/>
      <c r="H10" s="6"/>
      <c r="I10" s="33" t="s">
        <v>398</v>
      </c>
      <c r="K10" s="2"/>
      <c r="N10" s="37" t="s">
        <v>382</v>
      </c>
    </row>
    <row r="11" spans="2:14" ht="25" customHeight="1" x14ac:dyDescent="0.15">
      <c r="B11" s="82" t="str">
        <f>'Risk Rating Calculation'!AA3</f>
        <v xml:space="preserve">Source of Fund
</v>
      </c>
      <c r="C11" s="34"/>
      <c r="D11" s="35" t="s">
        <v>440</v>
      </c>
      <c r="E11" s="34"/>
      <c r="F11" s="50"/>
      <c r="G11" s="57"/>
      <c r="H11" s="6"/>
      <c r="I11" s="33" t="s">
        <v>398</v>
      </c>
      <c r="K11" s="2"/>
    </row>
    <row r="12" spans="2:14" ht="25" customHeight="1" x14ac:dyDescent="0.15">
      <c r="B12" s="83" t="s">
        <v>402</v>
      </c>
      <c r="C12" s="34"/>
      <c r="D12" s="34"/>
      <c r="E12" s="34"/>
      <c r="G12" s="57"/>
      <c r="H12" s="6"/>
      <c r="I12" s="33"/>
      <c r="K12" s="2"/>
      <c r="N12" s="37"/>
    </row>
    <row r="13" spans="2:14" ht="25" customHeight="1" x14ac:dyDescent="0.15">
      <c r="B13" s="84" t="str">
        <f>'Risk Rating Calculation'!AA10</f>
        <v>Employment Status</v>
      </c>
      <c r="C13" s="34"/>
      <c r="D13" s="36" t="s">
        <v>440</v>
      </c>
      <c r="E13" s="34"/>
      <c r="F13" s="50"/>
      <c r="G13" s="57"/>
      <c r="H13" s="2"/>
      <c r="I13" s="33" t="s">
        <v>398</v>
      </c>
      <c r="K13" s="2"/>
      <c r="N13" s="37" t="s">
        <v>382</v>
      </c>
    </row>
    <row r="14" spans="2:14" ht="25" customHeight="1" x14ac:dyDescent="0.15">
      <c r="B14" s="84" t="str">
        <f>'Risk Rating Calculation'!AC3</f>
        <v>Job Nature</v>
      </c>
      <c r="C14" s="34"/>
      <c r="D14" s="35" t="s">
        <v>416</v>
      </c>
      <c r="E14" s="34"/>
      <c r="F14" s="50"/>
      <c r="G14" s="57"/>
      <c r="H14" s="2"/>
      <c r="I14" s="33" t="s">
        <v>398</v>
      </c>
      <c r="K14" s="2"/>
      <c r="N14" s="37" t="s">
        <v>382</v>
      </c>
    </row>
    <row r="15" spans="2:14" ht="25" customHeight="1" x14ac:dyDescent="0.15">
      <c r="B15" s="84" t="str">
        <f>'Risk Rating Calculation'!AC26</f>
        <v>Job Level</v>
      </c>
      <c r="C15" s="34"/>
      <c r="D15" s="35" t="s">
        <v>411</v>
      </c>
      <c r="E15" s="34"/>
      <c r="F15" s="50" t="e">
        <f>'Risk Rating Calculation'!$G$38</f>
        <v>#N/A</v>
      </c>
      <c r="G15" s="57"/>
      <c r="H15" s="2"/>
      <c r="I15" s="33" t="s">
        <v>398</v>
      </c>
      <c r="K15" s="2"/>
      <c r="N15" s="37" t="s">
        <v>382</v>
      </c>
    </row>
    <row r="16" spans="2:14" ht="25" customHeight="1" x14ac:dyDescent="0.15">
      <c r="B16" s="84" t="s">
        <v>10</v>
      </c>
      <c r="C16" s="34"/>
      <c r="D16" s="35"/>
      <c r="E16" s="34"/>
      <c r="F16" s="50"/>
      <c r="G16" s="57"/>
      <c r="I16" s="33" t="s">
        <v>398</v>
      </c>
      <c r="K16" s="2"/>
      <c r="N16" s="37" t="s">
        <v>382</v>
      </c>
    </row>
    <row r="17" spans="2:14" ht="25" customHeight="1" x14ac:dyDescent="0.15">
      <c r="B17" s="84" t="s">
        <v>11</v>
      </c>
      <c r="C17" s="34"/>
      <c r="D17" s="35"/>
      <c r="E17" s="34"/>
      <c r="F17" s="50"/>
      <c r="G17" s="57"/>
      <c r="I17" s="33" t="s">
        <v>398</v>
      </c>
      <c r="K17" s="2"/>
    </row>
    <row r="18" spans="2:14" ht="25" customHeight="1" x14ac:dyDescent="0.15">
      <c r="B18" s="59" t="s">
        <v>401</v>
      </c>
      <c r="C18" s="34"/>
      <c r="D18" s="34"/>
      <c r="E18" s="34"/>
      <c r="G18" s="57"/>
      <c r="I18" s="33"/>
      <c r="K18" s="2"/>
      <c r="N18" s="37"/>
    </row>
    <row r="19" spans="2:14" s="8" customFormat="1" ht="25" customHeight="1" x14ac:dyDescent="0.15">
      <c r="B19" s="84" t="str">
        <f>'Risk Rating Calculation'!AC35</f>
        <v>Business Industry</v>
      </c>
      <c r="C19" s="34"/>
      <c r="D19" s="36" t="s">
        <v>440</v>
      </c>
      <c r="E19" s="34"/>
      <c r="F19" s="51"/>
      <c r="G19" s="57"/>
      <c r="H19" s="48"/>
      <c r="I19" s="33" t="s">
        <v>398</v>
      </c>
      <c r="N19" s="37" t="s">
        <v>384</v>
      </c>
    </row>
    <row r="20" spans="2:14" s="8" customFormat="1" ht="25" customHeight="1" x14ac:dyDescent="0.15">
      <c r="B20" s="84" t="str">
        <f>'Risk Rating Calculation'!AC50</f>
        <v>Engaged in specific businesses/activities</v>
      </c>
      <c r="C20" s="34"/>
      <c r="D20" s="36" t="s">
        <v>458</v>
      </c>
      <c r="E20" s="34"/>
      <c r="F20" s="50">
        <f>'Risk Rating Calculation'!$G$57</f>
        <v>0.1</v>
      </c>
      <c r="G20" s="57"/>
      <c r="H20" s="48"/>
      <c r="I20" s="33" t="s">
        <v>398</v>
      </c>
      <c r="N20" s="37"/>
    </row>
    <row r="21" spans="2:14" ht="25" customHeight="1" x14ac:dyDescent="0.15">
      <c r="B21" s="59" t="str">
        <f>'Risk Rating Calculation'!B39</f>
        <v xml:space="preserve">Initial Risk Assessment </v>
      </c>
      <c r="C21" s="47"/>
      <c r="D21" s="86" t="s">
        <v>459</v>
      </c>
      <c r="E21" s="47"/>
      <c r="F21" s="75">
        <f>IF($D$7="Individual Customers",SUM(F5:F10,F15),SUM(F5:F10,F20))</f>
        <v>1.2000000000000002</v>
      </c>
      <c r="G21" s="60"/>
      <c r="I21" s="33"/>
      <c r="K21" s="2"/>
    </row>
    <row r="22" spans="2:14" ht="25" customHeight="1" x14ac:dyDescent="0.15">
      <c r="B22" s="58"/>
      <c r="C22" s="34"/>
      <c r="D22" s="34"/>
      <c r="E22" s="34"/>
      <c r="F22" s="51"/>
      <c r="G22" s="57"/>
      <c r="K22" s="2"/>
    </row>
    <row r="23" spans="2:14" ht="25" customHeight="1" x14ac:dyDescent="0.15">
      <c r="B23" s="61" t="s">
        <v>389</v>
      </c>
      <c r="C23" s="41"/>
      <c r="D23" s="41"/>
      <c r="E23" s="41"/>
      <c r="F23" s="62"/>
      <c r="G23" s="63"/>
    </row>
    <row r="24" spans="2:14" ht="25" customHeight="1" x14ac:dyDescent="0.15">
      <c r="B24" s="56" t="str">
        <f>'Risk Rating Calculation'!B24</f>
        <v>Able to provide robust evidence of identity</v>
      </c>
      <c r="C24" s="34"/>
      <c r="D24" s="36" t="s">
        <v>9</v>
      </c>
      <c r="E24" s="34"/>
      <c r="F24" s="68">
        <f>IF($D$7="Individual Customers", 'Risk Rating Calculation'!$G$40, 'Risk Rating Calculation'!$G$59)</f>
        <v>0</v>
      </c>
      <c r="G24" s="57"/>
    </row>
    <row r="25" spans="2:14" ht="25" customHeight="1" x14ac:dyDescent="0.15">
      <c r="B25" s="56" t="str">
        <f>'Risk Rating Calculation'!B25</f>
        <v>Company Watchlist Screening</v>
      </c>
      <c r="C25" s="34"/>
      <c r="D25" s="36" t="s">
        <v>14</v>
      </c>
      <c r="E25" s="34"/>
      <c r="F25" s="68">
        <f>IF($D$7="Individual Customers", 'Risk Rating Calculation'!$G$41, 'Risk Rating Calculation'!$G$60)</f>
        <v>0</v>
      </c>
      <c r="G25" s="57"/>
    </row>
    <row r="26" spans="2:14" ht="25" customHeight="1" x14ac:dyDescent="0.15">
      <c r="B26" s="56" t="str">
        <f>'Risk Rating Calculation'!B26</f>
        <v>Sanction Screening</v>
      </c>
      <c r="C26" s="34"/>
      <c r="D26" s="35" t="s">
        <v>14</v>
      </c>
      <c r="E26" s="34"/>
      <c r="F26" s="68">
        <f>IF($D$7="Individual Customers", 'Risk Rating Calculation'!$G$42, 'Risk Rating Calculation'!$G$61)</f>
        <v>0</v>
      </c>
      <c r="G26" s="57"/>
    </row>
    <row r="27" spans="2:14" ht="25" customHeight="1" x14ac:dyDescent="0.15">
      <c r="B27" s="56" t="str">
        <f>'Risk Rating Calculation'!B27</f>
        <v>PEP Screening</v>
      </c>
      <c r="C27" s="34"/>
      <c r="D27" s="35" t="s">
        <v>14</v>
      </c>
      <c r="E27" s="34"/>
      <c r="F27" s="68">
        <f>IF($D$7="Individual Customers", 'Risk Rating Calculation'!$G$43, 'Risk Rating Calculation'!$G$62)</f>
        <v>0</v>
      </c>
      <c r="G27" s="57"/>
    </row>
    <row r="28" spans="2:14" s="8" customFormat="1" ht="25" customHeight="1" x14ac:dyDescent="0.15">
      <c r="B28" s="56" t="str">
        <f>'Risk Rating Calculation'!B28</f>
        <v>Adverse Mdedia/Customer Reputation Screening</v>
      </c>
      <c r="C28" s="34"/>
      <c r="D28" s="35" t="s">
        <v>14</v>
      </c>
      <c r="E28" s="34"/>
      <c r="F28" s="68">
        <f>IF($D$7="Individual Customers", 'Risk Rating Calculation'!$G$44, 'Risk Rating Calculation'!$G$63)</f>
        <v>0</v>
      </c>
      <c r="G28" s="57"/>
      <c r="H28" s="48"/>
      <c r="N28" s="49"/>
    </row>
    <row r="29" spans="2:14" ht="25" customHeight="1" x14ac:dyDescent="0.15">
      <c r="B29" s="59" t="str">
        <f>'Risk Rating Calculation'!B23</f>
        <v>Final Risk Assessment</v>
      </c>
      <c r="C29" s="47"/>
      <c r="D29" s="86" t="s">
        <v>460</v>
      </c>
      <c r="E29" s="47"/>
      <c r="F29" s="75">
        <f>SUM(F21:F28)</f>
        <v>1.2000000000000002</v>
      </c>
      <c r="G29" s="60"/>
    </row>
    <row r="30" spans="2:14" ht="25" customHeight="1" thickBot="1" x14ac:dyDescent="0.2">
      <c r="B30" s="64"/>
      <c r="C30" s="65"/>
      <c r="D30" s="65"/>
      <c r="E30" s="65"/>
      <c r="F30" s="66"/>
      <c r="G30" s="67"/>
    </row>
  </sheetData>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9">
        <x14:dataValidation type="list" allowBlank="1" showInputMessage="1" showErrorMessage="1" xr:uid="{3ED1F35F-7B75-42D8-9F0F-8434FC5463FB}">
          <x14:formula1>
            <xm:f>'Risk Rating Calculation'!$I$4:$I$15</xm:f>
          </x14:formula1>
          <xm:sqref>G7 D7</xm:sqref>
        </x14:dataValidation>
        <x14:dataValidation type="list" allowBlank="1" showInputMessage="1" showErrorMessage="1" xr:uid="{6DB759CC-2E31-46D0-A97C-4105F2254E3E}">
          <x14:formula1>
            <xm:f>'Risk Rating Calculation'!$AA$5:$AA$7</xm:f>
          </x14:formula1>
          <xm:sqref>G11</xm:sqref>
        </x14:dataValidation>
        <x14:dataValidation type="list" allowBlank="1" showInputMessage="1" showErrorMessage="1" xr:uid="{4773F869-30F4-4F87-A7EE-528F476ADD22}">
          <x14:formula1>
            <xm:f>'Risk Rating Calculation'!$W$4:$W$5</xm:f>
          </x14:formula1>
          <xm:sqref>G8:G10 D8</xm:sqref>
        </x14:dataValidation>
        <x14:dataValidation type="list" allowBlank="1" showInputMessage="1" showErrorMessage="1" xr:uid="{BE2B811C-B805-4DEA-80A3-EE1E3983413B}">
          <x14:formula1>
            <xm:f>'Risk Rating Calculation'!$AA$11:$AA$18</xm:f>
          </x14:formula1>
          <xm:sqref>G13 D13</xm:sqref>
        </x14:dataValidation>
        <x14:dataValidation type="list" allowBlank="1" showInputMessage="1" showErrorMessage="1" xr:uid="{7D88EE17-5976-42C8-8E02-86B84EFE5394}">
          <x14:formula1>
            <xm:f>'Risk Rating Calculation'!#REF!</xm:f>
          </x14:formula1>
          <xm:sqref>G14</xm:sqref>
        </x14:dataValidation>
        <x14:dataValidation type="list" allowBlank="1" showInputMessage="1" showErrorMessage="1" xr:uid="{5CDD9CF9-918B-48B3-89B4-5634DB4D9C9E}">
          <x14:formula1>
            <xm:f>'Risk Rating Calculation'!$M$4:$M$247</xm:f>
          </x14:formula1>
          <xm:sqref>G5 D5</xm:sqref>
        </x14:dataValidation>
        <x14:dataValidation type="list" allowBlank="1" showInputMessage="1" showErrorMessage="1" xr:uid="{1EB35736-157A-42C5-BF9B-E324A60B2343}">
          <x14:formula1>
            <xm:f>'Risk Rating Calculation'!$W$14:$W$15</xm:f>
          </x14:formula1>
          <xm:sqref>D9</xm:sqref>
        </x14:dataValidation>
        <x14:dataValidation type="list" allowBlank="1" showInputMessage="1" showErrorMessage="1" xr:uid="{B894603A-EC63-468C-B55F-3BFF548EC8E3}">
          <x14:formula1>
            <xm:f>'Risk Rating Calculation'!$W$39:$W$41</xm:f>
          </x14:formula1>
          <xm:sqref>D25</xm:sqref>
        </x14:dataValidation>
        <x14:dataValidation type="list" allowBlank="1" showInputMessage="1" showErrorMessage="1" xr:uid="{CB53A535-F884-46C8-98E5-F12B01811C48}">
          <x14:formula1>
            <xm:f>'Risk Rating Calculation'!$W$45:$W$46</xm:f>
          </x14:formula1>
          <xm:sqref>D26</xm:sqref>
        </x14:dataValidation>
        <x14:dataValidation type="list" allowBlank="1" showInputMessage="1" showErrorMessage="1" xr:uid="{AF3EC3B0-8431-4E23-AC69-340B9581BDB3}">
          <x14:formula1>
            <xm:f>'Risk Rating Calculation'!$W$50:$W$51</xm:f>
          </x14:formula1>
          <xm:sqref>D27</xm:sqref>
        </x14:dataValidation>
        <x14:dataValidation type="list" allowBlank="1" showInputMessage="1" showErrorMessage="1" xr:uid="{6C24A4A7-EAC5-49FB-A633-6E48537C8F69}">
          <x14:formula1>
            <xm:f>'Risk Rating Calculation'!$W$55:$W$56</xm:f>
          </x14:formula1>
          <xm:sqref>D28</xm:sqref>
        </x14:dataValidation>
        <x14:dataValidation type="list" allowBlank="1" showInputMessage="1" showErrorMessage="1" xr:uid="{F4473DD0-3BDD-4C85-806B-B2D45667877A}">
          <x14:formula1>
            <xm:f>'Risk Rating Calculation'!$AC$4:$AC$23</xm:f>
          </x14:formula1>
          <xm:sqref>G15 E15 D14</xm:sqref>
        </x14:dataValidation>
        <x14:dataValidation type="list" allowBlank="1" showInputMessage="1" showErrorMessage="1" xr:uid="{8730AB56-0965-4C4A-813B-A0A82B5C6CDD}">
          <x14:formula1>
            <xm:f>'Risk Rating Calculation'!$AC$27:$AC$32</xm:f>
          </x14:formula1>
          <xm:sqref>D15</xm:sqref>
        </x14:dataValidation>
        <x14:dataValidation type="list" allowBlank="1" showInputMessage="1" showErrorMessage="1" xr:uid="{AC436379-3B83-5745-879C-7BA7B47268C5}">
          <x14:formula1>
            <xm:f>'Risk Rating Calculation'!$W$34:$W$35</xm:f>
          </x14:formula1>
          <xm:sqref>D24</xm:sqref>
        </x14:dataValidation>
        <x14:dataValidation type="list" allowBlank="1" showInputMessage="1" showErrorMessage="1" xr:uid="{0A744D71-E44B-0B4C-A190-60117218D24E}">
          <x14:formula1>
            <xm:f>'Risk Rating Calculation'!$AC$36:$AC$47</xm:f>
          </x14:formula1>
          <xm:sqref>D19</xm:sqref>
        </x14:dataValidation>
        <x14:dataValidation type="list" allowBlank="1" showInputMessage="1" showErrorMessage="1" xr:uid="{3B889A2D-A68A-434D-BBE4-4F836010CBBA}">
          <x14:formula1>
            <xm:f>'Risk Rating Calculation'!$AC$51:$AC$58</xm:f>
          </x14:formula1>
          <xm:sqref>D20</xm:sqref>
        </x14:dataValidation>
        <x14:dataValidation type="list" allowBlank="1" showInputMessage="1" showErrorMessage="1" xr:uid="{B1E139C5-9EC8-C144-B64D-A9095F9A4685}">
          <x14:formula1>
            <xm:f>'Risk Rating Calculation'!$W$24:$W$25</xm:f>
          </x14:formula1>
          <xm:sqref>D10</xm:sqref>
        </x14:dataValidation>
        <x14:dataValidation type="list" allowBlank="1" showInputMessage="1" showErrorMessage="1" xr:uid="{90AF547E-1969-614A-AD34-2CFF31ED3B06}">
          <x14:formula1>
            <xm:f>'Risk Rating Calculation'!$AA$4:$AA$7</xm:f>
          </x14:formula1>
          <xm:sqref>D11</xm:sqref>
        </x14:dataValidation>
        <x14:dataValidation type="list" allowBlank="1" showInputMessage="1" showErrorMessage="1" xr:uid="{BF91CCDA-8172-429F-8D79-318950ADBCB0}">
          <x14:formula1>
            <xm:f>'Risk Rating Calculation'!$R$4:$R$247</xm:f>
          </x14:formula1>
          <xm:sqref>D6:D7 G6:G7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0ABD2-1F3B-C241-821B-0EDD1298898E}">
  <dimension ref="B2:K79"/>
  <sheetViews>
    <sheetView zoomScale="168" workbookViewId="0">
      <selection activeCell="I6" sqref="I6"/>
    </sheetView>
  </sheetViews>
  <sheetFormatPr baseColWidth="10" defaultRowHeight="15" x14ac:dyDescent="0.2"/>
  <cols>
    <col min="1" max="1" width="2.83203125" customWidth="1"/>
    <col min="2" max="2" width="16.5" customWidth="1"/>
    <col min="8" max="8" width="5" customWidth="1"/>
    <col min="9" max="9" width="12.33203125" bestFit="1" customWidth="1"/>
  </cols>
  <sheetData>
    <row r="2" spans="2:11" ht="19" x14ac:dyDescent="0.25">
      <c r="B2" s="119" t="s">
        <v>526</v>
      </c>
      <c r="C2" s="119"/>
    </row>
    <row r="5" spans="2:11" x14ac:dyDescent="0.2">
      <c r="B5" s="24" t="s">
        <v>528</v>
      </c>
      <c r="C5" s="24"/>
      <c r="D5" s="24"/>
      <c r="E5" s="24" t="s">
        <v>564</v>
      </c>
      <c r="F5" s="24"/>
      <c r="G5" s="24"/>
      <c r="H5" s="24"/>
      <c r="I5" s="24" t="s">
        <v>527</v>
      </c>
      <c r="J5" s="24"/>
      <c r="K5" s="24"/>
    </row>
    <row r="6" spans="2:11" x14ac:dyDescent="0.2">
      <c r="B6" s="24" t="s">
        <v>529</v>
      </c>
      <c r="C6" s="24"/>
      <c r="D6" s="24"/>
      <c r="E6" s="24" t="s">
        <v>529</v>
      </c>
      <c r="F6" s="24"/>
      <c r="G6" s="24"/>
      <c r="H6" s="24"/>
      <c r="I6" s="24" t="s">
        <v>530</v>
      </c>
      <c r="J6" s="24"/>
      <c r="K6" s="24"/>
    </row>
    <row r="7" spans="2:11" x14ac:dyDescent="0.2">
      <c r="B7" s="24" t="s">
        <v>534</v>
      </c>
      <c r="C7" s="24" t="s">
        <v>533</v>
      </c>
      <c r="D7" s="24" t="s">
        <v>507</v>
      </c>
      <c r="E7" s="24" t="s">
        <v>534</v>
      </c>
      <c r="F7" s="24" t="s">
        <v>533</v>
      </c>
      <c r="G7" s="24" t="s">
        <v>507</v>
      </c>
      <c r="H7" s="24"/>
      <c r="I7" s="24" t="s">
        <v>531</v>
      </c>
      <c r="J7" s="24" t="s">
        <v>507</v>
      </c>
      <c r="K7" s="24"/>
    </row>
    <row r="8" spans="2:11" x14ac:dyDescent="0.2">
      <c r="B8" t="s">
        <v>532</v>
      </c>
      <c r="C8" s="120" t="s">
        <v>540</v>
      </c>
      <c r="D8" t="s">
        <v>535</v>
      </c>
      <c r="E8" t="s">
        <v>541</v>
      </c>
      <c r="F8" s="120" t="s">
        <v>542</v>
      </c>
      <c r="G8" s="122" t="s">
        <v>543</v>
      </c>
      <c r="H8" s="123" t="s">
        <v>576</v>
      </c>
      <c r="I8" t="s">
        <v>2</v>
      </c>
      <c r="J8" t="s">
        <v>27</v>
      </c>
    </row>
    <row r="9" spans="2:11" x14ac:dyDescent="0.2">
      <c r="B9" t="s">
        <v>532</v>
      </c>
      <c r="C9" s="120" t="s">
        <v>540</v>
      </c>
      <c r="D9" t="s">
        <v>536</v>
      </c>
      <c r="E9" t="s">
        <v>541</v>
      </c>
      <c r="F9" s="120" t="s">
        <v>542</v>
      </c>
      <c r="G9" s="122" t="s">
        <v>543</v>
      </c>
      <c r="H9" s="123" t="s">
        <v>576</v>
      </c>
      <c r="I9" t="s">
        <v>2</v>
      </c>
      <c r="J9" t="s">
        <v>29</v>
      </c>
    </row>
    <row r="10" spans="2:11" x14ac:dyDescent="0.2">
      <c r="B10" t="s">
        <v>532</v>
      </c>
      <c r="C10" s="120" t="s">
        <v>540</v>
      </c>
      <c r="D10" s="26" t="s">
        <v>537</v>
      </c>
      <c r="E10" t="s">
        <v>541</v>
      </c>
      <c r="F10" s="120" t="s">
        <v>542</v>
      </c>
      <c r="G10" s="122" t="s">
        <v>543</v>
      </c>
      <c r="H10" s="123" t="s">
        <v>576</v>
      </c>
      <c r="I10" t="s">
        <v>2</v>
      </c>
      <c r="J10" t="s">
        <v>31</v>
      </c>
    </row>
    <row r="11" spans="2:11" x14ac:dyDescent="0.2">
      <c r="B11" t="s">
        <v>532</v>
      </c>
      <c r="C11" s="120" t="s">
        <v>540</v>
      </c>
      <c r="D11" s="26" t="s">
        <v>538</v>
      </c>
      <c r="E11" t="s">
        <v>541</v>
      </c>
      <c r="F11" s="120" t="s">
        <v>542</v>
      </c>
      <c r="G11" s="122" t="s">
        <v>543</v>
      </c>
      <c r="H11" s="123" t="s">
        <v>576</v>
      </c>
      <c r="I11" t="s">
        <v>2</v>
      </c>
      <c r="J11" t="s">
        <v>33</v>
      </c>
    </row>
    <row r="12" spans="2:11" x14ac:dyDescent="0.2">
      <c r="B12" t="s">
        <v>532</v>
      </c>
      <c r="C12" s="120" t="s">
        <v>540</v>
      </c>
      <c r="D12" s="26" t="s">
        <v>539</v>
      </c>
      <c r="E12" t="s">
        <v>541</v>
      </c>
      <c r="F12" s="120" t="s">
        <v>542</v>
      </c>
      <c r="G12" s="122" t="s">
        <v>543</v>
      </c>
      <c r="H12" s="123" t="s">
        <v>576</v>
      </c>
      <c r="I12" t="s">
        <v>2</v>
      </c>
      <c r="J12" t="s">
        <v>35</v>
      </c>
    </row>
    <row r="13" spans="2:11" x14ac:dyDescent="0.2">
      <c r="B13" t="s">
        <v>541</v>
      </c>
      <c r="C13" s="120" t="s">
        <v>542</v>
      </c>
      <c r="D13" s="26" t="s">
        <v>544</v>
      </c>
      <c r="E13" s="121" t="s">
        <v>565</v>
      </c>
      <c r="F13" s="121" t="s">
        <v>565</v>
      </c>
      <c r="G13" s="121" t="s">
        <v>565</v>
      </c>
      <c r="H13" s="123" t="s">
        <v>576</v>
      </c>
      <c r="I13" t="s">
        <v>2</v>
      </c>
      <c r="J13" t="s">
        <v>393</v>
      </c>
    </row>
    <row r="14" spans="2:11" x14ac:dyDescent="0.2">
      <c r="B14" t="s">
        <v>541</v>
      </c>
      <c r="C14" s="120" t="s">
        <v>542</v>
      </c>
      <c r="D14" s="26" t="s">
        <v>545</v>
      </c>
      <c r="E14" s="121" t="s">
        <v>565</v>
      </c>
      <c r="F14" s="121" t="s">
        <v>565</v>
      </c>
      <c r="G14" s="121" t="s">
        <v>565</v>
      </c>
      <c r="H14" s="123" t="s">
        <v>576</v>
      </c>
      <c r="I14" t="s">
        <v>2</v>
      </c>
      <c r="J14" t="s">
        <v>392</v>
      </c>
    </row>
    <row r="15" spans="2:11" x14ac:dyDescent="0.2">
      <c r="B15" t="s">
        <v>548</v>
      </c>
      <c r="C15" s="120" t="s">
        <v>547</v>
      </c>
      <c r="D15" s="26" t="s">
        <v>546</v>
      </c>
      <c r="E15" s="121" t="s">
        <v>565</v>
      </c>
      <c r="F15" s="121" t="s">
        <v>565</v>
      </c>
      <c r="G15" s="121" t="s">
        <v>565</v>
      </c>
      <c r="H15" s="123" t="s">
        <v>576</v>
      </c>
      <c r="I15" t="s">
        <v>2</v>
      </c>
      <c r="J15" t="s">
        <v>3</v>
      </c>
    </row>
    <row r="16" spans="2:11" x14ac:dyDescent="0.2">
      <c r="B16" t="s">
        <v>548</v>
      </c>
      <c r="C16" s="120" t="s">
        <v>549</v>
      </c>
      <c r="D16" s="26" t="s">
        <v>552</v>
      </c>
      <c r="E16" s="121" t="s">
        <v>565</v>
      </c>
      <c r="F16" s="121" t="s">
        <v>565</v>
      </c>
      <c r="G16" s="121" t="s">
        <v>565</v>
      </c>
      <c r="H16" s="123" t="s">
        <v>576</v>
      </c>
      <c r="I16" t="s">
        <v>2</v>
      </c>
      <c r="J16" t="s">
        <v>18</v>
      </c>
    </row>
    <row r="17" spans="2:10" x14ac:dyDescent="0.2">
      <c r="B17" t="s">
        <v>548</v>
      </c>
      <c r="C17" s="120" t="s">
        <v>550</v>
      </c>
      <c r="D17" s="26" t="s">
        <v>553</v>
      </c>
      <c r="E17" s="121" t="s">
        <v>565</v>
      </c>
      <c r="F17" s="121" t="s">
        <v>565</v>
      </c>
      <c r="G17" s="121" t="s">
        <v>565</v>
      </c>
      <c r="H17" s="123" t="s">
        <v>576</v>
      </c>
      <c r="I17" t="s">
        <v>2</v>
      </c>
      <c r="J17" t="s">
        <v>20</v>
      </c>
    </row>
    <row r="18" spans="2:10" x14ac:dyDescent="0.2">
      <c r="B18" t="s">
        <v>548</v>
      </c>
      <c r="C18" s="120" t="s">
        <v>551</v>
      </c>
      <c r="D18" s="26" t="s">
        <v>554</v>
      </c>
      <c r="E18" s="121" t="s">
        <v>565</v>
      </c>
      <c r="F18" s="121" t="s">
        <v>565</v>
      </c>
      <c r="G18" s="121" t="s">
        <v>565</v>
      </c>
      <c r="H18" s="123" t="s">
        <v>576</v>
      </c>
      <c r="I18" t="s">
        <v>2</v>
      </c>
      <c r="J18" t="s">
        <v>23</v>
      </c>
    </row>
    <row r="19" spans="2:10" x14ac:dyDescent="0.2">
      <c r="B19" t="s">
        <v>555</v>
      </c>
      <c r="C19" s="120" t="s">
        <v>556</v>
      </c>
      <c r="D19" t="s">
        <v>9</v>
      </c>
      <c r="E19" s="121" t="s">
        <v>565</v>
      </c>
      <c r="F19" s="121" t="s">
        <v>565</v>
      </c>
      <c r="G19" s="121" t="s">
        <v>565</v>
      </c>
      <c r="H19" s="123" t="s">
        <v>576</v>
      </c>
      <c r="I19" t="s">
        <v>8</v>
      </c>
      <c r="J19" t="s">
        <v>9</v>
      </c>
    </row>
    <row r="20" spans="2:10" x14ac:dyDescent="0.2">
      <c r="B20" t="s">
        <v>555</v>
      </c>
      <c r="C20" s="120" t="s">
        <v>556</v>
      </c>
      <c r="D20" t="s">
        <v>14</v>
      </c>
      <c r="E20" s="121" t="s">
        <v>565</v>
      </c>
      <c r="F20" s="121" t="s">
        <v>565</v>
      </c>
      <c r="G20" s="121" t="s">
        <v>565</v>
      </c>
      <c r="H20" s="123" t="s">
        <v>576</v>
      </c>
      <c r="I20" t="s">
        <v>8</v>
      </c>
      <c r="J20" t="s">
        <v>14</v>
      </c>
    </row>
    <row r="21" spans="2:10" x14ac:dyDescent="0.2">
      <c r="B21" t="s">
        <v>558</v>
      </c>
      <c r="C21" s="120" t="s">
        <v>557</v>
      </c>
      <c r="D21" t="s">
        <v>9</v>
      </c>
      <c r="E21" s="121" t="s">
        <v>565</v>
      </c>
      <c r="F21" s="121" t="s">
        <v>565</v>
      </c>
      <c r="G21" s="121" t="s">
        <v>565</v>
      </c>
      <c r="H21" s="123" t="s">
        <v>576</v>
      </c>
      <c r="I21" t="s">
        <v>394</v>
      </c>
      <c r="J21" t="s">
        <v>9</v>
      </c>
    </row>
    <row r="22" spans="2:10" x14ac:dyDescent="0.2">
      <c r="B22" t="s">
        <v>558</v>
      </c>
      <c r="C22" s="120" t="s">
        <v>557</v>
      </c>
      <c r="D22" t="s">
        <v>14</v>
      </c>
      <c r="E22" s="121" t="s">
        <v>565</v>
      </c>
      <c r="F22" s="121" t="s">
        <v>565</v>
      </c>
      <c r="G22" s="121" t="s">
        <v>565</v>
      </c>
      <c r="H22" s="123" t="s">
        <v>576</v>
      </c>
      <c r="I22" t="s">
        <v>394</v>
      </c>
      <c r="J22" t="s">
        <v>14</v>
      </c>
    </row>
    <row r="23" spans="2:10" x14ac:dyDescent="0.2">
      <c r="B23" s="30" t="s">
        <v>566</v>
      </c>
      <c r="C23" s="122" t="s">
        <v>568</v>
      </c>
      <c r="D23" s="26" t="s">
        <v>546</v>
      </c>
      <c r="E23" s="121" t="s">
        <v>565</v>
      </c>
      <c r="F23" s="121" t="s">
        <v>565</v>
      </c>
      <c r="G23" s="121" t="s">
        <v>565</v>
      </c>
      <c r="H23" s="123" t="s">
        <v>576</v>
      </c>
      <c r="I23" t="s">
        <v>377</v>
      </c>
      <c r="J23" t="s">
        <v>9</v>
      </c>
    </row>
    <row r="24" spans="2:10" x14ac:dyDescent="0.2">
      <c r="B24" t="s">
        <v>561</v>
      </c>
      <c r="C24" s="120" t="s">
        <v>560</v>
      </c>
      <c r="D24" t="s">
        <v>562</v>
      </c>
      <c r="E24" s="30" t="s">
        <v>566</v>
      </c>
      <c r="F24" s="122" t="s">
        <v>559</v>
      </c>
      <c r="G24" s="30" t="s">
        <v>567</v>
      </c>
      <c r="H24" s="123" t="s">
        <v>576</v>
      </c>
      <c r="I24" t="s">
        <v>377</v>
      </c>
      <c r="J24" t="s">
        <v>9</v>
      </c>
    </row>
    <row r="25" spans="2:10" x14ac:dyDescent="0.2">
      <c r="B25" t="s">
        <v>561</v>
      </c>
      <c r="C25" s="120" t="s">
        <v>560</v>
      </c>
      <c r="D25" t="s">
        <v>563</v>
      </c>
      <c r="E25" s="30" t="s">
        <v>566</v>
      </c>
      <c r="F25" s="122" t="s">
        <v>559</v>
      </c>
      <c r="G25" s="30" t="s">
        <v>567</v>
      </c>
      <c r="H25" s="123" t="s">
        <v>576</v>
      </c>
      <c r="I25" t="s">
        <v>377</v>
      </c>
      <c r="J25" t="s">
        <v>14</v>
      </c>
    </row>
    <row r="26" spans="2:10" x14ac:dyDescent="0.2">
      <c r="B26" t="s">
        <v>569</v>
      </c>
      <c r="C26" s="122" t="s">
        <v>568</v>
      </c>
      <c r="D26" t="s">
        <v>12</v>
      </c>
      <c r="E26" s="30" t="s">
        <v>566</v>
      </c>
      <c r="F26" s="122" t="s">
        <v>568</v>
      </c>
      <c r="G26" s="26" t="s">
        <v>546</v>
      </c>
      <c r="H26" s="123" t="s">
        <v>576</v>
      </c>
      <c r="I26" t="s">
        <v>378</v>
      </c>
      <c r="J26" t="s">
        <v>12</v>
      </c>
    </row>
    <row r="27" spans="2:10" x14ac:dyDescent="0.2">
      <c r="B27" t="s">
        <v>569</v>
      </c>
      <c r="C27" s="122" t="s">
        <v>568</v>
      </c>
      <c r="D27" t="s">
        <v>22</v>
      </c>
      <c r="E27" s="30" t="s">
        <v>566</v>
      </c>
      <c r="F27" s="122" t="s">
        <v>568</v>
      </c>
      <c r="G27" s="26" t="s">
        <v>546</v>
      </c>
      <c r="H27" s="123" t="s">
        <v>576</v>
      </c>
      <c r="I27" t="s">
        <v>378</v>
      </c>
      <c r="J27" t="s">
        <v>22</v>
      </c>
    </row>
    <row r="28" spans="2:10" x14ac:dyDescent="0.2">
      <c r="B28" t="s">
        <v>569</v>
      </c>
      <c r="C28" s="122" t="s">
        <v>568</v>
      </c>
      <c r="D28" t="s">
        <v>26</v>
      </c>
      <c r="E28" s="30" t="s">
        <v>566</v>
      </c>
      <c r="F28" s="122" t="s">
        <v>568</v>
      </c>
      <c r="G28" s="26" t="s">
        <v>546</v>
      </c>
      <c r="H28" s="123" t="s">
        <v>576</v>
      </c>
      <c r="I28" t="s">
        <v>378</v>
      </c>
      <c r="J28" t="s">
        <v>26</v>
      </c>
    </row>
    <row r="29" spans="2:10" x14ac:dyDescent="0.2">
      <c r="B29" t="s">
        <v>570</v>
      </c>
      <c r="C29" s="122" t="s">
        <v>568</v>
      </c>
      <c r="D29" t="s">
        <v>276</v>
      </c>
      <c r="E29" s="30" t="s">
        <v>566</v>
      </c>
      <c r="F29" s="122" t="s">
        <v>568</v>
      </c>
      <c r="G29" s="26" t="s">
        <v>546</v>
      </c>
      <c r="H29" s="123" t="s">
        <v>576</v>
      </c>
      <c r="I29" t="s">
        <v>275</v>
      </c>
      <c r="J29" t="s">
        <v>276</v>
      </c>
    </row>
    <row r="30" spans="2:10" x14ac:dyDescent="0.2">
      <c r="B30" t="s">
        <v>570</v>
      </c>
      <c r="C30" s="122" t="s">
        <v>568</v>
      </c>
      <c r="D30" t="s">
        <v>277</v>
      </c>
      <c r="E30" s="30" t="s">
        <v>566</v>
      </c>
      <c r="F30" s="122" t="s">
        <v>568</v>
      </c>
      <c r="G30" s="26" t="s">
        <v>546</v>
      </c>
      <c r="H30" s="123" t="s">
        <v>576</v>
      </c>
      <c r="I30" t="s">
        <v>275</v>
      </c>
      <c r="J30" t="s">
        <v>277</v>
      </c>
    </row>
    <row r="31" spans="2:10" x14ac:dyDescent="0.2">
      <c r="B31" t="s">
        <v>570</v>
      </c>
      <c r="C31" s="122" t="s">
        <v>568</v>
      </c>
      <c r="D31" t="s">
        <v>278</v>
      </c>
      <c r="E31" s="30" t="s">
        <v>566</v>
      </c>
      <c r="F31" s="122" t="s">
        <v>568</v>
      </c>
      <c r="G31" s="26" t="s">
        <v>546</v>
      </c>
      <c r="H31" s="123" t="s">
        <v>576</v>
      </c>
      <c r="I31" t="s">
        <v>275</v>
      </c>
      <c r="J31" t="s">
        <v>278</v>
      </c>
    </row>
    <row r="32" spans="2:10" x14ac:dyDescent="0.2">
      <c r="B32" t="s">
        <v>570</v>
      </c>
      <c r="C32" s="122" t="s">
        <v>568</v>
      </c>
      <c r="D32" t="s">
        <v>279</v>
      </c>
      <c r="E32" s="30" t="s">
        <v>566</v>
      </c>
      <c r="F32" s="122" t="s">
        <v>568</v>
      </c>
      <c r="G32" s="26" t="s">
        <v>546</v>
      </c>
      <c r="H32" s="123" t="s">
        <v>576</v>
      </c>
      <c r="I32" t="s">
        <v>275</v>
      </c>
      <c r="J32" t="s">
        <v>279</v>
      </c>
    </row>
    <row r="33" spans="2:10" x14ac:dyDescent="0.2">
      <c r="B33" t="s">
        <v>570</v>
      </c>
      <c r="C33" s="122" t="s">
        <v>568</v>
      </c>
      <c r="D33" t="s">
        <v>80</v>
      </c>
      <c r="E33" s="30" t="s">
        <v>566</v>
      </c>
      <c r="F33" s="122" t="s">
        <v>568</v>
      </c>
      <c r="G33" s="26" t="s">
        <v>546</v>
      </c>
      <c r="H33" s="123" t="s">
        <v>576</v>
      </c>
      <c r="I33" t="s">
        <v>275</v>
      </c>
      <c r="J33" t="s">
        <v>80</v>
      </c>
    </row>
    <row r="34" spans="2:10" x14ac:dyDescent="0.2">
      <c r="B34" t="s">
        <v>570</v>
      </c>
      <c r="C34" s="122" t="s">
        <v>568</v>
      </c>
      <c r="D34" t="s">
        <v>280</v>
      </c>
      <c r="E34" s="30" t="s">
        <v>566</v>
      </c>
      <c r="F34" s="122" t="s">
        <v>568</v>
      </c>
      <c r="G34" s="26" t="s">
        <v>546</v>
      </c>
      <c r="H34" s="123" t="s">
        <v>576</v>
      </c>
      <c r="I34" t="s">
        <v>275</v>
      </c>
      <c r="J34" t="s">
        <v>280</v>
      </c>
    </row>
    <row r="35" spans="2:10" x14ac:dyDescent="0.2">
      <c r="B35" t="s">
        <v>570</v>
      </c>
      <c r="C35" s="122" t="s">
        <v>568</v>
      </c>
      <c r="D35" t="s">
        <v>281</v>
      </c>
      <c r="E35" s="30" t="s">
        <v>566</v>
      </c>
      <c r="F35" s="122" t="s">
        <v>568</v>
      </c>
      <c r="G35" s="26" t="s">
        <v>546</v>
      </c>
      <c r="H35" s="123" t="s">
        <v>576</v>
      </c>
      <c r="I35" t="s">
        <v>275</v>
      </c>
      <c r="J35" t="s">
        <v>281</v>
      </c>
    </row>
    <row r="36" spans="2:10" x14ac:dyDescent="0.2">
      <c r="B36" t="s">
        <v>573</v>
      </c>
      <c r="C36" s="122" t="s">
        <v>568</v>
      </c>
      <c r="D36" t="s">
        <v>416</v>
      </c>
      <c r="E36" s="30" t="s">
        <v>566</v>
      </c>
      <c r="F36" s="122" t="s">
        <v>568</v>
      </c>
      <c r="G36" s="26" t="s">
        <v>546</v>
      </c>
      <c r="H36" s="123" t="s">
        <v>576</v>
      </c>
      <c r="I36" t="s">
        <v>376</v>
      </c>
      <c r="J36" t="s">
        <v>416</v>
      </c>
    </row>
    <row r="37" spans="2:10" x14ac:dyDescent="0.2">
      <c r="B37" t="s">
        <v>573</v>
      </c>
      <c r="C37" s="122" t="s">
        <v>568</v>
      </c>
      <c r="D37" t="s">
        <v>417</v>
      </c>
      <c r="E37" s="30" t="s">
        <v>566</v>
      </c>
      <c r="F37" s="122" t="s">
        <v>568</v>
      </c>
      <c r="G37" s="26" t="s">
        <v>546</v>
      </c>
      <c r="H37" s="123" t="s">
        <v>576</v>
      </c>
      <c r="I37" t="s">
        <v>376</v>
      </c>
      <c r="J37" t="s">
        <v>417</v>
      </c>
    </row>
    <row r="38" spans="2:10" x14ac:dyDescent="0.2">
      <c r="B38" t="s">
        <v>573</v>
      </c>
      <c r="C38" s="122" t="s">
        <v>568</v>
      </c>
      <c r="D38" t="s">
        <v>418</v>
      </c>
      <c r="E38" s="30" t="s">
        <v>566</v>
      </c>
      <c r="F38" s="122" t="s">
        <v>568</v>
      </c>
      <c r="G38" s="26" t="s">
        <v>546</v>
      </c>
      <c r="H38" s="123" t="s">
        <v>576</v>
      </c>
      <c r="I38" t="s">
        <v>376</v>
      </c>
      <c r="J38" t="s">
        <v>418</v>
      </c>
    </row>
    <row r="39" spans="2:10" x14ac:dyDescent="0.2">
      <c r="B39" t="s">
        <v>573</v>
      </c>
      <c r="C39" s="122" t="s">
        <v>568</v>
      </c>
      <c r="D39" t="s">
        <v>419</v>
      </c>
      <c r="E39" s="30" t="s">
        <v>566</v>
      </c>
      <c r="F39" s="122" t="s">
        <v>568</v>
      </c>
      <c r="G39" s="26" t="s">
        <v>546</v>
      </c>
      <c r="H39" s="123" t="s">
        <v>576</v>
      </c>
      <c r="I39" t="s">
        <v>376</v>
      </c>
      <c r="J39" t="s">
        <v>419</v>
      </c>
    </row>
    <row r="40" spans="2:10" x14ac:dyDescent="0.2">
      <c r="B40" t="s">
        <v>573</v>
      </c>
      <c r="C40" s="122" t="s">
        <v>568</v>
      </c>
      <c r="D40" t="s">
        <v>420</v>
      </c>
      <c r="E40" s="30" t="s">
        <v>566</v>
      </c>
      <c r="F40" s="122" t="s">
        <v>568</v>
      </c>
      <c r="G40" s="26" t="s">
        <v>546</v>
      </c>
      <c r="H40" s="123" t="s">
        <v>576</v>
      </c>
      <c r="I40" t="s">
        <v>376</v>
      </c>
      <c r="J40" t="s">
        <v>420</v>
      </c>
    </row>
    <row r="41" spans="2:10" x14ac:dyDescent="0.2">
      <c r="B41" t="s">
        <v>573</v>
      </c>
      <c r="C41" s="122" t="s">
        <v>568</v>
      </c>
      <c r="D41" t="s">
        <v>421</v>
      </c>
      <c r="E41" s="30" t="s">
        <v>566</v>
      </c>
      <c r="F41" s="122" t="s">
        <v>568</v>
      </c>
      <c r="G41" s="26" t="s">
        <v>546</v>
      </c>
      <c r="H41" s="123" t="s">
        <v>576</v>
      </c>
      <c r="I41" t="s">
        <v>376</v>
      </c>
      <c r="J41" t="s">
        <v>421</v>
      </c>
    </row>
    <row r="42" spans="2:10" x14ac:dyDescent="0.2">
      <c r="B42" t="s">
        <v>573</v>
      </c>
      <c r="C42" s="122" t="s">
        <v>568</v>
      </c>
      <c r="D42" t="s">
        <v>422</v>
      </c>
      <c r="E42" s="30" t="s">
        <v>566</v>
      </c>
      <c r="F42" s="122" t="s">
        <v>568</v>
      </c>
      <c r="G42" s="26" t="s">
        <v>546</v>
      </c>
      <c r="H42" s="123" t="s">
        <v>576</v>
      </c>
      <c r="I42" t="s">
        <v>376</v>
      </c>
      <c r="J42" t="s">
        <v>422</v>
      </c>
    </row>
    <row r="43" spans="2:10" x14ac:dyDescent="0.2">
      <c r="B43" t="s">
        <v>573</v>
      </c>
      <c r="C43" s="122" t="s">
        <v>568</v>
      </c>
      <c r="D43" t="s">
        <v>423</v>
      </c>
      <c r="E43" s="30" t="s">
        <v>566</v>
      </c>
      <c r="F43" s="122" t="s">
        <v>568</v>
      </c>
      <c r="G43" s="26" t="s">
        <v>546</v>
      </c>
      <c r="H43" s="123" t="s">
        <v>576</v>
      </c>
      <c r="I43" t="s">
        <v>376</v>
      </c>
      <c r="J43" t="s">
        <v>423</v>
      </c>
    </row>
    <row r="44" spans="2:10" x14ac:dyDescent="0.2">
      <c r="B44" t="s">
        <v>573</v>
      </c>
      <c r="C44" s="122" t="s">
        <v>568</v>
      </c>
      <c r="D44" t="s">
        <v>424</v>
      </c>
      <c r="E44" s="30" t="s">
        <v>566</v>
      </c>
      <c r="F44" s="122" t="s">
        <v>568</v>
      </c>
      <c r="G44" s="26" t="s">
        <v>546</v>
      </c>
      <c r="H44" s="123" t="s">
        <v>576</v>
      </c>
      <c r="I44" t="s">
        <v>376</v>
      </c>
      <c r="J44" t="s">
        <v>424</v>
      </c>
    </row>
    <row r="45" spans="2:10" x14ac:dyDescent="0.2">
      <c r="B45" t="s">
        <v>573</v>
      </c>
      <c r="C45" s="122" t="s">
        <v>568</v>
      </c>
      <c r="D45" t="s">
        <v>425</v>
      </c>
      <c r="E45" s="30" t="s">
        <v>566</v>
      </c>
      <c r="F45" s="122" t="s">
        <v>568</v>
      </c>
      <c r="G45" s="26" t="s">
        <v>546</v>
      </c>
      <c r="H45" s="123" t="s">
        <v>576</v>
      </c>
      <c r="I45" t="s">
        <v>376</v>
      </c>
      <c r="J45" t="s">
        <v>425</v>
      </c>
    </row>
    <row r="46" spans="2:10" x14ac:dyDescent="0.2">
      <c r="B46" t="s">
        <v>573</v>
      </c>
      <c r="C46" s="122" t="s">
        <v>568</v>
      </c>
      <c r="D46" t="s">
        <v>426</v>
      </c>
      <c r="E46" s="30" t="s">
        <v>566</v>
      </c>
      <c r="F46" s="122" t="s">
        <v>568</v>
      </c>
      <c r="G46" s="26" t="s">
        <v>546</v>
      </c>
      <c r="H46" s="123" t="s">
        <v>576</v>
      </c>
      <c r="I46" t="s">
        <v>376</v>
      </c>
      <c r="J46" t="s">
        <v>426</v>
      </c>
    </row>
    <row r="47" spans="2:10" x14ac:dyDescent="0.2">
      <c r="B47" t="s">
        <v>573</v>
      </c>
      <c r="C47" s="122" t="s">
        <v>568</v>
      </c>
      <c r="D47" t="s">
        <v>427</v>
      </c>
      <c r="E47" s="30" t="s">
        <v>566</v>
      </c>
      <c r="F47" s="122" t="s">
        <v>568</v>
      </c>
      <c r="G47" s="26" t="s">
        <v>546</v>
      </c>
      <c r="H47" s="123" t="s">
        <v>576</v>
      </c>
      <c r="I47" t="s">
        <v>376</v>
      </c>
      <c r="J47" t="s">
        <v>427</v>
      </c>
    </row>
    <row r="48" spans="2:10" x14ac:dyDescent="0.2">
      <c r="B48" t="s">
        <v>573</v>
      </c>
      <c r="C48" s="122" t="s">
        <v>568</v>
      </c>
      <c r="D48" t="s">
        <v>428</v>
      </c>
      <c r="E48" s="30" t="s">
        <v>566</v>
      </c>
      <c r="F48" s="122" t="s">
        <v>568</v>
      </c>
      <c r="G48" s="26" t="s">
        <v>546</v>
      </c>
      <c r="H48" s="123" t="s">
        <v>576</v>
      </c>
      <c r="I48" t="s">
        <v>376</v>
      </c>
      <c r="J48" t="s">
        <v>428</v>
      </c>
    </row>
    <row r="49" spans="2:10" x14ac:dyDescent="0.2">
      <c r="B49" t="s">
        <v>573</v>
      </c>
      <c r="C49" s="122" t="s">
        <v>568</v>
      </c>
      <c r="D49" t="s">
        <v>429</v>
      </c>
      <c r="E49" s="30" t="s">
        <v>566</v>
      </c>
      <c r="F49" s="122" t="s">
        <v>568</v>
      </c>
      <c r="G49" s="26" t="s">
        <v>546</v>
      </c>
      <c r="H49" s="123" t="s">
        <v>576</v>
      </c>
      <c r="I49" t="s">
        <v>376</v>
      </c>
      <c r="J49" t="s">
        <v>429</v>
      </c>
    </row>
    <row r="50" spans="2:10" x14ac:dyDescent="0.2">
      <c r="B50" t="s">
        <v>573</v>
      </c>
      <c r="C50" s="122" t="s">
        <v>568</v>
      </c>
      <c r="D50" t="s">
        <v>430</v>
      </c>
      <c r="E50" s="30" t="s">
        <v>566</v>
      </c>
      <c r="F50" s="122" t="s">
        <v>568</v>
      </c>
      <c r="G50" s="26" t="s">
        <v>546</v>
      </c>
      <c r="H50" s="123" t="s">
        <v>576</v>
      </c>
      <c r="I50" t="s">
        <v>376</v>
      </c>
      <c r="J50" t="s">
        <v>430</v>
      </c>
    </row>
    <row r="51" spans="2:10" x14ac:dyDescent="0.2">
      <c r="B51" t="s">
        <v>573</v>
      </c>
      <c r="C51" s="122" t="s">
        <v>568</v>
      </c>
      <c r="D51" t="s">
        <v>431</v>
      </c>
      <c r="E51" s="30" t="s">
        <v>566</v>
      </c>
      <c r="F51" s="122" t="s">
        <v>568</v>
      </c>
      <c r="G51" s="26" t="s">
        <v>546</v>
      </c>
      <c r="H51" s="123" t="s">
        <v>576</v>
      </c>
      <c r="I51" t="s">
        <v>376</v>
      </c>
      <c r="J51" t="s">
        <v>431</v>
      </c>
    </row>
    <row r="52" spans="2:10" x14ac:dyDescent="0.2">
      <c r="B52" t="s">
        <v>573</v>
      </c>
      <c r="C52" s="122" t="s">
        <v>568</v>
      </c>
      <c r="D52" t="s">
        <v>432</v>
      </c>
      <c r="E52" s="30" t="s">
        <v>566</v>
      </c>
      <c r="F52" s="122" t="s">
        <v>568</v>
      </c>
      <c r="G52" s="26" t="s">
        <v>546</v>
      </c>
      <c r="H52" s="123" t="s">
        <v>576</v>
      </c>
      <c r="I52" t="s">
        <v>376</v>
      </c>
      <c r="J52" t="s">
        <v>432</v>
      </c>
    </row>
    <row r="53" spans="2:10" x14ac:dyDescent="0.2">
      <c r="B53" t="s">
        <v>573</v>
      </c>
      <c r="C53" s="122" t="s">
        <v>568</v>
      </c>
      <c r="D53" t="s">
        <v>433</v>
      </c>
      <c r="E53" s="30" t="s">
        <v>566</v>
      </c>
      <c r="F53" s="122" t="s">
        <v>568</v>
      </c>
      <c r="G53" s="26" t="s">
        <v>546</v>
      </c>
      <c r="H53" s="123" t="s">
        <v>576</v>
      </c>
      <c r="I53" t="s">
        <v>376</v>
      </c>
      <c r="J53" t="s">
        <v>433</v>
      </c>
    </row>
    <row r="54" spans="2:10" x14ac:dyDescent="0.2">
      <c r="B54" t="s">
        <v>573</v>
      </c>
      <c r="C54" s="122" t="s">
        <v>568</v>
      </c>
      <c r="D54" t="s">
        <v>434</v>
      </c>
      <c r="E54" s="30" t="s">
        <v>566</v>
      </c>
      <c r="F54" s="122" t="s">
        <v>568</v>
      </c>
      <c r="G54" s="26" t="s">
        <v>546</v>
      </c>
      <c r="H54" s="123" t="s">
        <v>576</v>
      </c>
      <c r="I54" t="s">
        <v>376</v>
      </c>
      <c r="J54" t="s">
        <v>434</v>
      </c>
    </row>
    <row r="55" spans="2:10" x14ac:dyDescent="0.2">
      <c r="B55" t="s">
        <v>410</v>
      </c>
      <c r="C55" s="122" t="s">
        <v>568</v>
      </c>
      <c r="D55" t="s">
        <v>411</v>
      </c>
      <c r="E55" s="30" t="s">
        <v>566</v>
      </c>
      <c r="F55" s="122" t="s">
        <v>568</v>
      </c>
      <c r="G55" s="26" t="s">
        <v>546</v>
      </c>
      <c r="H55" s="123" t="s">
        <v>576</v>
      </c>
      <c r="I55" t="s">
        <v>410</v>
      </c>
      <c r="J55" t="s">
        <v>411</v>
      </c>
    </row>
    <row r="56" spans="2:10" x14ac:dyDescent="0.2">
      <c r="B56" t="s">
        <v>410</v>
      </c>
      <c r="C56" s="122" t="s">
        <v>568</v>
      </c>
      <c r="D56" t="s">
        <v>412</v>
      </c>
      <c r="E56" s="30" t="s">
        <v>566</v>
      </c>
      <c r="F56" s="122" t="s">
        <v>568</v>
      </c>
      <c r="G56" s="26" t="s">
        <v>546</v>
      </c>
      <c r="H56" s="123" t="s">
        <v>576</v>
      </c>
      <c r="I56" t="s">
        <v>410</v>
      </c>
      <c r="J56" t="s">
        <v>412</v>
      </c>
    </row>
    <row r="57" spans="2:10" x14ac:dyDescent="0.2">
      <c r="B57" t="s">
        <v>410</v>
      </c>
      <c r="C57" s="122" t="s">
        <v>568</v>
      </c>
      <c r="D57" t="s">
        <v>413</v>
      </c>
      <c r="E57" s="30" t="s">
        <v>566</v>
      </c>
      <c r="F57" s="122" t="s">
        <v>568</v>
      </c>
      <c r="G57" s="26" t="s">
        <v>546</v>
      </c>
      <c r="H57" s="123" t="s">
        <v>576</v>
      </c>
      <c r="I57" t="s">
        <v>410</v>
      </c>
      <c r="J57" t="s">
        <v>413</v>
      </c>
    </row>
    <row r="58" spans="2:10" x14ac:dyDescent="0.2">
      <c r="B58" t="s">
        <v>410</v>
      </c>
      <c r="C58" s="122" t="s">
        <v>568</v>
      </c>
      <c r="D58" t="s">
        <v>414</v>
      </c>
      <c r="E58" s="30" t="s">
        <v>566</v>
      </c>
      <c r="F58" s="122" t="s">
        <v>568</v>
      </c>
      <c r="G58" s="26" t="s">
        <v>546</v>
      </c>
      <c r="H58" s="123" t="s">
        <v>576</v>
      </c>
      <c r="I58" t="s">
        <v>410</v>
      </c>
      <c r="J58" t="s">
        <v>414</v>
      </c>
    </row>
    <row r="59" spans="2:10" x14ac:dyDescent="0.2">
      <c r="B59" t="s">
        <v>410</v>
      </c>
      <c r="C59" s="122" t="s">
        <v>568</v>
      </c>
      <c r="D59" t="s">
        <v>415</v>
      </c>
      <c r="E59" s="30" t="s">
        <v>566</v>
      </c>
      <c r="F59" s="122" t="s">
        <v>568</v>
      </c>
      <c r="G59" s="26" t="s">
        <v>546</v>
      </c>
      <c r="H59" s="123" t="s">
        <v>576</v>
      </c>
      <c r="I59" t="s">
        <v>410</v>
      </c>
      <c r="J59" t="s">
        <v>415</v>
      </c>
    </row>
    <row r="60" spans="2:10" x14ac:dyDescent="0.2">
      <c r="B60" t="s">
        <v>574</v>
      </c>
      <c r="C60" s="122" t="s">
        <v>568</v>
      </c>
      <c r="D60" t="s">
        <v>572</v>
      </c>
      <c r="E60" s="30" t="s">
        <v>566</v>
      </c>
      <c r="F60" s="122" t="s">
        <v>568</v>
      </c>
      <c r="G60" s="26" t="s">
        <v>546</v>
      </c>
      <c r="H60" s="123" t="s">
        <v>576</v>
      </c>
      <c r="I60" t="s">
        <v>10</v>
      </c>
      <c r="J60" t="s">
        <v>572</v>
      </c>
    </row>
    <row r="61" spans="2:10" x14ac:dyDescent="0.2">
      <c r="B61" t="s">
        <v>571</v>
      </c>
      <c r="C61" s="122" t="s">
        <v>568</v>
      </c>
      <c r="D61" t="s">
        <v>572</v>
      </c>
      <c r="E61" s="30" t="s">
        <v>566</v>
      </c>
      <c r="F61" s="122" t="s">
        <v>568</v>
      </c>
      <c r="G61" s="26" t="s">
        <v>546</v>
      </c>
      <c r="H61" s="123" t="s">
        <v>576</v>
      </c>
      <c r="I61" t="s">
        <v>11</v>
      </c>
      <c r="J61" t="s">
        <v>572</v>
      </c>
    </row>
    <row r="62" spans="2:10" x14ac:dyDescent="0.2">
      <c r="B62" t="s">
        <v>383</v>
      </c>
      <c r="C62" s="120" t="s">
        <v>575</v>
      </c>
      <c r="D62" t="s">
        <v>441</v>
      </c>
      <c r="E62" s="30" t="s">
        <v>566</v>
      </c>
      <c r="F62" s="122" t="s">
        <v>559</v>
      </c>
      <c r="G62" s="30" t="s">
        <v>567</v>
      </c>
      <c r="H62" s="123" t="s">
        <v>576</v>
      </c>
      <c r="I62" t="s">
        <v>383</v>
      </c>
      <c r="J62" t="s">
        <v>441</v>
      </c>
    </row>
    <row r="63" spans="2:10" x14ac:dyDescent="0.2">
      <c r="B63" t="s">
        <v>383</v>
      </c>
      <c r="C63" s="120" t="s">
        <v>575</v>
      </c>
      <c r="D63" t="s">
        <v>442</v>
      </c>
      <c r="E63" s="30" t="s">
        <v>566</v>
      </c>
      <c r="F63" s="122" t="s">
        <v>559</v>
      </c>
      <c r="G63" s="30" t="s">
        <v>567</v>
      </c>
      <c r="H63" s="123" t="s">
        <v>576</v>
      </c>
      <c r="I63" t="s">
        <v>383</v>
      </c>
      <c r="J63" t="s">
        <v>442</v>
      </c>
    </row>
    <row r="64" spans="2:10" x14ac:dyDescent="0.2">
      <c r="B64" t="s">
        <v>383</v>
      </c>
      <c r="C64" s="120" t="s">
        <v>575</v>
      </c>
      <c r="D64" t="s">
        <v>443</v>
      </c>
      <c r="E64" s="30" t="s">
        <v>566</v>
      </c>
      <c r="F64" s="122" t="s">
        <v>559</v>
      </c>
      <c r="G64" s="30" t="s">
        <v>567</v>
      </c>
      <c r="H64" s="123" t="s">
        <v>576</v>
      </c>
      <c r="I64" t="s">
        <v>383</v>
      </c>
      <c r="J64" t="s">
        <v>443</v>
      </c>
    </row>
    <row r="65" spans="2:10" x14ac:dyDescent="0.2">
      <c r="B65" t="s">
        <v>383</v>
      </c>
      <c r="C65" s="120" t="s">
        <v>575</v>
      </c>
      <c r="D65" t="s">
        <v>444</v>
      </c>
      <c r="E65" s="30" t="s">
        <v>566</v>
      </c>
      <c r="F65" s="122" t="s">
        <v>559</v>
      </c>
      <c r="G65" s="30" t="s">
        <v>567</v>
      </c>
      <c r="H65" s="123" t="s">
        <v>576</v>
      </c>
      <c r="I65" t="s">
        <v>383</v>
      </c>
      <c r="J65" t="s">
        <v>444</v>
      </c>
    </row>
    <row r="66" spans="2:10" x14ac:dyDescent="0.2">
      <c r="B66" t="s">
        <v>383</v>
      </c>
      <c r="C66" s="120" t="s">
        <v>575</v>
      </c>
      <c r="D66" t="s">
        <v>445</v>
      </c>
      <c r="E66" s="30" t="s">
        <v>566</v>
      </c>
      <c r="F66" s="122" t="s">
        <v>559</v>
      </c>
      <c r="G66" s="30" t="s">
        <v>567</v>
      </c>
      <c r="H66" s="123" t="s">
        <v>576</v>
      </c>
      <c r="I66" t="s">
        <v>383</v>
      </c>
      <c r="J66" t="s">
        <v>445</v>
      </c>
    </row>
    <row r="67" spans="2:10" x14ac:dyDescent="0.2">
      <c r="B67" t="s">
        <v>383</v>
      </c>
      <c r="C67" s="120" t="s">
        <v>575</v>
      </c>
      <c r="D67" t="s">
        <v>446</v>
      </c>
      <c r="E67" s="30" t="s">
        <v>566</v>
      </c>
      <c r="F67" s="122" t="s">
        <v>559</v>
      </c>
      <c r="G67" s="30" t="s">
        <v>567</v>
      </c>
      <c r="H67" s="123" t="s">
        <v>576</v>
      </c>
      <c r="I67" t="s">
        <v>383</v>
      </c>
      <c r="J67" t="s">
        <v>446</v>
      </c>
    </row>
    <row r="68" spans="2:10" x14ac:dyDescent="0.2">
      <c r="B68" t="s">
        <v>383</v>
      </c>
      <c r="C68" s="120" t="s">
        <v>575</v>
      </c>
      <c r="D68" t="s">
        <v>447</v>
      </c>
      <c r="E68" s="30" t="s">
        <v>566</v>
      </c>
      <c r="F68" s="122" t="s">
        <v>559</v>
      </c>
      <c r="G68" s="30" t="s">
        <v>567</v>
      </c>
      <c r="H68" s="123" t="s">
        <v>576</v>
      </c>
      <c r="I68" t="s">
        <v>383</v>
      </c>
      <c r="J68" t="s">
        <v>447</v>
      </c>
    </row>
    <row r="69" spans="2:10" x14ac:dyDescent="0.2">
      <c r="B69" t="s">
        <v>383</v>
      </c>
      <c r="C69" s="120" t="s">
        <v>575</v>
      </c>
      <c r="D69" t="s">
        <v>448</v>
      </c>
      <c r="E69" s="30" t="s">
        <v>566</v>
      </c>
      <c r="F69" s="122" t="s">
        <v>559</v>
      </c>
      <c r="G69" s="30" t="s">
        <v>567</v>
      </c>
      <c r="H69" s="123" t="s">
        <v>576</v>
      </c>
      <c r="I69" t="s">
        <v>383</v>
      </c>
      <c r="J69" t="s">
        <v>448</v>
      </c>
    </row>
    <row r="70" spans="2:10" x14ac:dyDescent="0.2">
      <c r="B70" t="s">
        <v>383</v>
      </c>
      <c r="C70" s="120" t="s">
        <v>575</v>
      </c>
      <c r="D70" t="s">
        <v>449</v>
      </c>
      <c r="E70" s="30" t="s">
        <v>566</v>
      </c>
      <c r="F70" s="122" t="s">
        <v>559</v>
      </c>
      <c r="G70" s="30" t="s">
        <v>567</v>
      </c>
      <c r="H70" s="123" t="s">
        <v>576</v>
      </c>
      <c r="I70" t="s">
        <v>383</v>
      </c>
      <c r="J70" t="s">
        <v>449</v>
      </c>
    </row>
    <row r="71" spans="2:10" x14ac:dyDescent="0.2">
      <c r="B71" t="s">
        <v>383</v>
      </c>
      <c r="C71" s="120" t="s">
        <v>575</v>
      </c>
      <c r="D71" t="s">
        <v>450</v>
      </c>
      <c r="E71" s="30" t="s">
        <v>566</v>
      </c>
      <c r="F71" s="122" t="s">
        <v>559</v>
      </c>
      <c r="G71" s="30" t="s">
        <v>567</v>
      </c>
      <c r="H71" s="123" t="s">
        <v>576</v>
      </c>
      <c r="I71" t="s">
        <v>383</v>
      </c>
      <c r="J71" t="s">
        <v>450</v>
      </c>
    </row>
    <row r="72" spans="2:10" x14ac:dyDescent="0.2">
      <c r="B72" t="s">
        <v>383</v>
      </c>
      <c r="C72" s="120" t="s">
        <v>575</v>
      </c>
      <c r="D72" t="s">
        <v>451</v>
      </c>
      <c r="E72" s="30" t="s">
        <v>566</v>
      </c>
      <c r="F72" s="122" t="s">
        <v>559</v>
      </c>
      <c r="G72" s="30" t="s">
        <v>567</v>
      </c>
      <c r="H72" s="123" t="s">
        <v>576</v>
      </c>
      <c r="I72" t="s">
        <v>383</v>
      </c>
      <c r="J72" t="s">
        <v>451</v>
      </c>
    </row>
    <row r="73" spans="2:10" x14ac:dyDescent="0.2">
      <c r="B73" t="s">
        <v>578</v>
      </c>
      <c r="C73" s="120" t="s">
        <v>577</v>
      </c>
      <c r="D73" t="s">
        <v>578</v>
      </c>
      <c r="E73" s="30" t="s">
        <v>566</v>
      </c>
      <c r="F73" s="122" t="s">
        <v>559</v>
      </c>
      <c r="G73" s="30" t="s">
        <v>567</v>
      </c>
      <c r="H73" s="123" t="s">
        <v>576</v>
      </c>
      <c r="I73" t="s">
        <v>405</v>
      </c>
      <c r="J73" t="s">
        <v>452</v>
      </c>
    </row>
    <row r="74" spans="2:10" x14ac:dyDescent="0.2">
      <c r="B74" t="s">
        <v>579</v>
      </c>
      <c r="C74" s="120" t="s">
        <v>577</v>
      </c>
      <c r="D74" t="s">
        <v>579</v>
      </c>
      <c r="E74" s="30" t="s">
        <v>566</v>
      </c>
      <c r="F74" s="122" t="s">
        <v>559</v>
      </c>
      <c r="G74" s="30" t="s">
        <v>567</v>
      </c>
      <c r="H74" s="123" t="s">
        <v>576</v>
      </c>
      <c r="I74" t="s">
        <v>405</v>
      </c>
      <c r="J74" t="s">
        <v>453</v>
      </c>
    </row>
    <row r="75" spans="2:10" x14ac:dyDescent="0.2">
      <c r="B75" t="s">
        <v>580</v>
      </c>
      <c r="C75" s="120" t="s">
        <v>577</v>
      </c>
      <c r="D75" t="s">
        <v>580</v>
      </c>
      <c r="E75" s="30" t="s">
        <v>566</v>
      </c>
      <c r="F75" s="122" t="s">
        <v>559</v>
      </c>
      <c r="G75" s="30" t="s">
        <v>567</v>
      </c>
      <c r="H75" s="123" t="s">
        <v>576</v>
      </c>
      <c r="I75" t="s">
        <v>405</v>
      </c>
      <c r="J75" t="s">
        <v>454</v>
      </c>
    </row>
    <row r="76" spans="2:10" x14ac:dyDescent="0.2">
      <c r="B76" t="s">
        <v>581</v>
      </c>
      <c r="C76" s="120" t="s">
        <v>577</v>
      </c>
      <c r="D76" t="s">
        <v>581</v>
      </c>
      <c r="E76" s="30" t="s">
        <v>566</v>
      </c>
      <c r="F76" s="122" t="s">
        <v>559</v>
      </c>
      <c r="G76" s="30" t="s">
        <v>567</v>
      </c>
      <c r="H76" s="123" t="s">
        <v>576</v>
      </c>
      <c r="I76" t="s">
        <v>405</v>
      </c>
      <c r="J76" t="s">
        <v>455</v>
      </c>
    </row>
    <row r="77" spans="2:10" x14ac:dyDescent="0.2">
      <c r="B77" t="s">
        <v>582</v>
      </c>
      <c r="C77" s="120" t="s">
        <v>577</v>
      </c>
      <c r="D77" t="s">
        <v>582</v>
      </c>
      <c r="E77" s="30" t="s">
        <v>566</v>
      </c>
      <c r="F77" s="122" t="s">
        <v>559</v>
      </c>
      <c r="G77" s="30" t="s">
        <v>567</v>
      </c>
      <c r="H77" s="123" t="s">
        <v>576</v>
      </c>
      <c r="I77" t="s">
        <v>405</v>
      </c>
      <c r="J77" t="s">
        <v>456</v>
      </c>
    </row>
    <row r="78" spans="2:10" x14ac:dyDescent="0.2">
      <c r="B78" t="s">
        <v>583</v>
      </c>
      <c r="C78" s="120" t="s">
        <v>577</v>
      </c>
      <c r="D78" t="s">
        <v>583</v>
      </c>
      <c r="E78" s="30" t="s">
        <v>566</v>
      </c>
      <c r="F78" s="122" t="s">
        <v>559</v>
      </c>
      <c r="G78" s="30" t="s">
        <v>567</v>
      </c>
      <c r="H78" s="123" t="s">
        <v>576</v>
      </c>
      <c r="I78" t="s">
        <v>405</v>
      </c>
      <c r="J78" t="s">
        <v>457</v>
      </c>
    </row>
    <row r="79" spans="2:10" x14ac:dyDescent="0.2">
      <c r="B79" t="s">
        <v>584</v>
      </c>
      <c r="C79" s="120" t="s">
        <v>577</v>
      </c>
      <c r="D79" t="s">
        <v>584</v>
      </c>
      <c r="E79" s="30" t="s">
        <v>566</v>
      </c>
      <c r="F79" s="122" t="s">
        <v>559</v>
      </c>
      <c r="G79" s="30" t="s">
        <v>567</v>
      </c>
      <c r="H79" s="123" t="s">
        <v>576</v>
      </c>
      <c r="I79" t="s">
        <v>405</v>
      </c>
      <c r="J79" t="s">
        <v>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0BCA9-08AF-422D-A963-AFB49159AAE1}">
  <dimension ref="B1:AE259"/>
  <sheetViews>
    <sheetView showGridLines="0" topLeftCell="A18" zoomScale="140" zoomScaleNormal="100" workbookViewId="0">
      <pane xSplit="8" topLeftCell="AC1" activePane="topRight" state="frozen"/>
      <selection pane="topRight" activeCell="AC52" sqref="AC52:AC58"/>
    </sheetView>
  </sheetViews>
  <sheetFormatPr baseColWidth="10" defaultColWidth="9.1640625" defaultRowHeight="15" x14ac:dyDescent="0.2"/>
  <cols>
    <col min="1" max="1" width="2.6640625" style="26" customWidth="1"/>
    <col min="2" max="2" width="50.83203125" style="26" customWidth="1"/>
    <col min="3" max="7" width="8.83203125" style="26" customWidth="1"/>
    <col min="8" max="8" width="2.6640625" style="26" customWidth="1"/>
    <col min="9" max="9" width="50.83203125" style="1" customWidth="1"/>
    <col min="10" max="11" width="8.83203125" style="1" customWidth="1"/>
    <col min="12" max="12" width="2.6640625" style="26" customWidth="1"/>
    <col min="13" max="13" width="30.83203125" style="1" customWidth="1"/>
    <col min="14" max="16" width="8.83203125" style="10" customWidth="1"/>
    <col min="17" max="17" width="2.6640625" style="26" customWidth="1"/>
    <col min="18" max="18" width="30.83203125" style="1" customWidth="1"/>
    <col min="19" max="21" width="8.83203125" style="10" customWidth="1"/>
    <col min="22" max="22" width="2.6640625" style="10" customWidth="1"/>
    <col min="23" max="23" width="53.6640625" style="10" customWidth="1"/>
    <col min="24" max="25" width="8.83203125" style="10" customWidth="1"/>
    <col min="26" max="26" width="2.6640625" style="26" customWidth="1"/>
    <col min="27" max="27" width="45.6640625" style="26" customWidth="1"/>
    <col min="28" max="28" width="2.6640625" style="26" customWidth="1"/>
    <col min="29" max="29" width="54" style="26" bestFit="1" customWidth="1"/>
    <col min="30" max="16384" width="9.1640625" style="26"/>
  </cols>
  <sheetData>
    <row r="1" spans="2:31" x14ac:dyDescent="0.2">
      <c r="D1" s="10">
        <v>0</v>
      </c>
    </row>
    <row r="2" spans="2:31" x14ac:dyDescent="0.2">
      <c r="D2" s="10">
        <v>1</v>
      </c>
      <c r="E2" s="10">
        <v>3</v>
      </c>
      <c r="F2" s="10">
        <v>24</v>
      </c>
      <c r="G2" s="10">
        <v>300</v>
      </c>
      <c r="K2" s="9"/>
      <c r="P2" s="11"/>
      <c r="U2" s="11"/>
      <c r="W2" s="26"/>
      <c r="X2" s="26"/>
      <c r="Y2" s="9"/>
    </row>
    <row r="3" spans="2:31" x14ac:dyDescent="0.2">
      <c r="B3" s="12" t="s">
        <v>436</v>
      </c>
      <c r="C3" s="27" t="s">
        <v>396</v>
      </c>
      <c r="D3" s="76" t="s">
        <v>19</v>
      </c>
      <c r="E3" s="76" t="s">
        <v>17</v>
      </c>
      <c r="F3" s="76" t="s">
        <v>25</v>
      </c>
      <c r="G3" s="27" t="s">
        <v>87</v>
      </c>
      <c r="I3" s="28" t="str">
        <f>B4</f>
        <v>Applicant Type</v>
      </c>
      <c r="J3" s="27" t="s">
        <v>13</v>
      </c>
      <c r="K3" s="27" t="s">
        <v>397</v>
      </c>
      <c r="L3" s="30"/>
      <c r="M3" s="28" t="str">
        <f>B5</f>
        <v>Country of Tax Residency/Incorporation</v>
      </c>
      <c r="N3" s="27" t="s">
        <v>16</v>
      </c>
      <c r="O3" s="27" t="s">
        <v>13</v>
      </c>
      <c r="P3" s="27" t="s">
        <v>397</v>
      </c>
      <c r="Q3" s="30"/>
      <c r="R3" s="28" t="str">
        <f>B6</f>
        <v>Country of Bank Account</v>
      </c>
      <c r="S3" s="27" t="s">
        <v>16</v>
      </c>
      <c r="T3" s="27" t="s">
        <v>13</v>
      </c>
      <c r="U3" s="27" t="s">
        <v>397</v>
      </c>
      <c r="W3" s="28" t="s">
        <v>403</v>
      </c>
      <c r="X3" s="27" t="s">
        <v>13</v>
      </c>
      <c r="Y3" s="27" t="s">
        <v>397</v>
      </c>
      <c r="Z3" s="30"/>
      <c r="AA3" s="28" t="s">
        <v>378</v>
      </c>
      <c r="AC3" s="28" t="s">
        <v>376</v>
      </c>
      <c r="AD3" s="27" t="s">
        <v>15</v>
      </c>
      <c r="AE3" s="27" t="s">
        <v>391</v>
      </c>
    </row>
    <row r="4" spans="2:31" x14ac:dyDescent="0.2">
      <c r="B4" s="13" t="s">
        <v>2</v>
      </c>
      <c r="C4" s="77">
        <v>0.4</v>
      </c>
      <c r="D4" s="14"/>
      <c r="E4" s="14">
        <f t="shared" ref="E4:E10" si="0">$E$2</f>
        <v>3</v>
      </c>
      <c r="F4" s="14"/>
      <c r="G4" s="14"/>
      <c r="I4" s="15" t="s">
        <v>440</v>
      </c>
      <c r="J4" s="15"/>
      <c r="K4" s="15"/>
      <c r="M4" s="15" t="s">
        <v>440</v>
      </c>
      <c r="N4" s="16"/>
      <c r="O4" s="16"/>
      <c r="P4" s="17"/>
      <c r="R4" s="15" t="s">
        <v>440</v>
      </c>
      <c r="S4" s="16"/>
      <c r="T4" s="16"/>
      <c r="U4" s="17"/>
      <c r="W4" s="15" t="s">
        <v>9</v>
      </c>
      <c r="X4" s="15">
        <f>$F$7</f>
        <v>24</v>
      </c>
      <c r="Y4" s="18">
        <f>X4*$C$7</f>
        <v>2.4000000000000004</v>
      </c>
      <c r="AA4" s="15" t="s">
        <v>440</v>
      </c>
      <c r="AC4" s="15" t="s">
        <v>440</v>
      </c>
      <c r="AD4" s="15"/>
      <c r="AE4" s="22">
        <f>AD4*$C$10</f>
        <v>0</v>
      </c>
    </row>
    <row r="5" spans="2:31" x14ac:dyDescent="0.2">
      <c r="B5" s="13" t="s">
        <v>4</v>
      </c>
      <c r="C5" s="77">
        <v>0.1</v>
      </c>
      <c r="D5" s="14">
        <f>$D$2</f>
        <v>1</v>
      </c>
      <c r="E5" s="14">
        <f t="shared" si="0"/>
        <v>3</v>
      </c>
      <c r="F5" s="14">
        <f>$F$2</f>
        <v>24</v>
      </c>
      <c r="G5" s="14">
        <f>$G$2</f>
        <v>300</v>
      </c>
      <c r="I5" s="15" t="s">
        <v>3</v>
      </c>
      <c r="J5" s="15">
        <f>$E$4</f>
        <v>3</v>
      </c>
      <c r="K5" s="22">
        <f t="shared" ref="K5:K15" si="1">J5*$C$4</f>
        <v>1.2000000000000002</v>
      </c>
      <c r="M5" s="15" t="s">
        <v>5</v>
      </c>
      <c r="N5" s="19" t="s">
        <v>17</v>
      </c>
      <c r="O5" s="19">
        <f>$E$5</f>
        <v>3</v>
      </c>
      <c r="P5" s="18">
        <f>O5*$C$5</f>
        <v>0.30000000000000004</v>
      </c>
      <c r="R5" s="15" t="s">
        <v>5</v>
      </c>
      <c r="S5" s="19" t="s">
        <v>17</v>
      </c>
      <c r="T5" s="19">
        <f>$E$5</f>
        <v>3</v>
      </c>
      <c r="U5" s="18">
        <f>T5*$C$6</f>
        <v>0.30000000000000004</v>
      </c>
      <c r="W5" s="15" t="s">
        <v>14</v>
      </c>
      <c r="X5" s="15">
        <f>$E$7</f>
        <v>3</v>
      </c>
      <c r="Y5" s="18">
        <f>X5*$C$7</f>
        <v>0.30000000000000004</v>
      </c>
      <c r="AA5" s="15" t="s">
        <v>12</v>
      </c>
      <c r="AC5" s="15" t="s">
        <v>416</v>
      </c>
      <c r="AD5" s="15">
        <f>$E$10</f>
        <v>3</v>
      </c>
      <c r="AE5" s="22">
        <f t="shared" ref="AE5:AE23" si="2">AD5*$C$10</f>
        <v>0.30000000000000004</v>
      </c>
    </row>
    <row r="6" spans="2:31" x14ac:dyDescent="0.2">
      <c r="B6" s="13" t="s">
        <v>6</v>
      </c>
      <c r="C6" s="77">
        <v>0.1</v>
      </c>
      <c r="D6" s="14">
        <f>$D$2</f>
        <v>1</v>
      </c>
      <c r="E6" s="14">
        <f t="shared" si="0"/>
        <v>3</v>
      </c>
      <c r="F6" s="14">
        <f>$F$2</f>
        <v>24</v>
      </c>
      <c r="G6" s="14">
        <f>$G$2</f>
        <v>300</v>
      </c>
      <c r="I6" s="15" t="s">
        <v>18</v>
      </c>
      <c r="J6" s="15">
        <f>$E$14</f>
        <v>3</v>
      </c>
      <c r="K6" s="22">
        <f t="shared" si="1"/>
        <v>1.2000000000000002</v>
      </c>
      <c r="M6" s="15" t="s">
        <v>7</v>
      </c>
      <c r="N6" s="19" t="s">
        <v>19</v>
      </c>
      <c r="O6" s="19">
        <f>$D$5</f>
        <v>1</v>
      </c>
      <c r="P6" s="18">
        <f t="shared" ref="P6:P43" si="3">O6*$C$5</f>
        <v>0.1</v>
      </c>
      <c r="R6" s="15" t="s">
        <v>7</v>
      </c>
      <c r="S6" s="19" t="s">
        <v>19</v>
      </c>
      <c r="T6" s="19">
        <f>$D$5</f>
        <v>1</v>
      </c>
      <c r="U6" s="18">
        <f t="shared" ref="U6:U69" si="4">T6*$C$6</f>
        <v>0.1</v>
      </c>
      <c r="AA6" s="15" t="s">
        <v>22</v>
      </c>
      <c r="AC6" s="15" t="s">
        <v>417</v>
      </c>
      <c r="AD6" s="15">
        <f t="shared" ref="AD6:AD23" si="5">$E$10</f>
        <v>3</v>
      </c>
      <c r="AE6" s="22">
        <f t="shared" si="2"/>
        <v>0.30000000000000004</v>
      </c>
    </row>
    <row r="7" spans="2:31" x14ac:dyDescent="0.2">
      <c r="B7" s="13" t="s">
        <v>8</v>
      </c>
      <c r="C7" s="77">
        <v>0.1</v>
      </c>
      <c r="D7" s="14"/>
      <c r="E7" s="14">
        <f t="shared" si="0"/>
        <v>3</v>
      </c>
      <c r="F7" s="14">
        <f>$F$2</f>
        <v>24</v>
      </c>
      <c r="G7" s="14"/>
      <c r="I7" s="15" t="s">
        <v>20</v>
      </c>
      <c r="J7" s="15">
        <f t="shared" ref="J7:J8" si="6">$E$14</f>
        <v>3</v>
      </c>
      <c r="K7" s="22">
        <f t="shared" si="1"/>
        <v>1.2000000000000002</v>
      </c>
      <c r="M7" s="15" t="s">
        <v>21</v>
      </c>
      <c r="N7" s="19" t="s">
        <v>19</v>
      </c>
      <c r="O7" s="19">
        <f>$D$5</f>
        <v>1</v>
      </c>
      <c r="P7" s="18">
        <f t="shared" si="3"/>
        <v>0.1</v>
      </c>
      <c r="R7" s="15" t="s">
        <v>21</v>
      </c>
      <c r="S7" s="19" t="s">
        <v>19</v>
      </c>
      <c r="T7" s="19">
        <f>$D$5</f>
        <v>1</v>
      </c>
      <c r="U7" s="18">
        <f t="shared" si="4"/>
        <v>0.1</v>
      </c>
      <c r="AA7" s="15" t="s">
        <v>26</v>
      </c>
      <c r="AC7" s="15" t="s">
        <v>418</v>
      </c>
      <c r="AD7" s="15">
        <f t="shared" si="5"/>
        <v>3</v>
      </c>
      <c r="AE7" s="22">
        <f t="shared" si="2"/>
        <v>0.30000000000000004</v>
      </c>
    </row>
    <row r="8" spans="2:31" x14ac:dyDescent="0.2">
      <c r="B8" s="29" t="s">
        <v>394</v>
      </c>
      <c r="C8" s="77">
        <v>0.1</v>
      </c>
      <c r="D8" s="14"/>
      <c r="E8" s="14">
        <f t="shared" si="0"/>
        <v>3</v>
      </c>
      <c r="F8" s="14">
        <f>$F$2</f>
        <v>24</v>
      </c>
      <c r="G8" s="14"/>
      <c r="I8" s="15" t="s">
        <v>23</v>
      </c>
      <c r="J8" s="15">
        <f t="shared" si="6"/>
        <v>3</v>
      </c>
      <c r="K8" s="22">
        <f t="shared" si="1"/>
        <v>1.2000000000000002</v>
      </c>
      <c r="M8" s="15" t="s">
        <v>24</v>
      </c>
      <c r="N8" s="19" t="s">
        <v>25</v>
      </c>
      <c r="O8" s="19">
        <f>$F$5</f>
        <v>24</v>
      </c>
      <c r="P8" s="18">
        <f>O8*$C$5</f>
        <v>2.4000000000000004</v>
      </c>
      <c r="R8" s="15" t="s">
        <v>24</v>
      </c>
      <c r="S8" s="19" t="s">
        <v>25</v>
      </c>
      <c r="T8" s="19">
        <f>$F$5</f>
        <v>24</v>
      </c>
      <c r="U8" s="18">
        <f t="shared" si="4"/>
        <v>2.4000000000000004</v>
      </c>
      <c r="W8" s="28" t="s">
        <v>404</v>
      </c>
      <c r="X8" s="27" t="s">
        <v>13</v>
      </c>
      <c r="Y8" s="27" t="s">
        <v>397</v>
      </c>
      <c r="AC8" s="15" t="s">
        <v>419</v>
      </c>
      <c r="AD8" s="15">
        <f t="shared" si="5"/>
        <v>3</v>
      </c>
      <c r="AE8" s="22">
        <f t="shared" si="2"/>
        <v>0.30000000000000004</v>
      </c>
    </row>
    <row r="9" spans="2:31" x14ac:dyDescent="0.2">
      <c r="B9" s="29" t="s">
        <v>377</v>
      </c>
      <c r="C9" s="77">
        <v>0.1</v>
      </c>
      <c r="D9" s="14"/>
      <c r="E9" s="14">
        <f t="shared" si="0"/>
        <v>3</v>
      </c>
      <c r="F9" s="14"/>
      <c r="G9" s="14">
        <f>$G$2</f>
        <v>300</v>
      </c>
      <c r="I9" s="15" t="s">
        <v>27</v>
      </c>
      <c r="J9" s="15">
        <f>$D$14</f>
        <v>1</v>
      </c>
      <c r="K9" s="22">
        <f t="shared" si="1"/>
        <v>0.4</v>
      </c>
      <c r="M9" s="15" t="s">
        <v>28</v>
      </c>
      <c r="N9" s="19" t="s">
        <v>17</v>
      </c>
      <c r="O9" s="19">
        <f>$E$5</f>
        <v>3</v>
      </c>
      <c r="P9" s="18">
        <f t="shared" si="3"/>
        <v>0.30000000000000004</v>
      </c>
      <c r="R9" s="15" t="s">
        <v>28</v>
      </c>
      <c r="S9" s="19" t="s">
        <v>17</v>
      </c>
      <c r="T9" s="19">
        <f>$E$5</f>
        <v>3</v>
      </c>
      <c r="U9" s="18">
        <f t="shared" si="4"/>
        <v>0.30000000000000004</v>
      </c>
      <c r="W9" s="15" t="s">
        <v>9</v>
      </c>
      <c r="X9" s="15">
        <f>$F$17</f>
        <v>24</v>
      </c>
      <c r="Y9" s="18">
        <f>X9*$C$17</f>
        <v>2.4000000000000004</v>
      </c>
      <c r="AC9" s="15" t="s">
        <v>420</v>
      </c>
      <c r="AD9" s="15">
        <f t="shared" si="5"/>
        <v>3</v>
      </c>
      <c r="AE9" s="22">
        <f t="shared" si="2"/>
        <v>0.30000000000000004</v>
      </c>
    </row>
    <row r="10" spans="2:31" x14ac:dyDescent="0.2">
      <c r="B10" s="29" t="s">
        <v>395</v>
      </c>
      <c r="C10" s="77">
        <v>0.1</v>
      </c>
      <c r="D10" s="14"/>
      <c r="E10" s="14">
        <f t="shared" si="0"/>
        <v>3</v>
      </c>
      <c r="F10" s="14"/>
      <c r="G10" s="14"/>
      <c r="I10" s="15" t="s">
        <v>29</v>
      </c>
      <c r="J10" s="15">
        <f t="shared" ref="J10:J15" si="7">$D$14</f>
        <v>1</v>
      </c>
      <c r="K10" s="22">
        <f t="shared" si="1"/>
        <v>0.4</v>
      </c>
      <c r="M10" s="15" t="s">
        <v>30</v>
      </c>
      <c r="N10" s="19" t="s">
        <v>25</v>
      </c>
      <c r="O10" s="19">
        <f t="shared" ref="O10:O11" si="8">$F$5</f>
        <v>24</v>
      </c>
      <c r="P10" s="18">
        <f t="shared" si="3"/>
        <v>2.4000000000000004</v>
      </c>
      <c r="R10" s="15" t="s">
        <v>30</v>
      </c>
      <c r="S10" s="19" t="s">
        <v>25</v>
      </c>
      <c r="T10" s="19">
        <f t="shared" ref="T10:T11" si="9">$F$5</f>
        <v>24</v>
      </c>
      <c r="U10" s="18">
        <f t="shared" si="4"/>
        <v>2.4000000000000004</v>
      </c>
      <c r="W10" s="15" t="s">
        <v>14</v>
      </c>
      <c r="X10" s="15">
        <f>IF($G$49=0.4,$D$17,IF($G$49=1.2,$E$17,"N/A"))</f>
        <v>1</v>
      </c>
      <c r="Y10" s="18">
        <f>X10*$C$17</f>
        <v>0.1</v>
      </c>
      <c r="AA10" s="28" t="s">
        <v>275</v>
      </c>
      <c r="AC10" s="15" t="s">
        <v>421</v>
      </c>
      <c r="AD10" s="15">
        <f t="shared" si="5"/>
        <v>3</v>
      </c>
      <c r="AE10" s="22">
        <f t="shared" si="2"/>
        <v>0.30000000000000004</v>
      </c>
    </row>
    <row r="11" spans="2:31" x14ac:dyDescent="0.2">
      <c r="I11" s="15" t="s">
        <v>31</v>
      </c>
      <c r="J11" s="15">
        <f t="shared" si="7"/>
        <v>1</v>
      </c>
      <c r="K11" s="22">
        <f t="shared" si="1"/>
        <v>0.4</v>
      </c>
      <c r="M11" s="15" t="s">
        <v>32</v>
      </c>
      <c r="N11" s="19" t="s">
        <v>25</v>
      </c>
      <c r="O11" s="19">
        <f t="shared" si="8"/>
        <v>24</v>
      </c>
      <c r="P11" s="18">
        <f t="shared" si="3"/>
        <v>2.4000000000000004</v>
      </c>
      <c r="R11" s="15" t="s">
        <v>32</v>
      </c>
      <c r="S11" s="19" t="s">
        <v>25</v>
      </c>
      <c r="T11" s="19">
        <f t="shared" si="9"/>
        <v>24</v>
      </c>
      <c r="U11" s="18">
        <f t="shared" si="4"/>
        <v>2.4000000000000004</v>
      </c>
      <c r="V11" s="39"/>
      <c r="AA11" s="15" t="s">
        <v>440</v>
      </c>
      <c r="AC11" s="15" t="s">
        <v>422</v>
      </c>
      <c r="AD11" s="15">
        <f t="shared" si="5"/>
        <v>3</v>
      </c>
      <c r="AE11" s="22">
        <f t="shared" si="2"/>
        <v>0.30000000000000004</v>
      </c>
    </row>
    <row r="12" spans="2:31" x14ac:dyDescent="0.2">
      <c r="I12" s="15" t="s">
        <v>33</v>
      </c>
      <c r="J12" s="15">
        <f t="shared" si="7"/>
        <v>1</v>
      </c>
      <c r="K12" s="22">
        <f t="shared" si="1"/>
        <v>0.4</v>
      </c>
      <c r="M12" s="15" t="s">
        <v>34</v>
      </c>
      <c r="N12" s="19" t="s">
        <v>19</v>
      </c>
      <c r="O12" s="19">
        <f>$D$5</f>
        <v>1</v>
      </c>
      <c r="P12" s="18">
        <f t="shared" si="3"/>
        <v>0.1</v>
      </c>
      <c r="R12" s="15" t="s">
        <v>34</v>
      </c>
      <c r="S12" s="19" t="s">
        <v>19</v>
      </c>
      <c r="T12" s="19">
        <f>$D$5</f>
        <v>1</v>
      </c>
      <c r="U12" s="18">
        <f t="shared" si="4"/>
        <v>0.1</v>
      </c>
      <c r="V12" s="39"/>
      <c r="AA12" s="15" t="s">
        <v>276</v>
      </c>
      <c r="AC12" s="15" t="s">
        <v>423</v>
      </c>
      <c r="AD12" s="15">
        <f t="shared" si="5"/>
        <v>3</v>
      </c>
      <c r="AE12" s="22">
        <f t="shared" si="2"/>
        <v>0.30000000000000004</v>
      </c>
    </row>
    <row r="13" spans="2:31" x14ac:dyDescent="0.2">
      <c r="B13" s="12" t="s">
        <v>437</v>
      </c>
      <c r="C13" s="27" t="s">
        <v>396</v>
      </c>
      <c r="D13" s="76" t="s">
        <v>19</v>
      </c>
      <c r="E13" s="76" t="s">
        <v>17</v>
      </c>
      <c r="F13" s="76" t="s">
        <v>25</v>
      </c>
      <c r="G13" s="27" t="s">
        <v>87</v>
      </c>
      <c r="I13" s="15" t="s">
        <v>35</v>
      </c>
      <c r="J13" s="15">
        <f t="shared" si="7"/>
        <v>1</v>
      </c>
      <c r="K13" s="22">
        <f t="shared" si="1"/>
        <v>0.4</v>
      </c>
      <c r="M13" s="15" t="s">
        <v>36</v>
      </c>
      <c r="N13" s="19" t="s">
        <v>17</v>
      </c>
      <c r="O13" s="19">
        <f>$E$5</f>
        <v>3</v>
      </c>
      <c r="P13" s="18">
        <f t="shared" si="3"/>
        <v>0.30000000000000004</v>
      </c>
      <c r="R13" s="15" t="s">
        <v>36</v>
      </c>
      <c r="S13" s="19" t="s">
        <v>17</v>
      </c>
      <c r="T13" s="19">
        <f>$E$5</f>
        <v>3</v>
      </c>
      <c r="U13" s="18">
        <f t="shared" si="4"/>
        <v>0.30000000000000004</v>
      </c>
      <c r="V13" s="39"/>
      <c r="W13" s="28" t="s">
        <v>406</v>
      </c>
      <c r="X13" s="27" t="s">
        <v>13</v>
      </c>
      <c r="Y13" s="27" t="s">
        <v>397</v>
      </c>
      <c r="AA13" s="15" t="s">
        <v>277</v>
      </c>
      <c r="AC13" s="15" t="s">
        <v>424</v>
      </c>
      <c r="AD13" s="15">
        <f t="shared" si="5"/>
        <v>3</v>
      </c>
      <c r="AE13" s="22">
        <f t="shared" si="2"/>
        <v>0.30000000000000004</v>
      </c>
    </row>
    <row r="14" spans="2:31" x14ac:dyDescent="0.2">
      <c r="B14" s="13" t="str">
        <f t="shared" ref="B14:C20" si="10">B4</f>
        <v>Applicant Type</v>
      </c>
      <c r="C14" s="77">
        <f t="shared" si="10"/>
        <v>0.4</v>
      </c>
      <c r="D14" s="14">
        <f t="shared" ref="D14:D20" si="11">$D$2</f>
        <v>1</v>
      </c>
      <c r="E14" s="14">
        <f t="shared" ref="E14:E20" si="12">$E$2</f>
        <v>3</v>
      </c>
      <c r="F14" s="14"/>
      <c r="G14" s="14"/>
      <c r="I14" s="15" t="s">
        <v>393</v>
      </c>
      <c r="J14" s="15">
        <f t="shared" si="7"/>
        <v>1</v>
      </c>
      <c r="K14" s="22">
        <f t="shared" si="1"/>
        <v>0.4</v>
      </c>
      <c r="M14" s="15" t="s">
        <v>37</v>
      </c>
      <c r="N14" s="19" t="s">
        <v>25</v>
      </c>
      <c r="O14" s="19">
        <f>$F$5</f>
        <v>24</v>
      </c>
      <c r="P14" s="18">
        <f t="shared" si="3"/>
        <v>2.4000000000000004</v>
      </c>
      <c r="R14" s="15" t="s">
        <v>37</v>
      </c>
      <c r="S14" s="19" t="s">
        <v>25</v>
      </c>
      <c r="T14" s="19">
        <f>$F$5</f>
        <v>24</v>
      </c>
      <c r="U14" s="18">
        <f t="shared" si="4"/>
        <v>2.4000000000000004</v>
      </c>
      <c r="V14" s="39"/>
      <c r="W14" s="15" t="s">
        <v>9</v>
      </c>
      <c r="X14" s="15">
        <f>$F$8</f>
        <v>24</v>
      </c>
      <c r="Y14" s="18">
        <f>X14*$C$8</f>
        <v>2.4000000000000004</v>
      </c>
      <c r="AA14" s="15" t="s">
        <v>278</v>
      </c>
      <c r="AC14" s="15" t="s">
        <v>425</v>
      </c>
      <c r="AD14" s="15">
        <f t="shared" si="5"/>
        <v>3</v>
      </c>
      <c r="AE14" s="22">
        <f t="shared" si="2"/>
        <v>0.30000000000000004</v>
      </c>
    </row>
    <row r="15" spans="2:31" x14ac:dyDescent="0.2">
      <c r="B15" s="13" t="str">
        <f t="shared" si="10"/>
        <v>Country of Tax Residency/Incorporation</v>
      </c>
      <c r="C15" s="77">
        <f t="shared" si="10"/>
        <v>0.1</v>
      </c>
      <c r="D15" s="14">
        <f t="shared" si="11"/>
        <v>1</v>
      </c>
      <c r="E15" s="14">
        <f t="shared" si="12"/>
        <v>3</v>
      </c>
      <c r="F15" s="14">
        <f>$F$2</f>
        <v>24</v>
      </c>
      <c r="G15" s="14">
        <f>$G$2</f>
        <v>300</v>
      </c>
      <c r="I15" s="15" t="s">
        <v>392</v>
      </c>
      <c r="J15" s="15">
        <f t="shared" si="7"/>
        <v>1</v>
      </c>
      <c r="K15" s="22">
        <f t="shared" si="1"/>
        <v>0.4</v>
      </c>
      <c r="M15" s="15" t="s">
        <v>39</v>
      </c>
      <c r="N15" s="19" t="s">
        <v>17</v>
      </c>
      <c r="O15" s="19">
        <f>$E$5</f>
        <v>3</v>
      </c>
      <c r="P15" s="18">
        <f t="shared" si="3"/>
        <v>0.30000000000000004</v>
      </c>
      <c r="R15" s="15" t="s">
        <v>39</v>
      </c>
      <c r="S15" s="19" t="s">
        <v>17</v>
      </c>
      <c r="T15" s="19">
        <f>$E$5</f>
        <v>3</v>
      </c>
      <c r="U15" s="18">
        <f t="shared" si="4"/>
        <v>0.30000000000000004</v>
      </c>
      <c r="V15" s="39"/>
      <c r="W15" s="15" t="s">
        <v>14</v>
      </c>
      <c r="X15" s="15">
        <f>$E$8</f>
        <v>3</v>
      </c>
      <c r="Y15" s="18">
        <f>X15*$C$8</f>
        <v>0.30000000000000004</v>
      </c>
      <c r="AA15" s="15" t="s">
        <v>279</v>
      </c>
      <c r="AC15" s="15" t="s">
        <v>426</v>
      </c>
      <c r="AD15" s="15">
        <f t="shared" si="5"/>
        <v>3</v>
      </c>
      <c r="AE15" s="22">
        <f t="shared" si="2"/>
        <v>0.30000000000000004</v>
      </c>
    </row>
    <row r="16" spans="2:31" x14ac:dyDescent="0.2">
      <c r="B16" s="13" t="str">
        <f t="shared" si="10"/>
        <v>Country of Bank Account</v>
      </c>
      <c r="C16" s="77">
        <f t="shared" si="10"/>
        <v>0.1</v>
      </c>
      <c r="D16" s="14">
        <f t="shared" si="11"/>
        <v>1</v>
      </c>
      <c r="E16" s="14">
        <f t="shared" si="12"/>
        <v>3</v>
      </c>
      <c r="F16" s="14">
        <f>$F$2</f>
        <v>24</v>
      </c>
      <c r="G16" s="14">
        <f>$G$2</f>
        <v>300</v>
      </c>
      <c r="M16" s="15" t="s">
        <v>40</v>
      </c>
      <c r="N16" s="19" t="s">
        <v>25</v>
      </c>
      <c r="O16" s="19">
        <f>$F$5</f>
        <v>24</v>
      </c>
      <c r="P16" s="18">
        <f t="shared" si="3"/>
        <v>2.4000000000000004</v>
      </c>
      <c r="R16" s="15" t="s">
        <v>40</v>
      </c>
      <c r="S16" s="19" t="s">
        <v>25</v>
      </c>
      <c r="T16" s="19">
        <f>$F$5</f>
        <v>24</v>
      </c>
      <c r="U16" s="18">
        <f t="shared" si="4"/>
        <v>2.4000000000000004</v>
      </c>
      <c r="V16" s="39"/>
      <c r="W16" s="39"/>
      <c r="X16" s="39"/>
      <c r="Y16" s="39"/>
      <c r="AA16" s="15" t="s">
        <v>80</v>
      </c>
      <c r="AC16" s="15" t="s">
        <v>427</v>
      </c>
      <c r="AD16" s="15">
        <f t="shared" si="5"/>
        <v>3</v>
      </c>
      <c r="AE16" s="22">
        <f t="shared" si="2"/>
        <v>0.30000000000000004</v>
      </c>
    </row>
    <row r="17" spans="2:31" x14ac:dyDescent="0.2">
      <c r="B17" s="13" t="str">
        <f t="shared" si="10"/>
        <v>Politically Exposed Persons Declaration</v>
      </c>
      <c r="C17" s="77">
        <f t="shared" si="10"/>
        <v>0.1</v>
      </c>
      <c r="D17" s="14">
        <f t="shared" si="11"/>
        <v>1</v>
      </c>
      <c r="E17" s="14">
        <f t="shared" si="12"/>
        <v>3</v>
      </c>
      <c r="F17" s="14">
        <f>$F$2</f>
        <v>24</v>
      </c>
      <c r="G17" s="14"/>
      <c r="M17" s="15" t="s">
        <v>41</v>
      </c>
      <c r="N17" s="19" t="s">
        <v>17</v>
      </c>
      <c r="O17" s="19">
        <f>$E$5</f>
        <v>3</v>
      </c>
      <c r="P17" s="18">
        <f t="shared" si="3"/>
        <v>0.30000000000000004</v>
      </c>
      <c r="R17" s="15" t="s">
        <v>41</v>
      </c>
      <c r="S17" s="19" t="s">
        <v>17</v>
      </c>
      <c r="T17" s="19">
        <f>$E$5</f>
        <v>3</v>
      </c>
      <c r="U17" s="18">
        <f t="shared" si="4"/>
        <v>0.30000000000000004</v>
      </c>
      <c r="V17" s="39"/>
      <c r="W17" s="39"/>
      <c r="X17" s="39"/>
      <c r="Y17" s="39"/>
      <c r="AA17" s="15" t="s">
        <v>280</v>
      </c>
      <c r="AC17" s="15" t="s">
        <v>428</v>
      </c>
      <c r="AD17" s="15">
        <f t="shared" si="5"/>
        <v>3</v>
      </c>
      <c r="AE17" s="22">
        <f t="shared" si="2"/>
        <v>0.30000000000000004</v>
      </c>
    </row>
    <row r="18" spans="2:31" x14ac:dyDescent="0.2">
      <c r="B18" s="29" t="str">
        <f t="shared" si="10"/>
        <v>Criminal/civil/regulatory proceedings for crime, corruption, misuse of public funds</v>
      </c>
      <c r="C18" s="77">
        <f t="shared" si="10"/>
        <v>0.1</v>
      </c>
      <c r="D18" s="14">
        <f t="shared" si="11"/>
        <v>1</v>
      </c>
      <c r="E18" s="14">
        <f t="shared" si="12"/>
        <v>3</v>
      </c>
      <c r="F18" s="14">
        <f>$F$2</f>
        <v>24</v>
      </c>
      <c r="G18" s="14"/>
      <c r="M18" s="15" t="s">
        <v>42</v>
      </c>
      <c r="N18" s="19" t="s">
        <v>25</v>
      </c>
      <c r="O18" s="19">
        <f>$F$5</f>
        <v>24</v>
      </c>
      <c r="P18" s="18">
        <f t="shared" si="3"/>
        <v>2.4000000000000004</v>
      </c>
      <c r="R18" s="15" t="s">
        <v>42</v>
      </c>
      <c r="S18" s="19" t="s">
        <v>25</v>
      </c>
      <c r="T18" s="19">
        <f>$F$5</f>
        <v>24</v>
      </c>
      <c r="U18" s="18">
        <f t="shared" si="4"/>
        <v>2.4000000000000004</v>
      </c>
      <c r="V18" s="39"/>
      <c r="W18" s="28" t="s">
        <v>407</v>
      </c>
      <c r="X18" s="27" t="s">
        <v>13</v>
      </c>
      <c r="Y18" s="27" t="s">
        <v>397</v>
      </c>
      <c r="AA18" s="15" t="s">
        <v>281</v>
      </c>
      <c r="AC18" s="15" t="s">
        <v>429</v>
      </c>
      <c r="AD18" s="15">
        <f t="shared" si="5"/>
        <v>3</v>
      </c>
      <c r="AE18" s="22">
        <f t="shared" si="2"/>
        <v>0.30000000000000004</v>
      </c>
    </row>
    <row r="19" spans="2:31" x14ac:dyDescent="0.2">
      <c r="B19" s="29" t="str">
        <f t="shared" si="10"/>
        <v xml:space="preserve">Investing on behalf of and in the interest of myself/ourselves
</v>
      </c>
      <c r="C19" s="77">
        <f t="shared" si="10"/>
        <v>0.1</v>
      </c>
      <c r="D19" s="14">
        <f t="shared" si="11"/>
        <v>1</v>
      </c>
      <c r="E19" s="14">
        <f t="shared" si="12"/>
        <v>3</v>
      </c>
      <c r="F19" s="14"/>
      <c r="G19" s="14"/>
      <c r="M19" s="15" t="s">
        <v>43</v>
      </c>
      <c r="N19" s="19" t="s">
        <v>17</v>
      </c>
      <c r="O19" s="19">
        <f>$E$5</f>
        <v>3</v>
      </c>
      <c r="P19" s="18">
        <f t="shared" si="3"/>
        <v>0.30000000000000004</v>
      </c>
      <c r="R19" s="15" t="s">
        <v>43</v>
      </c>
      <c r="S19" s="19" t="s">
        <v>17</v>
      </c>
      <c r="T19" s="19">
        <f>$E$5</f>
        <v>3</v>
      </c>
      <c r="U19" s="18">
        <f t="shared" si="4"/>
        <v>0.30000000000000004</v>
      </c>
      <c r="V19" s="39"/>
      <c r="W19" s="15" t="s">
        <v>9</v>
      </c>
      <c r="X19" s="15">
        <f>$F$18</f>
        <v>24</v>
      </c>
      <c r="Y19" s="18">
        <f>X19*$C$18</f>
        <v>2.4000000000000004</v>
      </c>
      <c r="AC19" s="15" t="s">
        <v>430</v>
      </c>
      <c r="AD19" s="15">
        <f t="shared" si="5"/>
        <v>3</v>
      </c>
      <c r="AE19" s="22">
        <f t="shared" si="2"/>
        <v>0.30000000000000004</v>
      </c>
    </row>
    <row r="20" spans="2:31" x14ac:dyDescent="0.2">
      <c r="B20" s="29" t="str">
        <f t="shared" si="10"/>
        <v>Applicant Activity/Business</v>
      </c>
      <c r="C20" s="77">
        <f t="shared" si="10"/>
        <v>0.1</v>
      </c>
      <c r="D20" s="14">
        <f t="shared" si="11"/>
        <v>1</v>
      </c>
      <c r="E20" s="14">
        <f t="shared" si="12"/>
        <v>3</v>
      </c>
      <c r="F20" s="14">
        <f>$F$2</f>
        <v>24</v>
      </c>
      <c r="G20" s="14">
        <f>$G$2</f>
        <v>300</v>
      </c>
      <c r="M20" s="15" t="s">
        <v>44</v>
      </c>
      <c r="N20" s="19" t="s">
        <v>19</v>
      </c>
      <c r="O20" s="19">
        <f t="shared" ref="O20:O22" si="13">$D$5</f>
        <v>1</v>
      </c>
      <c r="P20" s="18">
        <f t="shared" si="3"/>
        <v>0.1</v>
      </c>
      <c r="R20" s="15" t="s">
        <v>44</v>
      </c>
      <c r="S20" s="19" t="s">
        <v>19</v>
      </c>
      <c r="T20" s="19">
        <f t="shared" ref="T20:T22" si="14">$D$5</f>
        <v>1</v>
      </c>
      <c r="U20" s="18">
        <f t="shared" si="4"/>
        <v>0.1</v>
      </c>
      <c r="V20" s="39"/>
      <c r="W20" s="15" t="s">
        <v>14</v>
      </c>
      <c r="X20" s="15">
        <f>IF($G$49=0.4,$D$18, IF($G$49=1.2, $E$18, "N/A"))</f>
        <v>1</v>
      </c>
      <c r="Y20" s="18">
        <f>X20*$C$18</f>
        <v>0.1</v>
      </c>
      <c r="AC20" s="15" t="s">
        <v>431</v>
      </c>
      <c r="AD20" s="15">
        <f t="shared" si="5"/>
        <v>3</v>
      </c>
      <c r="AE20" s="22">
        <f t="shared" si="2"/>
        <v>0.30000000000000004</v>
      </c>
    </row>
    <row r="21" spans="2:31" x14ac:dyDescent="0.2">
      <c r="M21" s="15" t="s">
        <v>45</v>
      </c>
      <c r="N21" s="19" t="s">
        <v>19</v>
      </c>
      <c r="O21" s="19">
        <f t="shared" si="13"/>
        <v>1</v>
      </c>
      <c r="P21" s="18">
        <f t="shared" si="3"/>
        <v>0.1</v>
      </c>
      <c r="R21" s="15" t="s">
        <v>45</v>
      </c>
      <c r="S21" s="19" t="s">
        <v>19</v>
      </c>
      <c r="T21" s="19">
        <f t="shared" si="14"/>
        <v>1</v>
      </c>
      <c r="U21" s="18">
        <f t="shared" si="4"/>
        <v>0.1</v>
      </c>
      <c r="V21" s="39"/>
      <c r="W21" s="39"/>
      <c r="X21" s="39"/>
      <c r="Y21" s="39"/>
      <c r="AC21" s="15" t="s">
        <v>432</v>
      </c>
      <c r="AD21" s="15">
        <f t="shared" si="5"/>
        <v>3</v>
      </c>
      <c r="AE21" s="22">
        <f t="shared" si="2"/>
        <v>0.30000000000000004</v>
      </c>
    </row>
    <row r="22" spans="2:31" x14ac:dyDescent="0.2">
      <c r="M22" s="15" t="s">
        <v>46</v>
      </c>
      <c r="N22" s="19" t="s">
        <v>19</v>
      </c>
      <c r="O22" s="19">
        <f t="shared" si="13"/>
        <v>1</v>
      </c>
      <c r="P22" s="18">
        <f t="shared" si="3"/>
        <v>0.1</v>
      </c>
      <c r="R22" s="15" t="s">
        <v>46</v>
      </c>
      <c r="S22" s="19" t="s">
        <v>19</v>
      </c>
      <c r="T22" s="19">
        <f t="shared" si="14"/>
        <v>1</v>
      </c>
      <c r="U22" s="18">
        <f t="shared" si="4"/>
        <v>0.1</v>
      </c>
      <c r="V22" s="39"/>
      <c r="W22" s="39"/>
      <c r="X22" s="39"/>
      <c r="Y22" s="39"/>
      <c r="AC22" s="15" t="s">
        <v>433</v>
      </c>
      <c r="AD22" s="15">
        <f t="shared" si="5"/>
        <v>3</v>
      </c>
      <c r="AE22" s="22">
        <f t="shared" si="2"/>
        <v>0.30000000000000004</v>
      </c>
    </row>
    <row r="23" spans="2:31" x14ac:dyDescent="0.2">
      <c r="B23" s="12" t="s">
        <v>438</v>
      </c>
      <c r="C23" s="27" t="s">
        <v>396</v>
      </c>
      <c r="D23" s="76" t="s">
        <v>19</v>
      </c>
      <c r="E23" s="76" t="s">
        <v>17</v>
      </c>
      <c r="F23" s="76" t="s">
        <v>25</v>
      </c>
      <c r="G23" s="27" t="s">
        <v>87</v>
      </c>
      <c r="M23" s="15" t="s">
        <v>47</v>
      </c>
      <c r="N23" s="19" t="s">
        <v>25</v>
      </c>
      <c r="O23" s="19">
        <f>$F$5</f>
        <v>24</v>
      </c>
      <c r="P23" s="18">
        <f t="shared" si="3"/>
        <v>2.4000000000000004</v>
      </c>
      <c r="R23" s="15" t="s">
        <v>47</v>
      </c>
      <c r="S23" s="19" t="s">
        <v>25</v>
      </c>
      <c r="T23" s="19">
        <f>$F$5</f>
        <v>24</v>
      </c>
      <c r="U23" s="18">
        <f t="shared" si="4"/>
        <v>2.4000000000000004</v>
      </c>
      <c r="V23" s="39"/>
      <c r="W23" s="28" t="s">
        <v>408</v>
      </c>
      <c r="X23" s="27" t="s">
        <v>13</v>
      </c>
      <c r="Y23" s="27" t="s">
        <v>397</v>
      </c>
      <c r="AC23" s="15" t="s">
        <v>434</v>
      </c>
      <c r="AD23" s="15">
        <f t="shared" si="5"/>
        <v>3</v>
      </c>
      <c r="AE23" s="22">
        <f t="shared" si="2"/>
        <v>0.30000000000000004</v>
      </c>
    </row>
    <row r="24" spans="2:31" x14ac:dyDescent="0.2">
      <c r="B24" s="78" t="s">
        <v>435</v>
      </c>
      <c r="C24" s="77">
        <v>0.2</v>
      </c>
      <c r="D24" s="14">
        <f>$D$1</f>
        <v>0</v>
      </c>
      <c r="E24" s="14"/>
      <c r="F24" s="14"/>
      <c r="G24" s="14">
        <f>$G$2</f>
        <v>300</v>
      </c>
      <c r="M24" s="15" t="s">
        <v>48</v>
      </c>
      <c r="N24" s="19" t="s">
        <v>17</v>
      </c>
      <c r="O24" s="19">
        <f t="shared" ref="O24:O25" si="15">$E$5</f>
        <v>3</v>
      </c>
      <c r="P24" s="18">
        <f t="shared" si="3"/>
        <v>0.30000000000000004</v>
      </c>
      <c r="R24" s="15" t="s">
        <v>48</v>
      </c>
      <c r="S24" s="19" t="s">
        <v>17</v>
      </c>
      <c r="T24" s="19">
        <f t="shared" ref="T24:T25" si="16">$E$5</f>
        <v>3</v>
      </c>
      <c r="U24" s="18">
        <f t="shared" si="4"/>
        <v>0.30000000000000004</v>
      </c>
      <c r="V24" s="39"/>
      <c r="W24" s="15" t="s">
        <v>9</v>
      </c>
      <c r="X24" s="15">
        <f>$E$9</f>
        <v>3</v>
      </c>
      <c r="Y24" s="18">
        <f>X24*$C$9</f>
        <v>0.30000000000000004</v>
      </c>
    </row>
    <row r="25" spans="2:31" x14ac:dyDescent="0.2">
      <c r="B25" s="74" t="s">
        <v>387</v>
      </c>
      <c r="C25" s="77">
        <v>0.2</v>
      </c>
      <c r="D25" s="14">
        <f t="shared" ref="D25:D28" si="17">$D$1</f>
        <v>0</v>
      </c>
      <c r="E25" s="14"/>
      <c r="F25" s="14">
        <f>$F$2</f>
        <v>24</v>
      </c>
      <c r="G25" s="14">
        <f>$G$2</f>
        <v>300</v>
      </c>
      <c r="M25" s="15" t="s">
        <v>49</v>
      </c>
      <c r="N25" s="19" t="s">
        <v>17</v>
      </c>
      <c r="O25" s="19">
        <f t="shared" si="15"/>
        <v>3</v>
      </c>
      <c r="P25" s="18">
        <f t="shared" si="3"/>
        <v>0.30000000000000004</v>
      </c>
      <c r="R25" s="15" t="s">
        <v>49</v>
      </c>
      <c r="S25" s="19" t="s">
        <v>17</v>
      </c>
      <c r="T25" s="19">
        <f t="shared" si="16"/>
        <v>3</v>
      </c>
      <c r="U25" s="18">
        <f t="shared" si="4"/>
        <v>0.30000000000000004</v>
      </c>
      <c r="V25" s="39"/>
      <c r="W25" s="15" t="s">
        <v>14</v>
      </c>
      <c r="X25" s="15">
        <f>$G$9</f>
        <v>300</v>
      </c>
      <c r="Y25" s="18">
        <f>X25*$C$9</f>
        <v>30</v>
      </c>
    </row>
    <row r="26" spans="2:31" x14ac:dyDescent="0.2">
      <c r="B26" s="13" t="s">
        <v>385</v>
      </c>
      <c r="C26" s="77">
        <v>0.2</v>
      </c>
      <c r="D26" s="14">
        <f t="shared" si="17"/>
        <v>0</v>
      </c>
      <c r="E26" s="14"/>
      <c r="F26" s="14"/>
      <c r="G26" s="14">
        <f>$G$2</f>
        <v>300</v>
      </c>
      <c r="M26" s="15" t="s">
        <v>50</v>
      </c>
      <c r="N26" s="19" t="s">
        <v>25</v>
      </c>
      <c r="O26" s="19">
        <f>$F$5</f>
        <v>24</v>
      </c>
      <c r="P26" s="18">
        <f t="shared" si="3"/>
        <v>2.4000000000000004</v>
      </c>
      <c r="R26" s="15" t="s">
        <v>50</v>
      </c>
      <c r="S26" s="19" t="s">
        <v>25</v>
      </c>
      <c r="T26" s="19">
        <f>$F$5</f>
        <v>24</v>
      </c>
      <c r="U26" s="18">
        <f t="shared" si="4"/>
        <v>2.4000000000000004</v>
      </c>
      <c r="V26" s="39"/>
      <c r="W26" s="39"/>
      <c r="X26" s="39"/>
      <c r="Y26" s="39"/>
      <c r="AC26" s="28" t="s">
        <v>410</v>
      </c>
      <c r="AD26" s="27" t="s">
        <v>15</v>
      </c>
      <c r="AE26" s="27" t="s">
        <v>391</v>
      </c>
    </row>
    <row r="27" spans="2:31" x14ac:dyDescent="0.2">
      <c r="B27" s="13" t="s">
        <v>38</v>
      </c>
      <c r="C27" s="77">
        <v>0.2</v>
      </c>
      <c r="D27" s="14">
        <f t="shared" si="17"/>
        <v>0</v>
      </c>
      <c r="E27" s="14"/>
      <c r="F27" s="14">
        <f>$F$2</f>
        <v>24</v>
      </c>
      <c r="G27" s="14"/>
      <c r="M27" s="15" t="s">
        <v>51</v>
      </c>
      <c r="N27" s="19" t="s">
        <v>17</v>
      </c>
      <c r="O27" s="19">
        <f>$E$5</f>
        <v>3</v>
      </c>
      <c r="P27" s="18">
        <f t="shared" si="3"/>
        <v>0.30000000000000004</v>
      </c>
      <c r="R27" s="15" t="s">
        <v>51</v>
      </c>
      <c r="S27" s="19" t="s">
        <v>17</v>
      </c>
      <c r="T27" s="19">
        <f>$E$5</f>
        <v>3</v>
      </c>
      <c r="U27" s="18">
        <f t="shared" si="4"/>
        <v>0.30000000000000004</v>
      </c>
      <c r="V27" s="39"/>
      <c r="W27" s="39"/>
      <c r="X27" s="39"/>
      <c r="Y27" s="39"/>
      <c r="AC27" s="15" t="s">
        <v>440</v>
      </c>
      <c r="AD27" s="15"/>
      <c r="AE27" s="22">
        <f t="shared" ref="AE27:AE32" si="18">AD27*$C$10</f>
        <v>0</v>
      </c>
    </row>
    <row r="28" spans="2:31" x14ac:dyDescent="0.2">
      <c r="B28" s="13" t="s">
        <v>386</v>
      </c>
      <c r="C28" s="77">
        <v>0.2</v>
      </c>
      <c r="D28" s="14">
        <f t="shared" si="17"/>
        <v>0</v>
      </c>
      <c r="E28" s="14"/>
      <c r="F28" s="14">
        <f>$F$2</f>
        <v>24</v>
      </c>
      <c r="G28" s="14"/>
      <c r="M28" s="15" t="s">
        <v>52</v>
      </c>
      <c r="N28" s="19" t="s">
        <v>25</v>
      </c>
      <c r="O28" s="19">
        <f>$F$5</f>
        <v>24</v>
      </c>
      <c r="P28" s="18">
        <f t="shared" si="3"/>
        <v>2.4000000000000004</v>
      </c>
      <c r="R28" s="15" t="s">
        <v>52</v>
      </c>
      <c r="S28" s="19" t="s">
        <v>25</v>
      </c>
      <c r="T28" s="19">
        <f>$F$5</f>
        <v>24</v>
      </c>
      <c r="U28" s="18">
        <f t="shared" si="4"/>
        <v>2.4000000000000004</v>
      </c>
      <c r="V28" s="39"/>
      <c r="W28" s="28" t="s">
        <v>409</v>
      </c>
      <c r="X28" s="27" t="s">
        <v>13</v>
      </c>
      <c r="Y28" s="27" t="s">
        <v>397</v>
      </c>
      <c r="AC28" s="15" t="s">
        <v>411</v>
      </c>
      <c r="AD28" s="15">
        <f t="shared" ref="AD28:AD32" si="19">$E$10</f>
        <v>3</v>
      </c>
      <c r="AE28" s="22">
        <f t="shared" si="18"/>
        <v>0.30000000000000004</v>
      </c>
    </row>
    <row r="29" spans="2:31" x14ac:dyDescent="0.2">
      <c r="M29" s="15" t="s">
        <v>53</v>
      </c>
      <c r="N29" s="19" t="s">
        <v>19</v>
      </c>
      <c r="O29" s="19">
        <f>$D$5</f>
        <v>1</v>
      </c>
      <c r="P29" s="18">
        <f t="shared" si="3"/>
        <v>0.1</v>
      </c>
      <c r="R29" s="15" t="s">
        <v>53</v>
      </c>
      <c r="S29" s="19" t="s">
        <v>19</v>
      </c>
      <c r="T29" s="19">
        <f>$D$5</f>
        <v>1</v>
      </c>
      <c r="U29" s="18">
        <f t="shared" si="4"/>
        <v>0.1</v>
      </c>
      <c r="V29" s="39"/>
      <c r="W29" s="15" t="s">
        <v>9</v>
      </c>
      <c r="X29" s="15">
        <f>$D$19</f>
        <v>1</v>
      </c>
      <c r="Y29" s="18">
        <f>X29*$C$19</f>
        <v>0.1</v>
      </c>
      <c r="AC29" s="15" t="s">
        <v>412</v>
      </c>
      <c r="AD29" s="15">
        <f t="shared" si="19"/>
        <v>3</v>
      </c>
      <c r="AE29" s="22">
        <f t="shared" si="18"/>
        <v>0.30000000000000004</v>
      </c>
    </row>
    <row r="30" spans="2:31" x14ac:dyDescent="0.2">
      <c r="M30" s="15" t="s">
        <v>54</v>
      </c>
      <c r="N30" s="19" t="s">
        <v>25</v>
      </c>
      <c r="O30" s="19">
        <f t="shared" ref="O30:O31" si="20">$F$5</f>
        <v>24</v>
      </c>
      <c r="P30" s="18">
        <f t="shared" si="3"/>
        <v>2.4000000000000004</v>
      </c>
      <c r="R30" s="15" t="s">
        <v>54</v>
      </c>
      <c r="S30" s="19" t="s">
        <v>25</v>
      </c>
      <c r="T30" s="19">
        <f t="shared" ref="T30:T31" si="21">$F$5</f>
        <v>24</v>
      </c>
      <c r="U30" s="18">
        <f t="shared" si="4"/>
        <v>2.4000000000000004</v>
      </c>
      <c r="V30" s="39"/>
      <c r="W30" s="15" t="s">
        <v>14</v>
      </c>
      <c r="X30" s="15">
        <f>$E$19</f>
        <v>3</v>
      </c>
      <c r="Y30" s="18">
        <f>X30*$C$19</f>
        <v>0.30000000000000004</v>
      </c>
      <c r="AC30" s="15" t="s">
        <v>413</v>
      </c>
      <c r="AD30" s="15">
        <f t="shared" si="19"/>
        <v>3</v>
      </c>
      <c r="AE30" s="22">
        <f t="shared" si="18"/>
        <v>0.30000000000000004</v>
      </c>
    </row>
    <row r="31" spans="2:31" x14ac:dyDescent="0.2">
      <c r="B31" s="40" t="s">
        <v>399</v>
      </c>
      <c r="C31" s="40"/>
      <c r="D31" s="40"/>
      <c r="E31" s="40"/>
      <c r="F31" s="40"/>
      <c r="G31" s="40"/>
      <c r="M31" s="15" t="s">
        <v>55</v>
      </c>
      <c r="N31" s="19" t="s">
        <v>25</v>
      </c>
      <c r="O31" s="19">
        <f t="shared" si="20"/>
        <v>24</v>
      </c>
      <c r="P31" s="18">
        <f t="shared" si="3"/>
        <v>2.4000000000000004</v>
      </c>
      <c r="R31" s="15" t="s">
        <v>55</v>
      </c>
      <c r="S31" s="19" t="s">
        <v>25</v>
      </c>
      <c r="T31" s="19">
        <f t="shared" si="21"/>
        <v>24</v>
      </c>
      <c r="U31" s="18">
        <f t="shared" si="4"/>
        <v>2.4000000000000004</v>
      </c>
      <c r="V31" s="39"/>
      <c r="W31" s="39"/>
      <c r="X31" s="39"/>
      <c r="Y31" s="39"/>
      <c r="AC31" s="15" t="s">
        <v>414</v>
      </c>
      <c r="AD31" s="15">
        <f t="shared" si="19"/>
        <v>3</v>
      </c>
      <c r="AE31" s="22">
        <f t="shared" si="18"/>
        <v>0.30000000000000004</v>
      </c>
    </row>
    <row r="32" spans="2:31" x14ac:dyDescent="0.2">
      <c r="B32" s="79" t="str">
        <f t="shared" ref="B32:B38" si="22">B4</f>
        <v>Applicant Type</v>
      </c>
      <c r="C32" s="21" t="str">
        <f>IF(RBA!$D$7="Individual Customers", RBA!D7, "N/A")</f>
        <v>N/A</v>
      </c>
      <c r="D32" s="38"/>
      <c r="E32" s="38"/>
      <c r="F32" s="20"/>
      <c r="G32" s="22" t="e">
        <f>VLOOKUP(C32,I4:K15,3,0)</f>
        <v>#N/A</v>
      </c>
      <c r="M32" s="15" t="s">
        <v>56</v>
      </c>
      <c r="N32" s="19" t="s">
        <v>17</v>
      </c>
      <c r="O32" s="19">
        <f>$E$5</f>
        <v>3</v>
      </c>
      <c r="P32" s="18">
        <f t="shared" si="3"/>
        <v>0.30000000000000004</v>
      </c>
      <c r="R32" s="15" t="s">
        <v>56</v>
      </c>
      <c r="S32" s="19" t="s">
        <v>17</v>
      </c>
      <c r="T32" s="19">
        <f>$E$5</f>
        <v>3</v>
      </c>
      <c r="U32" s="18">
        <f t="shared" si="4"/>
        <v>0.30000000000000004</v>
      </c>
      <c r="V32" s="39"/>
      <c r="W32" s="39"/>
      <c r="X32" s="39"/>
      <c r="Y32" s="39"/>
      <c r="AC32" s="15" t="s">
        <v>415</v>
      </c>
      <c r="AD32" s="15">
        <f t="shared" si="19"/>
        <v>3</v>
      </c>
      <c r="AE32" s="22">
        <f t="shared" si="18"/>
        <v>0.30000000000000004</v>
      </c>
    </row>
    <row r="33" spans="2:31" x14ac:dyDescent="0.2">
      <c r="B33" s="79" t="str">
        <f t="shared" si="22"/>
        <v>Country of Tax Residency/Incorporation</v>
      </c>
      <c r="C33" s="21" t="str">
        <f>IF($C$32="Individual Customers", RBA!D5, "N/A")</f>
        <v>N/A</v>
      </c>
      <c r="D33" s="38"/>
      <c r="E33" s="38"/>
      <c r="F33" s="20"/>
      <c r="G33" s="22" t="e">
        <f>VLOOKUP(C33,M4:P247,4,0)</f>
        <v>#N/A</v>
      </c>
      <c r="H33" s="23"/>
      <c r="M33" s="15" t="s">
        <v>57</v>
      </c>
      <c r="N33" s="19" t="s">
        <v>25</v>
      </c>
      <c r="O33" s="19">
        <f t="shared" ref="O33:O34" si="23">$F$5</f>
        <v>24</v>
      </c>
      <c r="P33" s="18">
        <f t="shared" si="3"/>
        <v>2.4000000000000004</v>
      </c>
      <c r="R33" s="15" t="s">
        <v>57</v>
      </c>
      <c r="S33" s="19" t="s">
        <v>25</v>
      </c>
      <c r="T33" s="19">
        <f t="shared" ref="T33:T34" si="24">$F$5</f>
        <v>24</v>
      </c>
      <c r="U33" s="18">
        <f t="shared" si="4"/>
        <v>2.4000000000000004</v>
      </c>
      <c r="V33" s="39"/>
      <c r="W33" s="28" t="str">
        <f>B24</f>
        <v>Able to provide robust evidence of identity</v>
      </c>
      <c r="X33" s="27" t="s">
        <v>13</v>
      </c>
      <c r="Y33" s="27" t="s">
        <v>397</v>
      </c>
    </row>
    <row r="34" spans="2:31" x14ac:dyDescent="0.2">
      <c r="B34" s="79" t="str">
        <f t="shared" si="22"/>
        <v>Country of Bank Account</v>
      </c>
      <c r="C34" s="21" t="str">
        <f>IF($C$32="Individual Customers",RBA!D6,"N/A")</f>
        <v>N/A</v>
      </c>
      <c r="D34" s="38"/>
      <c r="E34" s="38"/>
      <c r="F34" s="20"/>
      <c r="G34" s="22" t="e">
        <f>VLOOKUP(C34,R4:U247,4,0)</f>
        <v>#N/A</v>
      </c>
      <c r="M34" s="15" t="s">
        <v>58</v>
      </c>
      <c r="N34" s="19" t="s">
        <v>25</v>
      </c>
      <c r="O34" s="19">
        <f t="shared" si="23"/>
        <v>24</v>
      </c>
      <c r="P34" s="18">
        <f t="shared" si="3"/>
        <v>2.4000000000000004</v>
      </c>
      <c r="R34" s="15" t="s">
        <v>58</v>
      </c>
      <c r="S34" s="19" t="s">
        <v>25</v>
      </c>
      <c r="T34" s="19">
        <f t="shared" si="24"/>
        <v>24</v>
      </c>
      <c r="U34" s="18">
        <f t="shared" si="4"/>
        <v>2.4000000000000004</v>
      </c>
      <c r="V34" s="39"/>
      <c r="W34" s="32" t="s">
        <v>9</v>
      </c>
      <c r="X34" s="15">
        <f>$D$24</f>
        <v>0</v>
      </c>
      <c r="Y34" s="81">
        <f>X34*$C$24</f>
        <v>0</v>
      </c>
    </row>
    <row r="35" spans="2:31" x14ac:dyDescent="0.2">
      <c r="B35" s="79" t="str">
        <f t="shared" si="22"/>
        <v>Politically Exposed Persons Declaration</v>
      </c>
      <c r="C35" s="21" t="str">
        <f>IF($C$32="Individual Customers", RBA!D8, "N/A")</f>
        <v>N/A</v>
      </c>
      <c r="D35" s="38"/>
      <c r="E35" s="38"/>
      <c r="F35" s="20"/>
      <c r="G35" s="22" t="e">
        <f>VLOOKUP(C35,W4:Y5,3,0)</f>
        <v>#N/A</v>
      </c>
      <c r="M35" s="15" t="s">
        <v>59</v>
      </c>
      <c r="N35" s="19" t="s">
        <v>17</v>
      </c>
      <c r="O35" s="19">
        <f>$E$5</f>
        <v>3</v>
      </c>
      <c r="P35" s="18">
        <f t="shared" si="3"/>
        <v>0.30000000000000004</v>
      </c>
      <c r="R35" s="15" t="s">
        <v>59</v>
      </c>
      <c r="S35" s="19" t="s">
        <v>17</v>
      </c>
      <c r="T35" s="19">
        <f>$E$5</f>
        <v>3</v>
      </c>
      <c r="U35" s="18">
        <f t="shared" si="4"/>
        <v>0.30000000000000004</v>
      </c>
      <c r="V35" s="39"/>
      <c r="W35" s="32" t="s">
        <v>14</v>
      </c>
      <c r="X35" s="15">
        <f>$G$24</f>
        <v>300</v>
      </c>
      <c r="Y35" s="18">
        <f>X35*$C$24</f>
        <v>60</v>
      </c>
      <c r="AC35" s="28" t="s">
        <v>383</v>
      </c>
      <c r="AD35" s="27" t="s">
        <v>15</v>
      </c>
      <c r="AE35" s="27" t="s">
        <v>391</v>
      </c>
    </row>
    <row r="36" spans="2:31" x14ac:dyDescent="0.2">
      <c r="B36" s="79" t="str">
        <f t="shared" si="22"/>
        <v>Criminal/civil/regulatory proceedings for crime, corruption, misuse of public funds</v>
      </c>
      <c r="C36" s="21" t="str">
        <f>IF($C$32="Individual Customers", RBA!D9, "N/A")</f>
        <v>N/A</v>
      </c>
      <c r="D36" s="38"/>
      <c r="E36" s="38"/>
      <c r="F36" s="31"/>
      <c r="G36" s="22" t="e">
        <f>VLOOKUP(C36,W14:Y15,3,0)</f>
        <v>#N/A</v>
      </c>
      <c r="M36" s="15" t="s">
        <v>60</v>
      </c>
      <c r="N36" s="19" t="s">
        <v>25</v>
      </c>
      <c r="O36" s="19">
        <f>$F$5</f>
        <v>24</v>
      </c>
      <c r="P36" s="18">
        <f t="shared" si="3"/>
        <v>2.4000000000000004</v>
      </c>
      <c r="R36" s="15" t="s">
        <v>60</v>
      </c>
      <c r="S36" s="19" t="s">
        <v>25</v>
      </c>
      <c r="T36" s="19">
        <f>$F$5</f>
        <v>24</v>
      </c>
      <c r="U36" s="18">
        <f t="shared" si="4"/>
        <v>2.4000000000000004</v>
      </c>
      <c r="V36" s="39"/>
      <c r="AC36" s="15" t="s">
        <v>440</v>
      </c>
      <c r="AD36" s="15"/>
      <c r="AE36" s="22">
        <f>AD36*$C$20</f>
        <v>0</v>
      </c>
    </row>
    <row r="37" spans="2:31" x14ac:dyDescent="0.2">
      <c r="B37" s="79" t="str">
        <f t="shared" si="22"/>
        <v xml:space="preserve">Investing on behalf of and in the interest of myself/ourselves
</v>
      </c>
      <c r="C37" s="21" t="str">
        <f>IF($C$32="Individual Customers", RBA!D10, "N/A")</f>
        <v>N/A</v>
      </c>
      <c r="D37" s="38"/>
      <c r="E37" s="38"/>
      <c r="F37" s="31"/>
      <c r="G37" s="22" t="e">
        <f>VLOOKUP(C37,W24:Y25,3,0)</f>
        <v>#N/A</v>
      </c>
      <c r="M37" s="15" t="s">
        <v>61</v>
      </c>
      <c r="N37" s="19" t="s">
        <v>17</v>
      </c>
      <c r="O37" s="19">
        <f>$E$5</f>
        <v>3</v>
      </c>
      <c r="P37" s="18">
        <f t="shared" si="3"/>
        <v>0.30000000000000004</v>
      </c>
      <c r="R37" s="15" t="s">
        <v>61</v>
      </c>
      <c r="S37" s="19" t="s">
        <v>17</v>
      </c>
      <c r="T37" s="19">
        <f>$E$5</f>
        <v>3</v>
      </c>
      <c r="U37" s="18">
        <f t="shared" si="4"/>
        <v>0.30000000000000004</v>
      </c>
      <c r="V37" s="39"/>
      <c r="AC37" s="15" t="s">
        <v>441</v>
      </c>
      <c r="AD37" s="15">
        <f>IF($G$49=0.4,$D$20, IF($G$49=1.2, $E$20, "N/A"))</f>
        <v>1</v>
      </c>
      <c r="AE37" s="22">
        <f>AD37*$C$20</f>
        <v>0.1</v>
      </c>
    </row>
    <row r="38" spans="2:31" x14ac:dyDescent="0.2">
      <c r="B38" s="79" t="str">
        <f t="shared" si="22"/>
        <v>Applicant Activity/Business</v>
      </c>
      <c r="C38" s="21" t="str">
        <f>IF($C$32="Individual Customers", RBA!D15, "N/A")</f>
        <v>N/A</v>
      </c>
      <c r="D38" s="38"/>
      <c r="E38" s="38"/>
      <c r="F38" s="20"/>
      <c r="G38" s="22" t="e">
        <f>VLOOKUP(C38,AC4:AE32,3,0)</f>
        <v>#N/A</v>
      </c>
      <c r="M38" s="15" t="s">
        <v>62</v>
      </c>
      <c r="N38" s="19" t="s">
        <v>19</v>
      </c>
      <c r="O38" s="19">
        <f>$D$5</f>
        <v>1</v>
      </c>
      <c r="P38" s="18">
        <f t="shared" si="3"/>
        <v>0.1</v>
      </c>
      <c r="R38" s="15" t="s">
        <v>62</v>
      </c>
      <c r="S38" s="19" t="s">
        <v>19</v>
      </c>
      <c r="T38" s="19">
        <f>$D$5</f>
        <v>1</v>
      </c>
      <c r="U38" s="18">
        <f t="shared" si="4"/>
        <v>0.1</v>
      </c>
      <c r="V38" s="39"/>
      <c r="W38" s="28" t="str">
        <f>B25</f>
        <v>Company Watchlist Screening</v>
      </c>
      <c r="X38" s="27" t="s">
        <v>13</v>
      </c>
      <c r="Y38" s="27" t="s">
        <v>397</v>
      </c>
      <c r="AC38" s="15" t="s">
        <v>442</v>
      </c>
      <c r="AD38" s="15">
        <f t="shared" ref="AD38:AD47" si="25">IF($G$49=0.4,$D$20, IF($G$49=1.2, $E$20, "N/A"))</f>
        <v>1</v>
      </c>
      <c r="AE38" s="22">
        <f t="shared" ref="AE38:AE47" si="26">AD38*$C$20</f>
        <v>0.1</v>
      </c>
    </row>
    <row r="39" spans="2:31" x14ac:dyDescent="0.2">
      <c r="B39" s="70" t="s">
        <v>439</v>
      </c>
      <c r="C39" s="71"/>
      <c r="D39" s="80"/>
      <c r="E39" s="80"/>
      <c r="F39" s="72"/>
      <c r="G39" s="73" t="e">
        <f>SUM(G32:G38)</f>
        <v>#N/A</v>
      </c>
      <c r="M39" s="15" t="s">
        <v>63</v>
      </c>
      <c r="N39" s="19" t="s">
        <v>17</v>
      </c>
      <c r="O39" s="19">
        <f>$E$5</f>
        <v>3</v>
      </c>
      <c r="P39" s="18">
        <f t="shared" si="3"/>
        <v>0.30000000000000004</v>
      </c>
      <c r="R39" s="15" t="s">
        <v>63</v>
      </c>
      <c r="S39" s="19" t="s">
        <v>17</v>
      </c>
      <c r="T39" s="19">
        <f>$E$5</f>
        <v>3</v>
      </c>
      <c r="U39" s="18">
        <f t="shared" si="4"/>
        <v>0.30000000000000004</v>
      </c>
      <c r="V39" s="39"/>
      <c r="W39" s="32" t="s">
        <v>87</v>
      </c>
      <c r="X39" s="15">
        <f>$G$25</f>
        <v>300</v>
      </c>
      <c r="Y39" s="18">
        <f>X39*$C$25</f>
        <v>60</v>
      </c>
      <c r="AC39" s="15" t="s">
        <v>443</v>
      </c>
      <c r="AD39" s="15">
        <f t="shared" si="25"/>
        <v>1</v>
      </c>
      <c r="AE39" s="22">
        <f t="shared" si="26"/>
        <v>0.1</v>
      </c>
    </row>
    <row r="40" spans="2:31" x14ac:dyDescent="0.2">
      <c r="B40" s="69" t="str">
        <f>B24</f>
        <v>Able to provide robust evidence of identity</v>
      </c>
      <c r="C40" s="21" t="str">
        <f>IF($C$32="Individual Customers", RBA!D24, "N/A")</f>
        <v>N/A</v>
      </c>
      <c r="D40" s="38"/>
      <c r="E40" s="38"/>
      <c r="F40" s="20"/>
      <c r="G40" s="22" t="e">
        <f>VLOOKUP(C40,W34:Y35,3,0)</f>
        <v>#N/A</v>
      </c>
      <c r="M40" s="15" t="s">
        <v>64</v>
      </c>
      <c r="N40" s="19" t="s">
        <v>25</v>
      </c>
      <c r="O40" s="19">
        <f>$F$5</f>
        <v>24</v>
      </c>
      <c r="P40" s="18">
        <f t="shared" si="3"/>
        <v>2.4000000000000004</v>
      </c>
      <c r="R40" s="15" t="s">
        <v>64</v>
      </c>
      <c r="S40" s="19" t="s">
        <v>25</v>
      </c>
      <c r="T40" s="19">
        <f>$F$5</f>
        <v>24</v>
      </c>
      <c r="U40" s="18">
        <f t="shared" si="4"/>
        <v>2.4000000000000004</v>
      </c>
      <c r="V40" s="39"/>
      <c r="W40" s="32" t="s">
        <v>25</v>
      </c>
      <c r="X40" s="15">
        <f>$F$25</f>
        <v>24</v>
      </c>
      <c r="Y40" s="18">
        <f>X40*$C$25</f>
        <v>4.8000000000000007</v>
      </c>
      <c r="AC40" s="15" t="s">
        <v>444</v>
      </c>
      <c r="AD40" s="15">
        <f t="shared" si="25"/>
        <v>1</v>
      </c>
      <c r="AE40" s="22">
        <f t="shared" si="26"/>
        <v>0.1</v>
      </c>
    </row>
    <row r="41" spans="2:31" x14ac:dyDescent="0.2">
      <c r="B41" s="69" t="str">
        <f>B25</f>
        <v>Company Watchlist Screening</v>
      </c>
      <c r="C41" s="21" t="str">
        <f>IF($C$32="Individual Customers", RBA!D25, "N/A")</f>
        <v>N/A</v>
      </c>
      <c r="D41" s="38"/>
      <c r="E41" s="38"/>
      <c r="F41" s="20"/>
      <c r="G41" s="22" t="e">
        <f>VLOOKUP(C41,W39:Y41,3,0)</f>
        <v>#N/A</v>
      </c>
      <c r="M41" s="15" t="s">
        <v>65</v>
      </c>
      <c r="N41" s="19" t="s">
        <v>19</v>
      </c>
      <c r="O41" s="19">
        <f>$D$5</f>
        <v>1</v>
      </c>
      <c r="P41" s="18">
        <f t="shared" si="3"/>
        <v>0.1</v>
      </c>
      <c r="R41" s="15" t="s">
        <v>65</v>
      </c>
      <c r="S41" s="19" t="s">
        <v>19</v>
      </c>
      <c r="T41" s="19">
        <f>$D$5</f>
        <v>1</v>
      </c>
      <c r="U41" s="18">
        <f t="shared" si="4"/>
        <v>0.1</v>
      </c>
      <c r="V41" s="39"/>
      <c r="W41" s="32" t="s">
        <v>14</v>
      </c>
      <c r="X41" s="15">
        <f>$D$25</f>
        <v>0</v>
      </c>
      <c r="Y41" s="81">
        <f>X41*$C$25</f>
        <v>0</v>
      </c>
      <c r="AC41" s="15" t="s">
        <v>445</v>
      </c>
      <c r="AD41" s="15">
        <f t="shared" si="25"/>
        <v>1</v>
      </c>
      <c r="AE41" s="22">
        <f t="shared" si="26"/>
        <v>0.1</v>
      </c>
    </row>
    <row r="42" spans="2:31" x14ac:dyDescent="0.2">
      <c r="B42" s="69" t="str">
        <f>B26</f>
        <v>Sanction Screening</v>
      </c>
      <c r="C42" s="21" t="str">
        <f>IF($C$32="Individual Customers", RBA!D26, "N/A")</f>
        <v>N/A</v>
      </c>
      <c r="D42" s="38"/>
      <c r="E42" s="38"/>
      <c r="F42" s="20"/>
      <c r="G42" s="22" t="e">
        <f>VLOOKUP(C42,W45:Y46,3,0)</f>
        <v>#N/A</v>
      </c>
      <c r="M42" s="15" t="s">
        <v>66</v>
      </c>
      <c r="N42" s="19" t="s">
        <v>25</v>
      </c>
      <c r="O42" s="19">
        <f t="shared" ref="O42:O43" si="27">$F$5</f>
        <v>24</v>
      </c>
      <c r="P42" s="18">
        <f t="shared" si="3"/>
        <v>2.4000000000000004</v>
      </c>
      <c r="R42" s="15" t="s">
        <v>66</v>
      </c>
      <c r="S42" s="19" t="s">
        <v>25</v>
      </c>
      <c r="T42" s="19">
        <f t="shared" ref="T42:T45" si="28">$F$5</f>
        <v>24</v>
      </c>
      <c r="U42" s="18">
        <f t="shared" si="4"/>
        <v>2.4000000000000004</v>
      </c>
      <c r="V42" s="39"/>
      <c r="W42" s="26"/>
      <c r="X42" s="26"/>
      <c r="Y42" s="26"/>
      <c r="AC42" s="15" t="s">
        <v>446</v>
      </c>
      <c r="AD42" s="15">
        <f t="shared" si="25"/>
        <v>1</v>
      </c>
      <c r="AE42" s="22">
        <f t="shared" si="26"/>
        <v>0.1</v>
      </c>
    </row>
    <row r="43" spans="2:31" x14ac:dyDescent="0.2">
      <c r="B43" s="69" t="str">
        <f>B27</f>
        <v>PEP Screening</v>
      </c>
      <c r="C43" s="21" t="str">
        <f>IF($C$32="Individual Customers", RBA!D27, "N/A")</f>
        <v>N/A</v>
      </c>
      <c r="D43" s="38"/>
      <c r="E43" s="38"/>
      <c r="F43" s="20"/>
      <c r="G43" s="22" t="e">
        <f>VLOOKUP(C43,W50:Y51,3,0)</f>
        <v>#N/A</v>
      </c>
      <c r="M43" s="15" t="s">
        <v>67</v>
      </c>
      <c r="N43" s="19" t="s">
        <v>25</v>
      </c>
      <c r="O43" s="19">
        <f t="shared" si="27"/>
        <v>24</v>
      </c>
      <c r="P43" s="18">
        <f t="shared" si="3"/>
        <v>2.4000000000000004</v>
      </c>
      <c r="R43" s="15" t="s">
        <v>67</v>
      </c>
      <c r="S43" s="19" t="s">
        <v>25</v>
      </c>
      <c r="T43" s="19">
        <f t="shared" si="28"/>
        <v>24</v>
      </c>
      <c r="U43" s="18">
        <f t="shared" si="4"/>
        <v>2.4000000000000004</v>
      </c>
      <c r="V43" s="39"/>
      <c r="W43" s="26"/>
      <c r="X43" s="26"/>
      <c r="Y43" s="9"/>
      <c r="AC43" s="15" t="s">
        <v>447</v>
      </c>
      <c r="AD43" s="15">
        <f t="shared" si="25"/>
        <v>1</v>
      </c>
      <c r="AE43" s="22">
        <f t="shared" si="26"/>
        <v>0.1</v>
      </c>
    </row>
    <row r="44" spans="2:31" x14ac:dyDescent="0.2">
      <c r="B44" s="69" t="str">
        <f>B28</f>
        <v>Adverse Mdedia/Customer Reputation Screening</v>
      </c>
      <c r="C44" s="21" t="str">
        <f>IF($C$32="Individual Customers", RBA!D28, "N/A")</f>
        <v>N/A</v>
      </c>
      <c r="D44" s="38"/>
      <c r="E44" s="38"/>
      <c r="F44" s="20"/>
      <c r="G44" s="22" t="e">
        <f>VLOOKUP(C44,W55:Y56,3,0)</f>
        <v>#N/A</v>
      </c>
      <c r="M44" s="15" t="s">
        <v>68</v>
      </c>
      <c r="N44" s="19" t="s">
        <v>25</v>
      </c>
      <c r="O44" s="19">
        <f t="shared" ref="O44:O45" si="29">$F$5</f>
        <v>24</v>
      </c>
      <c r="P44" s="18">
        <f t="shared" ref="P44:P68" si="30">O44*$C$5</f>
        <v>2.4000000000000004</v>
      </c>
      <c r="R44" s="15" t="s">
        <v>68</v>
      </c>
      <c r="S44" s="19" t="s">
        <v>25</v>
      </c>
      <c r="T44" s="19">
        <f t="shared" si="28"/>
        <v>24</v>
      </c>
      <c r="U44" s="18">
        <f t="shared" si="4"/>
        <v>2.4000000000000004</v>
      </c>
      <c r="V44" s="39"/>
      <c r="W44" s="28" t="str">
        <f>B26</f>
        <v>Sanction Screening</v>
      </c>
      <c r="X44" s="27" t="s">
        <v>13</v>
      </c>
      <c r="Y44" s="27" t="s">
        <v>397</v>
      </c>
      <c r="AC44" s="15" t="s">
        <v>448</v>
      </c>
      <c r="AD44" s="15">
        <f t="shared" si="25"/>
        <v>1</v>
      </c>
      <c r="AE44" s="22">
        <f t="shared" si="26"/>
        <v>0.1</v>
      </c>
    </row>
    <row r="45" spans="2:31" x14ac:dyDescent="0.2">
      <c r="B45" s="70" t="str">
        <f>B23</f>
        <v>Final Risk Assessment</v>
      </c>
      <c r="C45" s="71"/>
      <c r="D45" s="80"/>
      <c r="E45" s="80"/>
      <c r="F45" s="72"/>
      <c r="G45" s="73" t="e">
        <f>SUM(G39:G44)</f>
        <v>#N/A</v>
      </c>
      <c r="M45" s="15" t="s">
        <v>69</v>
      </c>
      <c r="N45" s="19" t="s">
        <v>25</v>
      </c>
      <c r="O45" s="19">
        <f t="shared" si="29"/>
        <v>24</v>
      </c>
      <c r="P45" s="18">
        <f t="shared" si="30"/>
        <v>2.4000000000000004</v>
      </c>
      <c r="R45" s="15" t="s">
        <v>69</v>
      </c>
      <c r="S45" s="19" t="s">
        <v>25</v>
      </c>
      <c r="T45" s="19">
        <f t="shared" si="28"/>
        <v>24</v>
      </c>
      <c r="U45" s="18">
        <f t="shared" si="4"/>
        <v>2.4000000000000004</v>
      </c>
      <c r="V45" s="39"/>
      <c r="W45" s="32" t="s">
        <v>9</v>
      </c>
      <c r="X45" s="15">
        <f>$G$26</f>
        <v>300</v>
      </c>
      <c r="Y45" s="81">
        <f>X45*$C$26</f>
        <v>60</v>
      </c>
      <c r="AC45" s="15" t="s">
        <v>449</v>
      </c>
      <c r="AD45" s="15">
        <f t="shared" si="25"/>
        <v>1</v>
      </c>
      <c r="AE45" s="22">
        <f t="shared" si="26"/>
        <v>0.1</v>
      </c>
    </row>
    <row r="46" spans="2:31" x14ac:dyDescent="0.2">
      <c r="M46" s="15" t="s">
        <v>70</v>
      </c>
      <c r="N46" s="19" t="s">
        <v>19</v>
      </c>
      <c r="O46" s="19">
        <f>$D$5</f>
        <v>1</v>
      </c>
      <c r="P46" s="18">
        <f t="shared" si="30"/>
        <v>0.1</v>
      </c>
      <c r="R46" s="15" t="s">
        <v>70</v>
      </c>
      <c r="S46" s="19" t="s">
        <v>19</v>
      </c>
      <c r="T46" s="19">
        <f>$D$5</f>
        <v>1</v>
      </c>
      <c r="U46" s="18">
        <f t="shared" si="4"/>
        <v>0.1</v>
      </c>
      <c r="V46" s="39"/>
      <c r="W46" s="32" t="s">
        <v>14</v>
      </c>
      <c r="X46" s="15">
        <f>$D$26</f>
        <v>0</v>
      </c>
      <c r="Y46" s="81">
        <f>X46*$C$26</f>
        <v>0</v>
      </c>
      <c r="AC46" s="15" t="s">
        <v>450</v>
      </c>
      <c r="AD46" s="15">
        <f t="shared" si="25"/>
        <v>1</v>
      </c>
      <c r="AE46" s="22">
        <f t="shared" si="26"/>
        <v>0.1</v>
      </c>
    </row>
    <row r="47" spans="2:31" x14ac:dyDescent="0.2">
      <c r="M47" s="15" t="s">
        <v>71</v>
      </c>
      <c r="N47" s="19" t="s">
        <v>25</v>
      </c>
      <c r="O47" s="19">
        <f>$F$5</f>
        <v>24</v>
      </c>
      <c r="P47" s="18">
        <f t="shared" si="30"/>
        <v>2.4000000000000004</v>
      </c>
      <c r="R47" s="15" t="s">
        <v>71</v>
      </c>
      <c r="S47" s="19" t="s">
        <v>25</v>
      </c>
      <c r="T47" s="19">
        <f>$F$5</f>
        <v>24</v>
      </c>
      <c r="U47" s="18">
        <f t="shared" si="4"/>
        <v>2.4000000000000004</v>
      </c>
      <c r="V47" s="39"/>
      <c r="W47" s="26"/>
      <c r="X47" s="26"/>
      <c r="Y47" s="26"/>
      <c r="AC47" s="15" t="s">
        <v>451</v>
      </c>
      <c r="AD47" s="15">
        <f t="shared" si="25"/>
        <v>1</v>
      </c>
      <c r="AE47" s="22">
        <f t="shared" si="26"/>
        <v>0.1</v>
      </c>
    </row>
    <row r="48" spans="2:31" x14ac:dyDescent="0.2">
      <c r="B48" s="40" t="s">
        <v>400</v>
      </c>
      <c r="C48" s="40"/>
      <c r="D48" s="40"/>
      <c r="E48" s="40"/>
      <c r="F48" s="40"/>
      <c r="G48" s="40"/>
      <c r="M48" s="15" t="s">
        <v>72</v>
      </c>
      <c r="N48" s="19" t="s">
        <v>17</v>
      </c>
      <c r="O48" s="19">
        <f>$E$5</f>
        <v>3</v>
      </c>
      <c r="P48" s="18">
        <f t="shared" si="30"/>
        <v>0.30000000000000004</v>
      </c>
      <c r="R48" s="15" t="s">
        <v>72</v>
      </c>
      <c r="S48" s="19" t="s">
        <v>17</v>
      </c>
      <c r="T48" s="19">
        <f>$E$5</f>
        <v>3</v>
      </c>
      <c r="U48" s="18">
        <f t="shared" si="4"/>
        <v>0.30000000000000004</v>
      </c>
      <c r="V48" s="39"/>
      <c r="W48" s="30"/>
      <c r="X48" s="26"/>
      <c r="Y48" s="9"/>
    </row>
    <row r="49" spans="2:31" x14ac:dyDescent="0.2">
      <c r="B49" s="79" t="str">
        <f>B14</f>
        <v>Applicant Type</v>
      </c>
      <c r="C49" s="21" t="str">
        <f>IF(RBA!$D$7="Individual Customers","N/A",(IF(RBA!D7="- Select -","N/A",RBA!D7)))</f>
        <v>Exempted Customers - Regulated Entity</v>
      </c>
      <c r="D49" s="38"/>
      <c r="E49" s="38"/>
      <c r="F49" s="20"/>
      <c r="G49" s="22">
        <f>VLOOKUP(C49,I4:K15,3,0)</f>
        <v>0.4</v>
      </c>
      <c r="M49" s="15" t="s">
        <v>73</v>
      </c>
      <c r="N49" s="19" t="s">
        <v>25</v>
      </c>
      <c r="O49" s="19">
        <f t="shared" ref="O49:O50" si="31">$F$5</f>
        <v>24</v>
      </c>
      <c r="P49" s="18">
        <f t="shared" si="30"/>
        <v>2.4000000000000004</v>
      </c>
      <c r="R49" s="15" t="s">
        <v>73</v>
      </c>
      <c r="S49" s="19" t="s">
        <v>25</v>
      </c>
      <c r="T49" s="19">
        <f t="shared" ref="T49:T50" si="32">$F$5</f>
        <v>24</v>
      </c>
      <c r="U49" s="18">
        <f t="shared" si="4"/>
        <v>2.4000000000000004</v>
      </c>
      <c r="V49" s="39"/>
      <c r="W49" s="28" t="str">
        <f>B27</f>
        <v>PEP Screening</v>
      </c>
      <c r="X49" s="27" t="s">
        <v>13</v>
      </c>
      <c r="Y49" s="27" t="s">
        <v>397</v>
      </c>
    </row>
    <row r="50" spans="2:31" x14ac:dyDescent="0.2">
      <c r="B50" s="79" t="str">
        <f t="shared" ref="B50:B55" si="33">B15</f>
        <v>Country of Tax Residency/Incorporation</v>
      </c>
      <c r="C50" s="21" t="str">
        <f>IF($C$49="N/A", "N/A", RBA!D5)</f>
        <v>China</v>
      </c>
      <c r="D50" s="38"/>
      <c r="E50" s="38"/>
      <c r="F50" s="20"/>
      <c r="G50" s="22">
        <f>VLOOKUP(C50,M4:P247,4,0)</f>
        <v>0.30000000000000004</v>
      </c>
      <c r="M50" s="15" t="s">
        <v>74</v>
      </c>
      <c r="N50" s="19" t="s">
        <v>25</v>
      </c>
      <c r="O50" s="19">
        <f t="shared" si="31"/>
        <v>24</v>
      </c>
      <c r="P50" s="18">
        <f t="shared" si="30"/>
        <v>2.4000000000000004</v>
      </c>
      <c r="R50" s="15" t="s">
        <v>74</v>
      </c>
      <c r="S50" s="19" t="s">
        <v>25</v>
      </c>
      <c r="T50" s="19">
        <f t="shared" si="32"/>
        <v>24</v>
      </c>
      <c r="U50" s="18">
        <f t="shared" si="4"/>
        <v>2.4000000000000004</v>
      </c>
      <c r="V50" s="39"/>
      <c r="W50" s="32" t="s">
        <v>9</v>
      </c>
      <c r="X50" s="15">
        <f>$F$27</f>
        <v>24</v>
      </c>
      <c r="Y50" s="81">
        <f>X50*$C$27</f>
        <v>4.8000000000000007</v>
      </c>
      <c r="AC50" s="28" t="s">
        <v>405</v>
      </c>
      <c r="AD50" s="27" t="s">
        <v>15</v>
      </c>
      <c r="AE50" s="27" t="s">
        <v>391</v>
      </c>
    </row>
    <row r="51" spans="2:31" x14ac:dyDescent="0.2">
      <c r="B51" s="79" t="str">
        <f t="shared" si="33"/>
        <v>Country of Bank Account</v>
      </c>
      <c r="C51" s="21" t="str">
        <f>IF($C$49="N/A", "N/A", RBA!D6)</f>
        <v>Hong Kong</v>
      </c>
      <c r="D51" s="38"/>
      <c r="E51" s="38"/>
      <c r="F51" s="20"/>
      <c r="G51" s="22">
        <f>VLOOKUP(C51,R4:U247,4,0)</f>
        <v>0.1</v>
      </c>
      <c r="M51" s="15" t="s">
        <v>75</v>
      </c>
      <c r="N51" s="19" t="s">
        <v>17</v>
      </c>
      <c r="O51" s="19">
        <f t="shared" ref="O51:O53" si="34">$E$5</f>
        <v>3</v>
      </c>
      <c r="P51" s="18">
        <f t="shared" si="30"/>
        <v>0.30000000000000004</v>
      </c>
      <c r="R51" s="15" t="s">
        <v>75</v>
      </c>
      <c r="S51" s="19" t="s">
        <v>17</v>
      </c>
      <c r="T51" s="19">
        <f t="shared" ref="T51:T53" si="35">$E$5</f>
        <v>3</v>
      </c>
      <c r="U51" s="18">
        <f t="shared" si="4"/>
        <v>0.30000000000000004</v>
      </c>
      <c r="V51" s="39"/>
      <c r="W51" s="32" t="s">
        <v>14</v>
      </c>
      <c r="X51" s="15">
        <f>$D$27</f>
        <v>0</v>
      </c>
      <c r="Y51" s="81">
        <f>X51*$C$27</f>
        <v>0</v>
      </c>
      <c r="AC51" s="15" t="s">
        <v>440</v>
      </c>
      <c r="AD51" s="15"/>
      <c r="AE51" s="22">
        <f>AD51*$C$20</f>
        <v>0</v>
      </c>
    </row>
    <row r="52" spans="2:31" x14ac:dyDescent="0.2">
      <c r="B52" s="79" t="str">
        <f t="shared" si="33"/>
        <v>Politically Exposed Persons Declaration</v>
      </c>
      <c r="C52" s="21" t="str">
        <f>IF($C$49="N/A", "N/A", RBA!D8)</f>
        <v>No</v>
      </c>
      <c r="D52" s="38"/>
      <c r="E52" s="38"/>
      <c r="F52" s="20"/>
      <c r="G52" s="22">
        <f>VLOOKUP(C52,W9:Y10,3,0)</f>
        <v>0.1</v>
      </c>
      <c r="M52" s="15" t="s">
        <v>76</v>
      </c>
      <c r="N52" s="19" t="s">
        <v>17</v>
      </c>
      <c r="O52" s="19">
        <f t="shared" si="34"/>
        <v>3</v>
      </c>
      <c r="P52" s="18">
        <f t="shared" si="30"/>
        <v>0.30000000000000004</v>
      </c>
      <c r="R52" s="15" t="s">
        <v>76</v>
      </c>
      <c r="S52" s="19" t="s">
        <v>17</v>
      </c>
      <c r="T52" s="19">
        <f t="shared" si="35"/>
        <v>3</v>
      </c>
      <c r="U52" s="18">
        <f t="shared" si="4"/>
        <v>0.30000000000000004</v>
      </c>
      <c r="V52" s="39"/>
      <c r="W52" s="26"/>
      <c r="X52" s="26"/>
      <c r="Y52" s="26"/>
      <c r="AC52" s="15" t="s">
        <v>452</v>
      </c>
      <c r="AD52" s="15">
        <f>$G$20</f>
        <v>300</v>
      </c>
      <c r="AE52" s="22">
        <f>AD52*$C$20</f>
        <v>30</v>
      </c>
    </row>
    <row r="53" spans="2:31" x14ac:dyDescent="0.2">
      <c r="B53" s="79" t="str">
        <f t="shared" si="33"/>
        <v>Criminal/civil/regulatory proceedings for crime, corruption, misuse of public funds</v>
      </c>
      <c r="C53" s="21" t="str">
        <f>IF($C$49="N/A", "N/A", RBA!D9)</f>
        <v>No</v>
      </c>
      <c r="D53" s="38"/>
      <c r="E53" s="38"/>
      <c r="F53" s="31"/>
      <c r="G53" s="22">
        <f>VLOOKUP(C53,W19:Y20,3,0)</f>
        <v>0.1</v>
      </c>
      <c r="M53" s="15" t="s">
        <v>77</v>
      </c>
      <c r="N53" s="19" t="s">
        <v>17</v>
      </c>
      <c r="O53" s="19">
        <f t="shared" si="34"/>
        <v>3</v>
      </c>
      <c r="P53" s="18">
        <f t="shared" si="30"/>
        <v>0.30000000000000004</v>
      </c>
      <c r="R53" s="15" t="s">
        <v>77</v>
      </c>
      <c r="S53" s="19" t="s">
        <v>17</v>
      </c>
      <c r="T53" s="19">
        <f t="shared" si="35"/>
        <v>3</v>
      </c>
      <c r="U53" s="18">
        <f t="shared" si="4"/>
        <v>0.30000000000000004</v>
      </c>
      <c r="V53" s="39"/>
      <c r="W53" s="3"/>
      <c r="X53" s="1"/>
      <c r="Y53" s="1"/>
      <c r="AC53" s="15" t="s">
        <v>453</v>
      </c>
      <c r="AD53" s="15">
        <f>$F$20</f>
        <v>24</v>
      </c>
      <c r="AE53" s="22">
        <f t="shared" ref="AE53:AE58" si="36">AD53*$C$20</f>
        <v>2.4000000000000004</v>
      </c>
    </row>
    <row r="54" spans="2:31" x14ac:dyDescent="0.2">
      <c r="B54" s="79" t="str">
        <f t="shared" si="33"/>
        <v xml:space="preserve">Investing on behalf of and in the interest of myself/ourselves
</v>
      </c>
      <c r="C54" s="21" t="str">
        <f>IF($C$49="N/A", "N/A", RBA!D10)</f>
        <v>Yes</v>
      </c>
      <c r="D54" s="38"/>
      <c r="E54" s="38"/>
      <c r="F54" s="31"/>
      <c r="G54" s="22">
        <f>VLOOKUP(C54,W29:Y30,3,0)</f>
        <v>0.1</v>
      </c>
      <c r="M54" s="15" t="s">
        <v>78</v>
      </c>
      <c r="N54" s="19" t="s">
        <v>25</v>
      </c>
      <c r="O54" s="19">
        <f t="shared" ref="O54:O57" si="37">$F$5</f>
        <v>24</v>
      </c>
      <c r="P54" s="18">
        <f t="shared" si="30"/>
        <v>2.4000000000000004</v>
      </c>
      <c r="R54" s="15" t="s">
        <v>78</v>
      </c>
      <c r="S54" s="19" t="s">
        <v>25</v>
      </c>
      <c r="T54" s="19">
        <f t="shared" ref="T54:T57" si="38">$F$5</f>
        <v>24</v>
      </c>
      <c r="U54" s="18">
        <f t="shared" si="4"/>
        <v>2.4000000000000004</v>
      </c>
      <c r="V54" s="39"/>
      <c r="W54" s="28" t="str">
        <f>B28</f>
        <v>Adverse Mdedia/Customer Reputation Screening</v>
      </c>
      <c r="X54" s="27" t="s">
        <v>15</v>
      </c>
      <c r="Y54" s="27" t="s">
        <v>391</v>
      </c>
      <c r="AC54" s="15" t="s">
        <v>454</v>
      </c>
      <c r="AD54" s="15">
        <f>$G$20</f>
        <v>300</v>
      </c>
      <c r="AE54" s="22">
        <f t="shared" si="36"/>
        <v>30</v>
      </c>
    </row>
    <row r="55" spans="2:31" x14ac:dyDescent="0.2">
      <c r="B55" s="79" t="str">
        <f t="shared" si="33"/>
        <v>Applicant Activity/Business</v>
      </c>
      <c r="C55" s="21"/>
      <c r="D55" s="38"/>
      <c r="E55" s="38"/>
      <c r="F55" s="20"/>
      <c r="G55" s="22"/>
      <c r="M55" s="15" t="s">
        <v>79</v>
      </c>
      <c r="N55" s="19" t="s">
        <v>25</v>
      </c>
      <c r="O55" s="19">
        <f t="shared" si="37"/>
        <v>24</v>
      </c>
      <c r="P55" s="18">
        <f t="shared" si="30"/>
        <v>2.4000000000000004</v>
      </c>
      <c r="R55" s="15" t="s">
        <v>79</v>
      </c>
      <c r="S55" s="19" t="s">
        <v>25</v>
      </c>
      <c r="T55" s="19">
        <f t="shared" si="38"/>
        <v>24</v>
      </c>
      <c r="U55" s="18">
        <f t="shared" si="4"/>
        <v>2.4000000000000004</v>
      </c>
      <c r="V55" s="39"/>
      <c r="W55" s="32" t="s">
        <v>9</v>
      </c>
      <c r="X55" s="15">
        <f>$F$28</f>
        <v>24</v>
      </c>
      <c r="Y55" s="81">
        <f>X55*$C$28</f>
        <v>4.8000000000000007</v>
      </c>
      <c r="AC55" s="15" t="s">
        <v>455</v>
      </c>
      <c r="AD55" s="15">
        <f>$F$20</f>
        <v>24</v>
      </c>
      <c r="AE55" s="22">
        <f t="shared" si="36"/>
        <v>2.4000000000000004</v>
      </c>
    </row>
    <row r="56" spans="2:31" x14ac:dyDescent="0.2">
      <c r="B56" s="85" t="str">
        <f>RBA!B19</f>
        <v>Business Industry</v>
      </c>
      <c r="C56" s="21" t="str">
        <f>IF($C$49="N/A", "N/A",RBA!D19)</f>
        <v xml:space="preserve">          -- Select --</v>
      </c>
      <c r="D56" s="38"/>
      <c r="E56" s="38"/>
      <c r="F56" s="20"/>
      <c r="G56" s="22"/>
      <c r="M56" s="15" t="s">
        <v>81</v>
      </c>
      <c r="N56" s="19" t="s">
        <v>25</v>
      </c>
      <c r="O56" s="19">
        <f t="shared" si="37"/>
        <v>24</v>
      </c>
      <c r="P56" s="18">
        <f t="shared" si="30"/>
        <v>2.4000000000000004</v>
      </c>
      <c r="R56" s="15" t="s">
        <v>81</v>
      </c>
      <c r="S56" s="19" t="s">
        <v>25</v>
      </c>
      <c r="T56" s="19">
        <f t="shared" si="38"/>
        <v>24</v>
      </c>
      <c r="U56" s="18">
        <f t="shared" si="4"/>
        <v>2.4000000000000004</v>
      </c>
      <c r="V56" s="39"/>
      <c r="W56" s="32" t="s">
        <v>14</v>
      </c>
      <c r="X56" s="15">
        <f>$D$28</f>
        <v>0</v>
      </c>
      <c r="Y56" s="81">
        <f>X56*$C$28</f>
        <v>0</v>
      </c>
      <c r="AC56" s="15" t="s">
        <v>456</v>
      </c>
      <c r="AD56" s="15">
        <f>$G$20</f>
        <v>300</v>
      </c>
      <c r="AE56" s="22">
        <f t="shared" si="36"/>
        <v>30</v>
      </c>
    </row>
    <row r="57" spans="2:31" x14ac:dyDescent="0.2">
      <c r="B57" s="85" t="str">
        <f>RBA!B20</f>
        <v>Engaged in specific businesses/activities</v>
      </c>
      <c r="C57" s="21" t="str">
        <f>IF($C$49="N/A", "N/A",RBA!D20)</f>
        <v>None of the above</v>
      </c>
      <c r="D57" s="38"/>
      <c r="E57" s="38"/>
      <c r="F57" s="20"/>
      <c r="G57" s="22">
        <f>VLOOKUP(C57,AC52:AE58,3,0)</f>
        <v>0.1</v>
      </c>
      <c r="M57" s="15" t="s">
        <v>82</v>
      </c>
      <c r="N57" s="19" t="s">
        <v>25</v>
      </c>
      <c r="O57" s="19">
        <f t="shared" si="37"/>
        <v>24</v>
      </c>
      <c r="P57" s="18">
        <f t="shared" si="30"/>
        <v>2.4000000000000004</v>
      </c>
      <c r="R57" s="15" t="s">
        <v>82</v>
      </c>
      <c r="S57" s="19" t="s">
        <v>25</v>
      </c>
      <c r="T57" s="19">
        <f t="shared" si="38"/>
        <v>24</v>
      </c>
      <c r="U57" s="18">
        <f t="shared" si="4"/>
        <v>2.4000000000000004</v>
      </c>
      <c r="V57" s="39"/>
      <c r="W57" s="39"/>
      <c r="X57" s="39"/>
      <c r="Y57" s="39"/>
      <c r="AC57" s="15" t="s">
        <v>457</v>
      </c>
      <c r="AD57" s="15">
        <f>$G$20</f>
        <v>300</v>
      </c>
      <c r="AE57" s="22">
        <f t="shared" si="36"/>
        <v>30</v>
      </c>
    </row>
    <row r="58" spans="2:31" x14ac:dyDescent="0.2">
      <c r="B58" s="70" t="str">
        <f>B39</f>
        <v xml:space="preserve">Initial Risk Assessment </v>
      </c>
      <c r="C58" s="71"/>
      <c r="D58" s="80"/>
      <c r="E58" s="80"/>
      <c r="F58" s="72"/>
      <c r="G58" s="73">
        <f>SUM(G49:G54,G57)</f>
        <v>1.2000000000000002</v>
      </c>
      <c r="M58" s="15" t="s">
        <v>83</v>
      </c>
      <c r="N58" s="19" t="s">
        <v>17</v>
      </c>
      <c r="O58" s="19">
        <f t="shared" ref="O58:O59" si="39">$E$5</f>
        <v>3</v>
      </c>
      <c r="P58" s="18">
        <f t="shared" si="30"/>
        <v>0.30000000000000004</v>
      </c>
      <c r="R58" s="15" t="s">
        <v>83</v>
      </c>
      <c r="S58" s="19" t="s">
        <v>17</v>
      </c>
      <c r="T58" s="19">
        <f t="shared" ref="T58:T59" si="40">$E$5</f>
        <v>3</v>
      </c>
      <c r="U58" s="18">
        <f t="shared" si="4"/>
        <v>0.30000000000000004</v>
      </c>
      <c r="V58" s="39"/>
      <c r="W58" s="39"/>
      <c r="X58" s="39"/>
      <c r="Y58" s="39"/>
      <c r="AC58" s="15" t="s">
        <v>458</v>
      </c>
      <c r="AD58" s="15">
        <f t="shared" ref="AD58" si="41">IF($G$49=0.4,$D$20, IF($G$49=1.2, $E$20, "N/A"))</f>
        <v>1</v>
      </c>
      <c r="AE58" s="22">
        <f t="shared" si="36"/>
        <v>0.1</v>
      </c>
    </row>
    <row r="59" spans="2:31" x14ac:dyDescent="0.2">
      <c r="B59" s="69" t="str">
        <f>B24</f>
        <v>Able to provide robust evidence of identity</v>
      </c>
      <c r="C59" s="21" t="str">
        <f>IF($C$49="N/A", "N/A",RBA!D24)</f>
        <v>Yes</v>
      </c>
      <c r="D59" s="38"/>
      <c r="E59" s="38"/>
      <c r="F59" s="20"/>
      <c r="G59" s="22">
        <f>VLOOKUP(C59,W34:Y35,3,0)</f>
        <v>0</v>
      </c>
      <c r="M59" s="15" t="s">
        <v>84</v>
      </c>
      <c r="N59" s="19" t="s">
        <v>17</v>
      </c>
      <c r="O59" s="19">
        <f t="shared" si="39"/>
        <v>3</v>
      </c>
      <c r="P59" s="18">
        <f t="shared" si="30"/>
        <v>0.30000000000000004</v>
      </c>
      <c r="R59" s="15" t="s">
        <v>84</v>
      </c>
      <c r="S59" s="19" t="s">
        <v>17</v>
      </c>
      <c r="T59" s="19">
        <f t="shared" si="40"/>
        <v>3</v>
      </c>
      <c r="U59" s="18">
        <f t="shared" si="4"/>
        <v>0.30000000000000004</v>
      </c>
      <c r="V59" s="39"/>
      <c r="W59" s="39"/>
      <c r="X59" s="39"/>
      <c r="Y59" s="39"/>
    </row>
    <row r="60" spans="2:31" x14ac:dyDescent="0.2">
      <c r="B60" s="69" t="str">
        <f t="shared" ref="B60:B63" si="42">B25</f>
        <v>Company Watchlist Screening</v>
      </c>
      <c r="C60" s="21" t="str">
        <f>IF($C$49="N/A", "N/A",RBA!D25)</f>
        <v>No</v>
      </c>
      <c r="D60" s="38"/>
      <c r="E60" s="38"/>
      <c r="F60" s="20"/>
      <c r="G60" s="22">
        <f>VLOOKUP(C60,W39:Y41,3,0)</f>
        <v>0</v>
      </c>
      <c r="M60" s="15" t="s">
        <v>85</v>
      </c>
      <c r="N60" s="19" t="s">
        <v>19</v>
      </c>
      <c r="O60" s="19">
        <f>$D$5</f>
        <v>1</v>
      </c>
      <c r="P60" s="18">
        <f t="shared" si="30"/>
        <v>0.1</v>
      </c>
      <c r="R60" s="15" t="s">
        <v>85</v>
      </c>
      <c r="S60" s="19" t="s">
        <v>19</v>
      </c>
      <c r="T60" s="19">
        <f>$D$5</f>
        <v>1</v>
      </c>
      <c r="U60" s="18">
        <f t="shared" si="4"/>
        <v>0.1</v>
      </c>
      <c r="V60" s="39"/>
      <c r="W60" s="39"/>
      <c r="X60" s="39"/>
      <c r="Y60" s="39"/>
    </row>
    <row r="61" spans="2:31" x14ac:dyDescent="0.2">
      <c r="B61" s="69" t="str">
        <f t="shared" si="42"/>
        <v>Sanction Screening</v>
      </c>
      <c r="C61" s="21" t="str">
        <f>IF($C$49="N/A", "N/A",RBA!D26)</f>
        <v>No</v>
      </c>
      <c r="D61" s="38"/>
      <c r="E61" s="38"/>
      <c r="F61" s="20"/>
      <c r="G61" s="22">
        <f>VLOOKUP(C61,W45:Y46,3,0)</f>
        <v>0</v>
      </c>
      <c r="M61" s="15" t="s">
        <v>86</v>
      </c>
      <c r="N61" s="19" t="s">
        <v>87</v>
      </c>
      <c r="O61" s="19">
        <f>$G$5</f>
        <v>300</v>
      </c>
      <c r="P61" s="18">
        <f t="shared" si="30"/>
        <v>30</v>
      </c>
      <c r="R61" s="15" t="s">
        <v>86</v>
      </c>
      <c r="S61" s="19" t="s">
        <v>87</v>
      </c>
      <c r="T61" s="19">
        <f>$G$5</f>
        <v>300</v>
      </c>
      <c r="U61" s="18">
        <f t="shared" si="4"/>
        <v>30</v>
      </c>
      <c r="V61" s="39"/>
      <c r="W61" s="39"/>
      <c r="X61" s="39"/>
      <c r="Y61" s="39"/>
    </row>
    <row r="62" spans="2:31" x14ac:dyDescent="0.2">
      <c r="B62" s="69" t="str">
        <f t="shared" si="42"/>
        <v>PEP Screening</v>
      </c>
      <c r="C62" s="21" t="str">
        <f>IF($C$49="N/A", "N/A",RBA!D27)</f>
        <v>No</v>
      </c>
      <c r="D62" s="38"/>
      <c r="E62" s="38"/>
      <c r="F62" s="20"/>
      <c r="G62" s="22">
        <f>VLOOKUP(C62,W50:Y51,3,0)</f>
        <v>0</v>
      </c>
      <c r="M62" s="15" t="s">
        <v>88</v>
      </c>
      <c r="N62" s="19" t="s">
        <v>17</v>
      </c>
      <c r="O62" s="19">
        <f t="shared" ref="O62:O63" si="43">$E$5</f>
        <v>3</v>
      </c>
      <c r="P62" s="18">
        <f t="shared" si="30"/>
        <v>0.30000000000000004</v>
      </c>
      <c r="R62" s="15" t="s">
        <v>88</v>
      </c>
      <c r="S62" s="19" t="s">
        <v>17</v>
      </c>
      <c r="T62" s="19">
        <f t="shared" ref="T62:T63" si="44">$E$5</f>
        <v>3</v>
      </c>
      <c r="U62" s="18">
        <f t="shared" si="4"/>
        <v>0.30000000000000004</v>
      </c>
      <c r="V62" s="39"/>
      <c r="W62" s="39"/>
      <c r="X62" s="39"/>
      <c r="Y62" s="39"/>
    </row>
    <row r="63" spans="2:31" x14ac:dyDescent="0.2">
      <c r="B63" s="69" t="str">
        <f t="shared" si="42"/>
        <v>Adverse Mdedia/Customer Reputation Screening</v>
      </c>
      <c r="C63" s="21" t="str">
        <f>IF($C$49="N/A", "N/A",RBA!D28)</f>
        <v>No</v>
      </c>
      <c r="D63" s="38"/>
      <c r="E63" s="38"/>
      <c r="F63" s="20"/>
      <c r="G63" s="22">
        <f>VLOOKUP(C63,W55:Y56,3,0)</f>
        <v>0</v>
      </c>
      <c r="M63" s="15" t="s">
        <v>89</v>
      </c>
      <c r="N63" s="19" t="s">
        <v>17</v>
      </c>
      <c r="O63" s="19">
        <f t="shared" si="43"/>
        <v>3</v>
      </c>
      <c r="P63" s="18">
        <f t="shared" si="30"/>
        <v>0.30000000000000004</v>
      </c>
      <c r="R63" s="15" t="s">
        <v>89</v>
      </c>
      <c r="S63" s="19" t="s">
        <v>17</v>
      </c>
      <c r="T63" s="19">
        <f t="shared" si="44"/>
        <v>3</v>
      </c>
      <c r="U63" s="18">
        <f t="shared" si="4"/>
        <v>0.30000000000000004</v>
      </c>
      <c r="V63" s="39"/>
      <c r="W63" s="39"/>
      <c r="X63" s="39"/>
      <c r="Y63" s="39"/>
    </row>
    <row r="64" spans="2:31" x14ac:dyDescent="0.2">
      <c r="B64" s="70" t="str">
        <f>B23</f>
        <v>Final Risk Assessment</v>
      </c>
      <c r="C64" s="71"/>
      <c r="D64" s="80"/>
      <c r="E64" s="80"/>
      <c r="F64" s="72"/>
      <c r="G64" s="73">
        <f>SUM(G58:G63)</f>
        <v>1.2000000000000002</v>
      </c>
      <c r="M64" s="15" t="s">
        <v>90</v>
      </c>
      <c r="N64" s="19" t="s">
        <v>19</v>
      </c>
      <c r="O64" s="19">
        <f t="shared" ref="O64:O65" si="45">$D$5</f>
        <v>1</v>
      </c>
      <c r="P64" s="18">
        <f t="shared" si="30"/>
        <v>0.1</v>
      </c>
      <c r="R64" s="15" t="s">
        <v>90</v>
      </c>
      <c r="S64" s="19" t="s">
        <v>19</v>
      </c>
      <c r="T64" s="19">
        <f t="shared" ref="T64:T65" si="46">$D$5</f>
        <v>1</v>
      </c>
      <c r="U64" s="18">
        <f t="shared" si="4"/>
        <v>0.1</v>
      </c>
      <c r="V64" s="39"/>
      <c r="W64" s="39"/>
      <c r="X64" s="39"/>
      <c r="Y64" s="39"/>
    </row>
    <row r="65" spans="13:28" x14ac:dyDescent="0.2">
      <c r="M65" s="15" t="s">
        <v>91</v>
      </c>
      <c r="N65" s="19" t="s">
        <v>19</v>
      </c>
      <c r="O65" s="19">
        <f t="shared" si="45"/>
        <v>1</v>
      </c>
      <c r="P65" s="18">
        <f t="shared" si="30"/>
        <v>0.1</v>
      </c>
      <c r="R65" s="15" t="s">
        <v>91</v>
      </c>
      <c r="S65" s="19" t="s">
        <v>19</v>
      </c>
      <c r="T65" s="19">
        <f t="shared" si="46"/>
        <v>1</v>
      </c>
      <c r="U65" s="18">
        <f t="shared" si="4"/>
        <v>0.1</v>
      </c>
      <c r="V65" s="39"/>
      <c r="W65" s="39"/>
      <c r="X65" s="39"/>
      <c r="Y65" s="39"/>
    </row>
    <row r="66" spans="13:28" x14ac:dyDescent="0.2">
      <c r="M66" s="15" t="s">
        <v>92</v>
      </c>
      <c r="N66" s="19" t="s">
        <v>25</v>
      </c>
      <c r="O66" s="19">
        <f>$F$5</f>
        <v>24</v>
      </c>
      <c r="P66" s="18">
        <f t="shared" si="30"/>
        <v>2.4000000000000004</v>
      </c>
      <c r="R66" s="15" t="s">
        <v>92</v>
      </c>
      <c r="S66" s="19" t="s">
        <v>25</v>
      </c>
      <c r="T66" s="19">
        <f>$F$5</f>
        <v>24</v>
      </c>
      <c r="U66" s="18">
        <f t="shared" si="4"/>
        <v>2.4000000000000004</v>
      </c>
      <c r="V66" s="39"/>
      <c r="W66" s="39"/>
      <c r="X66" s="39"/>
      <c r="Y66" s="39"/>
    </row>
    <row r="67" spans="13:28" x14ac:dyDescent="0.2">
      <c r="M67" s="15" t="s">
        <v>93</v>
      </c>
      <c r="N67" s="19" t="s">
        <v>17</v>
      </c>
      <c r="O67" s="19">
        <f>$E$5</f>
        <v>3</v>
      </c>
      <c r="P67" s="18">
        <f t="shared" si="30"/>
        <v>0.30000000000000004</v>
      </c>
      <c r="R67" s="15" t="s">
        <v>93</v>
      </c>
      <c r="S67" s="19" t="s">
        <v>17</v>
      </c>
      <c r="T67" s="19">
        <f>$E$5</f>
        <v>3</v>
      </c>
      <c r="U67" s="18">
        <f t="shared" si="4"/>
        <v>0.30000000000000004</v>
      </c>
      <c r="V67" s="39"/>
      <c r="W67" s="39"/>
      <c r="X67" s="39"/>
      <c r="Y67" s="39"/>
    </row>
    <row r="68" spans="13:28" x14ac:dyDescent="0.2">
      <c r="M68" s="15" t="s">
        <v>94</v>
      </c>
      <c r="N68" s="19" t="s">
        <v>25</v>
      </c>
      <c r="O68" s="19">
        <f t="shared" ref="O68:O73" si="47">$F$5</f>
        <v>24</v>
      </c>
      <c r="P68" s="18">
        <f t="shared" si="30"/>
        <v>2.4000000000000004</v>
      </c>
      <c r="R68" s="15" t="s">
        <v>94</v>
      </c>
      <c r="S68" s="19" t="s">
        <v>25</v>
      </c>
      <c r="T68" s="19">
        <f t="shared" ref="T68:T73" si="48">$F$5</f>
        <v>24</v>
      </c>
      <c r="U68" s="18">
        <f t="shared" si="4"/>
        <v>2.4000000000000004</v>
      </c>
      <c r="V68" s="39"/>
      <c r="W68" s="39"/>
      <c r="X68" s="39"/>
      <c r="Y68" s="39"/>
    </row>
    <row r="69" spans="13:28" x14ac:dyDescent="0.2">
      <c r="M69" s="15" t="s">
        <v>95</v>
      </c>
      <c r="N69" s="19" t="s">
        <v>25</v>
      </c>
      <c r="O69" s="19">
        <f t="shared" si="47"/>
        <v>24</v>
      </c>
      <c r="P69" s="18">
        <f t="shared" ref="P69:P132" si="49">O69*$C$5</f>
        <v>2.4000000000000004</v>
      </c>
      <c r="R69" s="15" t="s">
        <v>95</v>
      </c>
      <c r="S69" s="19" t="s">
        <v>25</v>
      </c>
      <c r="T69" s="19">
        <f t="shared" si="48"/>
        <v>24</v>
      </c>
      <c r="U69" s="18">
        <f t="shared" si="4"/>
        <v>2.4000000000000004</v>
      </c>
      <c r="V69" s="39"/>
      <c r="W69" s="39"/>
      <c r="X69" s="39"/>
      <c r="Y69" s="39"/>
    </row>
    <row r="70" spans="13:28" x14ac:dyDescent="0.2">
      <c r="M70" s="15" t="s">
        <v>96</v>
      </c>
      <c r="N70" s="19" t="s">
        <v>25</v>
      </c>
      <c r="O70" s="19">
        <f t="shared" si="47"/>
        <v>24</v>
      </c>
      <c r="P70" s="18">
        <f t="shared" si="49"/>
        <v>2.4000000000000004</v>
      </c>
      <c r="R70" s="15" t="s">
        <v>96</v>
      </c>
      <c r="S70" s="19" t="s">
        <v>25</v>
      </c>
      <c r="T70" s="19">
        <f t="shared" si="48"/>
        <v>24</v>
      </c>
      <c r="U70" s="18">
        <f t="shared" ref="U70:U133" si="50">T70*$C$6</f>
        <v>2.4000000000000004</v>
      </c>
      <c r="V70" s="39"/>
      <c r="W70" s="39"/>
      <c r="X70" s="39"/>
      <c r="Y70" s="39"/>
    </row>
    <row r="71" spans="13:28" x14ac:dyDescent="0.2">
      <c r="M71" s="15" t="s">
        <v>97</v>
      </c>
      <c r="N71" s="19" t="s">
        <v>25</v>
      </c>
      <c r="O71" s="19">
        <f t="shared" si="47"/>
        <v>24</v>
      </c>
      <c r="P71" s="18">
        <f t="shared" si="49"/>
        <v>2.4000000000000004</v>
      </c>
      <c r="R71" s="15" t="s">
        <v>97</v>
      </c>
      <c r="S71" s="19" t="s">
        <v>25</v>
      </c>
      <c r="T71" s="19">
        <f t="shared" si="48"/>
        <v>24</v>
      </c>
      <c r="U71" s="18">
        <f t="shared" si="50"/>
        <v>2.4000000000000004</v>
      </c>
      <c r="V71" s="39"/>
      <c r="W71" s="39"/>
      <c r="X71" s="39"/>
      <c r="Y71" s="39"/>
    </row>
    <row r="72" spans="13:28" x14ac:dyDescent="0.2">
      <c r="M72" s="15" t="s">
        <v>98</v>
      </c>
      <c r="N72" s="19" t="s">
        <v>25</v>
      </c>
      <c r="O72" s="19">
        <f t="shared" si="47"/>
        <v>24</v>
      </c>
      <c r="P72" s="18">
        <f t="shared" si="49"/>
        <v>2.4000000000000004</v>
      </c>
      <c r="R72" s="15" t="s">
        <v>98</v>
      </c>
      <c r="S72" s="19" t="s">
        <v>25</v>
      </c>
      <c r="T72" s="19">
        <f t="shared" si="48"/>
        <v>24</v>
      </c>
      <c r="U72" s="18">
        <f t="shared" si="50"/>
        <v>2.4000000000000004</v>
      </c>
      <c r="V72" s="39"/>
      <c r="W72" s="39"/>
      <c r="X72" s="39"/>
      <c r="Y72" s="39"/>
    </row>
    <row r="73" spans="13:28" x14ac:dyDescent="0.2">
      <c r="M73" s="15" t="s">
        <v>99</v>
      </c>
      <c r="N73" s="19" t="s">
        <v>25</v>
      </c>
      <c r="O73" s="19">
        <f t="shared" si="47"/>
        <v>24</v>
      </c>
      <c r="P73" s="18">
        <f t="shared" si="49"/>
        <v>2.4000000000000004</v>
      </c>
      <c r="R73" s="15" t="s">
        <v>99</v>
      </c>
      <c r="S73" s="19" t="s">
        <v>25</v>
      </c>
      <c r="T73" s="19">
        <f t="shared" si="48"/>
        <v>24</v>
      </c>
      <c r="U73" s="18">
        <f t="shared" si="50"/>
        <v>2.4000000000000004</v>
      </c>
      <c r="V73" s="39"/>
      <c r="W73" s="39"/>
      <c r="X73" s="39"/>
      <c r="Y73" s="39"/>
      <c r="AA73" s="1"/>
    </row>
    <row r="74" spans="13:28" x14ac:dyDescent="0.2">
      <c r="M74" s="15" t="s">
        <v>100</v>
      </c>
      <c r="N74" s="19" t="s">
        <v>19</v>
      </c>
      <c r="O74" s="19">
        <f>$D$5</f>
        <v>1</v>
      </c>
      <c r="P74" s="18">
        <f t="shared" si="49"/>
        <v>0.1</v>
      </c>
      <c r="R74" s="15" t="s">
        <v>100</v>
      </c>
      <c r="S74" s="19" t="s">
        <v>19</v>
      </c>
      <c r="T74" s="19">
        <f>$D$5</f>
        <v>1</v>
      </c>
      <c r="U74" s="18">
        <f t="shared" si="50"/>
        <v>0.1</v>
      </c>
      <c r="V74" s="39"/>
      <c r="W74" s="39"/>
      <c r="X74" s="39"/>
      <c r="Y74" s="39"/>
    </row>
    <row r="75" spans="13:28" x14ac:dyDescent="0.2">
      <c r="M75" s="15" t="s">
        <v>101</v>
      </c>
      <c r="N75" s="19" t="s">
        <v>25</v>
      </c>
      <c r="O75" s="19">
        <f>$F$5</f>
        <v>24</v>
      </c>
      <c r="P75" s="18">
        <f t="shared" si="49"/>
        <v>2.4000000000000004</v>
      </c>
      <c r="R75" s="15" t="s">
        <v>101</v>
      </c>
      <c r="S75" s="19" t="s">
        <v>25</v>
      </c>
      <c r="T75" s="19">
        <f>$F$5</f>
        <v>24</v>
      </c>
      <c r="U75" s="18">
        <f t="shared" si="50"/>
        <v>2.4000000000000004</v>
      </c>
      <c r="V75" s="39"/>
      <c r="W75" s="39"/>
      <c r="X75" s="39"/>
      <c r="Y75" s="39"/>
      <c r="AB75" s="1"/>
    </row>
    <row r="76" spans="13:28" x14ac:dyDescent="0.2">
      <c r="M76" s="15" t="s">
        <v>102</v>
      </c>
      <c r="N76" s="19" t="s">
        <v>17</v>
      </c>
      <c r="O76" s="19">
        <f t="shared" ref="O76:O78" si="51">$E$5</f>
        <v>3</v>
      </c>
      <c r="P76" s="18">
        <f t="shared" si="49"/>
        <v>0.30000000000000004</v>
      </c>
      <c r="R76" s="15" t="s">
        <v>102</v>
      </c>
      <c r="S76" s="19" t="s">
        <v>17</v>
      </c>
      <c r="T76" s="19">
        <f t="shared" ref="T76:T78" si="52">$E$5</f>
        <v>3</v>
      </c>
      <c r="U76" s="18">
        <f t="shared" si="50"/>
        <v>0.30000000000000004</v>
      </c>
      <c r="V76" s="39"/>
      <c r="W76" s="39"/>
      <c r="X76" s="39"/>
      <c r="Y76" s="39"/>
    </row>
    <row r="77" spans="13:28" x14ac:dyDescent="0.2">
      <c r="M77" s="15" t="s">
        <v>103</v>
      </c>
      <c r="N77" s="19" t="s">
        <v>17</v>
      </c>
      <c r="O77" s="19">
        <f t="shared" si="51"/>
        <v>3</v>
      </c>
      <c r="P77" s="18">
        <f t="shared" si="49"/>
        <v>0.30000000000000004</v>
      </c>
      <c r="R77" s="15" t="s">
        <v>103</v>
      </c>
      <c r="S77" s="19" t="s">
        <v>17</v>
      </c>
      <c r="T77" s="19">
        <f t="shared" si="52"/>
        <v>3</v>
      </c>
      <c r="U77" s="18">
        <f t="shared" si="50"/>
        <v>0.30000000000000004</v>
      </c>
      <c r="V77" s="39"/>
      <c r="W77" s="39"/>
      <c r="X77" s="39"/>
      <c r="Y77" s="39"/>
    </row>
    <row r="78" spans="13:28" x14ac:dyDescent="0.2">
      <c r="M78" s="15" t="s">
        <v>104</v>
      </c>
      <c r="N78" s="19" t="s">
        <v>17</v>
      </c>
      <c r="O78" s="19">
        <f t="shared" si="51"/>
        <v>3</v>
      </c>
      <c r="P78" s="18">
        <f t="shared" si="49"/>
        <v>0.30000000000000004</v>
      </c>
      <c r="R78" s="15" t="s">
        <v>104</v>
      </c>
      <c r="S78" s="19" t="s">
        <v>17</v>
      </c>
      <c r="T78" s="19">
        <f t="shared" si="52"/>
        <v>3</v>
      </c>
      <c r="U78" s="18">
        <f t="shared" si="50"/>
        <v>0.30000000000000004</v>
      </c>
      <c r="V78" s="39"/>
      <c r="W78" s="39"/>
      <c r="X78" s="39"/>
      <c r="Y78" s="39"/>
    </row>
    <row r="79" spans="13:28" x14ac:dyDescent="0.2">
      <c r="M79" s="15" t="s">
        <v>105</v>
      </c>
      <c r="N79" s="19" t="s">
        <v>19</v>
      </c>
      <c r="O79" s="19">
        <f t="shared" ref="O79:O80" si="53">$D$5</f>
        <v>1</v>
      </c>
      <c r="P79" s="18">
        <f t="shared" si="49"/>
        <v>0.1</v>
      </c>
      <c r="R79" s="15" t="s">
        <v>105</v>
      </c>
      <c r="S79" s="19" t="s">
        <v>19</v>
      </c>
      <c r="T79" s="19">
        <f t="shared" ref="T79:T80" si="54">$D$5</f>
        <v>1</v>
      </c>
      <c r="U79" s="18">
        <f t="shared" si="50"/>
        <v>0.1</v>
      </c>
      <c r="V79" s="39"/>
      <c r="W79" s="39"/>
      <c r="X79" s="39"/>
      <c r="Y79" s="39"/>
    </row>
    <row r="80" spans="13:28" x14ac:dyDescent="0.2">
      <c r="M80" s="15" t="s">
        <v>106</v>
      </c>
      <c r="N80" s="19" t="s">
        <v>19</v>
      </c>
      <c r="O80" s="19">
        <f t="shared" si="53"/>
        <v>1</v>
      </c>
      <c r="P80" s="18">
        <f t="shared" si="49"/>
        <v>0.1</v>
      </c>
      <c r="R80" s="15" t="s">
        <v>106</v>
      </c>
      <c r="S80" s="19" t="s">
        <v>19</v>
      </c>
      <c r="T80" s="19">
        <f t="shared" si="54"/>
        <v>1</v>
      </c>
      <c r="U80" s="18">
        <f t="shared" si="50"/>
        <v>0.1</v>
      </c>
      <c r="V80" s="39"/>
      <c r="W80" s="39"/>
      <c r="X80" s="39"/>
      <c r="Y80" s="39"/>
    </row>
    <row r="81" spans="13:25" x14ac:dyDescent="0.2">
      <c r="M81" s="15" t="s">
        <v>107</v>
      </c>
      <c r="N81" s="19" t="s">
        <v>17</v>
      </c>
      <c r="O81" s="19">
        <f t="shared" ref="O81:O83" si="55">$E$5</f>
        <v>3</v>
      </c>
      <c r="P81" s="18">
        <f t="shared" si="49"/>
        <v>0.30000000000000004</v>
      </c>
      <c r="R81" s="15" t="s">
        <v>107</v>
      </c>
      <c r="S81" s="19" t="s">
        <v>17</v>
      </c>
      <c r="T81" s="19">
        <f t="shared" ref="T81:T83" si="56">$E$5</f>
        <v>3</v>
      </c>
      <c r="U81" s="18">
        <f t="shared" si="50"/>
        <v>0.30000000000000004</v>
      </c>
      <c r="V81" s="39"/>
      <c r="W81" s="39"/>
      <c r="X81" s="39"/>
      <c r="Y81" s="39"/>
    </row>
    <row r="82" spans="13:25" x14ac:dyDescent="0.2">
      <c r="M82" s="15" t="s">
        <v>108</v>
      </c>
      <c r="N82" s="19" t="s">
        <v>17</v>
      </c>
      <c r="O82" s="19">
        <f t="shared" si="55"/>
        <v>3</v>
      </c>
      <c r="P82" s="18">
        <f t="shared" si="49"/>
        <v>0.30000000000000004</v>
      </c>
      <c r="R82" s="15" t="s">
        <v>108</v>
      </c>
      <c r="S82" s="19" t="s">
        <v>17</v>
      </c>
      <c r="T82" s="19">
        <f t="shared" si="56"/>
        <v>3</v>
      </c>
      <c r="U82" s="18">
        <f t="shared" si="50"/>
        <v>0.30000000000000004</v>
      </c>
      <c r="V82" s="39"/>
      <c r="W82" s="39"/>
      <c r="X82" s="39"/>
      <c r="Y82" s="39"/>
    </row>
    <row r="83" spans="13:25" x14ac:dyDescent="0.2">
      <c r="M83" s="15" t="s">
        <v>109</v>
      </c>
      <c r="N83" s="19" t="s">
        <v>17</v>
      </c>
      <c r="O83" s="19">
        <f t="shared" si="55"/>
        <v>3</v>
      </c>
      <c r="P83" s="18">
        <f t="shared" si="49"/>
        <v>0.30000000000000004</v>
      </c>
      <c r="R83" s="15" t="s">
        <v>109</v>
      </c>
      <c r="S83" s="19" t="s">
        <v>17</v>
      </c>
      <c r="T83" s="19">
        <f t="shared" si="56"/>
        <v>3</v>
      </c>
      <c r="U83" s="18">
        <f t="shared" si="50"/>
        <v>0.30000000000000004</v>
      </c>
      <c r="V83" s="39"/>
      <c r="W83" s="39"/>
      <c r="X83" s="39"/>
      <c r="Y83" s="39"/>
    </row>
    <row r="84" spans="13:25" x14ac:dyDescent="0.2">
      <c r="M84" s="15" t="s">
        <v>110</v>
      </c>
      <c r="N84" s="19" t="s">
        <v>25</v>
      </c>
      <c r="O84" s="19">
        <f t="shared" ref="O84:O86" si="57">$F$5</f>
        <v>24</v>
      </c>
      <c r="P84" s="18">
        <f t="shared" si="49"/>
        <v>2.4000000000000004</v>
      </c>
      <c r="R84" s="15" t="s">
        <v>110</v>
      </c>
      <c r="S84" s="19" t="s">
        <v>25</v>
      </c>
      <c r="T84" s="19">
        <f t="shared" ref="T84:T86" si="58">$F$5</f>
        <v>24</v>
      </c>
      <c r="U84" s="18">
        <f t="shared" si="50"/>
        <v>2.4000000000000004</v>
      </c>
      <c r="V84" s="39"/>
      <c r="W84" s="39"/>
      <c r="X84" s="39"/>
      <c r="Y84" s="39"/>
    </row>
    <row r="85" spans="13:25" x14ac:dyDescent="0.2">
      <c r="M85" s="15" t="s">
        <v>111</v>
      </c>
      <c r="N85" s="19" t="s">
        <v>25</v>
      </c>
      <c r="O85" s="19">
        <f t="shared" si="57"/>
        <v>24</v>
      </c>
      <c r="P85" s="18">
        <f t="shared" si="49"/>
        <v>2.4000000000000004</v>
      </c>
      <c r="R85" s="15" t="s">
        <v>111</v>
      </c>
      <c r="S85" s="19" t="s">
        <v>25</v>
      </c>
      <c r="T85" s="19">
        <f t="shared" si="58"/>
        <v>24</v>
      </c>
      <c r="U85" s="18">
        <f t="shared" si="50"/>
        <v>2.4000000000000004</v>
      </c>
      <c r="V85" s="39"/>
      <c r="W85" s="39"/>
      <c r="X85" s="39"/>
      <c r="Y85" s="39"/>
    </row>
    <row r="86" spans="13:25" x14ac:dyDescent="0.2">
      <c r="M86" s="15" t="s">
        <v>112</v>
      </c>
      <c r="N86" s="19" t="s">
        <v>25</v>
      </c>
      <c r="O86" s="19">
        <f t="shared" si="57"/>
        <v>24</v>
      </c>
      <c r="P86" s="18">
        <f t="shared" si="49"/>
        <v>2.4000000000000004</v>
      </c>
      <c r="R86" s="15" t="s">
        <v>112</v>
      </c>
      <c r="S86" s="19" t="s">
        <v>25</v>
      </c>
      <c r="T86" s="19">
        <f t="shared" si="58"/>
        <v>24</v>
      </c>
      <c r="U86" s="18">
        <f t="shared" si="50"/>
        <v>2.4000000000000004</v>
      </c>
      <c r="V86" s="39"/>
      <c r="W86" s="39"/>
      <c r="X86" s="39"/>
      <c r="Y86" s="39"/>
    </row>
    <row r="87" spans="13:25" x14ac:dyDescent="0.2">
      <c r="M87" s="15" t="s">
        <v>113</v>
      </c>
      <c r="N87" s="19" t="s">
        <v>19</v>
      </c>
      <c r="O87" s="19">
        <f>$D$5</f>
        <v>1</v>
      </c>
      <c r="P87" s="18">
        <f t="shared" si="49"/>
        <v>0.1</v>
      </c>
      <c r="R87" s="15" t="s">
        <v>113</v>
      </c>
      <c r="S87" s="19" t="s">
        <v>19</v>
      </c>
      <c r="T87" s="19">
        <f>$D$5</f>
        <v>1</v>
      </c>
      <c r="U87" s="18">
        <f t="shared" si="50"/>
        <v>0.1</v>
      </c>
      <c r="V87" s="39"/>
      <c r="W87" s="39"/>
      <c r="X87" s="39"/>
      <c r="Y87" s="39"/>
    </row>
    <row r="88" spans="13:25" x14ac:dyDescent="0.2">
      <c r="M88" s="15" t="s">
        <v>114</v>
      </c>
      <c r="N88" s="19" t="s">
        <v>25</v>
      </c>
      <c r="O88" s="19">
        <f>$F$5</f>
        <v>24</v>
      </c>
      <c r="P88" s="18">
        <f t="shared" si="49"/>
        <v>2.4000000000000004</v>
      </c>
      <c r="R88" s="15" t="s">
        <v>114</v>
      </c>
      <c r="S88" s="19" t="s">
        <v>25</v>
      </c>
      <c r="T88" s="19">
        <f>$F$5</f>
        <v>24</v>
      </c>
      <c r="U88" s="18">
        <f t="shared" si="50"/>
        <v>2.4000000000000004</v>
      </c>
      <c r="V88" s="39"/>
      <c r="W88" s="39"/>
      <c r="X88" s="39"/>
      <c r="Y88" s="39"/>
    </row>
    <row r="89" spans="13:25" x14ac:dyDescent="0.2">
      <c r="M89" s="15" t="s">
        <v>115</v>
      </c>
      <c r="N89" s="19" t="s">
        <v>17</v>
      </c>
      <c r="O89" s="19">
        <f>$E$5</f>
        <v>3</v>
      </c>
      <c r="P89" s="18">
        <f t="shared" si="49"/>
        <v>0.30000000000000004</v>
      </c>
      <c r="R89" s="15" t="s">
        <v>115</v>
      </c>
      <c r="S89" s="19" t="s">
        <v>17</v>
      </c>
      <c r="T89" s="19">
        <f>$E$5</f>
        <v>3</v>
      </c>
      <c r="U89" s="18">
        <f t="shared" si="50"/>
        <v>0.30000000000000004</v>
      </c>
      <c r="V89" s="39"/>
      <c r="W89" s="39"/>
      <c r="X89" s="39"/>
      <c r="Y89" s="39"/>
    </row>
    <row r="90" spans="13:25" x14ac:dyDescent="0.2">
      <c r="M90" s="15" t="s">
        <v>116</v>
      </c>
      <c r="N90" s="19" t="s">
        <v>19</v>
      </c>
      <c r="O90" s="19">
        <f t="shared" ref="O90:O91" si="59">$D$5</f>
        <v>1</v>
      </c>
      <c r="P90" s="18">
        <f t="shared" si="49"/>
        <v>0.1</v>
      </c>
      <c r="R90" s="15" t="s">
        <v>116</v>
      </c>
      <c r="S90" s="19" t="s">
        <v>19</v>
      </c>
      <c r="T90" s="19">
        <f t="shared" ref="T90:T91" si="60">$D$5</f>
        <v>1</v>
      </c>
      <c r="U90" s="18">
        <f t="shared" si="50"/>
        <v>0.1</v>
      </c>
      <c r="V90" s="39"/>
      <c r="W90" s="39"/>
      <c r="X90" s="39"/>
      <c r="Y90" s="39"/>
    </row>
    <row r="91" spans="13:25" x14ac:dyDescent="0.2">
      <c r="M91" s="15" t="s">
        <v>117</v>
      </c>
      <c r="N91" s="19" t="s">
        <v>19</v>
      </c>
      <c r="O91" s="19">
        <f t="shared" si="59"/>
        <v>1</v>
      </c>
      <c r="P91" s="18">
        <f t="shared" si="49"/>
        <v>0.1</v>
      </c>
      <c r="R91" s="15" t="s">
        <v>117</v>
      </c>
      <c r="S91" s="19" t="s">
        <v>19</v>
      </c>
      <c r="T91" s="19">
        <f t="shared" si="60"/>
        <v>1</v>
      </c>
      <c r="U91" s="18">
        <f t="shared" si="50"/>
        <v>0.1</v>
      </c>
      <c r="V91" s="39"/>
      <c r="W91" s="39"/>
      <c r="X91" s="39"/>
      <c r="Y91" s="39"/>
    </row>
    <row r="92" spans="13:25" x14ac:dyDescent="0.2">
      <c r="M92" s="15" t="s">
        <v>118</v>
      </c>
      <c r="N92" s="19" t="s">
        <v>17</v>
      </c>
      <c r="O92" s="19">
        <f t="shared" ref="O92:O94" si="61">$E$5</f>
        <v>3</v>
      </c>
      <c r="P92" s="18">
        <f t="shared" si="49"/>
        <v>0.30000000000000004</v>
      </c>
      <c r="R92" s="15" t="s">
        <v>118</v>
      </c>
      <c r="S92" s="19" t="s">
        <v>17</v>
      </c>
      <c r="T92" s="19">
        <f t="shared" ref="T92:T94" si="62">$E$5</f>
        <v>3</v>
      </c>
      <c r="U92" s="18">
        <f t="shared" si="50"/>
        <v>0.30000000000000004</v>
      </c>
      <c r="V92" s="39"/>
      <c r="W92" s="39"/>
      <c r="X92" s="39"/>
      <c r="Y92" s="39"/>
    </row>
    <row r="93" spans="13:25" x14ac:dyDescent="0.2">
      <c r="M93" s="15" t="s">
        <v>119</v>
      </c>
      <c r="N93" s="19" t="s">
        <v>17</v>
      </c>
      <c r="O93" s="19">
        <f t="shared" si="61"/>
        <v>3</v>
      </c>
      <c r="P93" s="18">
        <f t="shared" si="49"/>
        <v>0.30000000000000004</v>
      </c>
      <c r="R93" s="15" t="s">
        <v>119</v>
      </c>
      <c r="S93" s="19" t="s">
        <v>17</v>
      </c>
      <c r="T93" s="19">
        <f t="shared" si="62"/>
        <v>3</v>
      </c>
      <c r="U93" s="18">
        <f t="shared" si="50"/>
        <v>0.30000000000000004</v>
      </c>
      <c r="V93" s="39"/>
      <c r="W93" s="39"/>
      <c r="X93" s="39"/>
      <c r="Y93" s="39"/>
    </row>
    <row r="94" spans="13:25" x14ac:dyDescent="0.2">
      <c r="M94" s="15" t="s">
        <v>120</v>
      </c>
      <c r="N94" s="19" t="s">
        <v>17</v>
      </c>
      <c r="O94" s="19">
        <f t="shared" si="61"/>
        <v>3</v>
      </c>
      <c r="P94" s="18">
        <f t="shared" si="49"/>
        <v>0.30000000000000004</v>
      </c>
      <c r="R94" s="15" t="s">
        <v>120</v>
      </c>
      <c r="S94" s="19" t="s">
        <v>17</v>
      </c>
      <c r="T94" s="19">
        <f t="shared" si="62"/>
        <v>3</v>
      </c>
      <c r="U94" s="18">
        <f t="shared" si="50"/>
        <v>0.30000000000000004</v>
      </c>
      <c r="V94" s="39"/>
      <c r="W94" s="39"/>
      <c r="X94" s="39"/>
      <c r="Y94" s="39"/>
    </row>
    <row r="95" spans="13:25" x14ac:dyDescent="0.2">
      <c r="M95" s="15" t="s">
        <v>121</v>
      </c>
      <c r="N95" s="19" t="s">
        <v>25</v>
      </c>
      <c r="O95" s="19">
        <f>$F$5</f>
        <v>24</v>
      </c>
      <c r="P95" s="18">
        <f t="shared" si="49"/>
        <v>2.4000000000000004</v>
      </c>
      <c r="R95" s="15" t="s">
        <v>121</v>
      </c>
      <c r="S95" s="19" t="s">
        <v>25</v>
      </c>
      <c r="T95" s="19">
        <f>$F$5</f>
        <v>24</v>
      </c>
      <c r="U95" s="18">
        <f t="shared" si="50"/>
        <v>2.4000000000000004</v>
      </c>
      <c r="V95" s="39"/>
      <c r="W95" s="39"/>
      <c r="X95" s="39"/>
      <c r="Y95" s="39"/>
    </row>
    <row r="96" spans="13:25" x14ac:dyDescent="0.2">
      <c r="M96" s="15" t="s">
        <v>122</v>
      </c>
      <c r="N96" s="19" t="s">
        <v>19</v>
      </c>
      <c r="O96" s="19">
        <f>$D$5</f>
        <v>1</v>
      </c>
      <c r="P96" s="18">
        <f t="shared" si="49"/>
        <v>0.1</v>
      </c>
      <c r="R96" s="15" t="s">
        <v>122</v>
      </c>
      <c r="S96" s="19" t="s">
        <v>19</v>
      </c>
      <c r="T96" s="19">
        <f>$D$5</f>
        <v>1</v>
      </c>
      <c r="U96" s="18">
        <f t="shared" si="50"/>
        <v>0.1</v>
      </c>
      <c r="V96" s="39"/>
      <c r="W96" s="39"/>
      <c r="X96" s="39"/>
      <c r="Y96" s="39"/>
    </row>
    <row r="97" spans="13:25" x14ac:dyDescent="0.2">
      <c r="M97" s="15" t="s">
        <v>123</v>
      </c>
      <c r="N97" s="19" t="s">
        <v>25</v>
      </c>
      <c r="O97" s="19">
        <f t="shared" ref="O97:O100" si="63">$F$5</f>
        <v>24</v>
      </c>
      <c r="P97" s="18">
        <f t="shared" si="49"/>
        <v>2.4000000000000004</v>
      </c>
      <c r="R97" s="15" t="s">
        <v>123</v>
      </c>
      <c r="S97" s="19" t="s">
        <v>25</v>
      </c>
      <c r="T97" s="19">
        <f t="shared" ref="T97:T100" si="64">$F$5</f>
        <v>24</v>
      </c>
      <c r="U97" s="18">
        <f t="shared" si="50"/>
        <v>2.4000000000000004</v>
      </c>
      <c r="V97" s="39"/>
      <c r="W97" s="39"/>
      <c r="X97" s="39"/>
      <c r="Y97" s="39"/>
    </row>
    <row r="98" spans="13:25" x14ac:dyDescent="0.2">
      <c r="M98" s="15" t="s">
        <v>124</v>
      </c>
      <c r="N98" s="19" t="s">
        <v>25</v>
      </c>
      <c r="O98" s="19">
        <f t="shared" si="63"/>
        <v>24</v>
      </c>
      <c r="P98" s="18">
        <f t="shared" si="49"/>
        <v>2.4000000000000004</v>
      </c>
      <c r="R98" s="15" t="s">
        <v>124</v>
      </c>
      <c r="S98" s="19" t="s">
        <v>25</v>
      </c>
      <c r="T98" s="19">
        <f t="shared" si="64"/>
        <v>24</v>
      </c>
      <c r="U98" s="18">
        <f t="shared" si="50"/>
        <v>2.4000000000000004</v>
      </c>
      <c r="V98" s="39"/>
      <c r="W98" s="39"/>
      <c r="X98" s="39"/>
      <c r="Y98" s="39"/>
    </row>
    <row r="99" spans="13:25" x14ac:dyDescent="0.2">
      <c r="M99" s="15" t="s">
        <v>125</v>
      </c>
      <c r="N99" s="19" t="s">
        <v>25</v>
      </c>
      <c r="O99" s="19">
        <f t="shared" si="63"/>
        <v>24</v>
      </c>
      <c r="P99" s="18">
        <f t="shared" si="49"/>
        <v>2.4000000000000004</v>
      </c>
      <c r="R99" s="15" t="s">
        <v>125</v>
      </c>
      <c r="S99" s="19" t="s">
        <v>25</v>
      </c>
      <c r="T99" s="19">
        <f t="shared" si="64"/>
        <v>24</v>
      </c>
      <c r="U99" s="18">
        <f t="shared" si="50"/>
        <v>2.4000000000000004</v>
      </c>
      <c r="V99" s="39"/>
      <c r="W99" s="39"/>
      <c r="X99" s="39"/>
      <c r="Y99" s="39"/>
    </row>
    <row r="100" spans="13:25" x14ac:dyDescent="0.2">
      <c r="M100" s="15" t="s">
        <v>126</v>
      </c>
      <c r="N100" s="19" t="s">
        <v>25</v>
      </c>
      <c r="O100" s="19">
        <f t="shared" si="63"/>
        <v>24</v>
      </c>
      <c r="P100" s="18">
        <f t="shared" si="49"/>
        <v>2.4000000000000004</v>
      </c>
      <c r="R100" s="15" t="s">
        <v>126</v>
      </c>
      <c r="S100" s="19" t="s">
        <v>25</v>
      </c>
      <c r="T100" s="19">
        <f t="shared" si="64"/>
        <v>24</v>
      </c>
      <c r="U100" s="18">
        <f t="shared" si="50"/>
        <v>2.4000000000000004</v>
      </c>
      <c r="V100" s="39"/>
      <c r="W100" s="39"/>
      <c r="X100" s="39"/>
      <c r="Y100" s="39"/>
    </row>
    <row r="101" spans="13:25" x14ac:dyDescent="0.2">
      <c r="M101" s="15" t="s">
        <v>127</v>
      </c>
      <c r="N101" s="19" t="s">
        <v>17</v>
      </c>
      <c r="O101" s="19">
        <f>$E$5</f>
        <v>3</v>
      </c>
      <c r="P101" s="18">
        <f t="shared" si="49"/>
        <v>0.30000000000000004</v>
      </c>
      <c r="R101" s="15" t="s">
        <v>127</v>
      </c>
      <c r="S101" s="19" t="s">
        <v>17</v>
      </c>
      <c r="T101" s="19">
        <f>$E$5</f>
        <v>3</v>
      </c>
      <c r="U101" s="18">
        <f t="shared" si="50"/>
        <v>0.30000000000000004</v>
      </c>
      <c r="V101" s="39"/>
      <c r="W101" s="39"/>
      <c r="X101" s="39"/>
      <c r="Y101" s="39"/>
    </row>
    <row r="102" spans="13:25" x14ac:dyDescent="0.2">
      <c r="M102" s="15" t="s">
        <v>128</v>
      </c>
      <c r="N102" s="19" t="s">
        <v>25</v>
      </c>
      <c r="O102" s="19">
        <f>$F$5</f>
        <v>24</v>
      </c>
      <c r="P102" s="18">
        <f t="shared" si="49"/>
        <v>2.4000000000000004</v>
      </c>
      <c r="R102" s="15" t="s">
        <v>128</v>
      </c>
      <c r="S102" s="19" t="s">
        <v>25</v>
      </c>
      <c r="T102" s="19">
        <f>$F$5</f>
        <v>24</v>
      </c>
      <c r="U102" s="18">
        <f t="shared" si="50"/>
        <v>2.4000000000000004</v>
      </c>
      <c r="V102" s="39"/>
      <c r="W102" s="39"/>
      <c r="X102" s="39"/>
      <c r="Y102" s="39"/>
    </row>
    <row r="103" spans="13:25" x14ac:dyDescent="0.2">
      <c r="M103" s="15" t="s">
        <v>129</v>
      </c>
      <c r="N103" s="19" t="s">
        <v>19</v>
      </c>
      <c r="O103" s="19">
        <f t="shared" ref="O103:O105" si="65">$D$5</f>
        <v>1</v>
      </c>
      <c r="P103" s="18">
        <f t="shared" si="49"/>
        <v>0.1</v>
      </c>
      <c r="R103" s="15" t="s">
        <v>129</v>
      </c>
      <c r="S103" s="19" t="s">
        <v>19</v>
      </c>
      <c r="T103" s="19">
        <f t="shared" ref="T103:T105" si="66">$D$5</f>
        <v>1</v>
      </c>
      <c r="U103" s="18">
        <f t="shared" si="50"/>
        <v>0.1</v>
      </c>
      <c r="V103" s="39"/>
      <c r="W103" s="39"/>
      <c r="X103" s="39"/>
      <c r="Y103" s="39"/>
    </row>
    <row r="104" spans="13:25" x14ac:dyDescent="0.2">
      <c r="M104" s="15" t="s">
        <v>130</v>
      </c>
      <c r="N104" s="19" t="s">
        <v>19</v>
      </c>
      <c r="O104" s="19">
        <f t="shared" si="65"/>
        <v>1</v>
      </c>
      <c r="P104" s="18">
        <f t="shared" si="49"/>
        <v>0.1</v>
      </c>
      <c r="R104" s="15" t="s">
        <v>130</v>
      </c>
      <c r="S104" s="19" t="s">
        <v>19</v>
      </c>
      <c r="T104" s="19">
        <f t="shared" si="66"/>
        <v>1</v>
      </c>
      <c r="U104" s="18">
        <f t="shared" si="50"/>
        <v>0.1</v>
      </c>
      <c r="V104" s="39"/>
      <c r="W104" s="39"/>
      <c r="X104" s="39"/>
      <c r="Y104" s="39"/>
    </row>
    <row r="105" spans="13:25" x14ac:dyDescent="0.2">
      <c r="M105" s="15" t="s">
        <v>131</v>
      </c>
      <c r="N105" s="19" t="s">
        <v>19</v>
      </c>
      <c r="O105" s="19">
        <f t="shared" si="65"/>
        <v>1</v>
      </c>
      <c r="P105" s="18">
        <f t="shared" si="49"/>
        <v>0.1</v>
      </c>
      <c r="R105" s="15" t="s">
        <v>131</v>
      </c>
      <c r="S105" s="19" t="s">
        <v>19</v>
      </c>
      <c r="T105" s="19">
        <f t="shared" si="66"/>
        <v>1</v>
      </c>
      <c r="U105" s="18">
        <f t="shared" si="50"/>
        <v>0.1</v>
      </c>
      <c r="V105" s="39"/>
      <c r="W105" s="39"/>
      <c r="X105" s="39"/>
      <c r="Y105" s="39"/>
    </row>
    <row r="106" spans="13:25" x14ac:dyDescent="0.2">
      <c r="M106" s="15" t="s">
        <v>132</v>
      </c>
      <c r="N106" s="19" t="s">
        <v>25</v>
      </c>
      <c r="O106" s="19">
        <f>$F$5</f>
        <v>24</v>
      </c>
      <c r="P106" s="18">
        <f t="shared" si="49"/>
        <v>2.4000000000000004</v>
      </c>
      <c r="R106" s="15" t="s">
        <v>132</v>
      </c>
      <c r="S106" s="19" t="s">
        <v>25</v>
      </c>
      <c r="T106" s="19">
        <f>$F$5</f>
        <v>24</v>
      </c>
      <c r="U106" s="18">
        <f t="shared" si="50"/>
        <v>2.4000000000000004</v>
      </c>
      <c r="V106" s="39"/>
      <c r="W106" s="39"/>
      <c r="X106" s="39"/>
      <c r="Y106" s="39"/>
    </row>
    <row r="107" spans="13:25" x14ac:dyDescent="0.2">
      <c r="M107" s="15" t="s">
        <v>133</v>
      </c>
      <c r="N107" s="19" t="s">
        <v>87</v>
      </c>
      <c r="O107" s="19">
        <f>$G$5</f>
        <v>300</v>
      </c>
      <c r="P107" s="18">
        <f t="shared" si="49"/>
        <v>30</v>
      </c>
      <c r="R107" s="15" t="s">
        <v>133</v>
      </c>
      <c r="S107" s="19" t="s">
        <v>87</v>
      </c>
      <c r="T107" s="19">
        <f>$G$5</f>
        <v>300</v>
      </c>
      <c r="U107" s="18">
        <f t="shared" si="50"/>
        <v>30</v>
      </c>
      <c r="V107" s="39"/>
      <c r="W107" s="39"/>
      <c r="X107" s="39"/>
      <c r="Y107" s="39"/>
    </row>
    <row r="108" spans="13:25" x14ac:dyDescent="0.2">
      <c r="M108" s="15" t="s">
        <v>134</v>
      </c>
      <c r="N108" s="19" t="s">
        <v>25</v>
      </c>
      <c r="O108" s="19">
        <f>$F$5</f>
        <v>24</v>
      </c>
      <c r="P108" s="18">
        <f t="shared" si="49"/>
        <v>2.4000000000000004</v>
      </c>
      <c r="R108" s="15" t="s">
        <v>134</v>
      </c>
      <c r="S108" s="19" t="s">
        <v>25</v>
      </c>
      <c r="T108" s="19">
        <f>$F$5</f>
        <v>24</v>
      </c>
      <c r="U108" s="18">
        <f t="shared" si="50"/>
        <v>2.4000000000000004</v>
      </c>
      <c r="V108" s="39"/>
      <c r="W108" s="39"/>
      <c r="X108" s="39"/>
      <c r="Y108" s="39"/>
    </row>
    <row r="109" spans="13:25" x14ac:dyDescent="0.2">
      <c r="M109" s="15" t="s">
        <v>135</v>
      </c>
      <c r="N109" s="19" t="s">
        <v>19</v>
      </c>
      <c r="O109" s="19">
        <f t="shared" ref="O109:O110" si="67">$D$5</f>
        <v>1</v>
      </c>
      <c r="P109" s="18">
        <f t="shared" si="49"/>
        <v>0.1</v>
      </c>
      <c r="R109" s="15" t="s">
        <v>135</v>
      </c>
      <c r="S109" s="19" t="s">
        <v>19</v>
      </c>
      <c r="T109" s="19">
        <f t="shared" ref="T109:T110" si="68">$D$5</f>
        <v>1</v>
      </c>
      <c r="U109" s="18">
        <f t="shared" si="50"/>
        <v>0.1</v>
      </c>
      <c r="V109" s="39"/>
      <c r="W109" s="39"/>
      <c r="X109" s="39"/>
      <c r="Y109" s="39"/>
    </row>
    <row r="110" spans="13:25" x14ac:dyDescent="0.2">
      <c r="M110" s="15" t="s">
        <v>136</v>
      </c>
      <c r="N110" s="19" t="s">
        <v>19</v>
      </c>
      <c r="O110" s="19">
        <f t="shared" si="67"/>
        <v>1</v>
      </c>
      <c r="P110" s="18">
        <f t="shared" si="49"/>
        <v>0.1</v>
      </c>
      <c r="R110" s="15" t="s">
        <v>136</v>
      </c>
      <c r="S110" s="19" t="s">
        <v>19</v>
      </c>
      <c r="T110" s="19">
        <f t="shared" si="68"/>
        <v>1</v>
      </c>
      <c r="U110" s="18">
        <f t="shared" si="50"/>
        <v>0.1</v>
      </c>
      <c r="V110" s="39"/>
      <c r="W110" s="39"/>
      <c r="X110" s="39"/>
      <c r="Y110" s="39"/>
    </row>
    <row r="111" spans="13:25" x14ac:dyDescent="0.2">
      <c r="M111" s="15" t="s">
        <v>137</v>
      </c>
      <c r="N111" s="19" t="s">
        <v>17</v>
      </c>
      <c r="O111" s="19">
        <f>$E$5</f>
        <v>3</v>
      </c>
      <c r="P111" s="18">
        <f t="shared" si="49"/>
        <v>0.30000000000000004</v>
      </c>
      <c r="R111" s="15" t="s">
        <v>137</v>
      </c>
      <c r="S111" s="19" t="s">
        <v>17</v>
      </c>
      <c r="T111" s="19">
        <f>$E$5</f>
        <v>3</v>
      </c>
      <c r="U111" s="18">
        <f t="shared" si="50"/>
        <v>0.30000000000000004</v>
      </c>
      <c r="V111" s="39"/>
      <c r="W111" s="39"/>
      <c r="X111" s="39"/>
      <c r="Y111" s="39"/>
    </row>
    <row r="112" spans="13:25" x14ac:dyDescent="0.2">
      <c r="M112" s="15" t="s">
        <v>138</v>
      </c>
      <c r="N112" s="19" t="s">
        <v>19</v>
      </c>
      <c r="O112" s="19">
        <f>$D$5</f>
        <v>1</v>
      </c>
      <c r="P112" s="18">
        <f t="shared" si="49"/>
        <v>0.1</v>
      </c>
      <c r="R112" s="15" t="s">
        <v>138</v>
      </c>
      <c r="S112" s="19" t="s">
        <v>19</v>
      </c>
      <c r="T112" s="19">
        <f>$D$5</f>
        <v>1</v>
      </c>
      <c r="U112" s="18">
        <f t="shared" si="50"/>
        <v>0.1</v>
      </c>
      <c r="V112" s="39"/>
      <c r="W112" s="39"/>
      <c r="X112" s="39"/>
      <c r="Y112" s="39"/>
    </row>
    <row r="113" spans="13:25" x14ac:dyDescent="0.2">
      <c r="M113" s="15" t="s">
        <v>139</v>
      </c>
      <c r="N113" s="19" t="s">
        <v>25</v>
      </c>
      <c r="O113" s="19">
        <f t="shared" ref="O113:O114" si="69">$F$5</f>
        <v>24</v>
      </c>
      <c r="P113" s="18">
        <f t="shared" si="49"/>
        <v>2.4000000000000004</v>
      </c>
      <c r="R113" s="15" t="s">
        <v>139</v>
      </c>
      <c r="S113" s="19" t="s">
        <v>25</v>
      </c>
      <c r="T113" s="19">
        <f t="shared" ref="T113:T114" si="70">$F$5</f>
        <v>24</v>
      </c>
      <c r="U113" s="18">
        <f t="shared" si="50"/>
        <v>2.4000000000000004</v>
      </c>
      <c r="V113" s="39"/>
      <c r="W113" s="39"/>
      <c r="X113" s="39"/>
      <c r="Y113" s="39"/>
    </row>
    <row r="114" spans="13:25" x14ac:dyDescent="0.2">
      <c r="M114" s="15" t="s">
        <v>140</v>
      </c>
      <c r="N114" s="19" t="s">
        <v>25</v>
      </c>
      <c r="O114" s="19">
        <f t="shared" si="69"/>
        <v>24</v>
      </c>
      <c r="P114" s="18">
        <f t="shared" si="49"/>
        <v>2.4000000000000004</v>
      </c>
      <c r="R114" s="15" t="s">
        <v>140</v>
      </c>
      <c r="S114" s="19" t="s">
        <v>25</v>
      </c>
      <c r="T114" s="19">
        <f t="shared" si="70"/>
        <v>24</v>
      </c>
      <c r="U114" s="18">
        <f t="shared" si="50"/>
        <v>2.4000000000000004</v>
      </c>
      <c r="V114" s="39"/>
      <c r="W114" s="39"/>
      <c r="X114" s="39"/>
      <c r="Y114" s="39"/>
    </row>
    <row r="115" spans="13:25" x14ac:dyDescent="0.2">
      <c r="M115" s="15" t="s">
        <v>141</v>
      </c>
      <c r="N115" s="19" t="s">
        <v>19</v>
      </c>
      <c r="O115" s="19">
        <f t="shared" ref="O115:O116" si="71">$D$5</f>
        <v>1</v>
      </c>
      <c r="P115" s="18">
        <f t="shared" si="49"/>
        <v>0.1</v>
      </c>
      <c r="R115" s="15" t="s">
        <v>141</v>
      </c>
      <c r="S115" s="19" t="s">
        <v>19</v>
      </c>
      <c r="T115" s="19">
        <f t="shared" ref="T115:T116" si="72">$D$5</f>
        <v>1</v>
      </c>
      <c r="U115" s="18">
        <f t="shared" si="50"/>
        <v>0.1</v>
      </c>
      <c r="V115" s="39"/>
      <c r="W115" s="39"/>
      <c r="X115" s="39"/>
      <c r="Y115" s="39"/>
    </row>
    <row r="116" spans="13:25" x14ac:dyDescent="0.2">
      <c r="M116" s="15" t="s">
        <v>142</v>
      </c>
      <c r="N116" s="19" t="s">
        <v>19</v>
      </c>
      <c r="O116" s="19">
        <f t="shared" si="71"/>
        <v>1</v>
      </c>
      <c r="P116" s="18">
        <f t="shared" si="49"/>
        <v>0.1</v>
      </c>
      <c r="R116" s="15" t="s">
        <v>142</v>
      </c>
      <c r="S116" s="19" t="s">
        <v>19</v>
      </c>
      <c r="T116" s="19">
        <f t="shared" si="72"/>
        <v>1</v>
      </c>
      <c r="U116" s="18">
        <f t="shared" si="50"/>
        <v>0.1</v>
      </c>
      <c r="V116" s="39"/>
      <c r="W116" s="39"/>
      <c r="X116" s="39"/>
      <c r="Y116" s="39"/>
    </row>
    <row r="117" spans="13:25" x14ac:dyDescent="0.2">
      <c r="M117" s="15" t="s">
        <v>143</v>
      </c>
      <c r="N117" s="19" t="s">
        <v>17</v>
      </c>
      <c r="O117" s="19">
        <f>$E$5</f>
        <v>3</v>
      </c>
      <c r="P117" s="18">
        <f t="shared" si="49"/>
        <v>0.30000000000000004</v>
      </c>
      <c r="R117" s="15" t="s">
        <v>143</v>
      </c>
      <c r="S117" s="19" t="s">
        <v>17</v>
      </c>
      <c r="T117" s="19">
        <f>$E$5</f>
        <v>3</v>
      </c>
      <c r="U117" s="18">
        <f t="shared" si="50"/>
        <v>0.30000000000000004</v>
      </c>
      <c r="V117" s="39"/>
      <c r="W117" s="39"/>
      <c r="X117" s="39"/>
      <c r="Y117" s="39"/>
    </row>
    <row r="118" spans="13:25" x14ac:dyDescent="0.2">
      <c r="M118" s="15" t="s">
        <v>144</v>
      </c>
      <c r="N118" s="19" t="s">
        <v>25</v>
      </c>
      <c r="O118" s="19">
        <f t="shared" ref="O118:O119" si="73">$F$5</f>
        <v>24</v>
      </c>
      <c r="P118" s="18">
        <f t="shared" si="49"/>
        <v>2.4000000000000004</v>
      </c>
      <c r="R118" s="15" t="s">
        <v>144</v>
      </c>
      <c r="S118" s="19" t="s">
        <v>25</v>
      </c>
      <c r="T118" s="19">
        <f t="shared" ref="T118:T119" si="74">$F$5</f>
        <v>24</v>
      </c>
      <c r="U118" s="18">
        <f t="shared" si="50"/>
        <v>2.4000000000000004</v>
      </c>
      <c r="V118" s="39"/>
      <c r="W118" s="39"/>
      <c r="X118" s="39"/>
      <c r="Y118" s="39"/>
    </row>
    <row r="119" spans="13:25" x14ac:dyDescent="0.2">
      <c r="M119" s="15" t="s">
        <v>145</v>
      </c>
      <c r="N119" s="19" t="s">
        <v>25</v>
      </c>
      <c r="O119" s="19">
        <f t="shared" si="73"/>
        <v>24</v>
      </c>
      <c r="P119" s="18">
        <f t="shared" si="49"/>
        <v>2.4000000000000004</v>
      </c>
      <c r="R119" s="15" t="s">
        <v>145</v>
      </c>
      <c r="S119" s="19" t="s">
        <v>25</v>
      </c>
      <c r="T119" s="19">
        <f t="shared" si="74"/>
        <v>24</v>
      </c>
      <c r="U119" s="18">
        <f t="shared" si="50"/>
        <v>2.4000000000000004</v>
      </c>
      <c r="V119" s="39"/>
      <c r="W119" s="39"/>
      <c r="X119" s="39"/>
      <c r="Y119" s="39"/>
    </row>
    <row r="120" spans="13:25" x14ac:dyDescent="0.2">
      <c r="M120" s="15" t="s">
        <v>146</v>
      </c>
      <c r="N120" s="19" t="s">
        <v>17</v>
      </c>
      <c r="O120" s="19">
        <f>$E$5</f>
        <v>3</v>
      </c>
      <c r="P120" s="18">
        <f t="shared" si="49"/>
        <v>0.30000000000000004</v>
      </c>
      <c r="R120" s="15" t="s">
        <v>146</v>
      </c>
      <c r="S120" s="19" t="s">
        <v>17</v>
      </c>
      <c r="T120" s="19">
        <f>$E$5</f>
        <v>3</v>
      </c>
      <c r="U120" s="18">
        <f t="shared" si="50"/>
        <v>0.30000000000000004</v>
      </c>
      <c r="V120" s="39"/>
      <c r="W120" s="39"/>
      <c r="X120" s="39"/>
      <c r="Y120" s="39"/>
    </row>
    <row r="121" spans="13:25" x14ac:dyDescent="0.2">
      <c r="M121" s="15" t="s">
        <v>147</v>
      </c>
      <c r="N121" s="19" t="s">
        <v>87</v>
      </c>
      <c r="O121" s="19">
        <f>$G$5</f>
        <v>300</v>
      </c>
      <c r="P121" s="18">
        <f t="shared" si="49"/>
        <v>30</v>
      </c>
      <c r="R121" s="15" t="s">
        <v>147</v>
      </c>
      <c r="S121" s="19" t="s">
        <v>87</v>
      </c>
      <c r="T121" s="19">
        <f>$G$5</f>
        <v>300</v>
      </c>
      <c r="U121" s="18">
        <f t="shared" si="50"/>
        <v>30</v>
      </c>
      <c r="V121" s="39"/>
      <c r="W121" s="39"/>
      <c r="X121" s="39"/>
      <c r="Y121" s="39"/>
    </row>
    <row r="122" spans="13:25" x14ac:dyDescent="0.2">
      <c r="M122" s="15" t="s">
        <v>148</v>
      </c>
      <c r="N122" s="19" t="s">
        <v>19</v>
      </c>
      <c r="O122" s="19">
        <f>$D$5</f>
        <v>1</v>
      </c>
      <c r="P122" s="18">
        <f t="shared" si="49"/>
        <v>0.1</v>
      </c>
      <c r="R122" s="15" t="s">
        <v>148</v>
      </c>
      <c r="S122" s="19" t="s">
        <v>19</v>
      </c>
      <c r="T122" s="19">
        <f>$D$5</f>
        <v>1</v>
      </c>
      <c r="U122" s="18">
        <f t="shared" si="50"/>
        <v>0.1</v>
      </c>
      <c r="V122" s="39"/>
      <c r="W122" s="39"/>
      <c r="X122" s="39"/>
      <c r="Y122" s="39"/>
    </row>
    <row r="123" spans="13:25" x14ac:dyDescent="0.2">
      <c r="M123" s="15" t="s">
        <v>149</v>
      </c>
      <c r="N123" s="19" t="s">
        <v>25</v>
      </c>
      <c r="O123" s="19">
        <f t="shared" ref="O123:O126" si="75">$F$5</f>
        <v>24</v>
      </c>
      <c r="P123" s="18">
        <f t="shared" si="49"/>
        <v>2.4000000000000004</v>
      </c>
      <c r="R123" s="15" t="s">
        <v>149</v>
      </c>
      <c r="S123" s="19" t="s">
        <v>25</v>
      </c>
      <c r="T123" s="19">
        <f t="shared" ref="T123:T126" si="76">$F$5</f>
        <v>24</v>
      </c>
      <c r="U123" s="18">
        <f t="shared" si="50"/>
        <v>2.4000000000000004</v>
      </c>
      <c r="V123" s="39"/>
      <c r="W123" s="39"/>
      <c r="X123" s="39"/>
      <c r="Y123" s="39"/>
    </row>
    <row r="124" spans="13:25" x14ac:dyDescent="0.2">
      <c r="M124" s="15" t="s">
        <v>150</v>
      </c>
      <c r="N124" s="19" t="s">
        <v>25</v>
      </c>
      <c r="O124" s="19">
        <f t="shared" si="75"/>
        <v>24</v>
      </c>
      <c r="P124" s="18">
        <f t="shared" si="49"/>
        <v>2.4000000000000004</v>
      </c>
      <c r="R124" s="15" t="s">
        <v>150</v>
      </c>
      <c r="S124" s="19" t="s">
        <v>25</v>
      </c>
      <c r="T124" s="19">
        <f t="shared" si="76"/>
        <v>24</v>
      </c>
      <c r="U124" s="18">
        <f t="shared" si="50"/>
        <v>2.4000000000000004</v>
      </c>
      <c r="V124" s="39"/>
      <c r="W124" s="39"/>
      <c r="X124" s="39"/>
      <c r="Y124" s="39"/>
    </row>
    <row r="125" spans="13:25" x14ac:dyDescent="0.2">
      <c r="M125" s="15" t="s">
        <v>151</v>
      </c>
      <c r="N125" s="19" t="s">
        <v>25</v>
      </c>
      <c r="O125" s="19">
        <f t="shared" si="75"/>
        <v>24</v>
      </c>
      <c r="P125" s="18">
        <f t="shared" si="49"/>
        <v>2.4000000000000004</v>
      </c>
      <c r="R125" s="15" t="s">
        <v>151</v>
      </c>
      <c r="S125" s="19" t="s">
        <v>25</v>
      </c>
      <c r="T125" s="19">
        <f t="shared" si="76"/>
        <v>24</v>
      </c>
      <c r="U125" s="18">
        <f t="shared" si="50"/>
        <v>2.4000000000000004</v>
      </c>
      <c r="V125" s="39"/>
      <c r="W125" s="39"/>
      <c r="X125" s="39"/>
      <c r="Y125" s="39"/>
    </row>
    <row r="126" spans="13:25" x14ac:dyDescent="0.2">
      <c r="M126" s="15" t="s">
        <v>152</v>
      </c>
      <c r="N126" s="19" t="s">
        <v>25</v>
      </c>
      <c r="O126" s="19">
        <f t="shared" si="75"/>
        <v>24</v>
      </c>
      <c r="P126" s="18">
        <f t="shared" si="49"/>
        <v>2.4000000000000004</v>
      </c>
      <c r="R126" s="15" t="s">
        <v>152</v>
      </c>
      <c r="S126" s="19" t="s">
        <v>25</v>
      </c>
      <c r="T126" s="19">
        <f t="shared" si="76"/>
        <v>24</v>
      </c>
      <c r="U126" s="18">
        <f t="shared" si="50"/>
        <v>2.4000000000000004</v>
      </c>
      <c r="V126" s="39"/>
      <c r="W126" s="39"/>
      <c r="X126" s="39"/>
      <c r="Y126" s="39"/>
    </row>
    <row r="127" spans="13:25" x14ac:dyDescent="0.2">
      <c r="M127" s="15" t="s">
        <v>153</v>
      </c>
      <c r="N127" s="19" t="s">
        <v>19</v>
      </c>
      <c r="O127" s="19">
        <f>$D$5</f>
        <v>1</v>
      </c>
      <c r="P127" s="18">
        <f t="shared" si="49"/>
        <v>0.1</v>
      </c>
      <c r="R127" s="15" t="s">
        <v>153</v>
      </c>
      <c r="S127" s="19" t="s">
        <v>19</v>
      </c>
      <c r="T127" s="19">
        <f>$D$5</f>
        <v>1</v>
      </c>
      <c r="U127" s="18">
        <f t="shared" si="50"/>
        <v>0.1</v>
      </c>
      <c r="V127" s="39"/>
      <c r="W127" s="39"/>
      <c r="X127" s="39"/>
      <c r="Y127" s="39"/>
    </row>
    <row r="128" spans="13:25" x14ac:dyDescent="0.2">
      <c r="M128" s="15" t="s">
        <v>154</v>
      </c>
      <c r="N128" s="19" t="s">
        <v>25</v>
      </c>
      <c r="O128" s="19">
        <f t="shared" ref="O128:O131" si="77">$F$5</f>
        <v>24</v>
      </c>
      <c r="P128" s="18">
        <f t="shared" si="49"/>
        <v>2.4000000000000004</v>
      </c>
      <c r="R128" s="15" t="s">
        <v>154</v>
      </c>
      <c r="S128" s="19" t="s">
        <v>25</v>
      </c>
      <c r="T128" s="19">
        <f t="shared" ref="T128:T131" si="78">$F$5</f>
        <v>24</v>
      </c>
      <c r="U128" s="18">
        <f t="shared" si="50"/>
        <v>2.4000000000000004</v>
      </c>
      <c r="V128" s="39"/>
      <c r="W128" s="39"/>
      <c r="X128" s="39"/>
      <c r="Y128" s="39"/>
    </row>
    <row r="129" spans="13:25" x14ac:dyDescent="0.2">
      <c r="M129" s="15" t="s">
        <v>155</v>
      </c>
      <c r="N129" s="19" t="s">
        <v>25</v>
      </c>
      <c r="O129" s="19">
        <f t="shared" si="77"/>
        <v>24</v>
      </c>
      <c r="P129" s="18">
        <f t="shared" si="49"/>
        <v>2.4000000000000004</v>
      </c>
      <c r="R129" s="15" t="s">
        <v>155</v>
      </c>
      <c r="S129" s="19" t="s">
        <v>25</v>
      </c>
      <c r="T129" s="19">
        <f t="shared" si="78"/>
        <v>24</v>
      </c>
      <c r="U129" s="18">
        <f t="shared" si="50"/>
        <v>2.4000000000000004</v>
      </c>
      <c r="V129" s="39"/>
      <c r="W129" s="39"/>
      <c r="X129" s="39"/>
      <c r="Y129" s="39"/>
    </row>
    <row r="130" spans="13:25" x14ac:dyDescent="0.2">
      <c r="M130" s="15" t="s">
        <v>156</v>
      </c>
      <c r="N130" s="19" t="s">
        <v>25</v>
      </c>
      <c r="O130" s="19">
        <f t="shared" si="77"/>
        <v>24</v>
      </c>
      <c r="P130" s="18">
        <f t="shared" si="49"/>
        <v>2.4000000000000004</v>
      </c>
      <c r="R130" s="15" t="s">
        <v>156</v>
      </c>
      <c r="S130" s="19" t="s">
        <v>25</v>
      </c>
      <c r="T130" s="19">
        <f t="shared" si="78"/>
        <v>24</v>
      </c>
      <c r="U130" s="18">
        <f t="shared" si="50"/>
        <v>2.4000000000000004</v>
      </c>
      <c r="V130" s="39"/>
      <c r="W130" s="39"/>
      <c r="X130" s="39"/>
      <c r="Y130" s="39"/>
    </row>
    <row r="131" spans="13:25" x14ac:dyDescent="0.2">
      <c r="M131" s="15" t="s">
        <v>157</v>
      </c>
      <c r="N131" s="19" t="s">
        <v>25</v>
      </c>
      <c r="O131" s="19">
        <f t="shared" si="77"/>
        <v>24</v>
      </c>
      <c r="P131" s="18">
        <f t="shared" si="49"/>
        <v>2.4000000000000004</v>
      </c>
      <c r="R131" s="15" t="s">
        <v>157</v>
      </c>
      <c r="S131" s="19" t="s">
        <v>25</v>
      </c>
      <c r="T131" s="19">
        <f t="shared" si="78"/>
        <v>24</v>
      </c>
      <c r="U131" s="18">
        <f t="shared" si="50"/>
        <v>2.4000000000000004</v>
      </c>
      <c r="V131" s="39"/>
      <c r="W131" s="39"/>
      <c r="X131" s="39"/>
      <c r="Y131" s="39"/>
    </row>
    <row r="132" spans="13:25" x14ac:dyDescent="0.2">
      <c r="M132" s="15" t="s">
        <v>158</v>
      </c>
      <c r="N132" s="19" t="s">
        <v>19</v>
      </c>
      <c r="O132" s="19">
        <f t="shared" ref="O132:O134" si="79">$D$5</f>
        <v>1</v>
      </c>
      <c r="P132" s="18">
        <f t="shared" si="49"/>
        <v>0.1</v>
      </c>
      <c r="R132" s="15" t="s">
        <v>158</v>
      </c>
      <c r="S132" s="19" t="s">
        <v>19</v>
      </c>
      <c r="T132" s="19">
        <f t="shared" ref="T132:T134" si="80">$D$5</f>
        <v>1</v>
      </c>
      <c r="U132" s="18">
        <f t="shared" si="50"/>
        <v>0.1</v>
      </c>
      <c r="V132" s="39"/>
      <c r="W132" s="39"/>
      <c r="X132" s="39"/>
      <c r="Y132" s="39"/>
    </row>
    <row r="133" spans="13:25" x14ac:dyDescent="0.2">
      <c r="M133" s="15" t="s">
        <v>159</v>
      </c>
      <c r="N133" s="19" t="s">
        <v>19</v>
      </c>
      <c r="O133" s="19">
        <f t="shared" si="79"/>
        <v>1</v>
      </c>
      <c r="P133" s="18">
        <f t="shared" ref="P133:P196" si="81">O133*$C$5</f>
        <v>0.1</v>
      </c>
      <c r="R133" s="15" t="s">
        <v>159</v>
      </c>
      <c r="S133" s="19" t="s">
        <v>19</v>
      </c>
      <c r="T133" s="19">
        <f t="shared" si="80"/>
        <v>1</v>
      </c>
      <c r="U133" s="18">
        <f t="shared" si="50"/>
        <v>0.1</v>
      </c>
      <c r="V133" s="39"/>
      <c r="W133" s="39"/>
      <c r="X133" s="39"/>
      <c r="Y133" s="39"/>
    </row>
    <row r="134" spans="13:25" x14ac:dyDescent="0.2">
      <c r="M134" s="15" t="s">
        <v>160</v>
      </c>
      <c r="N134" s="19" t="s">
        <v>19</v>
      </c>
      <c r="O134" s="19">
        <f t="shared" si="79"/>
        <v>1</v>
      </c>
      <c r="P134" s="18">
        <f t="shared" si="81"/>
        <v>0.1</v>
      </c>
      <c r="R134" s="15" t="s">
        <v>160</v>
      </c>
      <c r="S134" s="19" t="s">
        <v>19</v>
      </c>
      <c r="T134" s="19">
        <f t="shared" si="80"/>
        <v>1</v>
      </c>
      <c r="U134" s="18">
        <f t="shared" ref="U134:U197" si="82">T134*$C$6</f>
        <v>0.1</v>
      </c>
      <c r="V134" s="39"/>
      <c r="W134" s="39"/>
      <c r="X134" s="39"/>
      <c r="Y134" s="39"/>
    </row>
    <row r="135" spans="13:25" x14ac:dyDescent="0.2">
      <c r="M135" s="15" t="s">
        <v>161</v>
      </c>
      <c r="N135" s="19" t="s">
        <v>17</v>
      </c>
      <c r="O135" s="19">
        <f t="shared" ref="O135:O137" si="83">$E$5</f>
        <v>3</v>
      </c>
      <c r="P135" s="18">
        <f t="shared" si="81"/>
        <v>0.30000000000000004</v>
      </c>
      <c r="R135" s="15" t="s">
        <v>161</v>
      </c>
      <c r="S135" s="19" t="s">
        <v>17</v>
      </c>
      <c r="T135" s="19">
        <f t="shared" ref="T135:T137" si="84">$E$5</f>
        <v>3</v>
      </c>
      <c r="U135" s="18">
        <f t="shared" si="82"/>
        <v>0.30000000000000004</v>
      </c>
      <c r="V135" s="39"/>
      <c r="W135" s="39"/>
      <c r="X135" s="39"/>
      <c r="Y135" s="39"/>
    </row>
    <row r="136" spans="13:25" x14ac:dyDescent="0.2">
      <c r="M136" s="15" t="s">
        <v>162</v>
      </c>
      <c r="N136" s="19" t="s">
        <v>17</v>
      </c>
      <c r="O136" s="19">
        <f t="shared" si="83"/>
        <v>3</v>
      </c>
      <c r="P136" s="18">
        <f t="shared" si="81"/>
        <v>0.30000000000000004</v>
      </c>
      <c r="R136" s="15" t="s">
        <v>162</v>
      </c>
      <c r="S136" s="19" t="s">
        <v>17</v>
      </c>
      <c r="T136" s="19">
        <f t="shared" si="84"/>
        <v>3</v>
      </c>
      <c r="U136" s="18">
        <f t="shared" si="82"/>
        <v>0.30000000000000004</v>
      </c>
      <c r="V136" s="39"/>
      <c r="W136" s="39"/>
      <c r="X136" s="39"/>
      <c r="Y136" s="39"/>
    </row>
    <row r="137" spans="13:25" x14ac:dyDescent="0.2">
      <c r="M137" s="15" t="s">
        <v>163</v>
      </c>
      <c r="N137" s="19" t="s">
        <v>17</v>
      </c>
      <c r="O137" s="19">
        <f t="shared" si="83"/>
        <v>3</v>
      </c>
      <c r="P137" s="18">
        <f t="shared" si="81"/>
        <v>0.30000000000000004</v>
      </c>
      <c r="R137" s="15" t="s">
        <v>163</v>
      </c>
      <c r="S137" s="19" t="s">
        <v>17</v>
      </c>
      <c r="T137" s="19">
        <f t="shared" si="84"/>
        <v>3</v>
      </c>
      <c r="U137" s="18">
        <f t="shared" si="82"/>
        <v>0.30000000000000004</v>
      </c>
      <c r="V137" s="39"/>
      <c r="W137" s="39"/>
      <c r="X137" s="39"/>
      <c r="Y137" s="39"/>
    </row>
    <row r="138" spans="13:25" x14ac:dyDescent="0.2">
      <c r="M138" s="15" t="s">
        <v>164</v>
      </c>
      <c r="N138" s="19" t="s">
        <v>25</v>
      </c>
      <c r="O138" s="19">
        <f>$F$5</f>
        <v>24</v>
      </c>
      <c r="P138" s="18">
        <f t="shared" si="81"/>
        <v>2.4000000000000004</v>
      </c>
      <c r="R138" s="15" t="s">
        <v>164</v>
      </c>
      <c r="S138" s="19" t="s">
        <v>25</v>
      </c>
      <c r="T138" s="19">
        <f>$F$5</f>
        <v>24</v>
      </c>
      <c r="U138" s="18">
        <f t="shared" si="82"/>
        <v>2.4000000000000004</v>
      </c>
      <c r="V138" s="39"/>
      <c r="W138" s="39"/>
      <c r="X138" s="39"/>
      <c r="Y138" s="39"/>
    </row>
    <row r="139" spans="13:25" x14ac:dyDescent="0.2">
      <c r="M139" s="15" t="s">
        <v>165</v>
      </c>
      <c r="N139" s="19" t="s">
        <v>17</v>
      </c>
      <c r="O139" s="19">
        <f>$E$5</f>
        <v>3</v>
      </c>
      <c r="P139" s="18">
        <f t="shared" si="81"/>
        <v>0.30000000000000004</v>
      </c>
      <c r="R139" s="15" t="s">
        <v>165</v>
      </c>
      <c r="S139" s="19" t="s">
        <v>17</v>
      </c>
      <c r="T139" s="19">
        <f>$E$5</f>
        <v>3</v>
      </c>
      <c r="U139" s="18">
        <f t="shared" si="82"/>
        <v>0.30000000000000004</v>
      </c>
      <c r="V139" s="39"/>
      <c r="W139" s="39"/>
      <c r="X139" s="39"/>
      <c r="Y139" s="39"/>
    </row>
    <row r="140" spans="13:25" x14ac:dyDescent="0.2">
      <c r="M140" s="15" t="s">
        <v>166</v>
      </c>
      <c r="N140" s="19" t="s">
        <v>25</v>
      </c>
      <c r="O140" s="19">
        <f>$F$5</f>
        <v>24</v>
      </c>
      <c r="P140" s="18">
        <f t="shared" si="81"/>
        <v>2.4000000000000004</v>
      </c>
      <c r="R140" s="15" t="s">
        <v>166</v>
      </c>
      <c r="S140" s="19" t="s">
        <v>25</v>
      </c>
      <c r="T140" s="19">
        <f>$F$5</f>
        <v>24</v>
      </c>
      <c r="U140" s="18">
        <f t="shared" si="82"/>
        <v>2.4000000000000004</v>
      </c>
      <c r="V140" s="39"/>
      <c r="W140" s="39"/>
      <c r="X140" s="39"/>
      <c r="Y140" s="39"/>
    </row>
    <row r="141" spans="13:25" x14ac:dyDescent="0.2">
      <c r="M141" s="15" t="s">
        <v>167</v>
      </c>
      <c r="N141" s="19" t="s">
        <v>17</v>
      </c>
      <c r="O141" s="19">
        <f>$E$5</f>
        <v>3</v>
      </c>
      <c r="P141" s="18">
        <f t="shared" si="81"/>
        <v>0.30000000000000004</v>
      </c>
      <c r="R141" s="15" t="s">
        <v>167</v>
      </c>
      <c r="S141" s="19" t="s">
        <v>17</v>
      </c>
      <c r="T141" s="19">
        <f>$E$5</f>
        <v>3</v>
      </c>
      <c r="U141" s="18">
        <f t="shared" si="82"/>
        <v>0.30000000000000004</v>
      </c>
      <c r="V141" s="39"/>
      <c r="W141" s="39"/>
      <c r="X141" s="39"/>
      <c r="Y141" s="39"/>
    </row>
    <row r="142" spans="13:25" x14ac:dyDescent="0.2">
      <c r="M142" s="15" t="s">
        <v>168</v>
      </c>
      <c r="N142" s="19" t="s">
        <v>19</v>
      </c>
      <c r="O142" s="19">
        <f>$D$5</f>
        <v>1</v>
      </c>
      <c r="P142" s="18">
        <f t="shared" si="81"/>
        <v>0.1</v>
      </c>
      <c r="R142" s="15" t="s">
        <v>168</v>
      </c>
      <c r="S142" s="19" t="s">
        <v>19</v>
      </c>
      <c r="T142" s="19">
        <f>$D$5</f>
        <v>1</v>
      </c>
      <c r="U142" s="18">
        <f t="shared" si="82"/>
        <v>0.1</v>
      </c>
      <c r="V142" s="39"/>
      <c r="W142" s="39"/>
      <c r="X142" s="39"/>
      <c r="Y142" s="39"/>
    </row>
    <row r="143" spans="13:25" x14ac:dyDescent="0.2">
      <c r="M143" s="15" t="s">
        <v>169</v>
      </c>
      <c r="N143" s="19" t="s">
        <v>17</v>
      </c>
      <c r="O143" s="19">
        <f t="shared" ref="O143:O144" si="85">$E$5</f>
        <v>3</v>
      </c>
      <c r="P143" s="18">
        <f t="shared" si="81"/>
        <v>0.30000000000000004</v>
      </c>
      <c r="R143" s="15" t="s">
        <v>169</v>
      </c>
      <c r="S143" s="19" t="s">
        <v>17</v>
      </c>
      <c r="T143" s="19">
        <f t="shared" ref="T143:T144" si="86">$E$5</f>
        <v>3</v>
      </c>
      <c r="U143" s="18">
        <f t="shared" si="82"/>
        <v>0.30000000000000004</v>
      </c>
      <c r="V143" s="39"/>
      <c r="W143" s="39"/>
      <c r="X143" s="39"/>
      <c r="Y143" s="39"/>
    </row>
    <row r="144" spans="13:25" x14ac:dyDescent="0.2">
      <c r="M144" s="15" t="s">
        <v>170</v>
      </c>
      <c r="N144" s="19" t="s">
        <v>17</v>
      </c>
      <c r="O144" s="19">
        <f t="shared" si="85"/>
        <v>3</v>
      </c>
      <c r="P144" s="18">
        <f t="shared" si="81"/>
        <v>0.30000000000000004</v>
      </c>
      <c r="R144" s="15" t="s">
        <v>170</v>
      </c>
      <c r="S144" s="19" t="s">
        <v>17</v>
      </c>
      <c r="T144" s="19">
        <f t="shared" si="86"/>
        <v>3</v>
      </c>
      <c r="U144" s="18">
        <f t="shared" si="82"/>
        <v>0.30000000000000004</v>
      </c>
      <c r="V144" s="39"/>
      <c r="W144" s="39"/>
      <c r="X144" s="39"/>
      <c r="Y144" s="39"/>
    </row>
    <row r="145" spans="13:25" x14ac:dyDescent="0.2">
      <c r="M145" s="15" t="s">
        <v>171</v>
      </c>
      <c r="N145" s="19" t="s">
        <v>25</v>
      </c>
      <c r="O145" s="19">
        <f>$F$5</f>
        <v>24</v>
      </c>
      <c r="P145" s="18">
        <f t="shared" si="81"/>
        <v>2.4000000000000004</v>
      </c>
      <c r="R145" s="15" t="s">
        <v>171</v>
      </c>
      <c r="S145" s="19" t="s">
        <v>25</v>
      </c>
      <c r="T145" s="19">
        <f>$F$5</f>
        <v>24</v>
      </c>
      <c r="U145" s="18">
        <f t="shared" si="82"/>
        <v>2.4000000000000004</v>
      </c>
      <c r="V145" s="39"/>
      <c r="W145" s="39"/>
      <c r="X145" s="39"/>
      <c r="Y145" s="39"/>
    </row>
    <row r="146" spans="13:25" x14ac:dyDescent="0.2">
      <c r="M146" s="15" t="s">
        <v>172</v>
      </c>
      <c r="N146" s="19" t="s">
        <v>17</v>
      </c>
      <c r="O146" s="19">
        <f t="shared" ref="O146:O147" si="87">$E$5</f>
        <v>3</v>
      </c>
      <c r="P146" s="18">
        <f t="shared" si="81"/>
        <v>0.30000000000000004</v>
      </c>
      <c r="R146" s="15" t="s">
        <v>172</v>
      </c>
      <c r="S146" s="19" t="s">
        <v>17</v>
      </c>
      <c r="T146" s="19">
        <f t="shared" ref="T146:T147" si="88">$E$5</f>
        <v>3</v>
      </c>
      <c r="U146" s="18">
        <f t="shared" si="82"/>
        <v>0.30000000000000004</v>
      </c>
      <c r="V146" s="39"/>
      <c r="W146" s="39"/>
      <c r="X146" s="39"/>
      <c r="Y146" s="39"/>
    </row>
    <row r="147" spans="13:25" x14ac:dyDescent="0.2">
      <c r="M147" s="15" t="s">
        <v>173</v>
      </c>
      <c r="N147" s="19" t="s">
        <v>17</v>
      </c>
      <c r="O147" s="19">
        <f t="shared" si="87"/>
        <v>3</v>
      </c>
      <c r="P147" s="18">
        <f t="shared" si="81"/>
        <v>0.30000000000000004</v>
      </c>
      <c r="R147" s="15" t="s">
        <v>173</v>
      </c>
      <c r="S147" s="19" t="s">
        <v>17</v>
      </c>
      <c r="T147" s="19">
        <f t="shared" si="88"/>
        <v>3</v>
      </c>
      <c r="U147" s="18">
        <f t="shared" si="82"/>
        <v>0.30000000000000004</v>
      </c>
      <c r="V147" s="39"/>
      <c r="W147" s="39"/>
      <c r="X147" s="39"/>
      <c r="Y147" s="39"/>
    </row>
    <row r="148" spans="13:25" x14ac:dyDescent="0.2">
      <c r="M148" s="15" t="s">
        <v>174</v>
      </c>
      <c r="N148" s="19" t="s">
        <v>19</v>
      </c>
      <c r="O148" s="19">
        <f>$D$5</f>
        <v>1</v>
      </c>
      <c r="P148" s="18">
        <f t="shared" si="81"/>
        <v>0.1</v>
      </c>
      <c r="R148" s="15" t="s">
        <v>174</v>
      </c>
      <c r="S148" s="19" t="s">
        <v>19</v>
      </c>
      <c r="T148" s="19">
        <f>$D$5</f>
        <v>1</v>
      </c>
      <c r="U148" s="18">
        <f t="shared" si="82"/>
        <v>0.1</v>
      </c>
      <c r="V148" s="39"/>
      <c r="W148" s="39"/>
      <c r="X148" s="39"/>
      <c r="Y148" s="39"/>
    </row>
    <row r="149" spans="13:25" x14ac:dyDescent="0.2">
      <c r="M149" s="15" t="s">
        <v>175</v>
      </c>
      <c r="N149" s="19" t="s">
        <v>17</v>
      </c>
      <c r="O149" s="19">
        <f>$E$5</f>
        <v>3</v>
      </c>
      <c r="P149" s="18">
        <f t="shared" si="81"/>
        <v>0.30000000000000004</v>
      </c>
      <c r="R149" s="15" t="s">
        <v>175</v>
      </c>
      <c r="S149" s="19" t="s">
        <v>17</v>
      </c>
      <c r="T149" s="19">
        <f>$E$5</f>
        <v>3</v>
      </c>
      <c r="U149" s="18">
        <f t="shared" si="82"/>
        <v>0.30000000000000004</v>
      </c>
      <c r="V149" s="39"/>
      <c r="W149" s="39"/>
      <c r="X149" s="39"/>
      <c r="Y149" s="39"/>
    </row>
    <row r="150" spans="13:25" x14ac:dyDescent="0.2">
      <c r="M150" s="15" t="s">
        <v>176</v>
      </c>
      <c r="N150" s="19" t="s">
        <v>25</v>
      </c>
      <c r="O150" s="19">
        <f t="shared" ref="O150:O151" si="89">$F$5</f>
        <v>24</v>
      </c>
      <c r="P150" s="18">
        <f t="shared" si="81"/>
        <v>2.4000000000000004</v>
      </c>
      <c r="R150" s="15" t="s">
        <v>176</v>
      </c>
      <c r="S150" s="19" t="s">
        <v>25</v>
      </c>
      <c r="T150" s="19">
        <f t="shared" ref="T150:T151" si="90">$F$5</f>
        <v>24</v>
      </c>
      <c r="U150" s="18">
        <f t="shared" si="82"/>
        <v>2.4000000000000004</v>
      </c>
      <c r="V150" s="39"/>
      <c r="W150" s="39"/>
      <c r="X150" s="39"/>
      <c r="Y150" s="39"/>
    </row>
    <row r="151" spans="13:25" x14ac:dyDescent="0.2">
      <c r="M151" s="15" t="s">
        <v>177</v>
      </c>
      <c r="N151" s="19" t="s">
        <v>25</v>
      </c>
      <c r="O151" s="19">
        <f t="shared" si="89"/>
        <v>24</v>
      </c>
      <c r="P151" s="18">
        <f t="shared" si="81"/>
        <v>2.4000000000000004</v>
      </c>
      <c r="R151" s="15" t="s">
        <v>177</v>
      </c>
      <c r="S151" s="19" t="s">
        <v>25</v>
      </c>
      <c r="T151" s="19">
        <f t="shared" si="90"/>
        <v>24</v>
      </c>
      <c r="U151" s="18">
        <f t="shared" si="82"/>
        <v>2.4000000000000004</v>
      </c>
      <c r="V151" s="39"/>
      <c r="W151" s="39"/>
      <c r="X151" s="39"/>
      <c r="Y151" s="39"/>
    </row>
    <row r="152" spans="13:25" x14ac:dyDescent="0.2">
      <c r="M152" s="15" t="s">
        <v>178</v>
      </c>
      <c r="N152" s="19" t="s">
        <v>17</v>
      </c>
      <c r="O152" s="19">
        <f>$E$5</f>
        <v>3</v>
      </c>
      <c r="P152" s="18">
        <f t="shared" si="81"/>
        <v>0.30000000000000004</v>
      </c>
      <c r="R152" s="15" t="s">
        <v>178</v>
      </c>
      <c r="S152" s="19" t="s">
        <v>17</v>
      </c>
      <c r="T152" s="19">
        <f>$E$5</f>
        <v>3</v>
      </c>
      <c r="U152" s="18">
        <f t="shared" si="82"/>
        <v>0.30000000000000004</v>
      </c>
      <c r="V152" s="39"/>
      <c r="W152" s="39"/>
      <c r="X152" s="39"/>
      <c r="Y152" s="39"/>
    </row>
    <row r="153" spans="13:25" x14ac:dyDescent="0.2">
      <c r="M153" s="15" t="s">
        <v>179</v>
      </c>
      <c r="N153" s="19" t="s">
        <v>25</v>
      </c>
      <c r="O153" s="19">
        <f t="shared" ref="O153:O161" si="91">$F$5</f>
        <v>24</v>
      </c>
      <c r="P153" s="18">
        <f t="shared" si="81"/>
        <v>2.4000000000000004</v>
      </c>
      <c r="R153" s="15" t="s">
        <v>179</v>
      </c>
      <c r="S153" s="19" t="s">
        <v>25</v>
      </c>
      <c r="T153" s="19">
        <f t="shared" ref="T153:T161" si="92">$F$5</f>
        <v>24</v>
      </c>
      <c r="U153" s="18">
        <f t="shared" si="82"/>
        <v>2.4000000000000004</v>
      </c>
      <c r="V153" s="39"/>
      <c r="W153" s="39"/>
      <c r="X153" s="39"/>
      <c r="Y153" s="39"/>
    </row>
    <row r="154" spans="13:25" x14ac:dyDescent="0.2">
      <c r="M154" s="15" t="s">
        <v>180</v>
      </c>
      <c r="N154" s="19" t="s">
        <v>25</v>
      </c>
      <c r="O154" s="19">
        <f t="shared" si="91"/>
        <v>24</v>
      </c>
      <c r="P154" s="18">
        <f t="shared" si="81"/>
        <v>2.4000000000000004</v>
      </c>
      <c r="R154" s="15" t="s">
        <v>180</v>
      </c>
      <c r="S154" s="19" t="s">
        <v>25</v>
      </c>
      <c r="T154" s="19">
        <f t="shared" si="92"/>
        <v>24</v>
      </c>
      <c r="U154" s="18">
        <f t="shared" si="82"/>
        <v>2.4000000000000004</v>
      </c>
      <c r="V154" s="39"/>
      <c r="W154" s="39"/>
      <c r="X154" s="39"/>
      <c r="Y154" s="39"/>
    </row>
    <row r="155" spans="13:25" x14ac:dyDescent="0.2">
      <c r="M155" s="15" t="s">
        <v>181</v>
      </c>
      <c r="N155" s="19" t="s">
        <v>25</v>
      </c>
      <c r="O155" s="19">
        <f t="shared" si="91"/>
        <v>24</v>
      </c>
      <c r="P155" s="18">
        <f t="shared" si="81"/>
        <v>2.4000000000000004</v>
      </c>
      <c r="R155" s="15" t="s">
        <v>181</v>
      </c>
      <c r="S155" s="19" t="s">
        <v>25</v>
      </c>
      <c r="T155" s="19">
        <f t="shared" si="92"/>
        <v>24</v>
      </c>
      <c r="U155" s="18">
        <f t="shared" si="82"/>
        <v>2.4000000000000004</v>
      </c>
      <c r="V155" s="39"/>
      <c r="W155" s="39"/>
      <c r="X155" s="39"/>
      <c r="Y155" s="39"/>
    </row>
    <row r="156" spans="13:25" x14ac:dyDescent="0.2">
      <c r="M156" s="15" t="s">
        <v>182</v>
      </c>
      <c r="N156" s="19" t="s">
        <v>25</v>
      </c>
      <c r="O156" s="19">
        <f t="shared" si="91"/>
        <v>24</v>
      </c>
      <c r="P156" s="18">
        <f t="shared" si="81"/>
        <v>2.4000000000000004</v>
      </c>
      <c r="R156" s="15" t="s">
        <v>182</v>
      </c>
      <c r="S156" s="19" t="s">
        <v>25</v>
      </c>
      <c r="T156" s="19">
        <f t="shared" si="92"/>
        <v>24</v>
      </c>
      <c r="U156" s="18">
        <f t="shared" si="82"/>
        <v>2.4000000000000004</v>
      </c>
      <c r="V156" s="39"/>
      <c r="W156" s="39"/>
      <c r="X156" s="39"/>
      <c r="Y156" s="39"/>
    </row>
    <row r="157" spans="13:25" x14ac:dyDescent="0.2">
      <c r="M157" s="15" t="s">
        <v>183</v>
      </c>
      <c r="N157" s="19" t="s">
        <v>25</v>
      </c>
      <c r="O157" s="19">
        <f t="shared" si="91"/>
        <v>24</v>
      </c>
      <c r="P157" s="18">
        <f t="shared" si="81"/>
        <v>2.4000000000000004</v>
      </c>
      <c r="R157" s="15" t="s">
        <v>183</v>
      </c>
      <c r="S157" s="19" t="s">
        <v>25</v>
      </c>
      <c r="T157" s="19">
        <f t="shared" si="92"/>
        <v>24</v>
      </c>
      <c r="U157" s="18">
        <f t="shared" si="82"/>
        <v>2.4000000000000004</v>
      </c>
      <c r="V157" s="39"/>
      <c r="W157" s="39"/>
      <c r="X157" s="39"/>
      <c r="Y157" s="39"/>
    </row>
    <row r="158" spans="13:25" x14ac:dyDescent="0.2">
      <c r="M158" s="15" t="s">
        <v>184</v>
      </c>
      <c r="N158" s="19" t="s">
        <v>25</v>
      </c>
      <c r="O158" s="19">
        <f t="shared" si="91"/>
        <v>24</v>
      </c>
      <c r="P158" s="18">
        <f t="shared" si="81"/>
        <v>2.4000000000000004</v>
      </c>
      <c r="R158" s="15" t="s">
        <v>184</v>
      </c>
      <c r="S158" s="19" t="s">
        <v>25</v>
      </c>
      <c r="T158" s="19">
        <f t="shared" si="92"/>
        <v>24</v>
      </c>
      <c r="U158" s="18">
        <f t="shared" si="82"/>
        <v>2.4000000000000004</v>
      </c>
      <c r="V158" s="39"/>
      <c r="W158" s="39"/>
      <c r="X158" s="39"/>
      <c r="Y158" s="39"/>
    </row>
    <row r="159" spans="13:25" x14ac:dyDescent="0.2">
      <c r="M159" s="15" t="s">
        <v>185</v>
      </c>
      <c r="N159" s="19" t="s">
        <v>25</v>
      </c>
      <c r="O159" s="19">
        <f t="shared" si="91"/>
        <v>24</v>
      </c>
      <c r="P159" s="18">
        <f t="shared" si="81"/>
        <v>2.4000000000000004</v>
      </c>
      <c r="R159" s="15" t="s">
        <v>185</v>
      </c>
      <c r="S159" s="19" t="s">
        <v>25</v>
      </c>
      <c r="T159" s="19">
        <f t="shared" si="92"/>
        <v>24</v>
      </c>
      <c r="U159" s="18">
        <f t="shared" si="82"/>
        <v>2.4000000000000004</v>
      </c>
      <c r="V159" s="39"/>
      <c r="W159" s="39"/>
      <c r="X159" s="39"/>
      <c r="Y159" s="39"/>
    </row>
    <row r="160" spans="13:25" x14ac:dyDescent="0.2">
      <c r="M160" s="15" t="s">
        <v>186</v>
      </c>
      <c r="N160" s="19" t="s">
        <v>25</v>
      </c>
      <c r="O160" s="19">
        <f t="shared" si="91"/>
        <v>24</v>
      </c>
      <c r="P160" s="18">
        <f t="shared" si="81"/>
        <v>2.4000000000000004</v>
      </c>
      <c r="R160" s="15" t="s">
        <v>186</v>
      </c>
      <c r="S160" s="19" t="s">
        <v>25</v>
      </c>
      <c r="T160" s="19">
        <f t="shared" si="92"/>
        <v>24</v>
      </c>
      <c r="U160" s="18">
        <f t="shared" si="82"/>
        <v>2.4000000000000004</v>
      </c>
      <c r="V160" s="39"/>
      <c r="W160" s="39"/>
      <c r="X160" s="39"/>
      <c r="Y160" s="39"/>
    </row>
    <row r="161" spans="13:25" x14ac:dyDescent="0.2">
      <c r="M161" s="15" t="s">
        <v>187</v>
      </c>
      <c r="N161" s="19" t="s">
        <v>25</v>
      </c>
      <c r="O161" s="19">
        <f t="shared" si="91"/>
        <v>24</v>
      </c>
      <c r="P161" s="18">
        <f t="shared" si="81"/>
        <v>2.4000000000000004</v>
      </c>
      <c r="R161" s="15" t="s">
        <v>187</v>
      </c>
      <c r="S161" s="19" t="s">
        <v>25</v>
      </c>
      <c r="T161" s="19">
        <f t="shared" si="92"/>
        <v>24</v>
      </c>
      <c r="U161" s="18">
        <f t="shared" si="82"/>
        <v>2.4000000000000004</v>
      </c>
      <c r="V161" s="39"/>
      <c r="W161" s="39"/>
      <c r="X161" s="39"/>
      <c r="Y161" s="39"/>
    </row>
    <row r="162" spans="13:25" x14ac:dyDescent="0.2">
      <c r="M162" s="15" t="s">
        <v>188</v>
      </c>
      <c r="N162" s="19" t="s">
        <v>19</v>
      </c>
      <c r="O162" s="19">
        <f t="shared" ref="O162:O164" si="93">$D$5</f>
        <v>1</v>
      </c>
      <c r="P162" s="18">
        <f t="shared" si="81"/>
        <v>0.1</v>
      </c>
      <c r="R162" s="15" t="s">
        <v>188</v>
      </c>
      <c r="S162" s="19" t="s">
        <v>19</v>
      </c>
      <c r="T162" s="19">
        <f t="shared" ref="T162:T164" si="94">$D$5</f>
        <v>1</v>
      </c>
      <c r="U162" s="18">
        <f t="shared" si="82"/>
        <v>0.1</v>
      </c>
      <c r="V162" s="39"/>
      <c r="W162" s="39"/>
      <c r="X162" s="39"/>
      <c r="Y162" s="39"/>
    </row>
    <row r="163" spans="13:25" x14ac:dyDescent="0.2">
      <c r="M163" s="15" t="s">
        <v>189</v>
      </c>
      <c r="N163" s="19" t="s">
        <v>19</v>
      </c>
      <c r="O163" s="19">
        <f t="shared" si="93"/>
        <v>1</v>
      </c>
      <c r="P163" s="18">
        <f t="shared" si="81"/>
        <v>0.1</v>
      </c>
      <c r="R163" s="15" t="s">
        <v>189</v>
      </c>
      <c r="S163" s="19" t="s">
        <v>19</v>
      </c>
      <c r="T163" s="19">
        <f t="shared" si="94"/>
        <v>1</v>
      </c>
      <c r="U163" s="18">
        <f t="shared" si="82"/>
        <v>0.1</v>
      </c>
      <c r="V163" s="39"/>
      <c r="W163" s="39"/>
      <c r="X163" s="39"/>
      <c r="Y163" s="39"/>
    </row>
    <row r="164" spans="13:25" x14ac:dyDescent="0.2">
      <c r="M164" s="15" t="s">
        <v>190</v>
      </c>
      <c r="N164" s="19" t="s">
        <v>19</v>
      </c>
      <c r="O164" s="19">
        <f t="shared" si="93"/>
        <v>1</v>
      </c>
      <c r="P164" s="18">
        <f t="shared" si="81"/>
        <v>0.1</v>
      </c>
      <c r="R164" s="15" t="s">
        <v>190</v>
      </c>
      <c r="S164" s="19" t="s">
        <v>19</v>
      </c>
      <c r="T164" s="19">
        <f t="shared" si="94"/>
        <v>1</v>
      </c>
      <c r="U164" s="18">
        <f t="shared" si="82"/>
        <v>0.1</v>
      </c>
      <c r="V164" s="39"/>
      <c r="W164" s="39"/>
      <c r="X164" s="39"/>
      <c r="Y164" s="39"/>
    </row>
    <row r="165" spans="13:25" x14ac:dyDescent="0.2">
      <c r="M165" s="15" t="s">
        <v>191</v>
      </c>
      <c r="N165" s="19" t="s">
        <v>25</v>
      </c>
      <c r="O165" s="19">
        <f t="shared" ref="O165:O168" si="95">$F$5</f>
        <v>24</v>
      </c>
      <c r="P165" s="18">
        <f t="shared" si="81"/>
        <v>2.4000000000000004</v>
      </c>
      <c r="R165" s="15" t="s">
        <v>191</v>
      </c>
      <c r="S165" s="19" t="s">
        <v>25</v>
      </c>
      <c r="T165" s="19">
        <f t="shared" ref="T165:T168" si="96">$F$5</f>
        <v>24</v>
      </c>
      <c r="U165" s="18">
        <f t="shared" si="82"/>
        <v>2.4000000000000004</v>
      </c>
      <c r="V165" s="39"/>
      <c r="W165" s="39"/>
      <c r="X165" s="39"/>
      <c r="Y165" s="39"/>
    </row>
    <row r="166" spans="13:25" x14ac:dyDescent="0.2">
      <c r="M166" s="15" t="s">
        <v>192</v>
      </c>
      <c r="N166" s="19" t="s">
        <v>25</v>
      </c>
      <c r="O166" s="19">
        <f t="shared" si="95"/>
        <v>24</v>
      </c>
      <c r="P166" s="18">
        <f t="shared" si="81"/>
        <v>2.4000000000000004</v>
      </c>
      <c r="R166" s="15" t="s">
        <v>192</v>
      </c>
      <c r="S166" s="19" t="s">
        <v>25</v>
      </c>
      <c r="T166" s="19">
        <f t="shared" si="96"/>
        <v>24</v>
      </c>
      <c r="U166" s="18">
        <f t="shared" si="82"/>
        <v>2.4000000000000004</v>
      </c>
      <c r="V166" s="39"/>
      <c r="W166" s="39"/>
      <c r="X166" s="39"/>
      <c r="Y166" s="39"/>
    </row>
    <row r="167" spans="13:25" x14ac:dyDescent="0.2">
      <c r="M167" s="15" t="s">
        <v>193</v>
      </c>
      <c r="N167" s="19" t="s">
        <v>25</v>
      </c>
      <c r="O167" s="19">
        <f t="shared" si="95"/>
        <v>24</v>
      </c>
      <c r="P167" s="18">
        <f t="shared" si="81"/>
        <v>2.4000000000000004</v>
      </c>
      <c r="R167" s="15" t="s">
        <v>193</v>
      </c>
      <c r="S167" s="19" t="s">
        <v>25</v>
      </c>
      <c r="T167" s="19">
        <f t="shared" si="96"/>
        <v>24</v>
      </c>
      <c r="U167" s="18">
        <f t="shared" si="82"/>
        <v>2.4000000000000004</v>
      </c>
      <c r="V167" s="39"/>
      <c r="W167" s="39"/>
      <c r="X167" s="39"/>
      <c r="Y167" s="39"/>
    </row>
    <row r="168" spans="13:25" x14ac:dyDescent="0.2">
      <c r="M168" s="15" t="s">
        <v>194</v>
      </c>
      <c r="N168" s="19" t="s">
        <v>25</v>
      </c>
      <c r="O168" s="19">
        <f t="shared" si="95"/>
        <v>24</v>
      </c>
      <c r="P168" s="18">
        <f t="shared" si="81"/>
        <v>2.4000000000000004</v>
      </c>
      <c r="R168" s="15" t="s">
        <v>194</v>
      </c>
      <c r="S168" s="19" t="s">
        <v>25</v>
      </c>
      <c r="T168" s="19">
        <f t="shared" si="96"/>
        <v>24</v>
      </c>
      <c r="U168" s="18">
        <f t="shared" si="82"/>
        <v>2.4000000000000004</v>
      </c>
      <c r="V168" s="39"/>
      <c r="W168" s="39"/>
      <c r="X168" s="39"/>
      <c r="Y168" s="39"/>
    </row>
    <row r="169" spans="13:25" x14ac:dyDescent="0.2">
      <c r="M169" s="15" t="s">
        <v>195</v>
      </c>
      <c r="N169" s="19" t="s">
        <v>17</v>
      </c>
      <c r="O169" s="19">
        <f t="shared" ref="O169:O170" si="97">$E$5</f>
        <v>3</v>
      </c>
      <c r="P169" s="18">
        <f t="shared" si="81"/>
        <v>0.30000000000000004</v>
      </c>
      <c r="R169" s="15" t="s">
        <v>195</v>
      </c>
      <c r="S169" s="19" t="s">
        <v>17</v>
      </c>
      <c r="T169" s="19">
        <f t="shared" ref="T169:T170" si="98">$E$5</f>
        <v>3</v>
      </c>
      <c r="U169" s="18">
        <f t="shared" si="82"/>
        <v>0.30000000000000004</v>
      </c>
      <c r="V169" s="39"/>
      <c r="W169" s="39"/>
      <c r="X169" s="39"/>
      <c r="Y169" s="39"/>
    </row>
    <row r="170" spans="13:25" x14ac:dyDescent="0.2">
      <c r="M170" s="15" t="s">
        <v>196</v>
      </c>
      <c r="N170" s="19" t="s">
        <v>17</v>
      </c>
      <c r="O170" s="19">
        <f t="shared" si="97"/>
        <v>3</v>
      </c>
      <c r="P170" s="18">
        <f t="shared" si="81"/>
        <v>0.30000000000000004</v>
      </c>
      <c r="R170" s="15" t="s">
        <v>196</v>
      </c>
      <c r="S170" s="19" t="s">
        <v>17</v>
      </c>
      <c r="T170" s="19">
        <f t="shared" si="98"/>
        <v>3</v>
      </c>
      <c r="U170" s="18">
        <f t="shared" si="82"/>
        <v>0.30000000000000004</v>
      </c>
      <c r="V170" s="39"/>
      <c r="W170" s="39"/>
      <c r="X170" s="39"/>
      <c r="Y170" s="39"/>
    </row>
    <row r="171" spans="13:25" x14ac:dyDescent="0.2">
      <c r="M171" s="15" t="s">
        <v>197</v>
      </c>
      <c r="N171" s="19" t="s">
        <v>19</v>
      </c>
      <c r="O171" s="19">
        <f>$D$5</f>
        <v>1</v>
      </c>
      <c r="P171" s="18">
        <f t="shared" si="81"/>
        <v>0.1</v>
      </c>
      <c r="R171" s="15" t="s">
        <v>197</v>
      </c>
      <c r="S171" s="19" t="s">
        <v>19</v>
      </c>
      <c r="T171" s="19">
        <f>$D$5</f>
        <v>1</v>
      </c>
      <c r="U171" s="18">
        <f t="shared" si="82"/>
        <v>0.1</v>
      </c>
      <c r="V171" s="39"/>
      <c r="W171" s="39"/>
      <c r="X171" s="39"/>
      <c r="Y171" s="39"/>
    </row>
    <row r="172" spans="13:25" x14ac:dyDescent="0.2">
      <c r="M172" s="15" t="s">
        <v>198</v>
      </c>
      <c r="N172" s="19" t="s">
        <v>17</v>
      </c>
      <c r="O172" s="19">
        <f>$E$5</f>
        <v>3</v>
      </c>
      <c r="P172" s="18">
        <f t="shared" si="81"/>
        <v>0.30000000000000004</v>
      </c>
      <c r="R172" s="15" t="s">
        <v>198</v>
      </c>
      <c r="S172" s="19" t="s">
        <v>17</v>
      </c>
      <c r="T172" s="19">
        <f>$E$5</f>
        <v>3</v>
      </c>
      <c r="U172" s="18">
        <f t="shared" si="82"/>
        <v>0.30000000000000004</v>
      </c>
      <c r="V172" s="39"/>
      <c r="W172" s="39"/>
      <c r="X172" s="39"/>
      <c r="Y172" s="39"/>
    </row>
    <row r="173" spans="13:25" x14ac:dyDescent="0.2">
      <c r="M173" s="15" t="s">
        <v>199</v>
      </c>
      <c r="N173" s="19" t="s">
        <v>25</v>
      </c>
      <c r="O173" s="19">
        <f>$F$5</f>
        <v>24</v>
      </c>
      <c r="P173" s="18">
        <f t="shared" si="81"/>
        <v>2.4000000000000004</v>
      </c>
      <c r="R173" s="15" t="s">
        <v>199</v>
      </c>
      <c r="S173" s="19" t="s">
        <v>25</v>
      </c>
      <c r="T173" s="19">
        <f>$F$5</f>
        <v>24</v>
      </c>
      <c r="U173" s="18">
        <f t="shared" si="82"/>
        <v>2.4000000000000004</v>
      </c>
      <c r="V173" s="39"/>
      <c r="W173" s="39"/>
      <c r="X173" s="39"/>
      <c r="Y173" s="39"/>
    </row>
    <row r="174" spans="13:25" x14ac:dyDescent="0.2">
      <c r="M174" s="15" t="s">
        <v>200</v>
      </c>
      <c r="N174" s="19" t="s">
        <v>17</v>
      </c>
      <c r="O174" s="19">
        <f>$E$5</f>
        <v>3</v>
      </c>
      <c r="P174" s="18">
        <f t="shared" si="81"/>
        <v>0.30000000000000004</v>
      </c>
      <c r="R174" s="15" t="s">
        <v>200</v>
      </c>
      <c r="S174" s="19" t="s">
        <v>17</v>
      </c>
      <c r="T174" s="19">
        <f>$E$5</f>
        <v>3</v>
      </c>
      <c r="U174" s="18">
        <f t="shared" si="82"/>
        <v>0.30000000000000004</v>
      </c>
      <c r="V174" s="39"/>
      <c r="W174" s="39"/>
      <c r="X174" s="39"/>
      <c r="Y174" s="39"/>
    </row>
    <row r="175" spans="13:25" x14ac:dyDescent="0.2">
      <c r="M175" s="15" t="s">
        <v>201</v>
      </c>
      <c r="N175" s="19" t="s">
        <v>25</v>
      </c>
      <c r="O175" s="19">
        <f t="shared" ref="O175:O178" si="99">$F$5</f>
        <v>24</v>
      </c>
      <c r="P175" s="18">
        <f t="shared" si="81"/>
        <v>2.4000000000000004</v>
      </c>
      <c r="R175" s="15" t="s">
        <v>201</v>
      </c>
      <c r="S175" s="19" t="s">
        <v>25</v>
      </c>
      <c r="T175" s="19">
        <f t="shared" ref="T175:T178" si="100">$F$5</f>
        <v>24</v>
      </c>
      <c r="U175" s="18">
        <f t="shared" si="82"/>
        <v>2.4000000000000004</v>
      </c>
      <c r="V175" s="39"/>
      <c r="W175" s="39"/>
      <c r="X175" s="39"/>
      <c r="Y175" s="39"/>
    </row>
    <row r="176" spans="13:25" x14ac:dyDescent="0.2">
      <c r="M176" s="15" t="s">
        <v>202</v>
      </c>
      <c r="N176" s="19" t="s">
        <v>25</v>
      </c>
      <c r="O176" s="19">
        <f t="shared" si="99"/>
        <v>24</v>
      </c>
      <c r="P176" s="18">
        <f t="shared" si="81"/>
        <v>2.4000000000000004</v>
      </c>
      <c r="R176" s="15" t="s">
        <v>202</v>
      </c>
      <c r="S176" s="19" t="s">
        <v>25</v>
      </c>
      <c r="T176" s="19">
        <f t="shared" si="100"/>
        <v>24</v>
      </c>
      <c r="U176" s="18">
        <f t="shared" si="82"/>
        <v>2.4000000000000004</v>
      </c>
      <c r="V176" s="39"/>
      <c r="W176" s="39"/>
      <c r="X176" s="39"/>
      <c r="Y176" s="39"/>
    </row>
    <row r="177" spans="13:25" x14ac:dyDescent="0.2">
      <c r="M177" s="15" t="s">
        <v>203</v>
      </c>
      <c r="N177" s="19" t="s">
        <v>25</v>
      </c>
      <c r="O177" s="19">
        <f t="shared" si="99"/>
        <v>24</v>
      </c>
      <c r="P177" s="18">
        <f t="shared" si="81"/>
        <v>2.4000000000000004</v>
      </c>
      <c r="R177" s="15" t="s">
        <v>203</v>
      </c>
      <c r="S177" s="19" t="s">
        <v>25</v>
      </c>
      <c r="T177" s="19">
        <f t="shared" si="100"/>
        <v>24</v>
      </c>
      <c r="U177" s="18">
        <f t="shared" si="82"/>
        <v>2.4000000000000004</v>
      </c>
      <c r="V177" s="39"/>
      <c r="W177" s="39"/>
      <c r="X177" s="39"/>
      <c r="Y177" s="39"/>
    </row>
    <row r="178" spans="13:25" x14ac:dyDescent="0.2">
      <c r="M178" s="15" t="s">
        <v>204</v>
      </c>
      <c r="N178" s="19" t="s">
        <v>25</v>
      </c>
      <c r="O178" s="19">
        <f t="shared" si="99"/>
        <v>24</v>
      </c>
      <c r="P178" s="18">
        <f t="shared" si="81"/>
        <v>2.4000000000000004</v>
      </c>
      <c r="R178" s="15" t="s">
        <v>204</v>
      </c>
      <c r="S178" s="19" t="s">
        <v>25</v>
      </c>
      <c r="T178" s="19">
        <f t="shared" si="100"/>
        <v>24</v>
      </c>
      <c r="U178" s="18">
        <f t="shared" si="82"/>
        <v>2.4000000000000004</v>
      </c>
      <c r="V178" s="39"/>
      <c r="W178" s="39"/>
      <c r="X178" s="39"/>
      <c r="Y178" s="39"/>
    </row>
    <row r="179" spans="13:25" x14ac:dyDescent="0.2">
      <c r="M179" s="15" t="s">
        <v>205</v>
      </c>
      <c r="N179" s="19" t="s">
        <v>17</v>
      </c>
      <c r="O179" s="19">
        <f>$E$5</f>
        <v>3</v>
      </c>
      <c r="P179" s="18">
        <f t="shared" si="81"/>
        <v>0.30000000000000004</v>
      </c>
      <c r="R179" s="15" t="s">
        <v>205</v>
      </c>
      <c r="S179" s="19" t="s">
        <v>17</v>
      </c>
      <c r="T179" s="19">
        <f>$E$5</f>
        <v>3</v>
      </c>
      <c r="U179" s="18">
        <f t="shared" si="82"/>
        <v>0.30000000000000004</v>
      </c>
      <c r="V179" s="39"/>
      <c r="W179" s="39"/>
      <c r="X179" s="39"/>
      <c r="Y179" s="39"/>
    </row>
    <row r="180" spans="13:25" x14ac:dyDescent="0.2">
      <c r="M180" s="15" t="s">
        <v>206</v>
      </c>
      <c r="N180" s="19" t="s">
        <v>25</v>
      </c>
      <c r="O180" s="19">
        <f>$F$5</f>
        <v>24</v>
      </c>
      <c r="P180" s="18">
        <f t="shared" si="81"/>
        <v>2.4000000000000004</v>
      </c>
      <c r="R180" s="15" t="s">
        <v>206</v>
      </c>
      <c r="S180" s="19" t="s">
        <v>25</v>
      </c>
      <c r="T180" s="19">
        <f>$F$5</f>
        <v>24</v>
      </c>
      <c r="U180" s="18">
        <f t="shared" si="82"/>
        <v>2.4000000000000004</v>
      </c>
      <c r="V180" s="39"/>
      <c r="W180" s="39"/>
      <c r="X180" s="39"/>
      <c r="Y180" s="39"/>
    </row>
    <row r="181" spans="13:25" x14ac:dyDescent="0.2">
      <c r="M181" s="15" t="s">
        <v>207</v>
      </c>
      <c r="N181" s="19" t="s">
        <v>17</v>
      </c>
      <c r="O181" s="19">
        <f>$E$5</f>
        <v>3</v>
      </c>
      <c r="P181" s="18">
        <f t="shared" si="81"/>
        <v>0.30000000000000004</v>
      </c>
      <c r="R181" s="15" t="s">
        <v>207</v>
      </c>
      <c r="S181" s="19" t="s">
        <v>17</v>
      </c>
      <c r="T181" s="19">
        <f>$E$5</f>
        <v>3</v>
      </c>
      <c r="U181" s="18">
        <f t="shared" si="82"/>
        <v>0.30000000000000004</v>
      </c>
      <c r="V181" s="39"/>
      <c r="W181" s="39"/>
      <c r="X181" s="39"/>
      <c r="Y181" s="39"/>
    </row>
    <row r="182" spans="13:25" x14ac:dyDescent="0.2">
      <c r="M182" s="15" t="s">
        <v>208</v>
      </c>
      <c r="N182" s="19" t="s">
        <v>19</v>
      </c>
      <c r="O182" s="19">
        <f t="shared" ref="O182:O183" si="101">$D$5</f>
        <v>1</v>
      </c>
      <c r="P182" s="18">
        <f t="shared" si="81"/>
        <v>0.1</v>
      </c>
      <c r="R182" s="15" t="s">
        <v>208</v>
      </c>
      <c r="S182" s="19" t="s">
        <v>19</v>
      </c>
      <c r="T182" s="19">
        <f t="shared" ref="T182:T183" si="102">$D$5</f>
        <v>1</v>
      </c>
      <c r="U182" s="18">
        <f t="shared" si="82"/>
        <v>0.1</v>
      </c>
      <c r="V182" s="39"/>
      <c r="W182" s="39"/>
      <c r="X182" s="39"/>
      <c r="Y182" s="39"/>
    </row>
    <row r="183" spans="13:25" x14ac:dyDescent="0.2">
      <c r="M183" s="15" t="s">
        <v>209</v>
      </c>
      <c r="N183" s="19" t="s">
        <v>19</v>
      </c>
      <c r="O183" s="19">
        <f t="shared" si="101"/>
        <v>1</v>
      </c>
      <c r="P183" s="18">
        <f t="shared" si="81"/>
        <v>0.1</v>
      </c>
      <c r="R183" s="15" t="s">
        <v>209</v>
      </c>
      <c r="S183" s="19" t="s">
        <v>19</v>
      </c>
      <c r="T183" s="19">
        <f t="shared" si="102"/>
        <v>1</v>
      </c>
      <c r="U183" s="18">
        <f t="shared" si="82"/>
        <v>0.1</v>
      </c>
      <c r="V183" s="39"/>
      <c r="W183" s="39"/>
      <c r="X183" s="39"/>
      <c r="Y183" s="39"/>
    </row>
    <row r="184" spans="13:25" x14ac:dyDescent="0.2">
      <c r="M184" s="15" t="s">
        <v>210</v>
      </c>
      <c r="N184" s="19" t="s">
        <v>17</v>
      </c>
      <c r="O184" s="19">
        <f>$E$5</f>
        <v>3</v>
      </c>
      <c r="P184" s="18">
        <f t="shared" si="81"/>
        <v>0.30000000000000004</v>
      </c>
      <c r="R184" s="15" t="s">
        <v>210</v>
      </c>
      <c r="S184" s="19" t="s">
        <v>17</v>
      </c>
      <c r="T184" s="19">
        <f>$E$5</f>
        <v>3</v>
      </c>
      <c r="U184" s="18">
        <f t="shared" si="82"/>
        <v>0.30000000000000004</v>
      </c>
      <c r="V184" s="39"/>
      <c r="W184" s="39"/>
      <c r="X184" s="39"/>
      <c r="Y184" s="39"/>
    </row>
    <row r="185" spans="13:25" x14ac:dyDescent="0.2">
      <c r="M185" s="15" t="s">
        <v>211</v>
      </c>
      <c r="N185" s="19" t="s">
        <v>25</v>
      </c>
      <c r="O185" s="19">
        <f>$F$5</f>
        <v>24</v>
      </c>
      <c r="P185" s="18">
        <f t="shared" si="81"/>
        <v>2.4000000000000004</v>
      </c>
      <c r="R185" s="15" t="s">
        <v>211</v>
      </c>
      <c r="S185" s="19" t="s">
        <v>25</v>
      </c>
      <c r="T185" s="19">
        <f>$F$5</f>
        <v>24</v>
      </c>
      <c r="U185" s="18">
        <f t="shared" si="82"/>
        <v>2.4000000000000004</v>
      </c>
      <c r="V185" s="39"/>
      <c r="W185" s="39"/>
      <c r="X185" s="39"/>
      <c r="Y185" s="39"/>
    </row>
    <row r="186" spans="13:25" x14ac:dyDescent="0.2">
      <c r="M186" s="15" t="s">
        <v>212</v>
      </c>
      <c r="N186" s="19" t="s">
        <v>17</v>
      </c>
      <c r="O186" s="19">
        <f>$E$5</f>
        <v>3</v>
      </c>
      <c r="P186" s="18">
        <f t="shared" si="81"/>
        <v>0.30000000000000004</v>
      </c>
      <c r="R186" s="15" t="s">
        <v>212</v>
      </c>
      <c r="S186" s="19" t="s">
        <v>17</v>
      </c>
      <c r="T186" s="19">
        <f>$E$5</f>
        <v>3</v>
      </c>
      <c r="U186" s="18">
        <f t="shared" si="82"/>
        <v>0.30000000000000004</v>
      </c>
      <c r="V186" s="39"/>
      <c r="W186" s="39"/>
      <c r="X186" s="39"/>
      <c r="Y186" s="39"/>
    </row>
    <row r="187" spans="13:25" x14ac:dyDescent="0.2">
      <c r="M187" s="15" t="s">
        <v>213</v>
      </c>
      <c r="N187" s="19" t="s">
        <v>19</v>
      </c>
      <c r="O187" s="19">
        <f>$D$5</f>
        <v>1</v>
      </c>
      <c r="P187" s="18">
        <f t="shared" si="81"/>
        <v>0.1</v>
      </c>
      <c r="R187" s="15" t="s">
        <v>213</v>
      </c>
      <c r="S187" s="19" t="s">
        <v>19</v>
      </c>
      <c r="T187" s="19">
        <f>$D$5</f>
        <v>1</v>
      </c>
      <c r="U187" s="18">
        <f t="shared" si="82"/>
        <v>0.1</v>
      </c>
      <c r="V187" s="39"/>
      <c r="W187" s="39"/>
      <c r="X187" s="39"/>
      <c r="Y187" s="39"/>
    </row>
    <row r="188" spans="13:25" x14ac:dyDescent="0.2">
      <c r="M188" s="15" t="s">
        <v>214</v>
      </c>
      <c r="N188" s="19" t="s">
        <v>25</v>
      </c>
      <c r="O188" s="19">
        <f t="shared" ref="O188:O189" si="103">$F$5</f>
        <v>24</v>
      </c>
      <c r="P188" s="18">
        <f t="shared" si="81"/>
        <v>2.4000000000000004</v>
      </c>
      <c r="R188" s="15" t="s">
        <v>214</v>
      </c>
      <c r="S188" s="19" t="s">
        <v>25</v>
      </c>
      <c r="T188" s="19">
        <f t="shared" ref="T188:T189" si="104">$F$5</f>
        <v>24</v>
      </c>
      <c r="U188" s="18">
        <f t="shared" si="82"/>
        <v>2.4000000000000004</v>
      </c>
      <c r="V188" s="39"/>
      <c r="W188" s="39"/>
      <c r="X188" s="39"/>
      <c r="Y188" s="39"/>
    </row>
    <row r="189" spans="13:25" x14ac:dyDescent="0.2">
      <c r="M189" s="15" t="s">
        <v>215</v>
      </c>
      <c r="N189" s="19" t="s">
        <v>25</v>
      </c>
      <c r="O189" s="19">
        <f t="shared" si="103"/>
        <v>24</v>
      </c>
      <c r="P189" s="18">
        <f t="shared" si="81"/>
        <v>2.4000000000000004</v>
      </c>
      <c r="R189" s="15" t="s">
        <v>215</v>
      </c>
      <c r="S189" s="19" t="s">
        <v>25</v>
      </c>
      <c r="T189" s="19">
        <f t="shared" si="104"/>
        <v>24</v>
      </c>
      <c r="U189" s="18">
        <f t="shared" si="82"/>
        <v>2.4000000000000004</v>
      </c>
      <c r="V189" s="39"/>
      <c r="W189" s="39"/>
      <c r="X189" s="39"/>
      <c r="Y189" s="39"/>
    </row>
    <row r="190" spans="13:25" x14ac:dyDescent="0.2">
      <c r="M190" s="15" t="s">
        <v>216</v>
      </c>
      <c r="N190" s="19" t="s">
        <v>17</v>
      </c>
      <c r="O190" s="19">
        <f>$E$5</f>
        <v>3</v>
      </c>
      <c r="P190" s="18">
        <f t="shared" si="81"/>
        <v>0.30000000000000004</v>
      </c>
      <c r="R190" s="15" t="s">
        <v>216</v>
      </c>
      <c r="S190" s="19" t="s">
        <v>17</v>
      </c>
      <c r="T190" s="19">
        <f>$E$5</f>
        <v>3</v>
      </c>
      <c r="U190" s="18">
        <f t="shared" si="82"/>
        <v>0.30000000000000004</v>
      </c>
      <c r="V190" s="39"/>
      <c r="W190" s="39"/>
      <c r="X190" s="39"/>
      <c r="Y190" s="39"/>
    </row>
    <row r="191" spans="13:25" x14ac:dyDescent="0.2">
      <c r="M191" s="15" t="s">
        <v>217</v>
      </c>
      <c r="N191" s="19" t="s">
        <v>25</v>
      </c>
      <c r="O191" s="19">
        <f>$F$5</f>
        <v>24</v>
      </c>
      <c r="P191" s="18">
        <f t="shared" si="81"/>
        <v>2.4000000000000004</v>
      </c>
      <c r="R191" s="15" t="s">
        <v>217</v>
      </c>
      <c r="S191" s="19" t="s">
        <v>25</v>
      </c>
      <c r="T191" s="19">
        <f>$F$5</f>
        <v>24</v>
      </c>
      <c r="U191" s="18">
        <f t="shared" si="82"/>
        <v>2.4000000000000004</v>
      </c>
      <c r="V191" s="39"/>
      <c r="W191" s="39"/>
      <c r="X191" s="39"/>
      <c r="Y191" s="39"/>
    </row>
    <row r="192" spans="13:25" x14ac:dyDescent="0.2">
      <c r="M192" s="15" t="s">
        <v>218</v>
      </c>
      <c r="N192" s="19" t="s">
        <v>17</v>
      </c>
      <c r="O192" s="19">
        <f>$E$5</f>
        <v>3</v>
      </c>
      <c r="P192" s="18">
        <f t="shared" si="81"/>
        <v>0.30000000000000004</v>
      </c>
      <c r="R192" s="15" t="s">
        <v>218</v>
      </c>
      <c r="S192" s="19" t="s">
        <v>17</v>
      </c>
      <c r="T192" s="19">
        <f>$E$5</f>
        <v>3</v>
      </c>
      <c r="U192" s="18">
        <f t="shared" si="82"/>
        <v>0.30000000000000004</v>
      </c>
      <c r="V192" s="39"/>
      <c r="W192" s="39"/>
      <c r="X192" s="39"/>
      <c r="Y192" s="39"/>
    </row>
    <row r="193" spans="13:25" x14ac:dyDescent="0.2">
      <c r="M193" s="15" t="s">
        <v>219</v>
      </c>
      <c r="N193" s="19" t="s">
        <v>25</v>
      </c>
      <c r="O193" s="19">
        <f t="shared" ref="O193:O194" si="105">$F$5</f>
        <v>24</v>
      </c>
      <c r="P193" s="18">
        <f t="shared" si="81"/>
        <v>2.4000000000000004</v>
      </c>
      <c r="R193" s="15" t="s">
        <v>219</v>
      </c>
      <c r="S193" s="19" t="s">
        <v>25</v>
      </c>
      <c r="T193" s="19">
        <f t="shared" ref="T193:T194" si="106">$F$5</f>
        <v>24</v>
      </c>
      <c r="U193" s="18">
        <f t="shared" si="82"/>
        <v>2.4000000000000004</v>
      </c>
      <c r="V193" s="39"/>
      <c r="W193" s="39"/>
      <c r="X193" s="39"/>
      <c r="Y193" s="39"/>
    </row>
    <row r="194" spans="13:25" x14ac:dyDescent="0.2">
      <c r="M194" s="15" t="s">
        <v>220</v>
      </c>
      <c r="N194" s="19" t="s">
        <v>25</v>
      </c>
      <c r="O194" s="19">
        <f t="shared" si="105"/>
        <v>24</v>
      </c>
      <c r="P194" s="18">
        <f t="shared" si="81"/>
        <v>2.4000000000000004</v>
      </c>
      <c r="R194" s="15" t="s">
        <v>220</v>
      </c>
      <c r="S194" s="19" t="s">
        <v>25</v>
      </c>
      <c r="T194" s="19">
        <f t="shared" si="106"/>
        <v>24</v>
      </c>
      <c r="U194" s="18">
        <f t="shared" si="82"/>
        <v>2.4000000000000004</v>
      </c>
      <c r="V194" s="39"/>
      <c r="W194" s="39"/>
      <c r="X194" s="39"/>
      <c r="Y194" s="39"/>
    </row>
    <row r="195" spans="13:25" x14ac:dyDescent="0.2">
      <c r="M195" s="15" t="s">
        <v>221</v>
      </c>
      <c r="N195" s="19" t="s">
        <v>17</v>
      </c>
      <c r="O195" s="19">
        <f>$E$5</f>
        <v>3</v>
      </c>
      <c r="P195" s="18">
        <f t="shared" si="81"/>
        <v>0.30000000000000004</v>
      </c>
      <c r="R195" s="15" t="s">
        <v>221</v>
      </c>
      <c r="S195" s="19" t="s">
        <v>17</v>
      </c>
      <c r="T195" s="19">
        <f>$E$5</f>
        <v>3</v>
      </c>
      <c r="U195" s="18">
        <f t="shared" si="82"/>
        <v>0.30000000000000004</v>
      </c>
      <c r="V195" s="39"/>
      <c r="W195" s="39"/>
      <c r="X195" s="39"/>
      <c r="Y195" s="39"/>
    </row>
    <row r="196" spans="13:25" x14ac:dyDescent="0.2">
      <c r="M196" s="15" t="s">
        <v>222</v>
      </c>
      <c r="N196" s="19" t="s">
        <v>25</v>
      </c>
      <c r="O196" s="19">
        <f>$F$5</f>
        <v>24</v>
      </c>
      <c r="P196" s="18">
        <f t="shared" si="81"/>
        <v>2.4000000000000004</v>
      </c>
      <c r="R196" s="15" t="s">
        <v>222</v>
      </c>
      <c r="S196" s="19" t="s">
        <v>25</v>
      </c>
      <c r="T196" s="19">
        <f>$F$5</f>
        <v>24</v>
      </c>
      <c r="U196" s="18">
        <f t="shared" si="82"/>
        <v>2.4000000000000004</v>
      </c>
      <c r="V196" s="39"/>
      <c r="W196" s="39"/>
      <c r="X196" s="39"/>
      <c r="Y196" s="39"/>
    </row>
    <row r="197" spans="13:25" x14ac:dyDescent="0.2">
      <c r="M197" s="15" t="s">
        <v>223</v>
      </c>
      <c r="N197" s="19" t="s">
        <v>17</v>
      </c>
      <c r="O197" s="19">
        <f>$E$5</f>
        <v>3</v>
      </c>
      <c r="P197" s="18">
        <f t="shared" ref="P197:P247" si="107">O197*$C$5</f>
        <v>0.30000000000000004</v>
      </c>
      <c r="R197" s="15" t="s">
        <v>223</v>
      </c>
      <c r="S197" s="19" t="s">
        <v>17</v>
      </c>
      <c r="T197" s="19">
        <f>$E$5</f>
        <v>3</v>
      </c>
      <c r="U197" s="18">
        <f t="shared" si="82"/>
        <v>0.30000000000000004</v>
      </c>
      <c r="V197" s="39"/>
      <c r="W197" s="39"/>
      <c r="X197" s="39"/>
      <c r="Y197" s="39"/>
    </row>
    <row r="198" spans="13:25" x14ac:dyDescent="0.2">
      <c r="M198" s="15" t="s">
        <v>224</v>
      </c>
      <c r="N198" s="19" t="s">
        <v>19</v>
      </c>
      <c r="O198" s="19">
        <f t="shared" ref="O198:O199" si="108">$D$5</f>
        <v>1</v>
      </c>
      <c r="P198" s="18">
        <f t="shared" si="107"/>
        <v>0.1</v>
      </c>
      <c r="R198" s="15" t="s">
        <v>224</v>
      </c>
      <c r="S198" s="19" t="s">
        <v>19</v>
      </c>
      <c r="T198" s="19">
        <f t="shared" ref="T198:T199" si="109">$D$5</f>
        <v>1</v>
      </c>
      <c r="U198" s="18">
        <f t="shared" ref="U198:U247" si="110">T198*$C$6</f>
        <v>0.1</v>
      </c>
      <c r="V198" s="39"/>
      <c r="W198" s="39"/>
      <c r="X198" s="39"/>
      <c r="Y198" s="39"/>
    </row>
    <row r="199" spans="13:25" x14ac:dyDescent="0.2">
      <c r="M199" s="15" t="s">
        <v>225</v>
      </c>
      <c r="N199" s="19" t="s">
        <v>19</v>
      </c>
      <c r="O199" s="19">
        <f t="shared" si="108"/>
        <v>1</v>
      </c>
      <c r="P199" s="18">
        <f t="shared" si="107"/>
        <v>0.1</v>
      </c>
      <c r="R199" s="15" t="s">
        <v>225</v>
      </c>
      <c r="S199" s="19" t="s">
        <v>19</v>
      </c>
      <c r="T199" s="19">
        <f t="shared" si="109"/>
        <v>1</v>
      </c>
      <c r="U199" s="18">
        <f t="shared" si="110"/>
        <v>0.1</v>
      </c>
      <c r="V199" s="39"/>
      <c r="W199" s="39"/>
      <c r="X199" s="39"/>
      <c r="Y199" s="39"/>
    </row>
    <row r="200" spans="13:25" x14ac:dyDescent="0.2">
      <c r="M200" s="15" t="s">
        <v>226</v>
      </c>
      <c r="N200" s="19" t="s">
        <v>17</v>
      </c>
      <c r="O200" s="19">
        <f>$E$5</f>
        <v>3</v>
      </c>
      <c r="P200" s="18">
        <f t="shared" si="107"/>
        <v>0.30000000000000004</v>
      </c>
      <c r="R200" s="15" t="s">
        <v>226</v>
      </c>
      <c r="S200" s="19" t="s">
        <v>17</v>
      </c>
      <c r="T200" s="19">
        <f>$E$5</f>
        <v>3</v>
      </c>
      <c r="U200" s="18">
        <f t="shared" si="110"/>
        <v>0.30000000000000004</v>
      </c>
      <c r="V200" s="39"/>
      <c r="W200" s="39"/>
      <c r="X200" s="39"/>
      <c r="Y200" s="39"/>
    </row>
    <row r="201" spans="13:25" x14ac:dyDescent="0.2">
      <c r="M201" s="15" t="s">
        <v>227</v>
      </c>
      <c r="N201" s="19" t="s">
        <v>25</v>
      </c>
      <c r="O201" s="19">
        <f>$F$5</f>
        <v>24</v>
      </c>
      <c r="P201" s="18">
        <f t="shared" si="107"/>
        <v>2.4000000000000004</v>
      </c>
      <c r="R201" s="15" t="s">
        <v>227</v>
      </c>
      <c r="S201" s="19" t="s">
        <v>25</v>
      </c>
      <c r="T201" s="19">
        <f>$F$5</f>
        <v>24</v>
      </c>
      <c r="U201" s="18">
        <f t="shared" si="110"/>
        <v>2.4000000000000004</v>
      </c>
      <c r="V201" s="39"/>
      <c r="W201" s="39"/>
      <c r="X201" s="39"/>
      <c r="Y201" s="39"/>
    </row>
    <row r="202" spans="13:25" x14ac:dyDescent="0.2">
      <c r="M202" s="15" t="s">
        <v>228</v>
      </c>
      <c r="N202" s="19" t="s">
        <v>19</v>
      </c>
      <c r="O202" s="19">
        <f>$D$5</f>
        <v>1</v>
      </c>
      <c r="P202" s="18">
        <f t="shared" si="107"/>
        <v>0.1</v>
      </c>
      <c r="R202" s="15" t="s">
        <v>228</v>
      </c>
      <c r="S202" s="19" t="s">
        <v>19</v>
      </c>
      <c r="T202" s="19">
        <f>$D$5</f>
        <v>1</v>
      </c>
      <c r="U202" s="18">
        <f t="shared" si="110"/>
        <v>0.1</v>
      </c>
      <c r="V202" s="39"/>
      <c r="W202" s="39"/>
      <c r="X202" s="39"/>
      <c r="Y202" s="39"/>
    </row>
    <row r="203" spans="13:25" x14ac:dyDescent="0.2">
      <c r="M203" s="15" t="s">
        <v>229</v>
      </c>
      <c r="N203" s="19" t="s">
        <v>17</v>
      </c>
      <c r="O203" s="19">
        <f>$E$5</f>
        <v>3</v>
      </c>
      <c r="P203" s="18">
        <f t="shared" si="107"/>
        <v>0.30000000000000004</v>
      </c>
      <c r="R203" s="15" t="s">
        <v>229</v>
      </c>
      <c r="S203" s="19" t="s">
        <v>17</v>
      </c>
      <c r="T203" s="19">
        <f>$E$5</f>
        <v>3</v>
      </c>
      <c r="U203" s="18">
        <f t="shared" si="110"/>
        <v>0.30000000000000004</v>
      </c>
      <c r="V203" s="39"/>
      <c r="W203" s="39"/>
      <c r="X203" s="39"/>
      <c r="Y203" s="39"/>
    </row>
    <row r="204" spans="13:25" x14ac:dyDescent="0.2">
      <c r="M204" s="15" t="s">
        <v>230</v>
      </c>
      <c r="N204" s="19" t="s">
        <v>19</v>
      </c>
      <c r="O204" s="19">
        <f>$D$5</f>
        <v>1</v>
      </c>
      <c r="P204" s="18">
        <f t="shared" si="107"/>
        <v>0.1</v>
      </c>
      <c r="R204" s="15" t="s">
        <v>230</v>
      </c>
      <c r="S204" s="19" t="s">
        <v>19</v>
      </c>
      <c r="T204" s="19">
        <f>$D$5</f>
        <v>1</v>
      </c>
      <c r="U204" s="18">
        <f t="shared" si="110"/>
        <v>0.1</v>
      </c>
      <c r="V204" s="39"/>
      <c r="W204" s="39"/>
      <c r="X204" s="39"/>
      <c r="Y204" s="39"/>
    </row>
    <row r="205" spans="13:25" x14ac:dyDescent="0.2">
      <c r="M205" s="15" t="s">
        <v>231</v>
      </c>
      <c r="N205" s="19" t="s">
        <v>25</v>
      </c>
      <c r="O205" s="19">
        <f>$F$5</f>
        <v>24</v>
      </c>
      <c r="P205" s="18">
        <f t="shared" si="107"/>
        <v>2.4000000000000004</v>
      </c>
      <c r="R205" s="15" t="s">
        <v>231</v>
      </c>
      <c r="S205" s="19" t="s">
        <v>25</v>
      </c>
      <c r="T205" s="19">
        <f>$F$5</f>
        <v>24</v>
      </c>
      <c r="U205" s="18">
        <f t="shared" si="110"/>
        <v>2.4000000000000004</v>
      </c>
      <c r="V205" s="39"/>
      <c r="W205" s="39"/>
      <c r="X205" s="39"/>
      <c r="Y205" s="39"/>
    </row>
    <row r="206" spans="13:25" x14ac:dyDescent="0.2">
      <c r="M206" s="15" t="s">
        <v>232</v>
      </c>
      <c r="N206" s="19" t="s">
        <v>17</v>
      </c>
      <c r="O206" s="19">
        <f t="shared" ref="O206:O210" si="111">$E$5</f>
        <v>3</v>
      </c>
      <c r="P206" s="18">
        <f t="shared" si="107"/>
        <v>0.30000000000000004</v>
      </c>
      <c r="R206" s="15" t="s">
        <v>232</v>
      </c>
      <c r="S206" s="19" t="s">
        <v>17</v>
      </c>
      <c r="T206" s="19">
        <f t="shared" ref="T206:T210" si="112">$E$5</f>
        <v>3</v>
      </c>
      <c r="U206" s="18">
        <f t="shared" si="110"/>
        <v>0.30000000000000004</v>
      </c>
      <c r="V206" s="39"/>
      <c r="W206" s="39"/>
      <c r="X206" s="39"/>
      <c r="Y206" s="39"/>
    </row>
    <row r="207" spans="13:25" x14ac:dyDescent="0.2">
      <c r="M207" s="15" t="s">
        <v>233</v>
      </c>
      <c r="N207" s="19" t="s">
        <v>17</v>
      </c>
      <c r="O207" s="19">
        <f t="shared" si="111"/>
        <v>3</v>
      </c>
      <c r="P207" s="18">
        <f t="shared" si="107"/>
        <v>0.30000000000000004</v>
      </c>
      <c r="R207" s="15" t="s">
        <v>233</v>
      </c>
      <c r="S207" s="19" t="s">
        <v>17</v>
      </c>
      <c r="T207" s="19">
        <f t="shared" si="112"/>
        <v>3</v>
      </c>
      <c r="U207" s="18">
        <f t="shared" si="110"/>
        <v>0.30000000000000004</v>
      </c>
      <c r="V207" s="39"/>
      <c r="W207" s="39"/>
      <c r="X207" s="39"/>
      <c r="Y207" s="39"/>
    </row>
    <row r="208" spans="13:25" x14ac:dyDescent="0.2">
      <c r="M208" s="15" t="s">
        <v>234</v>
      </c>
      <c r="N208" s="19" t="s">
        <v>17</v>
      </c>
      <c r="O208" s="19">
        <f t="shared" si="111"/>
        <v>3</v>
      </c>
      <c r="P208" s="18">
        <f t="shared" si="107"/>
        <v>0.30000000000000004</v>
      </c>
      <c r="R208" s="15" t="s">
        <v>234</v>
      </c>
      <c r="S208" s="19" t="s">
        <v>17</v>
      </c>
      <c r="T208" s="19">
        <f t="shared" si="112"/>
        <v>3</v>
      </c>
      <c r="U208" s="18">
        <f t="shared" si="110"/>
        <v>0.30000000000000004</v>
      </c>
      <c r="V208" s="39"/>
      <c r="W208" s="39"/>
      <c r="X208" s="39"/>
      <c r="Y208" s="39"/>
    </row>
    <row r="209" spans="13:25" x14ac:dyDescent="0.2">
      <c r="M209" s="15" t="s">
        <v>235</v>
      </c>
      <c r="N209" s="19" t="s">
        <v>17</v>
      </c>
      <c r="O209" s="19">
        <f t="shared" si="111"/>
        <v>3</v>
      </c>
      <c r="P209" s="18">
        <f t="shared" si="107"/>
        <v>0.30000000000000004</v>
      </c>
      <c r="R209" s="15" t="s">
        <v>235</v>
      </c>
      <c r="S209" s="19" t="s">
        <v>17</v>
      </c>
      <c r="T209" s="19">
        <f t="shared" si="112"/>
        <v>3</v>
      </c>
      <c r="U209" s="18">
        <f t="shared" si="110"/>
        <v>0.30000000000000004</v>
      </c>
      <c r="V209" s="39"/>
      <c r="W209" s="39"/>
      <c r="X209" s="39"/>
      <c r="Y209" s="39"/>
    </row>
    <row r="210" spans="13:25" x14ac:dyDescent="0.2">
      <c r="M210" s="15" t="s">
        <v>236</v>
      </c>
      <c r="N210" s="19" t="s">
        <v>17</v>
      </c>
      <c r="O210" s="19">
        <f t="shared" si="111"/>
        <v>3</v>
      </c>
      <c r="P210" s="18">
        <f t="shared" si="107"/>
        <v>0.30000000000000004</v>
      </c>
      <c r="R210" s="15" t="s">
        <v>236</v>
      </c>
      <c r="S210" s="19" t="s">
        <v>17</v>
      </c>
      <c r="T210" s="19">
        <f t="shared" si="112"/>
        <v>3</v>
      </c>
      <c r="U210" s="18">
        <f t="shared" si="110"/>
        <v>0.30000000000000004</v>
      </c>
      <c r="V210" s="39"/>
      <c r="W210" s="39"/>
      <c r="X210" s="39"/>
      <c r="Y210" s="39"/>
    </row>
    <row r="211" spans="13:25" x14ac:dyDescent="0.2">
      <c r="M211" s="15" t="s">
        <v>237</v>
      </c>
      <c r="N211" s="19" t="s">
        <v>87</v>
      </c>
      <c r="O211" s="19">
        <f>$G$5</f>
        <v>300</v>
      </c>
      <c r="P211" s="18">
        <f t="shared" si="107"/>
        <v>30</v>
      </c>
      <c r="R211" s="15" t="s">
        <v>237</v>
      </c>
      <c r="S211" s="19" t="s">
        <v>87</v>
      </c>
      <c r="T211" s="19">
        <f>$G$5</f>
        <v>300</v>
      </c>
      <c r="U211" s="18">
        <f t="shared" si="110"/>
        <v>30</v>
      </c>
      <c r="V211" s="39"/>
      <c r="W211" s="39"/>
      <c r="X211" s="39"/>
      <c r="Y211" s="39"/>
    </row>
    <row r="212" spans="13:25" x14ac:dyDescent="0.2">
      <c r="M212" s="15" t="s">
        <v>238</v>
      </c>
      <c r="N212" s="19" t="s">
        <v>25</v>
      </c>
      <c r="O212" s="19">
        <f>$F$5</f>
        <v>24</v>
      </c>
      <c r="P212" s="18">
        <f t="shared" si="107"/>
        <v>2.4000000000000004</v>
      </c>
      <c r="R212" s="15" t="s">
        <v>238</v>
      </c>
      <c r="S212" s="19" t="s">
        <v>25</v>
      </c>
      <c r="T212" s="19">
        <f>$F$5</f>
        <v>24</v>
      </c>
      <c r="U212" s="18">
        <f t="shared" si="110"/>
        <v>2.4000000000000004</v>
      </c>
      <c r="V212" s="39"/>
      <c r="W212" s="39"/>
      <c r="X212" s="39"/>
      <c r="Y212" s="39"/>
    </row>
    <row r="213" spans="13:25" x14ac:dyDescent="0.2">
      <c r="M213" s="15" t="s">
        <v>239</v>
      </c>
      <c r="N213" s="19" t="s">
        <v>17</v>
      </c>
      <c r="O213" s="19">
        <f>$E$5</f>
        <v>3</v>
      </c>
      <c r="P213" s="18">
        <f t="shared" si="107"/>
        <v>0.30000000000000004</v>
      </c>
      <c r="R213" s="15" t="s">
        <v>239</v>
      </c>
      <c r="S213" s="19" t="s">
        <v>17</v>
      </c>
      <c r="T213" s="19">
        <f>$E$5</f>
        <v>3</v>
      </c>
      <c r="U213" s="18">
        <f t="shared" si="110"/>
        <v>0.30000000000000004</v>
      </c>
      <c r="V213" s="39"/>
      <c r="W213" s="39"/>
      <c r="X213" s="39"/>
      <c r="Y213" s="39"/>
    </row>
    <row r="214" spans="13:25" x14ac:dyDescent="0.2">
      <c r="M214" s="15" t="s">
        <v>240</v>
      </c>
      <c r="N214" s="19" t="s">
        <v>25</v>
      </c>
      <c r="O214" s="19">
        <f>$F$5</f>
        <v>24</v>
      </c>
      <c r="P214" s="18">
        <f t="shared" si="107"/>
        <v>2.4000000000000004</v>
      </c>
      <c r="R214" s="15" t="s">
        <v>240</v>
      </c>
      <c r="S214" s="19" t="s">
        <v>25</v>
      </c>
      <c r="T214" s="19">
        <f>$F$5</f>
        <v>24</v>
      </c>
      <c r="U214" s="18">
        <f t="shared" si="110"/>
        <v>2.4000000000000004</v>
      </c>
      <c r="V214" s="39"/>
      <c r="W214" s="39"/>
      <c r="X214" s="39"/>
      <c r="Y214" s="39"/>
    </row>
    <row r="215" spans="13:25" x14ac:dyDescent="0.2">
      <c r="M215" s="15" t="s">
        <v>241</v>
      </c>
      <c r="N215" s="19" t="s">
        <v>19</v>
      </c>
      <c r="O215" s="19">
        <f t="shared" ref="O215:O216" si="113">$D$5</f>
        <v>1</v>
      </c>
      <c r="P215" s="18">
        <f t="shared" si="107"/>
        <v>0.1</v>
      </c>
      <c r="R215" s="15" t="s">
        <v>241</v>
      </c>
      <c r="S215" s="19" t="s">
        <v>19</v>
      </c>
      <c r="T215" s="19">
        <f t="shared" ref="T215:T216" si="114">$D$5</f>
        <v>1</v>
      </c>
      <c r="U215" s="18">
        <f t="shared" si="110"/>
        <v>0.1</v>
      </c>
      <c r="V215" s="39"/>
      <c r="W215" s="39"/>
      <c r="X215" s="39"/>
      <c r="Y215" s="39"/>
    </row>
    <row r="216" spans="13:25" x14ac:dyDescent="0.2">
      <c r="M216" s="15" t="s">
        <v>242</v>
      </c>
      <c r="N216" s="19" t="s">
        <v>19</v>
      </c>
      <c r="O216" s="19">
        <f t="shared" si="113"/>
        <v>1</v>
      </c>
      <c r="P216" s="18">
        <f t="shared" si="107"/>
        <v>0.1</v>
      </c>
      <c r="R216" s="15" t="s">
        <v>242</v>
      </c>
      <c r="S216" s="19" t="s">
        <v>19</v>
      </c>
      <c r="T216" s="19">
        <f t="shared" si="114"/>
        <v>1</v>
      </c>
      <c r="U216" s="18">
        <f t="shared" si="110"/>
        <v>0.1</v>
      </c>
      <c r="V216" s="39"/>
      <c r="W216" s="39"/>
      <c r="X216" s="39"/>
      <c r="Y216" s="39"/>
    </row>
    <row r="217" spans="13:25" x14ac:dyDescent="0.2">
      <c r="M217" s="15" t="s">
        <v>243</v>
      </c>
      <c r="N217" s="19" t="s">
        <v>87</v>
      </c>
      <c r="O217" s="19">
        <f>$G$5</f>
        <v>300</v>
      </c>
      <c r="P217" s="18">
        <f t="shared" si="107"/>
        <v>30</v>
      </c>
      <c r="R217" s="15" t="s">
        <v>243</v>
      </c>
      <c r="S217" s="19" t="s">
        <v>87</v>
      </c>
      <c r="T217" s="19">
        <f>$G$5</f>
        <v>300</v>
      </c>
      <c r="U217" s="18">
        <f t="shared" si="110"/>
        <v>30</v>
      </c>
      <c r="V217" s="39"/>
      <c r="W217" s="39"/>
      <c r="X217" s="39"/>
      <c r="Y217" s="39"/>
    </row>
    <row r="218" spans="13:25" x14ac:dyDescent="0.2">
      <c r="M218" s="15" t="s">
        <v>244</v>
      </c>
      <c r="N218" s="19" t="s">
        <v>17</v>
      </c>
      <c r="O218" s="19">
        <f t="shared" ref="O218:O219" si="115">$E$5</f>
        <v>3</v>
      </c>
      <c r="P218" s="18">
        <f t="shared" si="107"/>
        <v>0.30000000000000004</v>
      </c>
      <c r="R218" s="15" t="s">
        <v>244</v>
      </c>
      <c r="S218" s="19" t="s">
        <v>17</v>
      </c>
      <c r="T218" s="19">
        <f t="shared" ref="T218:T219" si="116">$E$5</f>
        <v>3</v>
      </c>
      <c r="U218" s="18">
        <f t="shared" si="110"/>
        <v>0.30000000000000004</v>
      </c>
      <c r="V218" s="39"/>
      <c r="W218" s="39"/>
      <c r="X218" s="39"/>
      <c r="Y218" s="39"/>
    </row>
    <row r="219" spans="13:25" x14ac:dyDescent="0.2">
      <c r="M219" s="15" t="s">
        <v>245</v>
      </c>
      <c r="N219" s="19" t="s">
        <v>17</v>
      </c>
      <c r="O219" s="19">
        <f t="shared" si="115"/>
        <v>3</v>
      </c>
      <c r="P219" s="18">
        <f t="shared" si="107"/>
        <v>0.30000000000000004</v>
      </c>
      <c r="R219" s="15" t="s">
        <v>245</v>
      </c>
      <c r="S219" s="19" t="s">
        <v>17</v>
      </c>
      <c r="T219" s="19">
        <f t="shared" si="116"/>
        <v>3</v>
      </c>
      <c r="U219" s="18">
        <f t="shared" si="110"/>
        <v>0.30000000000000004</v>
      </c>
      <c r="V219" s="39"/>
      <c r="W219" s="39"/>
      <c r="X219" s="39"/>
      <c r="Y219" s="39"/>
    </row>
    <row r="220" spans="13:25" x14ac:dyDescent="0.2">
      <c r="M220" s="15" t="s">
        <v>246</v>
      </c>
      <c r="N220" s="19" t="s">
        <v>25</v>
      </c>
      <c r="O220" s="19">
        <f t="shared" ref="O220:O223" si="117">$F$5</f>
        <v>24</v>
      </c>
      <c r="P220" s="18">
        <f t="shared" si="107"/>
        <v>2.4000000000000004</v>
      </c>
      <c r="R220" s="15" t="s">
        <v>246</v>
      </c>
      <c r="S220" s="19" t="s">
        <v>25</v>
      </c>
      <c r="T220" s="19">
        <f t="shared" ref="T220:T223" si="118">$F$5</f>
        <v>24</v>
      </c>
      <c r="U220" s="18">
        <f t="shared" si="110"/>
        <v>2.4000000000000004</v>
      </c>
      <c r="V220" s="39"/>
      <c r="W220" s="39"/>
      <c r="X220" s="39"/>
      <c r="Y220" s="39"/>
    </row>
    <row r="221" spans="13:25" x14ac:dyDescent="0.2">
      <c r="M221" s="15" t="s">
        <v>247</v>
      </c>
      <c r="N221" s="19" t="s">
        <v>25</v>
      </c>
      <c r="O221" s="19">
        <f t="shared" si="117"/>
        <v>24</v>
      </c>
      <c r="P221" s="18">
        <f t="shared" si="107"/>
        <v>2.4000000000000004</v>
      </c>
      <c r="R221" s="15" t="s">
        <v>247</v>
      </c>
      <c r="S221" s="19" t="s">
        <v>25</v>
      </c>
      <c r="T221" s="19">
        <f t="shared" si="118"/>
        <v>24</v>
      </c>
      <c r="U221" s="18">
        <f t="shared" si="110"/>
        <v>2.4000000000000004</v>
      </c>
      <c r="V221" s="39"/>
      <c r="W221" s="39"/>
      <c r="X221" s="39"/>
      <c r="Y221" s="39"/>
    </row>
    <row r="222" spans="13:25" x14ac:dyDescent="0.2">
      <c r="M222" s="15" t="s">
        <v>248</v>
      </c>
      <c r="N222" s="19" t="s">
        <v>25</v>
      </c>
      <c r="O222" s="19">
        <f t="shared" si="117"/>
        <v>24</v>
      </c>
      <c r="P222" s="18">
        <f t="shared" si="107"/>
        <v>2.4000000000000004</v>
      </c>
      <c r="R222" s="15" t="s">
        <v>248</v>
      </c>
      <c r="S222" s="19" t="s">
        <v>25</v>
      </c>
      <c r="T222" s="19">
        <f t="shared" si="118"/>
        <v>24</v>
      </c>
      <c r="U222" s="18">
        <f t="shared" si="110"/>
        <v>2.4000000000000004</v>
      </c>
      <c r="V222" s="39"/>
      <c r="W222" s="39"/>
      <c r="X222" s="39"/>
      <c r="Y222" s="39"/>
    </row>
    <row r="223" spans="13:25" x14ac:dyDescent="0.2">
      <c r="M223" s="15" t="s">
        <v>249</v>
      </c>
      <c r="N223" s="19" t="s">
        <v>25</v>
      </c>
      <c r="O223" s="19">
        <f t="shared" si="117"/>
        <v>24</v>
      </c>
      <c r="P223" s="18">
        <f t="shared" si="107"/>
        <v>2.4000000000000004</v>
      </c>
      <c r="R223" s="15" t="s">
        <v>249</v>
      </c>
      <c r="S223" s="19" t="s">
        <v>25</v>
      </c>
      <c r="T223" s="19">
        <f t="shared" si="118"/>
        <v>24</v>
      </c>
      <c r="U223" s="18">
        <f t="shared" si="110"/>
        <v>2.4000000000000004</v>
      </c>
      <c r="V223" s="39"/>
      <c r="W223" s="39"/>
      <c r="X223" s="39"/>
      <c r="Y223" s="39"/>
    </row>
    <row r="224" spans="13:25" x14ac:dyDescent="0.2">
      <c r="M224" s="15" t="s">
        <v>250</v>
      </c>
      <c r="N224" s="19" t="s">
        <v>17</v>
      </c>
      <c r="O224" s="19">
        <f t="shared" ref="O224:O225" si="119">$E$5</f>
        <v>3</v>
      </c>
      <c r="P224" s="18">
        <f t="shared" si="107"/>
        <v>0.30000000000000004</v>
      </c>
      <c r="R224" s="15" t="s">
        <v>250</v>
      </c>
      <c r="S224" s="19" t="s">
        <v>17</v>
      </c>
      <c r="T224" s="19">
        <f t="shared" ref="T224:T225" si="120">$E$5</f>
        <v>3</v>
      </c>
      <c r="U224" s="18">
        <f t="shared" si="110"/>
        <v>0.30000000000000004</v>
      </c>
      <c r="V224" s="39"/>
      <c r="W224" s="39"/>
      <c r="X224" s="39"/>
      <c r="Y224" s="39"/>
    </row>
    <row r="225" spans="13:25" x14ac:dyDescent="0.2">
      <c r="M225" s="15" t="s">
        <v>251</v>
      </c>
      <c r="N225" s="19" t="s">
        <v>17</v>
      </c>
      <c r="O225" s="19">
        <f t="shared" si="119"/>
        <v>3</v>
      </c>
      <c r="P225" s="18">
        <f t="shared" si="107"/>
        <v>0.30000000000000004</v>
      </c>
      <c r="R225" s="15" t="s">
        <v>251</v>
      </c>
      <c r="S225" s="19" t="s">
        <v>17</v>
      </c>
      <c r="T225" s="19">
        <f t="shared" si="120"/>
        <v>3</v>
      </c>
      <c r="U225" s="18">
        <f t="shared" si="110"/>
        <v>0.30000000000000004</v>
      </c>
      <c r="V225" s="39"/>
      <c r="W225" s="39"/>
      <c r="X225" s="39"/>
      <c r="Y225" s="39"/>
    </row>
    <row r="226" spans="13:25" x14ac:dyDescent="0.2">
      <c r="M226" s="15" t="s">
        <v>252</v>
      </c>
      <c r="N226" s="19" t="s">
        <v>25</v>
      </c>
      <c r="O226" s="19">
        <f t="shared" ref="O226:O229" si="121">$F$5</f>
        <v>24</v>
      </c>
      <c r="P226" s="18">
        <f t="shared" si="107"/>
        <v>2.4000000000000004</v>
      </c>
      <c r="R226" s="15" t="s">
        <v>252</v>
      </c>
      <c r="S226" s="19" t="s">
        <v>25</v>
      </c>
      <c r="T226" s="19">
        <f t="shared" ref="T226:T229" si="122">$F$5</f>
        <v>24</v>
      </c>
      <c r="U226" s="18">
        <f t="shared" si="110"/>
        <v>2.4000000000000004</v>
      </c>
      <c r="V226" s="39"/>
      <c r="W226" s="39"/>
      <c r="X226" s="39"/>
      <c r="Y226" s="39"/>
    </row>
    <row r="227" spans="13:25" x14ac:dyDescent="0.2">
      <c r="M227" s="15" t="s">
        <v>253</v>
      </c>
      <c r="N227" s="19" t="s">
        <v>25</v>
      </c>
      <c r="O227" s="19">
        <f t="shared" si="121"/>
        <v>24</v>
      </c>
      <c r="P227" s="18">
        <f t="shared" si="107"/>
        <v>2.4000000000000004</v>
      </c>
      <c r="R227" s="15" t="s">
        <v>253</v>
      </c>
      <c r="S227" s="19" t="s">
        <v>25</v>
      </c>
      <c r="T227" s="19">
        <f t="shared" si="122"/>
        <v>24</v>
      </c>
      <c r="U227" s="18">
        <f t="shared" si="110"/>
        <v>2.4000000000000004</v>
      </c>
      <c r="V227" s="39"/>
      <c r="W227" s="39"/>
      <c r="X227" s="39"/>
      <c r="Y227" s="39"/>
    </row>
    <row r="228" spans="13:25" x14ac:dyDescent="0.2">
      <c r="M228" s="15" t="s">
        <v>254</v>
      </c>
      <c r="N228" s="19" t="s">
        <v>25</v>
      </c>
      <c r="O228" s="19">
        <f t="shared" si="121"/>
        <v>24</v>
      </c>
      <c r="P228" s="18">
        <f t="shared" si="107"/>
        <v>2.4000000000000004</v>
      </c>
      <c r="R228" s="15" t="s">
        <v>254</v>
      </c>
      <c r="S228" s="19" t="s">
        <v>25</v>
      </c>
      <c r="T228" s="19">
        <f t="shared" si="122"/>
        <v>24</v>
      </c>
      <c r="U228" s="18">
        <f t="shared" si="110"/>
        <v>2.4000000000000004</v>
      </c>
      <c r="V228" s="39"/>
      <c r="W228" s="39"/>
      <c r="X228" s="39"/>
      <c r="Y228" s="39"/>
    </row>
    <row r="229" spans="13:25" x14ac:dyDescent="0.2">
      <c r="M229" s="15" t="s">
        <v>255</v>
      </c>
      <c r="N229" s="19" t="s">
        <v>25</v>
      </c>
      <c r="O229" s="19">
        <f t="shared" si="121"/>
        <v>24</v>
      </c>
      <c r="P229" s="18">
        <f t="shared" si="107"/>
        <v>2.4000000000000004</v>
      </c>
      <c r="R229" s="15" t="s">
        <v>255</v>
      </c>
      <c r="S229" s="19" t="s">
        <v>25</v>
      </c>
      <c r="T229" s="19">
        <f t="shared" si="122"/>
        <v>24</v>
      </c>
      <c r="U229" s="18">
        <f t="shared" si="110"/>
        <v>2.4000000000000004</v>
      </c>
      <c r="V229" s="39"/>
      <c r="W229" s="39"/>
      <c r="X229" s="39"/>
      <c r="Y229" s="39"/>
    </row>
    <row r="230" spans="13:25" x14ac:dyDescent="0.2">
      <c r="M230" s="15" t="s">
        <v>256</v>
      </c>
      <c r="N230" s="19" t="s">
        <v>17</v>
      </c>
      <c r="O230" s="19">
        <f t="shared" ref="O230:O231" si="123">$E$5</f>
        <v>3</v>
      </c>
      <c r="P230" s="18">
        <f t="shared" si="107"/>
        <v>0.30000000000000004</v>
      </c>
      <c r="R230" s="15" t="s">
        <v>256</v>
      </c>
      <c r="S230" s="19" t="s">
        <v>17</v>
      </c>
      <c r="T230" s="19">
        <f t="shared" ref="T230:T231" si="124">$E$5</f>
        <v>3</v>
      </c>
      <c r="U230" s="18">
        <f t="shared" si="110"/>
        <v>0.30000000000000004</v>
      </c>
      <c r="V230" s="39"/>
      <c r="W230" s="39"/>
      <c r="X230" s="39"/>
      <c r="Y230" s="39"/>
    </row>
    <row r="231" spans="13:25" x14ac:dyDescent="0.2">
      <c r="M231" s="15" t="s">
        <v>257</v>
      </c>
      <c r="N231" s="19" t="s">
        <v>17</v>
      </c>
      <c r="O231" s="19">
        <f t="shared" si="123"/>
        <v>3</v>
      </c>
      <c r="P231" s="18">
        <f t="shared" si="107"/>
        <v>0.30000000000000004</v>
      </c>
      <c r="R231" s="15" t="s">
        <v>257</v>
      </c>
      <c r="S231" s="19" t="s">
        <v>17</v>
      </c>
      <c r="T231" s="19">
        <f t="shared" si="124"/>
        <v>3</v>
      </c>
      <c r="U231" s="18">
        <f t="shared" si="110"/>
        <v>0.30000000000000004</v>
      </c>
      <c r="V231" s="39"/>
      <c r="W231" s="39"/>
      <c r="X231" s="39"/>
      <c r="Y231" s="39"/>
    </row>
    <row r="232" spans="13:25" x14ac:dyDescent="0.2">
      <c r="M232" s="15" t="s">
        <v>258</v>
      </c>
      <c r="N232" s="19" t="s">
        <v>25</v>
      </c>
      <c r="O232" s="19">
        <f>$F$5</f>
        <v>24</v>
      </c>
      <c r="P232" s="18">
        <f t="shared" si="107"/>
        <v>2.4000000000000004</v>
      </c>
      <c r="R232" s="15" t="s">
        <v>258</v>
      </c>
      <c r="S232" s="19" t="s">
        <v>25</v>
      </c>
      <c r="T232" s="19">
        <f>$F$5</f>
        <v>24</v>
      </c>
      <c r="U232" s="18">
        <f t="shared" si="110"/>
        <v>2.4000000000000004</v>
      </c>
      <c r="V232" s="39"/>
      <c r="W232" s="39"/>
      <c r="X232" s="39"/>
      <c r="Y232" s="39"/>
    </row>
    <row r="233" spans="13:25" x14ac:dyDescent="0.2">
      <c r="M233" s="15" t="s">
        <v>259</v>
      </c>
      <c r="N233" s="19" t="s">
        <v>87</v>
      </c>
      <c r="O233" s="19">
        <f>$G$5</f>
        <v>300</v>
      </c>
      <c r="P233" s="18">
        <f t="shared" si="107"/>
        <v>30</v>
      </c>
      <c r="R233" s="15" t="s">
        <v>259</v>
      </c>
      <c r="S233" s="19" t="s">
        <v>87</v>
      </c>
      <c r="T233" s="19">
        <f>$G$5</f>
        <v>300</v>
      </c>
      <c r="U233" s="18">
        <f t="shared" si="110"/>
        <v>30</v>
      </c>
      <c r="V233" s="39"/>
      <c r="W233" s="39"/>
      <c r="X233" s="39"/>
      <c r="Y233" s="39"/>
    </row>
    <row r="234" spans="13:25" x14ac:dyDescent="0.2">
      <c r="M234" s="15" t="s">
        <v>260</v>
      </c>
      <c r="N234" s="19" t="s">
        <v>17</v>
      </c>
      <c r="O234" s="19">
        <f>$E$5</f>
        <v>3</v>
      </c>
      <c r="P234" s="18">
        <f t="shared" si="107"/>
        <v>0.30000000000000004</v>
      </c>
      <c r="R234" s="15" t="s">
        <v>260</v>
      </c>
      <c r="S234" s="19" t="s">
        <v>17</v>
      </c>
      <c r="T234" s="19">
        <f>$E$5</f>
        <v>3</v>
      </c>
      <c r="U234" s="18">
        <f t="shared" si="110"/>
        <v>0.30000000000000004</v>
      </c>
      <c r="V234" s="39"/>
      <c r="W234" s="39"/>
      <c r="X234" s="39"/>
      <c r="Y234" s="39"/>
    </row>
    <row r="235" spans="13:25" x14ac:dyDescent="0.2">
      <c r="M235" s="15" t="s">
        <v>261</v>
      </c>
      <c r="N235" s="19" t="s">
        <v>19</v>
      </c>
      <c r="O235" s="19">
        <f t="shared" ref="O235:O236" si="125">$D$5</f>
        <v>1</v>
      </c>
      <c r="P235" s="18">
        <f t="shared" si="107"/>
        <v>0.1</v>
      </c>
      <c r="R235" s="15" t="s">
        <v>261</v>
      </c>
      <c r="S235" s="19" t="s">
        <v>19</v>
      </c>
      <c r="T235" s="19">
        <f t="shared" ref="T235:T236" si="126">$D$5</f>
        <v>1</v>
      </c>
      <c r="U235" s="18">
        <f t="shared" si="110"/>
        <v>0.1</v>
      </c>
      <c r="V235" s="39"/>
      <c r="W235" s="39"/>
      <c r="X235" s="39"/>
      <c r="Y235" s="39"/>
    </row>
    <row r="236" spans="13:25" x14ac:dyDescent="0.2">
      <c r="M236" s="15" t="s">
        <v>262</v>
      </c>
      <c r="N236" s="19" t="s">
        <v>19</v>
      </c>
      <c r="O236" s="19">
        <f t="shared" si="125"/>
        <v>1</v>
      </c>
      <c r="P236" s="18">
        <f t="shared" si="107"/>
        <v>0.1</v>
      </c>
      <c r="R236" s="15" t="s">
        <v>262</v>
      </c>
      <c r="S236" s="19" t="s">
        <v>19</v>
      </c>
      <c r="T236" s="19">
        <f t="shared" si="126"/>
        <v>1</v>
      </c>
      <c r="U236" s="18">
        <f t="shared" si="110"/>
        <v>0.1</v>
      </c>
      <c r="V236" s="39"/>
      <c r="W236" s="39"/>
      <c r="X236" s="39"/>
      <c r="Y236" s="39"/>
    </row>
    <row r="237" spans="13:25" x14ac:dyDescent="0.2">
      <c r="M237" s="15" t="s">
        <v>263</v>
      </c>
      <c r="N237" s="19" t="s">
        <v>17</v>
      </c>
      <c r="O237" s="19">
        <f t="shared" ref="O237:O240" si="127">$E$5</f>
        <v>3</v>
      </c>
      <c r="P237" s="18">
        <f t="shared" si="107"/>
        <v>0.30000000000000004</v>
      </c>
      <c r="R237" s="15" t="s">
        <v>263</v>
      </c>
      <c r="S237" s="19" t="s">
        <v>17</v>
      </c>
      <c r="T237" s="19">
        <f t="shared" ref="T237:T240" si="128">$E$5</f>
        <v>3</v>
      </c>
      <c r="U237" s="18">
        <f t="shared" si="110"/>
        <v>0.30000000000000004</v>
      </c>
      <c r="V237" s="39"/>
      <c r="W237" s="39"/>
      <c r="X237" s="39"/>
      <c r="Y237" s="39"/>
    </row>
    <row r="238" spans="13:25" x14ac:dyDescent="0.2">
      <c r="M238" s="15" t="s">
        <v>264</v>
      </c>
      <c r="N238" s="19" t="s">
        <v>17</v>
      </c>
      <c r="O238" s="19">
        <f t="shared" si="127"/>
        <v>3</v>
      </c>
      <c r="P238" s="18">
        <f t="shared" si="107"/>
        <v>0.30000000000000004</v>
      </c>
      <c r="R238" s="15" t="s">
        <v>264</v>
      </c>
      <c r="S238" s="19" t="s">
        <v>17</v>
      </c>
      <c r="T238" s="19">
        <f t="shared" si="128"/>
        <v>3</v>
      </c>
      <c r="U238" s="18">
        <f t="shared" si="110"/>
        <v>0.30000000000000004</v>
      </c>
      <c r="V238" s="39"/>
      <c r="W238" s="39"/>
      <c r="X238" s="39"/>
      <c r="Y238" s="39"/>
    </row>
    <row r="239" spans="13:25" x14ac:dyDescent="0.2">
      <c r="M239" s="15" t="s">
        <v>265</v>
      </c>
      <c r="N239" s="19" t="s">
        <v>17</v>
      </c>
      <c r="O239" s="19">
        <f t="shared" si="127"/>
        <v>3</v>
      </c>
      <c r="P239" s="18">
        <f t="shared" si="107"/>
        <v>0.30000000000000004</v>
      </c>
      <c r="R239" s="15" t="s">
        <v>265</v>
      </c>
      <c r="S239" s="19" t="s">
        <v>17</v>
      </c>
      <c r="T239" s="19">
        <f t="shared" si="128"/>
        <v>3</v>
      </c>
      <c r="U239" s="18">
        <f t="shared" si="110"/>
        <v>0.30000000000000004</v>
      </c>
      <c r="V239" s="39"/>
      <c r="W239" s="39"/>
      <c r="X239" s="39"/>
      <c r="Y239" s="39"/>
    </row>
    <row r="240" spans="13:25" x14ac:dyDescent="0.2">
      <c r="M240" s="15" t="s">
        <v>266</v>
      </c>
      <c r="N240" s="19" t="s">
        <v>17</v>
      </c>
      <c r="O240" s="19">
        <f t="shared" si="127"/>
        <v>3</v>
      </c>
      <c r="P240" s="18">
        <f t="shared" si="107"/>
        <v>0.30000000000000004</v>
      </c>
      <c r="R240" s="15" t="s">
        <v>266</v>
      </c>
      <c r="S240" s="19" t="s">
        <v>17</v>
      </c>
      <c r="T240" s="19">
        <f t="shared" si="128"/>
        <v>3</v>
      </c>
      <c r="U240" s="18">
        <f t="shared" si="110"/>
        <v>0.30000000000000004</v>
      </c>
      <c r="V240" s="39"/>
      <c r="W240" s="39"/>
      <c r="X240" s="39"/>
      <c r="Y240" s="39"/>
    </row>
    <row r="241" spans="12:26" x14ac:dyDescent="0.2">
      <c r="M241" s="15" t="s">
        <v>267</v>
      </c>
      <c r="N241" s="19" t="s">
        <v>25</v>
      </c>
      <c r="O241" s="19">
        <f t="shared" ref="O241:O242" si="129">$F$5</f>
        <v>24</v>
      </c>
      <c r="P241" s="18">
        <f t="shared" si="107"/>
        <v>2.4000000000000004</v>
      </c>
      <c r="R241" s="15" t="s">
        <v>267</v>
      </c>
      <c r="S241" s="19" t="s">
        <v>25</v>
      </c>
      <c r="T241" s="19">
        <f t="shared" ref="T241:T242" si="130">$F$5</f>
        <v>24</v>
      </c>
      <c r="U241" s="18">
        <f t="shared" si="110"/>
        <v>2.4000000000000004</v>
      </c>
      <c r="V241" s="39"/>
      <c r="W241" s="39"/>
      <c r="X241" s="39"/>
      <c r="Y241" s="39"/>
    </row>
    <row r="242" spans="12:26" x14ac:dyDescent="0.2">
      <c r="M242" s="15" t="s">
        <v>268</v>
      </c>
      <c r="N242" s="19" t="s">
        <v>25</v>
      </c>
      <c r="O242" s="19">
        <f t="shared" si="129"/>
        <v>24</v>
      </c>
      <c r="P242" s="18">
        <f t="shared" si="107"/>
        <v>2.4000000000000004</v>
      </c>
      <c r="R242" s="15" t="s">
        <v>268</v>
      </c>
      <c r="S242" s="19" t="s">
        <v>25</v>
      </c>
      <c r="T242" s="19">
        <f t="shared" si="130"/>
        <v>24</v>
      </c>
      <c r="U242" s="18">
        <f t="shared" si="110"/>
        <v>2.4000000000000004</v>
      </c>
      <c r="V242" s="39"/>
      <c r="W242" s="39"/>
      <c r="X242" s="39"/>
      <c r="Y242" s="39"/>
    </row>
    <row r="243" spans="12:26" x14ac:dyDescent="0.2">
      <c r="M243" s="15" t="s">
        <v>269</v>
      </c>
      <c r="N243" s="19" t="s">
        <v>17</v>
      </c>
      <c r="O243" s="19">
        <f>$E$5</f>
        <v>3</v>
      </c>
      <c r="P243" s="18">
        <f t="shared" si="107"/>
        <v>0.30000000000000004</v>
      </c>
      <c r="R243" s="15" t="s">
        <v>269</v>
      </c>
      <c r="S243" s="19" t="s">
        <v>17</v>
      </c>
      <c r="T243" s="19">
        <f>$E$5</f>
        <v>3</v>
      </c>
      <c r="U243" s="18">
        <f t="shared" si="110"/>
        <v>0.30000000000000004</v>
      </c>
      <c r="V243" s="39"/>
      <c r="W243" s="39"/>
      <c r="X243" s="39"/>
      <c r="Y243" s="39"/>
    </row>
    <row r="244" spans="12:26" x14ac:dyDescent="0.2">
      <c r="M244" s="15" t="s">
        <v>270</v>
      </c>
      <c r="N244" s="19" t="s">
        <v>25</v>
      </c>
      <c r="O244" s="19">
        <f t="shared" ref="O244:O247" si="131">$F$5</f>
        <v>24</v>
      </c>
      <c r="P244" s="18">
        <f t="shared" si="107"/>
        <v>2.4000000000000004</v>
      </c>
      <c r="R244" s="15" t="s">
        <v>270</v>
      </c>
      <c r="S244" s="19" t="s">
        <v>25</v>
      </c>
      <c r="T244" s="19">
        <f t="shared" ref="T244:T247" si="132">$F$5</f>
        <v>24</v>
      </c>
      <c r="U244" s="18">
        <f t="shared" si="110"/>
        <v>2.4000000000000004</v>
      </c>
      <c r="V244" s="39"/>
      <c r="W244" s="39"/>
      <c r="X244" s="39"/>
      <c r="Y244" s="39"/>
    </row>
    <row r="245" spans="12:26" x14ac:dyDescent="0.2">
      <c r="M245" s="15" t="s">
        <v>271</v>
      </c>
      <c r="N245" s="19" t="s">
        <v>25</v>
      </c>
      <c r="O245" s="19">
        <f t="shared" si="131"/>
        <v>24</v>
      </c>
      <c r="P245" s="18">
        <f t="shared" si="107"/>
        <v>2.4000000000000004</v>
      </c>
      <c r="R245" s="15" t="s">
        <v>271</v>
      </c>
      <c r="S245" s="19" t="s">
        <v>25</v>
      </c>
      <c r="T245" s="19">
        <f t="shared" si="132"/>
        <v>24</v>
      </c>
      <c r="U245" s="18">
        <f t="shared" si="110"/>
        <v>2.4000000000000004</v>
      </c>
      <c r="V245" s="39"/>
      <c r="W245" s="39"/>
      <c r="X245" s="39"/>
      <c r="Y245" s="39"/>
    </row>
    <row r="246" spans="12:26" x14ac:dyDescent="0.2">
      <c r="M246" s="15" t="s">
        <v>272</v>
      </c>
      <c r="N246" s="19" t="s">
        <v>25</v>
      </c>
      <c r="O246" s="19">
        <f t="shared" si="131"/>
        <v>24</v>
      </c>
      <c r="P246" s="18">
        <f t="shared" si="107"/>
        <v>2.4000000000000004</v>
      </c>
      <c r="R246" s="15" t="s">
        <v>272</v>
      </c>
      <c r="S246" s="19" t="s">
        <v>25</v>
      </c>
      <c r="T246" s="19">
        <f t="shared" si="132"/>
        <v>24</v>
      </c>
      <c r="U246" s="18">
        <f t="shared" si="110"/>
        <v>2.4000000000000004</v>
      </c>
      <c r="V246" s="39"/>
      <c r="W246" s="39"/>
      <c r="X246" s="39"/>
      <c r="Y246" s="39"/>
    </row>
    <row r="247" spans="12:26" x14ac:dyDescent="0.2">
      <c r="M247" s="15" t="s">
        <v>273</v>
      </c>
      <c r="N247" s="19" t="s">
        <v>25</v>
      </c>
      <c r="O247" s="19">
        <f t="shared" si="131"/>
        <v>24</v>
      </c>
      <c r="P247" s="18">
        <f t="shared" si="107"/>
        <v>2.4000000000000004</v>
      </c>
      <c r="R247" s="15" t="s">
        <v>273</v>
      </c>
      <c r="S247" s="19" t="s">
        <v>25</v>
      </c>
      <c r="T247" s="19">
        <f t="shared" si="132"/>
        <v>24</v>
      </c>
      <c r="U247" s="18">
        <f t="shared" si="110"/>
        <v>2.4000000000000004</v>
      </c>
      <c r="V247" s="39"/>
      <c r="W247" s="39"/>
      <c r="X247" s="39"/>
      <c r="Y247" s="39"/>
    </row>
    <row r="248" spans="12:26" x14ac:dyDescent="0.2">
      <c r="V248" s="39"/>
      <c r="W248" s="39"/>
      <c r="X248" s="39"/>
      <c r="Y248" s="39"/>
    </row>
    <row r="249" spans="12:26" x14ac:dyDescent="0.2">
      <c r="L249" s="1"/>
      <c r="Q249" s="1"/>
      <c r="W249" s="39"/>
      <c r="X249" s="39"/>
      <c r="Y249" s="39"/>
      <c r="Z249" s="1"/>
    </row>
    <row r="250" spans="12:26" x14ac:dyDescent="0.2">
      <c r="W250" s="39"/>
      <c r="X250" s="39"/>
      <c r="Y250" s="39"/>
    </row>
    <row r="251" spans="12:26" x14ac:dyDescent="0.2">
      <c r="W251" s="39"/>
      <c r="X251" s="39"/>
      <c r="Y251" s="39"/>
    </row>
    <row r="252" spans="12:26" x14ac:dyDescent="0.2">
      <c r="W252" s="39"/>
      <c r="X252" s="39"/>
      <c r="Y252" s="39"/>
    </row>
    <row r="253" spans="12:26" x14ac:dyDescent="0.2">
      <c r="W253" s="39"/>
      <c r="X253" s="39"/>
      <c r="Y253" s="39"/>
    </row>
    <row r="254" spans="12:26" x14ac:dyDescent="0.2">
      <c r="W254" s="39"/>
      <c r="X254" s="39"/>
      <c r="Y254" s="39"/>
    </row>
    <row r="255" spans="12:26" x14ac:dyDescent="0.2">
      <c r="W255" s="39"/>
      <c r="X255" s="39"/>
      <c r="Y255" s="39"/>
    </row>
    <row r="256" spans="12:26" x14ac:dyDescent="0.2">
      <c r="W256" s="39"/>
      <c r="X256" s="39"/>
      <c r="Y256" s="39"/>
    </row>
    <row r="257" spans="23:25" x14ac:dyDescent="0.2">
      <c r="W257" s="39"/>
      <c r="X257" s="39"/>
      <c r="Y257" s="39"/>
    </row>
    <row r="258" spans="23:25" x14ac:dyDescent="0.2">
      <c r="W258" s="39"/>
      <c r="X258" s="39"/>
      <c r="Y258" s="39"/>
    </row>
    <row r="259" spans="23:25" x14ac:dyDescent="0.2">
      <c r="W259" s="39"/>
      <c r="X259" s="39"/>
      <c r="Y259" s="39"/>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C744-D5ED-FA4B-B26F-3AB653153208}">
  <dimension ref="A2:K48"/>
  <sheetViews>
    <sheetView zoomScale="140" workbookViewId="0">
      <selection activeCell="A8" sqref="A8"/>
    </sheetView>
  </sheetViews>
  <sheetFormatPr baseColWidth="10" defaultRowHeight="15" x14ac:dyDescent="0.2"/>
  <sheetData>
    <row r="2" spans="1:11" x14ac:dyDescent="0.2">
      <c r="B2" s="87" t="s">
        <v>376</v>
      </c>
      <c r="J2" s="87" t="s">
        <v>461</v>
      </c>
    </row>
    <row r="3" spans="1:11" x14ac:dyDescent="0.2">
      <c r="A3" t="s">
        <v>462</v>
      </c>
      <c r="B3" t="s">
        <v>416</v>
      </c>
      <c r="J3" s="24" t="s">
        <v>463</v>
      </c>
    </row>
    <row r="4" spans="1:11" x14ac:dyDescent="0.2">
      <c r="A4" t="s">
        <v>464</v>
      </c>
      <c r="B4" t="s">
        <v>417</v>
      </c>
      <c r="J4" t="s">
        <v>465</v>
      </c>
      <c r="K4" t="s">
        <v>466</v>
      </c>
    </row>
    <row r="5" spans="1:11" x14ac:dyDescent="0.2">
      <c r="A5" t="s">
        <v>467</v>
      </c>
      <c r="B5" t="s">
        <v>418</v>
      </c>
      <c r="J5" t="s">
        <v>468</v>
      </c>
      <c r="K5" t="s">
        <v>469</v>
      </c>
    </row>
    <row r="6" spans="1:11" x14ac:dyDescent="0.2">
      <c r="A6" t="s">
        <v>470</v>
      </c>
      <c r="B6" t="s">
        <v>419</v>
      </c>
    </row>
    <row r="7" spans="1:11" x14ac:dyDescent="0.2">
      <c r="A7" t="s">
        <v>471</v>
      </c>
      <c r="B7" t="s">
        <v>420</v>
      </c>
      <c r="J7" s="24" t="s">
        <v>472</v>
      </c>
    </row>
    <row r="8" spans="1:11" x14ac:dyDescent="0.2">
      <c r="A8" t="s">
        <v>473</v>
      </c>
      <c r="B8" t="s">
        <v>421</v>
      </c>
      <c r="J8" t="s">
        <v>474</v>
      </c>
      <c r="K8" t="s">
        <v>475</v>
      </c>
    </row>
    <row r="9" spans="1:11" x14ac:dyDescent="0.2">
      <c r="A9" t="s">
        <v>476</v>
      </c>
      <c r="B9" t="s">
        <v>422</v>
      </c>
      <c r="J9" t="s">
        <v>477</v>
      </c>
      <c r="K9" t="s">
        <v>478</v>
      </c>
    </row>
    <row r="10" spans="1:11" x14ac:dyDescent="0.2">
      <c r="A10" t="s">
        <v>479</v>
      </c>
      <c r="B10" t="s">
        <v>423</v>
      </c>
      <c r="J10" t="s">
        <v>480</v>
      </c>
      <c r="K10" t="s">
        <v>481</v>
      </c>
    </row>
    <row r="11" spans="1:11" x14ac:dyDescent="0.2">
      <c r="A11" t="s">
        <v>482</v>
      </c>
      <c r="B11" t="s">
        <v>424</v>
      </c>
    </row>
    <row r="12" spans="1:11" x14ac:dyDescent="0.2">
      <c r="A12" t="s">
        <v>483</v>
      </c>
      <c r="B12" t="s">
        <v>425</v>
      </c>
      <c r="J12" s="24" t="s">
        <v>484</v>
      </c>
    </row>
    <row r="13" spans="1:11" x14ac:dyDescent="0.2">
      <c r="A13" t="s">
        <v>485</v>
      </c>
      <c r="B13" t="s">
        <v>426</v>
      </c>
      <c r="J13" t="s">
        <v>486</v>
      </c>
      <c r="K13" t="s">
        <v>487</v>
      </c>
    </row>
    <row r="14" spans="1:11" x14ac:dyDescent="0.2">
      <c r="A14" t="s">
        <v>485</v>
      </c>
      <c r="B14" t="s">
        <v>427</v>
      </c>
      <c r="J14" t="s">
        <v>488</v>
      </c>
      <c r="K14" t="s">
        <v>489</v>
      </c>
    </row>
    <row r="15" spans="1:11" x14ac:dyDescent="0.2">
      <c r="A15" t="s">
        <v>485</v>
      </c>
      <c r="B15" t="s">
        <v>428</v>
      </c>
      <c r="J15" t="s">
        <v>490</v>
      </c>
      <c r="K15" t="s">
        <v>491</v>
      </c>
    </row>
    <row r="16" spans="1:11" x14ac:dyDescent="0.2">
      <c r="A16" t="s">
        <v>485</v>
      </c>
      <c r="B16" t="s">
        <v>429</v>
      </c>
      <c r="J16" t="s">
        <v>492</v>
      </c>
      <c r="K16" t="s">
        <v>493</v>
      </c>
    </row>
    <row r="17" spans="1:11" x14ac:dyDescent="0.2">
      <c r="A17" t="s">
        <v>494</v>
      </c>
      <c r="B17" t="s">
        <v>430</v>
      </c>
    </row>
    <row r="18" spans="1:11" x14ac:dyDescent="0.2">
      <c r="A18" t="s">
        <v>495</v>
      </c>
      <c r="B18" t="s">
        <v>431</v>
      </c>
      <c r="J18" s="24" t="s">
        <v>496</v>
      </c>
    </row>
    <row r="19" spans="1:11" x14ac:dyDescent="0.2">
      <c r="A19" t="s">
        <v>497</v>
      </c>
      <c r="B19" t="s">
        <v>432</v>
      </c>
      <c r="J19" t="s">
        <v>498</v>
      </c>
      <c r="K19" t="s">
        <v>499</v>
      </c>
    </row>
    <row r="20" spans="1:11" x14ac:dyDescent="0.2">
      <c r="A20" t="s">
        <v>500</v>
      </c>
      <c r="B20" t="s">
        <v>433</v>
      </c>
    </row>
    <row r="21" spans="1:11" x14ac:dyDescent="0.2">
      <c r="B21" t="s">
        <v>434</v>
      </c>
    </row>
    <row r="23" spans="1:11" x14ac:dyDescent="0.2">
      <c r="B23" t="s">
        <v>501</v>
      </c>
      <c r="C23" s="88" t="s">
        <v>502</v>
      </c>
    </row>
    <row r="24" spans="1:11" x14ac:dyDescent="0.2">
      <c r="C24" s="88" t="s">
        <v>503</v>
      </c>
    </row>
    <row r="25" spans="1:11" x14ac:dyDescent="0.2">
      <c r="C25" s="88"/>
    </row>
    <row r="26" spans="1:11" x14ac:dyDescent="0.2">
      <c r="B26" s="87" t="s">
        <v>410</v>
      </c>
    </row>
    <row r="27" spans="1:11" x14ac:dyDescent="0.2">
      <c r="B27" t="s">
        <v>411</v>
      </c>
    </row>
    <row r="28" spans="1:11" x14ac:dyDescent="0.2">
      <c r="B28" t="s">
        <v>412</v>
      </c>
    </row>
    <row r="29" spans="1:11" x14ac:dyDescent="0.2">
      <c r="B29" t="s">
        <v>413</v>
      </c>
    </row>
    <row r="30" spans="1:11" x14ac:dyDescent="0.2">
      <c r="B30" t="s">
        <v>414</v>
      </c>
    </row>
    <row r="31" spans="1:11" x14ac:dyDescent="0.2">
      <c r="B31" t="s">
        <v>415</v>
      </c>
    </row>
    <row r="33" spans="2:3" x14ac:dyDescent="0.2">
      <c r="B33" t="s">
        <v>501</v>
      </c>
      <c r="C33" s="88" t="s">
        <v>504</v>
      </c>
    </row>
    <row r="35" spans="2:3" x14ac:dyDescent="0.2">
      <c r="B35" s="87" t="s">
        <v>383</v>
      </c>
    </row>
    <row r="36" spans="2:3" x14ac:dyDescent="0.2">
      <c r="B36" t="s">
        <v>441</v>
      </c>
    </row>
    <row r="37" spans="2:3" x14ac:dyDescent="0.2">
      <c r="B37" t="s">
        <v>442</v>
      </c>
    </row>
    <row r="38" spans="2:3" x14ac:dyDescent="0.2">
      <c r="B38" t="s">
        <v>443</v>
      </c>
    </row>
    <row r="39" spans="2:3" x14ac:dyDescent="0.2">
      <c r="B39" t="s">
        <v>444</v>
      </c>
    </row>
    <row r="40" spans="2:3" x14ac:dyDescent="0.2">
      <c r="B40" t="s">
        <v>445</v>
      </c>
    </row>
    <row r="41" spans="2:3" x14ac:dyDescent="0.2">
      <c r="B41" t="s">
        <v>446</v>
      </c>
    </row>
    <row r="42" spans="2:3" x14ac:dyDescent="0.2">
      <c r="B42" t="s">
        <v>447</v>
      </c>
    </row>
    <row r="43" spans="2:3" x14ac:dyDescent="0.2">
      <c r="B43" t="s">
        <v>448</v>
      </c>
    </row>
    <row r="44" spans="2:3" x14ac:dyDescent="0.2">
      <c r="B44" t="s">
        <v>449</v>
      </c>
    </row>
    <row r="45" spans="2:3" x14ac:dyDescent="0.2">
      <c r="B45" t="s">
        <v>450</v>
      </c>
    </row>
    <row r="46" spans="2:3" x14ac:dyDescent="0.2">
      <c r="B46" t="s">
        <v>451</v>
      </c>
    </row>
    <row r="48" spans="2:3" x14ac:dyDescent="0.2">
      <c r="B48" t="s">
        <v>501</v>
      </c>
      <c r="C48" s="88" t="s">
        <v>505</v>
      </c>
    </row>
  </sheetData>
  <hyperlinks>
    <hyperlink ref="C23" r:id="rId1" xr:uid="{075AF885-E31A-4346-95DC-1A7F2C666FCD}"/>
    <hyperlink ref="C24" r:id="rId2" xr:uid="{EB55C778-49EE-A041-A5E9-FFD4504DFFF7}"/>
    <hyperlink ref="C33" r:id="rId3" xr:uid="{CD68727F-0C68-E443-A08E-04287159838C}"/>
    <hyperlink ref="C48" r:id="rId4" xr:uid="{FBFF55FC-87BB-9843-A44D-952E875143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2258-9F9E-0D47-9841-D26CEF0D8BFC}">
  <dimension ref="B1:AA57"/>
  <sheetViews>
    <sheetView zoomScale="125" workbookViewId="0">
      <selection activeCell="A8" sqref="A8"/>
    </sheetView>
  </sheetViews>
  <sheetFormatPr baseColWidth="10" defaultRowHeight="15" x14ac:dyDescent="0.2"/>
  <cols>
    <col min="2" max="2" width="37.6640625" customWidth="1"/>
    <col min="3" max="17" width="8.6640625" customWidth="1"/>
    <col min="18" max="18" width="3.83203125" customWidth="1"/>
    <col min="19" max="26" width="7.1640625" customWidth="1"/>
  </cols>
  <sheetData>
    <row r="1" spans="2:26" x14ac:dyDescent="0.2">
      <c r="D1" s="89">
        <v>0</v>
      </c>
      <c r="E1" s="89"/>
      <c r="F1" s="89"/>
      <c r="G1" s="89"/>
      <c r="S1" s="24" t="s">
        <v>506</v>
      </c>
      <c r="T1" s="24"/>
    </row>
    <row r="2" spans="2:26" x14ac:dyDescent="0.2">
      <c r="C2" s="24" t="s">
        <v>507</v>
      </c>
      <c r="D2" s="89">
        <v>1</v>
      </c>
      <c r="E2" s="90">
        <v>3</v>
      </c>
      <c r="F2" s="90">
        <v>24</v>
      </c>
      <c r="G2" s="90">
        <v>300</v>
      </c>
      <c r="H2" s="24" t="s">
        <v>508</v>
      </c>
      <c r="I2" s="24"/>
      <c r="J2" s="24"/>
      <c r="K2" s="24"/>
      <c r="L2" s="24"/>
      <c r="M2" s="24"/>
      <c r="N2" s="24"/>
      <c r="O2" s="24"/>
      <c r="P2" s="24"/>
      <c r="Q2" s="24"/>
      <c r="S2" s="91" t="s">
        <v>19</v>
      </c>
      <c r="T2" s="91"/>
      <c r="U2" s="91" t="s">
        <v>17</v>
      </c>
      <c r="V2" s="91"/>
      <c r="W2" s="91" t="s">
        <v>509</v>
      </c>
      <c r="X2" s="91"/>
      <c r="Y2" s="91" t="s">
        <v>87</v>
      </c>
      <c r="Z2" s="92"/>
    </row>
    <row r="3" spans="2:26" x14ac:dyDescent="0.2">
      <c r="B3" s="93" t="s">
        <v>3</v>
      </c>
      <c r="C3" s="94" t="s">
        <v>396</v>
      </c>
      <c r="D3" s="95" t="s">
        <v>19</v>
      </c>
      <c r="E3" s="93" t="s">
        <v>17</v>
      </c>
      <c r="F3" s="93" t="s">
        <v>509</v>
      </c>
      <c r="G3" s="93" t="s">
        <v>87</v>
      </c>
      <c r="H3" s="94" t="s">
        <v>19</v>
      </c>
      <c r="I3" s="96" t="s">
        <v>17</v>
      </c>
      <c r="J3" s="96" t="s">
        <v>510</v>
      </c>
      <c r="K3" s="96" t="s">
        <v>509</v>
      </c>
      <c r="L3" s="96" t="s">
        <v>511</v>
      </c>
      <c r="M3" s="96" t="s">
        <v>512</v>
      </c>
      <c r="N3" s="96" t="s">
        <v>87</v>
      </c>
      <c r="O3" s="96" t="s">
        <v>513</v>
      </c>
      <c r="P3" s="96" t="s">
        <v>514</v>
      </c>
      <c r="Q3" s="96" t="s">
        <v>515</v>
      </c>
      <c r="S3" s="94" t="s">
        <v>516</v>
      </c>
      <c r="T3" s="97" t="s">
        <v>517</v>
      </c>
      <c r="U3" s="94" t="s">
        <v>516</v>
      </c>
      <c r="V3" s="97" t="s">
        <v>517</v>
      </c>
      <c r="W3" s="94" t="s">
        <v>516</v>
      </c>
      <c r="X3" s="97" t="s">
        <v>517</v>
      </c>
      <c r="Y3" s="94" t="s">
        <v>516</v>
      </c>
      <c r="Z3" s="97" t="s">
        <v>517</v>
      </c>
    </row>
    <row r="4" spans="2:26" x14ac:dyDescent="0.2">
      <c r="B4" t="s">
        <v>2</v>
      </c>
      <c r="C4" s="98">
        <v>0.4</v>
      </c>
      <c r="D4" s="99" t="s">
        <v>518</v>
      </c>
      <c r="E4" s="100">
        <f t="shared" ref="E4:E6" si="0">$E$2</f>
        <v>3</v>
      </c>
      <c r="F4" s="100" t="s">
        <v>518</v>
      </c>
      <c r="G4" s="100" t="s">
        <v>518</v>
      </c>
      <c r="H4" s="101" t="str">
        <f t="shared" ref="H4:I10" si="1">IFERROR($C4*D4, "--")</f>
        <v>--</v>
      </c>
      <c r="I4" s="102">
        <f t="shared" si="1"/>
        <v>1.2000000000000002</v>
      </c>
      <c r="J4" s="102" t="str">
        <f t="shared" ref="J4:J10" si="2">IFERROR(I4-H4, "--")</f>
        <v>--</v>
      </c>
      <c r="K4" s="102" t="str">
        <f t="shared" ref="K4:K10" si="3">IFERROR($C4*F4, "--")</f>
        <v>--</v>
      </c>
      <c r="L4" s="102" t="str">
        <f>IFERROR(K4-H4,"--")</f>
        <v>--</v>
      </c>
      <c r="M4" s="102" t="str">
        <f>IFERROR(K4-I4, "--")</f>
        <v>--</v>
      </c>
      <c r="N4" s="102" t="str">
        <f t="shared" ref="N4:N10" si="4">IFERROR($C4*G4, "--")</f>
        <v>--</v>
      </c>
      <c r="O4" s="102" t="str">
        <f>IFERROR(N4-H4, "--")</f>
        <v>--</v>
      </c>
      <c r="P4" s="102" t="str">
        <f>IFERROR(N4-I4, "--")</f>
        <v>--</v>
      </c>
      <c r="Q4" s="102" t="str">
        <f>IFERROR(N4-K4, "--")</f>
        <v>--</v>
      </c>
      <c r="S4" s="102"/>
      <c r="T4" s="102"/>
      <c r="U4" s="101"/>
      <c r="V4" s="103"/>
      <c r="W4" s="101"/>
      <c r="X4" s="103"/>
      <c r="Y4" s="101"/>
      <c r="Z4" s="104"/>
    </row>
    <row r="5" spans="2:26" x14ac:dyDescent="0.2">
      <c r="B5" t="s">
        <v>4</v>
      </c>
      <c r="C5" s="98">
        <v>0.1</v>
      </c>
      <c r="D5" s="99">
        <f t="shared" ref="D5:D6" si="5">$D$2</f>
        <v>1</v>
      </c>
      <c r="E5" s="100">
        <f t="shared" si="0"/>
        <v>3</v>
      </c>
      <c r="F5" s="100">
        <f>$F$2</f>
        <v>24</v>
      </c>
      <c r="G5" s="100">
        <f>$G$2</f>
        <v>300</v>
      </c>
      <c r="H5" s="101">
        <f t="shared" si="1"/>
        <v>0.1</v>
      </c>
      <c r="I5" s="102">
        <f t="shared" si="1"/>
        <v>0.30000000000000004</v>
      </c>
      <c r="J5" s="102">
        <f t="shared" si="2"/>
        <v>0.20000000000000004</v>
      </c>
      <c r="K5" s="102">
        <f t="shared" si="3"/>
        <v>2.4000000000000004</v>
      </c>
      <c r="L5" s="102">
        <f>IFERROR(K5-H5,"--")</f>
        <v>2.3000000000000003</v>
      </c>
      <c r="M5" s="102">
        <f>IFERROR(K5-I5, "--")</f>
        <v>2.1000000000000005</v>
      </c>
      <c r="N5" s="102">
        <f t="shared" si="4"/>
        <v>30</v>
      </c>
      <c r="O5" s="102">
        <f>IFERROR(N5-H5, "--")</f>
        <v>29.9</v>
      </c>
      <c r="P5" s="102">
        <f>IFERROR(N5-I5, "--")</f>
        <v>29.7</v>
      </c>
      <c r="Q5" s="102">
        <f>IFERROR(N5-K5, "--")</f>
        <v>27.6</v>
      </c>
      <c r="S5" s="102"/>
      <c r="T5" s="102"/>
      <c r="U5" s="101"/>
      <c r="V5" s="103"/>
      <c r="W5" s="101"/>
      <c r="X5" s="103"/>
      <c r="Y5" s="101"/>
      <c r="Z5" s="104"/>
    </row>
    <row r="6" spans="2:26" x14ac:dyDescent="0.2">
      <c r="B6" t="s">
        <v>6</v>
      </c>
      <c r="C6" s="98">
        <v>0.1</v>
      </c>
      <c r="D6" s="99">
        <f t="shared" si="5"/>
        <v>1</v>
      </c>
      <c r="E6" s="100">
        <f t="shared" si="0"/>
        <v>3</v>
      </c>
      <c r="F6" s="100">
        <f t="shared" ref="F6:F7" si="6">$F$2</f>
        <v>24</v>
      </c>
      <c r="G6" s="100">
        <f>$G$2</f>
        <v>300</v>
      </c>
      <c r="H6" s="101">
        <f t="shared" si="1"/>
        <v>0.1</v>
      </c>
      <c r="I6" s="102">
        <f t="shared" si="1"/>
        <v>0.30000000000000004</v>
      </c>
      <c r="J6" s="102">
        <f t="shared" si="2"/>
        <v>0.20000000000000004</v>
      </c>
      <c r="K6" s="102">
        <f t="shared" si="3"/>
        <v>2.4000000000000004</v>
      </c>
      <c r="L6" s="102">
        <f t="shared" ref="L6:L10" si="7">IFERROR(K6-H6,"--")</f>
        <v>2.3000000000000003</v>
      </c>
      <c r="M6" s="102">
        <f t="shared" ref="M6:M10" si="8">IFERROR(K6-I6, "--")</f>
        <v>2.1000000000000005</v>
      </c>
      <c r="N6" s="102">
        <f t="shared" si="4"/>
        <v>30</v>
      </c>
      <c r="O6" s="102">
        <f t="shared" ref="O6:O10" si="9">IFERROR(N6-H6, "--")</f>
        <v>29.9</v>
      </c>
      <c r="P6" s="102">
        <f t="shared" ref="P6:P10" si="10">IFERROR(N6-I6, "--")</f>
        <v>29.7</v>
      </c>
      <c r="Q6" s="102">
        <f t="shared" ref="Q6:Q10" si="11">IFERROR(N6-K6, "--")</f>
        <v>27.6</v>
      </c>
      <c r="S6" s="102"/>
      <c r="T6" s="102"/>
      <c r="U6" s="101"/>
      <c r="V6" s="103"/>
      <c r="W6" s="101"/>
      <c r="X6" s="103"/>
      <c r="Y6" s="101"/>
      <c r="Z6" s="104"/>
    </row>
    <row r="7" spans="2:26" x14ac:dyDescent="0.2">
      <c r="B7" t="s">
        <v>8</v>
      </c>
      <c r="C7" s="98">
        <v>0.1</v>
      </c>
      <c r="D7" s="99" t="s">
        <v>518</v>
      </c>
      <c r="E7" s="100">
        <v>3</v>
      </c>
      <c r="F7" s="100">
        <f t="shared" si="6"/>
        <v>24</v>
      </c>
      <c r="G7" s="100" t="s">
        <v>518</v>
      </c>
      <c r="H7" s="101" t="str">
        <f t="shared" si="1"/>
        <v>--</v>
      </c>
      <c r="I7" s="102">
        <f t="shared" si="1"/>
        <v>0.30000000000000004</v>
      </c>
      <c r="J7" s="100" t="str">
        <f t="shared" si="2"/>
        <v>--</v>
      </c>
      <c r="K7" s="102">
        <f t="shared" si="3"/>
        <v>2.4000000000000004</v>
      </c>
      <c r="L7" s="102" t="str">
        <f t="shared" si="7"/>
        <v>--</v>
      </c>
      <c r="M7" s="102">
        <f t="shared" si="8"/>
        <v>2.1000000000000005</v>
      </c>
      <c r="N7" s="102" t="str">
        <f t="shared" si="4"/>
        <v>--</v>
      </c>
      <c r="O7" s="102" t="str">
        <f t="shared" si="9"/>
        <v>--</v>
      </c>
      <c r="P7" s="102" t="str">
        <f t="shared" si="10"/>
        <v>--</v>
      </c>
      <c r="Q7" s="102" t="str">
        <f t="shared" si="11"/>
        <v>--</v>
      </c>
      <c r="S7" s="102"/>
      <c r="T7" s="102"/>
      <c r="U7" s="101"/>
      <c r="V7" s="103"/>
      <c r="W7" s="101"/>
      <c r="X7" s="103"/>
      <c r="Y7" s="101"/>
      <c r="Z7" s="104"/>
    </row>
    <row r="8" spans="2:26" x14ac:dyDescent="0.2">
      <c r="B8" t="s">
        <v>377</v>
      </c>
      <c r="C8" s="98">
        <v>0.1</v>
      </c>
      <c r="D8" s="99" t="s">
        <v>518</v>
      </c>
      <c r="E8" s="100">
        <v>3</v>
      </c>
      <c r="F8" s="100" t="s">
        <v>518</v>
      </c>
      <c r="G8" s="100">
        <f>$G$2</f>
        <v>300</v>
      </c>
      <c r="H8" s="101" t="str">
        <f t="shared" si="1"/>
        <v>--</v>
      </c>
      <c r="I8" s="102">
        <f t="shared" si="1"/>
        <v>0.30000000000000004</v>
      </c>
      <c r="J8" s="102" t="str">
        <f t="shared" si="2"/>
        <v>--</v>
      </c>
      <c r="K8" s="102" t="str">
        <f t="shared" si="3"/>
        <v>--</v>
      </c>
      <c r="L8" s="102" t="str">
        <f t="shared" si="7"/>
        <v>--</v>
      </c>
      <c r="M8" s="102" t="str">
        <f t="shared" si="8"/>
        <v>--</v>
      </c>
      <c r="N8" s="102">
        <f t="shared" si="4"/>
        <v>30</v>
      </c>
      <c r="O8" s="102" t="str">
        <f t="shared" si="9"/>
        <v>--</v>
      </c>
      <c r="P8" s="102">
        <f t="shared" si="10"/>
        <v>29.7</v>
      </c>
      <c r="Q8" s="102" t="str">
        <f t="shared" si="11"/>
        <v>--</v>
      </c>
      <c r="S8" s="102"/>
      <c r="T8" s="102"/>
      <c r="U8" s="101"/>
      <c r="V8" s="103"/>
      <c r="W8" s="101"/>
      <c r="X8" s="103"/>
      <c r="Y8" s="101"/>
      <c r="Z8" s="104"/>
    </row>
    <row r="9" spans="2:26" x14ac:dyDescent="0.2">
      <c r="B9" t="s">
        <v>394</v>
      </c>
      <c r="C9" s="98">
        <v>0.1</v>
      </c>
      <c r="D9" s="99" t="s">
        <v>518</v>
      </c>
      <c r="E9" s="100">
        <v>3</v>
      </c>
      <c r="F9" s="100">
        <f t="shared" ref="F9" si="12">$F$2</f>
        <v>24</v>
      </c>
      <c r="G9" s="100" t="s">
        <v>518</v>
      </c>
      <c r="H9" s="101" t="str">
        <f t="shared" si="1"/>
        <v>--</v>
      </c>
      <c r="I9" s="102">
        <f t="shared" si="1"/>
        <v>0.30000000000000004</v>
      </c>
      <c r="J9" s="102" t="str">
        <f t="shared" si="2"/>
        <v>--</v>
      </c>
      <c r="K9" s="102">
        <f t="shared" si="3"/>
        <v>2.4000000000000004</v>
      </c>
      <c r="L9" s="102" t="str">
        <f t="shared" si="7"/>
        <v>--</v>
      </c>
      <c r="M9" s="102">
        <f t="shared" si="8"/>
        <v>2.1000000000000005</v>
      </c>
      <c r="N9" s="102" t="str">
        <f t="shared" si="4"/>
        <v>--</v>
      </c>
      <c r="O9" s="102" t="str">
        <f t="shared" si="9"/>
        <v>--</v>
      </c>
      <c r="P9" s="102" t="str">
        <f t="shared" si="10"/>
        <v>--</v>
      </c>
      <c r="Q9" s="102" t="str">
        <f t="shared" si="11"/>
        <v>--</v>
      </c>
      <c r="S9" s="102"/>
      <c r="T9" s="102"/>
      <c r="U9" s="101"/>
      <c r="V9" s="103"/>
      <c r="W9" s="101"/>
      <c r="X9" s="103"/>
      <c r="Y9" s="101"/>
      <c r="Z9" s="104"/>
    </row>
    <row r="10" spans="2:26" x14ac:dyDescent="0.2">
      <c r="B10" t="s">
        <v>395</v>
      </c>
      <c r="C10" s="98">
        <v>0.1</v>
      </c>
      <c r="D10" s="99" t="s">
        <v>518</v>
      </c>
      <c r="E10" s="100">
        <f t="shared" ref="E10" si="13">$E$2</f>
        <v>3</v>
      </c>
      <c r="F10" s="100" t="s">
        <v>518</v>
      </c>
      <c r="G10" s="100" t="s">
        <v>518</v>
      </c>
      <c r="H10" s="101" t="str">
        <f t="shared" si="1"/>
        <v>--</v>
      </c>
      <c r="I10" s="102">
        <f t="shared" si="1"/>
        <v>0.30000000000000004</v>
      </c>
      <c r="J10" s="102" t="str">
        <f t="shared" si="2"/>
        <v>--</v>
      </c>
      <c r="K10" s="102" t="str">
        <f t="shared" si="3"/>
        <v>--</v>
      </c>
      <c r="L10" s="102" t="str">
        <f t="shared" si="7"/>
        <v>--</v>
      </c>
      <c r="M10" s="102" t="str">
        <f t="shared" si="8"/>
        <v>--</v>
      </c>
      <c r="N10" s="102" t="str">
        <f t="shared" si="4"/>
        <v>--</v>
      </c>
      <c r="O10" s="102" t="str">
        <f t="shared" si="9"/>
        <v>--</v>
      </c>
      <c r="P10" s="102" t="str">
        <f t="shared" si="10"/>
        <v>--</v>
      </c>
      <c r="Q10" s="102" t="str">
        <f t="shared" si="11"/>
        <v>--</v>
      </c>
      <c r="S10" s="102"/>
      <c r="T10" s="102"/>
      <c r="U10" s="101"/>
      <c r="V10" s="103"/>
      <c r="W10" s="101"/>
      <c r="X10" s="103"/>
      <c r="Y10" s="101"/>
      <c r="Z10" s="104"/>
    </row>
    <row r="11" spans="2:26" x14ac:dyDescent="0.2">
      <c r="B11" s="105" t="s">
        <v>519</v>
      </c>
      <c r="C11" s="106">
        <f>SUM(C4:C10)</f>
        <v>0.99999999999999989</v>
      </c>
      <c r="D11" s="107">
        <f>SUM(D4:D10)</f>
        <v>2</v>
      </c>
      <c r="E11" s="108">
        <f>SUM(E4:E10)</f>
        <v>21</v>
      </c>
      <c r="F11" s="108">
        <f>SUM(F4:F10)</f>
        <v>96</v>
      </c>
      <c r="G11" s="108">
        <f>SUM(G4:G10)</f>
        <v>900</v>
      </c>
      <c r="H11" s="109">
        <f t="shared" ref="H11:I11" si="14">SUM(H4:H10)</f>
        <v>0.2</v>
      </c>
      <c r="I11" s="110">
        <f t="shared" si="14"/>
        <v>3</v>
      </c>
      <c r="J11" s="110">
        <f>SUM(J4:J10)</f>
        <v>0.40000000000000008</v>
      </c>
      <c r="K11" s="110"/>
      <c r="L11" s="110">
        <f>SUM(L4:L10)</f>
        <v>4.6000000000000005</v>
      </c>
      <c r="M11" s="110">
        <f>SUM(M4:M10)</f>
        <v>8.4000000000000021</v>
      </c>
      <c r="N11" s="110"/>
      <c r="O11" s="110">
        <f>SUM(O4:O10)</f>
        <v>59.8</v>
      </c>
      <c r="P11" s="110">
        <f>SUM(P4:P10)</f>
        <v>89.1</v>
      </c>
      <c r="Q11" s="110">
        <f>SUM(Q4:Q10)</f>
        <v>55.2</v>
      </c>
      <c r="S11" s="110"/>
      <c r="T11" s="110"/>
      <c r="U11" s="109"/>
      <c r="V11" s="111"/>
      <c r="W11" s="109"/>
      <c r="X11" s="111"/>
      <c r="Y11" s="109"/>
      <c r="Z11" s="104"/>
    </row>
    <row r="12" spans="2:26" x14ac:dyDescent="0.2">
      <c r="B12" s="105" t="s">
        <v>520</v>
      </c>
      <c r="C12" s="100"/>
      <c r="D12" s="100"/>
      <c r="E12" s="100"/>
      <c r="F12" s="100"/>
      <c r="G12" s="100"/>
      <c r="H12" s="110"/>
      <c r="I12" s="110"/>
      <c r="J12" s="110"/>
      <c r="K12" s="110"/>
      <c r="L12" s="110"/>
      <c r="M12" s="110"/>
      <c r="N12" s="110"/>
      <c r="O12" s="110"/>
      <c r="P12" s="110"/>
      <c r="Q12" s="110"/>
      <c r="S12" s="110"/>
      <c r="T12" s="110"/>
      <c r="U12" s="109">
        <f>I11-J5-J6</f>
        <v>2.5999999999999996</v>
      </c>
      <c r="V12" s="111">
        <f>U12+J11</f>
        <v>2.9999999999999996</v>
      </c>
      <c r="W12" s="109">
        <f>MIN( U12+MIN(L4:L10), V12+MIN(M4:M10))</f>
        <v>4.9000000000000004</v>
      </c>
      <c r="X12" s="111">
        <f>MAX(V12+M11, U12+L11)</f>
        <v>11.400000000000002</v>
      </c>
      <c r="Y12" s="109">
        <f>MIN(U12+MIN(O4:O10), V12+MIN(P4:P10), W12+MIN(Q4:Q10))</f>
        <v>32.5</v>
      </c>
      <c r="Z12" s="112">
        <f>MAX(U12+O11, V12+P11, X12+Q11)</f>
        <v>92.1</v>
      </c>
    </row>
    <row r="13" spans="2:26" x14ac:dyDescent="0.2">
      <c r="B13" s="105" t="s">
        <v>521</v>
      </c>
      <c r="C13" s="100"/>
      <c r="D13" s="100"/>
      <c r="E13" s="100"/>
      <c r="F13" s="100"/>
      <c r="G13" s="100"/>
      <c r="H13" s="110"/>
      <c r="I13" s="110"/>
      <c r="J13" s="110"/>
      <c r="K13" s="110"/>
      <c r="L13" s="110"/>
      <c r="M13" s="110"/>
      <c r="N13" s="110"/>
      <c r="O13" s="110"/>
      <c r="P13" s="110"/>
      <c r="Q13" s="110"/>
      <c r="S13" s="110"/>
      <c r="T13" s="110"/>
      <c r="U13" s="101">
        <f>U12-T12</f>
        <v>2.5999999999999996</v>
      </c>
      <c r="V13" s="103"/>
      <c r="W13" s="101">
        <f>W12-V12</f>
        <v>1.9000000000000008</v>
      </c>
      <c r="X13" s="103"/>
      <c r="Y13" s="101">
        <f>Y12-X12</f>
        <v>21.099999999999998</v>
      </c>
      <c r="Z13" s="113"/>
    </row>
    <row r="14" spans="2:26" x14ac:dyDescent="0.2">
      <c r="B14" s="105"/>
      <c r="C14" s="100"/>
      <c r="D14" s="100"/>
      <c r="E14" s="100"/>
      <c r="F14" s="100"/>
      <c r="G14" s="100"/>
      <c r="H14" s="110"/>
      <c r="I14" s="110"/>
      <c r="J14" s="110"/>
      <c r="K14" s="110"/>
      <c r="L14" s="110"/>
      <c r="M14" s="110"/>
      <c r="N14" s="110"/>
      <c r="O14" s="110"/>
      <c r="P14" s="110"/>
      <c r="Q14" s="110"/>
      <c r="S14" s="110"/>
      <c r="T14" s="110"/>
      <c r="U14" s="101">
        <f>U12-T23</f>
        <v>2.5999999999999996</v>
      </c>
      <c r="V14" s="103"/>
      <c r="W14" s="101">
        <f>W12-V23</f>
        <v>1.9000000000000008</v>
      </c>
      <c r="X14" s="103"/>
      <c r="Y14" s="101">
        <f>Y12-X23</f>
        <v>6.6999999999999957</v>
      </c>
      <c r="Z14" s="113"/>
    </row>
    <row r="15" spans="2:26" x14ac:dyDescent="0.2">
      <c r="B15" s="105"/>
      <c r="C15" s="100"/>
      <c r="D15" s="100"/>
      <c r="E15" s="100"/>
      <c r="F15" s="100"/>
      <c r="G15" s="100"/>
      <c r="H15" s="110"/>
      <c r="I15" s="110"/>
      <c r="J15" s="110"/>
      <c r="K15" s="110"/>
      <c r="L15" s="110"/>
      <c r="M15" s="110"/>
      <c r="N15" s="110"/>
      <c r="O15" s="110"/>
      <c r="P15" s="110"/>
      <c r="Q15" s="110"/>
      <c r="S15" s="110"/>
      <c r="T15" s="110"/>
      <c r="U15" s="101">
        <f>U12-T39</f>
        <v>1.3999999999999997</v>
      </c>
      <c r="V15" s="103"/>
      <c r="W15" s="101">
        <f>W12-V39</f>
        <v>1.9000000000000004</v>
      </c>
      <c r="X15" s="103"/>
      <c r="Y15" s="101">
        <f>Y12-X39</f>
        <v>18.999999999999996</v>
      </c>
      <c r="Z15" s="113"/>
    </row>
    <row r="16" spans="2:26" x14ac:dyDescent="0.2">
      <c r="B16" s="105"/>
      <c r="C16" s="100"/>
      <c r="D16" s="100"/>
      <c r="E16" s="100"/>
      <c r="F16" s="100"/>
      <c r="G16" s="100"/>
      <c r="H16" s="110"/>
      <c r="I16" s="110"/>
      <c r="J16" s="110"/>
      <c r="K16" s="110"/>
      <c r="L16" s="110"/>
      <c r="M16" s="110"/>
      <c r="N16" s="110"/>
      <c r="O16" s="110"/>
      <c r="P16" s="110"/>
      <c r="Q16" s="110"/>
      <c r="S16" s="110"/>
      <c r="T16" s="110"/>
      <c r="U16" s="101">
        <f>U12-T50</f>
        <v>1.3999999999999997</v>
      </c>
      <c r="V16" s="103"/>
      <c r="W16" s="101">
        <f>W12-V50</f>
        <v>1.9000000000000004</v>
      </c>
      <c r="X16" s="103"/>
      <c r="Y16" s="101">
        <f>Y12-X50</f>
        <v>4.5999999999999943</v>
      </c>
      <c r="Z16" s="113"/>
    </row>
    <row r="17" spans="2:27" x14ac:dyDescent="0.2">
      <c r="B17" t="s">
        <v>435</v>
      </c>
      <c r="C17" s="98">
        <v>0.2</v>
      </c>
      <c r="D17" s="99">
        <f>$D$1</f>
        <v>0</v>
      </c>
      <c r="E17" s="100" t="s">
        <v>518</v>
      </c>
      <c r="F17" s="100" t="s">
        <v>518</v>
      </c>
      <c r="G17" s="100">
        <f t="shared" ref="G17:G19" si="15">$G$2</f>
        <v>300</v>
      </c>
      <c r="H17" s="101">
        <f t="shared" ref="H17:I21" si="16">IFERROR($C17*D17, "--")</f>
        <v>0</v>
      </c>
      <c r="I17" s="102" t="str">
        <f t="shared" si="16"/>
        <v>--</v>
      </c>
      <c r="J17" s="102" t="str">
        <f t="shared" ref="J17:J21" si="17">IFERROR(I17-H17, "--")</f>
        <v>--</v>
      </c>
      <c r="K17" s="102" t="str">
        <f t="shared" ref="K17:K21" si="18">IFERROR($C17*F17, "--")</f>
        <v>--</v>
      </c>
      <c r="L17" s="102" t="str">
        <f t="shared" ref="L17:L21" si="19">IFERROR(K17-H17,"--")</f>
        <v>--</v>
      </c>
      <c r="M17" s="102" t="str">
        <f t="shared" ref="M17:M21" si="20">IFERROR(K17-I17, "--")</f>
        <v>--</v>
      </c>
      <c r="N17" s="102">
        <f t="shared" ref="N17:N21" si="21">IFERROR($C17*G17, "--")</f>
        <v>60</v>
      </c>
      <c r="O17" s="102">
        <f t="shared" ref="O17:O21" si="22">IFERROR(N17-H17, "--")</f>
        <v>60</v>
      </c>
      <c r="P17" s="102" t="str">
        <f t="shared" ref="P17:P21" si="23">IFERROR(N17-I17, "--")</f>
        <v>--</v>
      </c>
      <c r="Q17" s="102" t="str">
        <f t="shared" ref="Q17:Q21" si="24">IFERROR(N17-K17, "--")</f>
        <v>--</v>
      </c>
      <c r="S17" s="102"/>
      <c r="T17" s="102"/>
      <c r="U17" s="101"/>
      <c r="V17" s="103"/>
      <c r="W17" s="101"/>
      <c r="X17" s="103"/>
      <c r="Y17" s="101"/>
      <c r="Z17" s="104"/>
    </row>
    <row r="18" spans="2:27" x14ac:dyDescent="0.2">
      <c r="B18" t="s">
        <v>387</v>
      </c>
      <c r="C18" s="98">
        <v>0.2</v>
      </c>
      <c r="D18" s="99">
        <f>$D$1</f>
        <v>0</v>
      </c>
      <c r="E18" s="100" t="s">
        <v>518</v>
      </c>
      <c r="F18" s="100">
        <f>$F$2</f>
        <v>24</v>
      </c>
      <c r="G18" s="100">
        <f t="shared" si="15"/>
        <v>300</v>
      </c>
      <c r="H18" s="101">
        <f t="shared" si="16"/>
        <v>0</v>
      </c>
      <c r="I18" s="102" t="str">
        <f t="shared" si="16"/>
        <v>--</v>
      </c>
      <c r="J18" s="102" t="str">
        <f t="shared" si="17"/>
        <v>--</v>
      </c>
      <c r="K18" s="102">
        <f t="shared" si="18"/>
        <v>4.8000000000000007</v>
      </c>
      <c r="L18" s="102">
        <f t="shared" si="19"/>
        <v>4.8000000000000007</v>
      </c>
      <c r="M18" s="102" t="str">
        <f t="shared" si="20"/>
        <v>--</v>
      </c>
      <c r="N18" s="102">
        <f t="shared" si="21"/>
        <v>60</v>
      </c>
      <c r="O18" s="102">
        <f t="shared" si="22"/>
        <v>60</v>
      </c>
      <c r="P18" s="102" t="str">
        <f t="shared" si="23"/>
        <v>--</v>
      </c>
      <c r="Q18" s="102">
        <f t="shared" si="24"/>
        <v>55.2</v>
      </c>
      <c r="S18" s="102"/>
      <c r="T18" s="102"/>
      <c r="U18" s="101"/>
      <c r="V18" s="103"/>
      <c r="W18" s="101"/>
      <c r="X18" s="103"/>
      <c r="Y18" s="101"/>
      <c r="Z18" s="104"/>
    </row>
    <row r="19" spans="2:27" x14ac:dyDescent="0.2">
      <c r="B19" t="s">
        <v>385</v>
      </c>
      <c r="C19" s="98">
        <v>0.2</v>
      </c>
      <c r="D19" s="99">
        <f t="shared" ref="D19:D21" si="25">$D$1</f>
        <v>0</v>
      </c>
      <c r="E19" s="100" t="s">
        <v>518</v>
      </c>
      <c r="F19" s="100" t="s">
        <v>518</v>
      </c>
      <c r="G19" s="100">
        <f t="shared" si="15"/>
        <v>300</v>
      </c>
      <c r="H19" s="101">
        <f t="shared" si="16"/>
        <v>0</v>
      </c>
      <c r="I19" s="102" t="str">
        <f t="shared" si="16"/>
        <v>--</v>
      </c>
      <c r="J19" s="102" t="str">
        <f t="shared" si="17"/>
        <v>--</v>
      </c>
      <c r="K19" s="102" t="str">
        <f t="shared" si="18"/>
        <v>--</v>
      </c>
      <c r="L19" s="102" t="str">
        <f t="shared" si="19"/>
        <v>--</v>
      </c>
      <c r="M19" s="102" t="str">
        <f t="shared" si="20"/>
        <v>--</v>
      </c>
      <c r="N19" s="102">
        <f t="shared" si="21"/>
        <v>60</v>
      </c>
      <c r="O19" s="102">
        <f t="shared" si="22"/>
        <v>60</v>
      </c>
      <c r="P19" s="102" t="str">
        <f t="shared" si="23"/>
        <v>--</v>
      </c>
      <c r="Q19" s="102" t="str">
        <f t="shared" si="24"/>
        <v>--</v>
      </c>
      <c r="S19" s="102"/>
      <c r="T19" s="102"/>
      <c r="U19" s="101"/>
      <c r="V19" s="103"/>
      <c r="W19" s="101"/>
      <c r="X19" s="103"/>
      <c r="Y19" s="101"/>
      <c r="Z19" s="104"/>
    </row>
    <row r="20" spans="2:27" x14ac:dyDescent="0.2">
      <c r="B20" t="s">
        <v>38</v>
      </c>
      <c r="C20" s="98">
        <v>0.2</v>
      </c>
      <c r="D20" s="99">
        <f t="shared" si="25"/>
        <v>0</v>
      </c>
      <c r="E20" s="100" t="s">
        <v>518</v>
      </c>
      <c r="F20" s="100">
        <f t="shared" ref="F20:F21" si="26">$F$2</f>
        <v>24</v>
      </c>
      <c r="G20" s="100" t="s">
        <v>518</v>
      </c>
      <c r="H20" s="101">
        <f t="shared" si="16"/>
        <v>0</v>
      </c>
      <c r="I20" s="102" t="str">
        <f t="shared" si="16"/>
        <v>--</v>
      </c>
      <c r="J20" s="102" t="str">
        <f t="shared" si="17"/>
        <v>--</v>
      </c>
      <c r="K20" s="102">
        <f t="shared" si="18"/>
        <v>4.8000000000000007</v>
      </c>
      <c r="L20" s="102">
        <f t="shared" si="19"/>
        <v>4.8000000000000007</v>
      </c>
      <c r="M20" s="102" t="str">
        <f t="shared" si="20"/>
        <v>--</v>
      </c>
      <c r="N20" s="102" t="str">
        <f t="shared" si="21"/>
        <v>--</v>
      </c>
      <c r="O20" s="102" t="str">
        <f t="shared" si="22"/>
        <v>--</v>
      </c>
      <c r="P20" s="102" t="str">
        <f t="shared" si="23"/>
        <v>--</v>
      </c>
      <c r="Q20" s="102" t="str">
        <f t="shared" si="24"/>
        <v>--</v>
      </c>
      <c r="S20" s="102"/>
      <c r="T20" s="102"/>
      <c r="U20" s="101"/>
      <c r="V20" s="103"/>
      <c r="W20" s="101"/>
      <c r="X20" s="103"/>
      <c r="Y20" s="101"/>
      <c r="Z20" s="104"/>
    </row>
    <row r="21" spans="2:27" x14ac:dyDescent="0.2">
      <c r="B21" t="s">
        <v>386</v>
      </c>
      <c r="C21" s="98">
        <v>0.2</v>
      </c>
      <c r="D21" s="99">
        <f t="shared" si="25"/>
        <v>0</v>
      </c>
      <c r="E21" s="100" t="s">
        <v>518</v>
      </c>
      <c r="F21" s="100">
        <f t="shared" si="26"/>
        <v>24</v>
      </c>
      <c r="G21" s="100" t="s">
        <v>518</v>
      </c>
      <c r="H21" s="101">
        <f t="shared" si="16"/>
        <v>0</v>
      </c>
      <c r="I21" s="102" t="str">
        <f t="shared" si="16"/>
        <v>--</v>
      </c>
      <c r="J21" s="102" t="str">
        <f t="shared" si="17"/>
        <v>--</v>
      </c>
      <c r="K21" s="102">
        <f t="shared" si="18"/>
        <v>4.8000000000000007</v>
      </c>
      <c r="L21" s="102">
        <f t="shared" si="19"/>
        <v>4.8000000000000007</v>
      </c>
      <c r="M21" s="102" t="str">
        <f t="shared" si="20"/>
        <v>--</v>
      </c>
      <c r="N21" s="102" t="str">
        <f t="shared" si="21"/>
        <v>--</v>
      </c>
      <c r="O21" s="102" t="str">
        <f t="shared" si="22"/>
        <v>--</v>
      </c>
      <c r="P21" s="102" t="str">
        <f t="shared" si="23"/>
        <v>--</v>
      </c>
      <c r="Q21" s="102" t="str">
        <f t="shared" si="24"/>
        <v>--</v>
      </c>
      <c r="S21" s="102"/>
      <c r="T21" s="102"/>
      <c r="U21" s="101"/>
      <c r="V21" s="103"/>
      <c r="W21" s="101"/>
      <c r="X21" s="103"/>
      <c r="Y21" s="101"/>
      <c r="Z21" s="104"/>
    </row>
    <row r="22" spans="2:27" x14ac:dyDescent="0.2">
      <c r="B22" s="105" t="s">
        <v>519</v>
      </c>
      <c r="C22" s="106">
        <f>SUM(C17:C21)</f>
        <v>1</v>
      </c>
      <c r="D22" s="107">
        <f>SUM(D17:D21)</f>
        <v>0</v>
      </c>
      <c r="E22" s="108">
        <f t="shared" ref="E22:G22" si="27">SUM(E17:E21)</f>
        <v>0</v>
      </c>
      <c r="F22" s="108">
        <f t="shared" si="27"/>
        <v>72</v>
      </c>
      <c r="G22" s="108">
        <f t="shared" si="27"/>
        <v>900</v>
      </c>
      <c r="H22" s="109">
        <f>SUM(H17:H21)</f>
        <v>0</v>
      </c>
      <c r="I22" s="110"/>
      <c r="J22" s="110">
        <f>SUM(J17:J21)</f>
        <v>0</v>
      </c>
      <c r="K22" s="110"/>
      <c r="L22" s="110">
        <f>SUM(L17:L21)</f>
        <v>14.400000000000002</v>
      </c>
      <c r="M22" s="110">
        <f>SUM(M17:M21)</f>
        <v>0</v>
      </c>
      <c r="N22" s="110"/>
      <c r="O22" s="110">
        <f>SUM(O17:O21)</f>
        <v>180</v>
      </c>
      <c r="P22" s="110">
        <f>SUM(P17:P21)</f>
        <v>0</v>
      </c>
      <c r="Q22" s="110">
        <f>SUM(Q17:Q21)</f>
        <v>55.2</v>
      </c>
      <c r="S22" s="110"/>
      <c r="T22" s="110"/>
      <c r="U22" s="109"/>
      <c r="V22" s="111"/>
      <c r="W22" s="109"/>
      <c r="X22" s="111"/>
      <c r="Y22" s="109"/>
      <c r="Z22" s="104"/>
    </row>
    <row r="23" spans="2:27" x14ac:dyDescent="0.2">
      <c r="B23" s="105" t="s">
        <v>522</v>
      </c>
      <c r="C23" s="100"/>
      <c r="D23" s="100"/>
      <c r="E23" s="100"/>
      <c r="F23" s="100"/>
      <c r="G23" s="100"/>
      <c r="H23" s="110">
        <f>SUM(H12:H21)</f>
        <v>0</v>
      </c>
      <c r="I23" s="110"/>
      <c r="J23" s="110"/>
      <c r="K23" s="110"/>
      <c r="L23" s="110"/>
      <c r="M23" s="110"/>
      <c r="N23" s="110"/>
      <c r="O23" s="110"/>
      <c r="P23" s="110"/>
      <c r="Q23" s="110"/>
      <c r="S23" s="110"/>
      <c r="T23" s="110"/>
      <c r="U23" s="109">
        <f>U12+H22</f>
        <v>2.5999999999999996</v>
      </c>
      <c r="V23" s="111">
        <f>V12+H22+J22</f>
        <v>2.9999999999999996</v>
      </c>
      <c r="W23" s="109">
        <f>W12+H22</f>
        <v>4.9000000000000004</v>
      </c>
      <c r="X23" s="111">
        <f>X12+MAX(H22+L22, H22+J22+M22)</f>
        <v>25.800000000000004</v>
      </c>
      <c r="Y23" s="109">
        <f>Y12+H22</f>
        <v>32.5</v>
      </c>
      <c r="Z23" s="112">
        <f>Z12+MAX(H22+O22, H22+J22+P22, H22+L22+Q22, H22+J22+M22+Q22)</f>
        <v>272.10000000000002</v>
      </c>
      <c r="AA23" t="s">
        <v>523</v>
      </c>
    </row>
    <row r="24" spans="2:27" x14ac:dyDescent="0.2">
      <c r="B24" s="105" t="s">
        <v>521</v>
      </c>
      <c r="C24" s="100"/>
      <c r="D24" s="100"/>
      <c r="E24" s="100"/>
      <c r="F24" s="100"/>
      <c r="G24" s="100"/>
      <c r="H24" s="102"/>
      <c r="I24" s="102"/>
      <c r="J24" s="102"/>
      <c r="K24" s="102"/>
      <c r="L24" s="102"/>
      <c r="M24" s="102"/>
      <c r="N24" s="102"/>
      <c r="O24" s="102"/>
      <c r="P24" s="102"/>
      <c r="Q24" s="102"/>
      <c r="S24" s="102"/>
      <c r="T24" s="102"/>
      <c r="U24" s="101">
        <f>U23-T23</f>
        <v>2.5999999999999996</v>
      </c>
      <c r="V24" s="103"/>
      <c r="W24" s="101">
        <f>W23-V23</f>
        <v>1.9000000000000008</v>
      </c>
      <c r="X24" s="103"/>
      <c r="Y24" s="101">
        <f>Y23-X23</f>
        <v>6.6999999999999957</v>
      </c>
      <c r="Z24" s="104"/>
    </row>
    <row r="25" spans="2:27" x14ac:dyDescent="0.2">
      <c r="B25" s="105"/>
      <c r="C25" s="100"/>
      <c r="D25" s="100"/>
      <c r="E25" s="100"/>
      <c r="F25" s="100"/>
      <c r="G25" s="100"/>
      <c r="H25" s="102"/>
      <c r="I25" s="102"/>
      <c r="J25" s="102"/>
      <c r="K25" s="102"/>
      <c r="L25" s="102"/>
      <c r="M25" s="102"/>
      <c r="N25" s="102"/>
      <c r="O25" s="102"/>
      <c r="P25" s="102"/>
      <c r="Q25" s="102"/>
      <c r="S25" s="102"/>
      <c r="T25" s="102"/>
      <c r="U25" s="101">
        <f>U23-T12</f>
        <v>2.5999999999999996</v>
      </c>
      <c r="V25" s="102"/>
      <c r="W25" s="101">
        <f>W23-V12</f>
        <v>1.9000000000000008</v>
      </c>
      <c r="X25" s="102"/>
      <c r="Y25" s="101">
        <f>Y23-X12</f>
        <v>21.099999999999998</v>
      </c>
      <c r="Z25" s="104"/>
    </row>
    <row r="26" spans="2:27" x14ac:dyDescent="0.2">
      <c r="B26" s="105"/>
      <c r="C26" s="100"/>
      <c r="D26" s="100"/>
      <c r="E26" s="100"/>
      <c r="F26" s="100"/>
      <c r="G26" s="100"/>
      <c r="H26" s="102"/>
      <c r="I26" s="102"/>
      <c r="J26" s="102"/>
      <c r="K26" s="102"/>
      <c r="L26" s="102"/>
      <c r="M26" s="102"/>
      <c r="N26" s="102"/>
      <c r="O26" s="102"/>
      <c r="P26" s="102"/>
      <c r="Q26" s="102"/>
      <c r="S26" s="102"/>
      <c r="T26" s="102"/>
      <c r="U26" s="101">
        <f>U23-T39</f>
        <v>1.3999999999999997</v>
      </c>
      <c r="V26" s="102"/>
      <c r="W26" s="101">
        <f>W23-V39</f>
        <v>1.9000000000000004</v>
      </c>
      <c r="X26" s="102"/>
      <c r="Y26" s="101">
        <f>Y23-X39</f>
        <v>18.999999999999996</v>
      </c>
      <c r="Z26" s="104"/>
    </row>
    <row r="27" spans="2:27" x14ac:dyDescent="0.2">
      <c r="B27" s="105"/>
      <c r="C27" s="100"/>
      <c r="D27" s="100"/>
      <c r="E27" s="100"/>
      <c r="F27" s="100"/>
      <c r="G27" s="100"/>
      <c r="H27" s="102"/>
      <c r="I27" s="102"/>
      <c r="J27" s="102"/>
      <c r="K27" s="102"/>
      <c r="L27" s="102"/>
      <c r="M27" s="102"/>
      <c r="N27" s="102"/>
      <c r="O27" s="102"/>
      <c r="P27" s="102"/>
      <c r="Q27" s="102"/>
      <c r="S27" s="102"/>
      <c r="T27" s="102"/>
      <c r="U27" s="101">
        <f>U23-T50</f>
        <v>1.3999999999999997</v>
      </c>
      <c r="V27" s="102"/>
      <c r="W27" s="101">
        <f>W23-V50</f>
        <v>1.9000000000000004</v>
      </c>
      <c r="X27" s="102"/>
      <c r="Y27" s="101">
        <f>Y23-X50</f>
        <v>4.5999999999999943</v>
      </c>
      <c r="Z27" s="104"/>
    </row>
    <row r="28" spans="2:27" x14ac:dyDescent="0.2">
      <c r="C28" s="100"/>
      <c r="D28" s="100"/>
      <c r="E28" s="100"/>
      <c r="F28" s="100"/>
      <c r="G28" s="100"/>
      <c r="H28" s="102"/>
      <c r="I28" s="102"/>
      <c r="J28" s="102"/>
      <c r="K28" s="102"/>
      <c r="L28" s="102"/>
      <c r="M28" s="102"/>
      <c r="N28" s="102"/>
      <c r="O28" s="102"/>
      <c r="P28" s="102"/>
      <c r="Q28" s="102"/>
      <c r="S28" s="102"/>
      <c r="T28" s="102"/>
      <c r="U28" s="102"/>
      <c r="V28" s="102"/>
      <c r="W28" s="102"/>
      <c r="X28" s="102"/>
      <c r="Y28" s="102"/>
    </row>
    <row r="29" spans="2:27" x14ac:dyDescent="0.2">
      <c r="C29" s="108"/>
      <c r="D29" s="108" t="s">
        <v>507</v>
      </c>
      <c r="E29" s="108"/>
      <c r="F29" s="108"/>
      <c r="G29" s="108"/>
      <c r="H29" s="110" t="s">
        <v>508</v>
      </c>
      <c r="I29" s="110"/>
      <c r="J29" s="110"/>
      <c r="K29" s="110"/>
      <c r="L29" s="110"/>
      <c r="M29" s="110"/>
      <c r="N29" s="110"/>
      <c r="O29" s="110"/>
      <c r="P29" s="110"/>
      <c r="Q29" s="110"/>
      <c r="S29" s="91" t="s">
        <v>19</v>
      </c>
      <c r="T29" s="91"/>
      <c r="U29" s="91" t="s">
        <v>17</v>
      </c>
      <c r="V29" s="91"/>
      <c r="W29" s="91" t="s">
        <v>509</v>
      </c>
      <c r="X29" s="91"/>
      <c r="Y29" s="91" t="s">
        <v>87</v>
      </c>
      <c r="Z29" s="92"/>
    </row>
    <row r="30" spans="2:27" x14ac:dyDescent="0.2">
      <c r="B30" s="93" t="s">
        <v>18</v>
      </c>
      <c r="C30" s="94" t="s">
        <v>396</v>
      </c>
      <c r="D30" s="94" t="s">
        <v>19</v>
      </c>
      <c r="E30" s="96" t="s">
        <v>17</v>
      </c>
      <c r="F30" s="96" t="s">
        <v>509</v>
      </c>
      <c r="G30" s="96" t="s">
        <v>87</v>
      </c>
      <c r="H30" s="114" t="s">
        <v>19</v>
      </c>
      <c r="I30" s="115" t="s">
        <v>17</v>
      </c>
      <c r="J30" s="96" t="s">
        <v>510</v>
      </c>
      <c r="K30" s="96" t="s">
        <v>509</v>
      </c>
      <c r="L30" s="96" t="s">
        <v>511</v>
      </c>
      <c r="M30" s="96" t="s">
        <v>512</v>
      </c>
      <c r="N30" s="115" t="s">
        <v>87</v>
      </c>
      <c r="O30" s="96" t="s">
        <v>513</v>
      </c>
      <c r="P30" s="96" t="s">
        <v>514</v>
      </c>
      <c r="Q30" s="96" t="s">
        <v>515</v>
      </c>
      <c r="S30" s="94" t="s">
        <v>516</v>
      </c>
      <c r="T30" s="97" t="s">
        <v>517</v>
      </c>
      <c r="U30" s="94" t="s">
        <v>516</v>
      </c>
      <c r="V30" s="97" t="s">
        <v>517</v>
      </c>
      <c r="W30" s="94" t="s">
        <v>516</v>
      </c>
      <c r="X30" s="97" t="s">
        <v>517</v>
      </c>
      <c r="Y30" s="94" t="s">
        <v>516</v>
      </c>
      <c r="Z30" s="97" t="s">
        <v>517</v>
      </c>
    </row>
    <row r="31" spans="2:27" x14ac:dyDescent="0.2">
      <c r="B31" t="s">
        <v>2</v>
      </c>
      <c r="C31" s="98">
        <v>0.4</v>
      </c>
      <c r="D31" s="99">
        <f t="shared" ref="D31:D37" si="28">$D$2</f>
        <v>1</v>
      </c>
      <c r="E31" s="100">
        <f t="shared" ref="E31:E33" si="29">$E$2</f>
        <v>3</v>
      </c>
      <c r="F31" s="100" t="s">
        <v>518</v>
      </c>
      <c r="G31" s="100" t="s">
        <v>518</v>
      </c>
      <c r="H31" s="101">
        <f t="shared" ref="H31:I37" si="30">IFERROR($C31*D31, "--")</f>
        <v>0.4</v>
      </c>
      <c r="I31" s="102">
        <f t="shared" si="30"/>
        <v>1.2000000000000002</v>
      </c>
      <c r="J31" s="102">
        <f t="shared" ref="J31:J37" si="31">IFERROR(I31-H31, "--")</f>
        <v>0.80000000000000016</v>
      </c>
      <c r="K31" s="102" t="str">
        <f t="shared" ref="K31:K37" si="32">IFERROR($C31*F31, "--")</f>
        <v>--</v>
      </c>
      <c r="L31" s="102" t="str">
        <f t="shared" ref="L31:L37" si="33">IFERROR(K31-H31,"--")</f>
        <v>--</v>
      </c>
      <c r="M31" s="102" t="str">
        <f t="shared" ref="M31:M37" si="34">IFERROR(K31-I31, "--")</f>
        <v>--</v>
      </c>
      <c r="N31" s="102" t="str">
        <f t="shared" ref="N31:N37" si="35">IFERROR($C31*G31, "--")</f>
        <v>--</v>
      </c>
      <c r="O31" s="102" t="str">
        <f t="shared" ref="O31" si="36">IFERROR(N31-H31, "--")</f>
        <v>--</v>
      </c>
      <c r="P31" s="102" t="str">
        <f t="shared" ref="P31" si="37">IFERROR(N31-I31, "--")</f>
        <v>--</v>
      </c>
      <c r="Q31" s="102" t="str">
        <f t="shared" ref="Q31" si="38">IFERROR(N31-K31, "--")</f>
        <v>--</v>
      </c>
      <c r="S31" s="102"/>
      <c r="T31" s="102"/>
      <c r="U31" s="101"/>
      <c r="V31" s="103"/>
      <c r="W31" s="101"/>
      <c r="X31" s="103"/>
      <c r="Y31" s="101"/>
      <c r="Z31" s="104"/>
    </row>
    <row r="32" spans="2:27" x14ac:dyDescent="0.2">
      <c r="B32" t="s">
        <v>4</v>
      </c>
      <c r="C32" s="98">
        <v>0.1</v>
      </c>
      <c r="D32" s="99">
        <f t="shared" si="28"/>
        <v>1</v>
      </c>
      <c r="E32" s="100">
        <f t="shared" si="29"/>
        <v>3</v>
      </c>
      <c r="F32" s="100">
        <f t="shared" ref="F32:F34" si="39">$F$2</f>
        <v>24</v>
      </c>
      <c r="G32" s="100">
        <f t="shared" ref="G32:G33" si="40">$G$2</f>
        <v>300</v>
      </c>
      <c r="H32" s="101">
        <f t="shared" si="30"/>
        <v>0.1</v>
      </c>
      <c r="I32" s="102">
        <f t="shared" si="30"/>
        <v>0.30000000000000004</v>
      </c>
      <c r="J32" s="102">
        <f t="shared" si="31"/>
        <v>0.20000000000000004</v>
      </c>
      <c r="K32" s="102">
        <f t="shared" si="32"/>
        <v>2.4000000000000004</v>
      </c>
      <c r="L32" s="102">
        <f t="shared" si="33"/>
        <v>2.3000000000000003</v>
      </c>
      <c r="M32" s="102">
        <f t="shared" si="34"/>
        <v>2.1000000000000005</v>
      </c>
      <c r="N32" s="102">
        <f t="shared" si="35"/>
        <v>30</v>
      </c>
      <c r="O32" s="102">
        <f>IFERROR(N32-H32, "--")</f>
        <v>29.9</v>
      </c>
      <c r="P32" s="102">
        <f>IFERROR(N32-I32, "--")</f>
        <v>29.7</v>
      </c>
      <c r="Q32" s="102">
        <f>IFERROR(N32-K32, "--")</f>
        <v>27.6</v>
      </c>
      <c r="S32" s="102"/>
      <c r="T32" s="102"/>
      <c r="U32" s="101"/>
      <c r="V32" s="103"/>
      <c r="W32" s="101"/>
      <c r="X32" s="103"/>
      <c r="Y32" s="101"/>
      <c r="Z32" s="104"/>
    </row>
    <row r="33" spans="2:26" x14ac:dyDescent="0.2">
      <c r="B33" t="s">
        <v>6</v>
      </c>
      <c r="C33" s="98">
        <v>0.1</v>
      </c>
      <c r="D33" s="99">
        <f t="shared" si="28"/>
        <v>1</v>
      </c>
      <c r="E33" s="100">
        <f t="shared" si="29"/>
        <v>3</v>
      </c>
      <c r="F33" s="100">
        <f t="shared" si="39"/>
        <v>24</v>
      </c>
      <c r="G33" s="100">
        <f t="shared" si="40"/>
        <v>300</v>
      </c>
      <c r="H33" s="101">
        <f t="shared" si="30"/>
        <v>0.1</v>
      </c>
      <c r="I33" s="102">
        <f t="shared" si="30"/>
        <v>0.30000000000000004</v>
      </c>
      <c r="J33" s="102">
        <f t="shared" si="31"/>
        <v>0.20000000000000004</v>
      </c>
      <c r="K33" s="102">
        <f t="shared" si="32"/>
        <v>2.4000000000000004</v>
      </c>
      <c r="L33" s="102">
        <f t="shared" si="33"/>
        <v>2.3000000000000003</v>
      </c>
      <c r="M33" s="102">
        <f t="shared" si="34"/>
        <v>2.1000000000000005</v>
      </c>
      <c r="N33" s="102">
        <f t="shared" si="35"/>
        <v>30</v>
      </c>
      <c r="O33" s="102">
        <f t="shared" ref="O33:O37" si="41">IFERROR(N33-H33, "--")</f>
        <v>29.9</v>
      </c>
      <c r="P33" s="102">
        <f t="shared" ref="P33:P37" si="42">IFERROR(N33-I33, "--")</f>
        <v>29.7</v>
      </c>
      <c r="Q33" s="102">
        <f t="shared" ref="Q33:Q37" si="43">IFERROR(N33-K33, "--")</f>
        <v>27.6</v>
      </c>
      <c r="S33" s="102"/>
      <c r="T33" s="102"/>
      <c r="U33" s="101"/>
      <c r="V33" s="103"/>
      <c r="W33" s="101"/>
      <c r="X33" s="103"/>
      <c r="Y33" s="101"/>
      <c r="Z33" s="104"/>
    </row>
    <row r="34" spans="2:26" x14ac:dyDescent="0.2">
      <c r="B34" t="s">
        <v>8</v>
      </c>
      <c r="C34" s="98">
        <v>0.1</v>
      </c>
      <c r="D34" s="99">
        <f t="shared" si="28"/>
        <v>1</v>
      </c>
      <c r="E34" s="100">
        <v>3</v>
      </c>
      <c r="F34" s="100">
        <f t="shared" si="39"/>
        <v>24</v>
      </c>
      <c r="G34" s="100" t="s">
        <v>518</v>
      </c>
      <c r="H34" s="101">
        <f t="shared" si="30"/>
        <v>0.1</v>
      </c>
      <c r="I34" s="102">
        <f t="shared" si="30"/>
        <v>0.30000000000000004</v>
      </c>
      <c r="J34" s="102">
        <f t="shared" si="31"/>
        <v>0.20000000000000004</v>
      </c>
      <c r="K34" s="102">
        <f t="shared" si="32"/>
        <v>2.4000000000000004</v>
      </c>
      <c r="L34" s="102">
        <f t="shared" si="33"/>
        <v>2.3000000000000003</v>
      </c>
      <c r="M34" s="102">
        <f t="shared" si="34"/>
        <v>2.1000000000000005</v>
      </c>
      <c r="N34" s="102" t="str">
        <f t="shared" si="35"/>
        <v>--</v>
      </c>
      <c r="O34" s="102" t="str">
        <f t="shared" si="41"/>
        <v>--</v>
      </c>
      <c r="P34" s="102" t="str">
        <f t="shared" si="42"/>
        <v>--</v>
      </c>
      <c r="Q34" s="102" t="str">
        <f t="shared" si="43"/>
        <v>--</v>
      </c>
      <c r="S34" s="102"/>
      <c r="T34" s="102"/>
      <c r="U34" s="101"/>
      <c r="V34" s="103"/>
      <c r="W34" s="101"/>
      <c r="X34" s="103"/>
      <c r="Y34" s="101"/>
      <c r="Z34" s="104"/>
    </row>
    <row r="35" spans="2:26" x14ac:dyDescent="0.2">
      <c r="B35" t="s">
        <v>377</v>
      </c>
      <c r="C35" s="98">
        <v>0.1</v>
      </c>
      <c r="D35" s="99">
        <f t="shared" si="28"/>
        <v>1</v>
      </c>
      <c r="E35" s="100">
        <f t="shared" ref="E35:E37" si="44">$E$2</f>
        <v>3</v>
      </c>
      <c r="F35" s="100" t="s">
        <v>518</v>
      </c>
      <c r="G35" s="100" t="s">
        <v>518</v>
      </c>
      <c r="H35" s="101">
        <f t="shared" si="30"/>
        <v>0.1</v>
      </c>
      <c r="I35" s="102">
        <f t="shared" si="30"/>
        <v>0.30000000000000004</v>
      </c>
      <c r="J35" s="102">
        <f t="shared" si="31"/>
        <v>0.20000000000000004</v>
      </c>
      <c r="K35" s="102" t="str">
        <f t="shared" si="32"/>
        <v>--</v>
      </c>
      <c r="L35" s="102" t="str">
        <f t="shared" si="33"/>
        <v>--</v>
      </c>
      <c r="M35" s="102" t="str">
        <f t="shared" si="34"/>
        <v>--</v>
      </c>
      <c r="N35" s="102" t="str">
        <f t="shared" si="35"/>
        <v>--</v>
      </c>
      <c r="O35" s="102" t="str">
        <f t="shared" si="41"/>
        <v>--</v>
      </c>
      <c r="P35" s="102" t="str">
        <f t="shared" si="42"/>
        <v>--</v>
      </c>
      <c r="Q35" s="102" t="str">
        <f t="shared" si="43"/>
        <v>--</v>
      </c>
      <c r="S35" s="102"/>
      <c r="T35" s="102"/>
      <c r="U35" s="101"/>
      <c r="V35" s="103"/>
      <c r="W35" s="101"/>
      <c r="X35" s="103"/>
      <c r="Y35" s="101"/>
      <c r="Z35" s="104"/>
    </row>
    <row r="36" spans="2:26" x14ac:dyDescent="0.2">
      <c r="B36" t="s">
        <v>394</v>
      </c>
      <c r="C36" s="98">
        <v>0.1</v>
      </c>
      <c r="D36" s="99">
        <f t="shared" si="28"/>
        <v>1</v>
      </c>
      <c r="E36" s="100">
        <v>3</v>
      </c>
      <c r="F36" s="100">
        <f t="shared" ref="F36" si="45">$F$2</f>
        <v>24</v>
      </c>
      <c r="G36" s="100" t="s">
        <v>518</v>
      </c>
      <c r="H36" s="101">
        <f t="shared" si="30"/>
        <v>0.1</v>
      </c>
      <c r="I36" s="102">
        <f t="shared" si="30"/>
        <v>0.30000000000000004</v>
      </c>
      <c r="J36" s="102">
        <f t="shared" si="31"/>
        <v>0.20000000000000004</v>
      </c>
      <c r="K36" s="102">
        <f t="shared" si="32"/>
        <v>2.4000000000000004</v>
      </c>
      <c r="L36" s="102">
        <f t="shared" si="33"/>
        <v>2.3000000000000003</v>
      </c>
      <c r="M36" s="102">
        <f t="shared" si="34"/>
        <v>2.1000000000000005</v>
      </c>
      <c r="N36" s="102" t="str">
        <f t="shared" si="35"/>
        <v>--</v>
      </c>
      <c r="O36" s="102" t="str">
        <f t="shared" si="41"/>
        <v>--</v>
      </c>
      <c r="P36" s="102" t="str">
        <f t="shared" si="42"/>
        <v>--</v>
      </c>
      <c r="Q36" s="102" t="str">
        <f t="shared" si="43"/>
        <v>--</v>
      </c>
      <c r="S36" s="102"/>
      <c r="T36" s="102"/>
      <c r="U36" s="101"/>
      <c r="V36" s="103"/>
      <c r="W36" s="101"/>
      <c r="X36" s="103"/>
      <c r="Y36" s="101"/>
      <c r="Z36" s="104"/>
    </row>
    <row r="37" spans="2:26" x14ac:dyDescent="0.2">
      <c r="B37" t="s">
        <v>395</v>
      </c>
      <c r="C37" s="98">
        <v>0.1</v>
      </c>
      <c r="D37" s="99">
        <f t="shared" si="28"/>
        <v>1</v>
      </c>
      <c r="E37" s="100">
        <f t="shared" si="44"/>
        <v>3</v>
      </c>
      <c r="F37" s="100">
        <f>$F$2</f>
        <v>24</v>
      </c>
      <c r="G37" s="100">
        <f>$G$2</f>
        <v>300</v>
      </c>
      <c r="H37" s="101">
        <f t="shared" si="30"/>
        <v>0.1</v>
      </c>
      <c r="I37" s="102">
        <f t="shared" si="30"/>
        <v>0.30000000000000004</v>
      </c>
      <c r="J37" s="102">
        <f t="shared" si="31"/>
        <v>0.20000000000000004</v>
      </c>
      <c r="K37" s="102">
        <f t="shared" si="32"/>
        <v>2.4000000000000004</v>
      </c>
      <c r="L37" s="102">
        <f t="shared" si="33"/>
        <v>2.3000000000000003</v>
      </c>
      <c r="M37" s="102">
        <f t="shared" si="34"/>
        <v>2.1000000000000005</v>
      </c>
      <c r="N37" s="102">
        <f t="shared" si="35"/>
        <v>30</v>
      </c>
      <c r="O37" s="102">
        <f t="shared" si="41"/>
        <v>29.9</v>
      </c>
      <c r="P37" s="102">
        <f t="shared" si="42"/>
        <v>29.7</v>
      </c>
      <c r="Q37" s="102">
        <f t="shared" si="43"/>
        <v>27.6</v>
      </c>
      <c r="S37" s="102"/>
      <c r="T37" s="102"/>
      <c r="U37" s="101"/>
      <c r="V37" s="103"/>
      <c r="W37" s="101"/>
      <c r="X37" s="103"/>
      <c r="Y37" s="101"/>
      <c r="Z37" s="104"/>
    </row>
    <row r="38" spans="2:26" x14ac:dyDescent="0.2">
      <c r="B38" s="105" t="s">
        <v>519</v>
      </c>
      <c r="C38" s="106">
        <f>SUM(C31:C37)</f>
        <v>0.99999999999999989</v>
      </c>
      <c r="D38" s="107">
        <f>SUM(D31:D37)</f>
        <v>7</v>
      </c>
      <c r="E38" s="108">
        <f t="shared" ref="E38:G38" si="46">SUM(E31:E37)</f>
        <v>21</v>
      </c>
      <c r="F38" s="108">
        <f t="shared" si="46"/>
        <v>120</v>
      </c>
      <c r="G38" s="108">
        <f t="shared" si="46"/>
        <v>900</v>
      </c>
      <c r="H38" s="101"/>
      <c r="I38" s="110"/>
      <c r="J38" s="110">
        <f>SUM(J31:J37)</f>
        <v>2</v>
      </c>
      <c r="K38" s="110"/>
      <c r="L38" s="110">
        <f t="shared" ref="L38:M38" si="47">SUM(L31:L37)</f>
        <v>11.500000000000002</v>
      </c>
      <c r="M38" s="110">
        <f t="shared" si="47"/>
        <v>10.500000000000004</v>
      </c>
      <c r="N38" s="110"/>
      <c r="O38" s="110">
        <f t="shared" ref="O38:Q38" si="48">SUM(O31:O37)</f>
        <v>89.699999999999989</v>
      </c>
      <c r="P38" s="110">
        <f t="shared" si="48"/>
        <v>89.1</v>
      </c>
      <c r="Q38" s="110">
        <f t="shared" si="48"/>
        <v>82.800000000000011</v>
      </c>
      <c r="S38" s="110"/>
      <c r="T38" s="110"/>
      <c r="U38" s="109"/>
      <c r="V38" s="111"/>
      <c r="W38" s="109"/>
      <c r="X38" s="111"/>
      <c r="Y38" s="109"/>
      <c r="Z38" s="104"/>
    </row>
    <row r="39" spans="2:26" x14ac:dyDescent="0.2">
      <c r="B39" s="105" t="s">
        <v>520</v>
      </c>
      <c r="C39" s="100"/>
      <c r="D39" s="100"/>
      <c r="E39" s="100"/>
      <c r="F39" s="100"/>
      <c r="G39" s="100"/>
      <c r="H39" s="110">
        <f>SUM(H31:H37)</f>
        <v>0.99999999999999989</v>
      </c>
      <c r="I39" s="110"/>
      <c r="J39" s="110"/>
      <c r="K39" s="110"/>
      <c r="L39" s="110"/>
      <c r="M39" s="110"/>
      <c r="N39" s="110"/>
      <c r="O39" s="110"/>
      <c r="P39" s="110"/>
      <c r="Q39" s="110"/>
      <c r="S39" s="110">
        <f>H39</f>
        <v>0.99999999999999989</v>
      </c>
      <c r="T39" s="110">
        <f>H39+MIN(J31:J37)</f>
        <v>1.2</v>
      </c>
      <c r="U39" s="109">
        <f>S39+SMALL(J31:J37, 1)+SMALL(J31:J37, 2)</f>
        <v>1.4</v>
      </c>
      <c r="V39" s="111">
        <f>S39+J38</f>
        <v>3</v>
      </c>
      <c r="W39" s="109">
        <f>MIN(S39+MIN(L31:L37), U39+MIN(M31:M37))</f>
        <v>3.3000000000000003</v>
      </c>
      <c r="X39" s="111">
        <f>MAX(S39+L38, V39+M38)</f>
        <v>13.500000000000004</v>
      </c>
      <c r="Y39" s="109">
        <f>MIN(S39+MIN(O31:O37), U39+MIN(P31:P37), W39+MIN(Q31:Q37))</f>
        <v>30.9</v>
      </c>
      <c r="Z39" s="112">
        <f>MAX(S39+O38, V39+P38, X39+Q38)</f>
        <v>96.300000000000011</v>
      </c>
    </row>
    <row r="40" spans="2:26" x14ac:dyDescent="0.2">
      <c r="B40" s="105" t="s">
        <v>521</v>
      </c>
      <c r="C40" s="100"/>
      <c r="D40" s="100"/>
      <c r="E40" s="100"/>
      <c r="F40" s="100"/>
      <c r="G40" s="100"/>
      <c r="H40" s="110"/>
      <c r="I40" s="110"/>
      <c r="J40" s="110"/>
      <c r="K40" s="110"/>
      <c r="L40" s="110"/>
      <c r="M40" s="110"/>
      <c r="N40" s="110"/>
      <c r="O40" s="110"/>
      <c r="P40" s="110"/>
      <c r="Q40" s="110"/>
      <c r="S40" s="110"/>
      <c r="T40" s="110"/>
      <c r="U40" s="101">
        <f>U39-T39</f>
        <v>0.19999999999999996</v>
      </c>
      <c r="V40" s="103"/>
      <c r="W40" s="101">
        <f>W39-V39</f>
        <v>0.30000000000000027</v>
      </c>
      <c r="X40" s="103"/>
      <c r="Y40" s="101">
        <f>Y39-X39</f>
        <v>17.399999999999995</v>
      </c>
      <c r="Z40" s="113"/>
    </row>
    <row r="41" spans="2:26" x14ac:dyDescent="0.2">
      <c r="B41" s="105"/>
      <c r="C41" s="100"/>
      <c r="D41" s="100"/>
      <c r="E41" s="100"/>
      <c r="F41" s="100"/>
      <c r="G41" s="100"/>
      <c r="H41" s="110"/>
      <c r="I41" s="110"/>
      <c r="J41" s="110"/>
      <c r="K41" s="110"/>
      <c r="L41" s="110"/>
      <c r="M41" s="110"/>
      <c r="N41" s="110"/>
      <c r="O41" s="110"/>
      <c r="P41" s="110"/>
      <c r="Q41" s="110"/>
      <c r="S41" s="110"/>
      <c r="T41" s="110"/>
      <c r="U41" s="101">
        <f>U39-T50</f>
        <v>0.19999999999999996</v>
      </c>
      <c r="V41" s="103"/>
      <c r="W41" s="101">
        <f>W39-V50</f>
        <v>0.30000000000000027</v>
      </c>
      <c r="X41" s="103"/>
      <c r="Y41" s="101">
        <f>Y39-X50</f>
        <v>2.9999999999999929</v>
      </c>
      <c r="Z41" s="113"/>
    </row>
    <row r="42" spans="2:26" x14ac:dyDescent="0.2">
      <c r="B42" s="105"/>
      <c r="C42" s="100"/>
      <c r="D42" s="100"/>
      <c r="E42" s="100"/>
      <c r="F42" s="100"/>
      <c r="G42" s="100"/>
      <c r="H42" s="110"/>
      <c r="I42" s="110"/>
      <c r="J42" s="110"/>
      <c r="K42" s="110"/>
      <c r="L42" s="110"/>
      <c r="M42" s="110"/>
      <c r="N42" s="110"/>
      <c r="O42" s="110"/>
      <c r="P42" s="110"/>
      <c r="Q42" s="110"/>
      <c r="S42" s="110"/>
      <c r="T42" s="110"/>
      <c r="U42" s="101">
        <f>U39-T12</f>
        <v>1.4</v>
      </c>
      <c r="V42" s="103"/>
      <c r="W42" s="101">
        <f>W39-V12</f>
        <v>0.30000000000000071</v>
      </c>
      <c r="X42" s="103"/>
      <c r="Y42" s="101">
        <f>Y39-X12</f>
        <v>19.499999999999996</v>
      </c>
      <c r="Z42" s="113"/>
    </row>
    <row r="43" spans="2:26" x14ac:dyDescent="0.2">
      <c r="B43" s="105"/>
      <c r="C43" s="100"/>
      <c r="D43" s="100"/>
      <c r="E43" s="100"/>
      <c r="F43" s="100"/>
      <c r="G43" s="100"/>
      <c r="H43" s="110"/>
      <c r="I43" s="110"/>
      <c r="J43" s="110"/>
      <c r="K43" s="110"/>
      <c r="L43" s="110"/>
      <c r="M43" s="110"/>
      <c r="N43" s="110"/>
      <c r="O43" s="110"/>
      <c r="P43" s="110"/>
      <c r="Q43" s="110"/>
      <c r="S43" s="110"/>
      <c r="T43" s="110"/>
      <c r="U43" s="101">
        <f>U39-T23</f>
        <v>1.4</v>
      </c>
      <c r="V43" s="103"/>
      <c r="W43" s="101">
        <f>W39-V23</f>
        <v>0.30000000000000071</v>
      </c>
      <c r="X43" s="103"/>
      <c r="Y43" s="101">
        <f>Y39-X23</f>
        <v>5.0999999999999943</v>
      </c>
      <c r="Z43" s="113"/>
    </row>
    <row r="44" spans="2:26" x14ac:dyDescent="0.2">
      <c r="B44" t="s">
        <v>435</v>
      </c>
      <c r="C44" s="98">
        <v>0.2</v>
      </c>
      <c r="D44" s="99">
        <f t="shared" ref="D44:D48" si="49">$D$1</f>
        <v>0</v>
      </c>
      <c r="E44" s="100" t="s">
        <v>518</v>
      </c>
      <c r="F44" s="100" t="s">
        <v>518</v>
      </c>
      <c r="G44" s="100">
        <f t="shared" ref="G44:G46" si="50">$G$2</f>
        <v>300</v>
      </c>
      <c r="H44" s="101">
        <f t="shared" ref="H44:I48" si="51">IFERROR($C44*D44, "--")</f>
        <v>0</v>
      </c>
      <c r="I44" s="102" t="str">
        <f t="shared" si="51"/>
        <v>--</v>
      </c>
      <c r="J44" s="102" t="str">
        <f t="shared" ref="J44:J48" si="52">IFERROR(I44-H44, "--")</f>
        <v>--</v>
      </c>
      <c r="K44" s="102" t="str">
        <f t="shared" ref="K44:K48" si="53">IFERROR($C44*F44, "--")</f>
        <v>--</v>
      </c>
      <c r="L44" s="102" t="str">
        <f t="shared" ref="L44:L48" si="54">IFERROR(K44-H44,"--")</f>
        <v>--</v>
      </c>
      <c r="M44" s="102" t="str">
        <f t="shared" ref="M44:M48" si="55">IFERROR(K44-I44, "--")</f>
        <v>--</v>
      </c>
      <c r="N44" s="102">
        <f t="shared" ref="N44:N48" si="56">IFERROR($C44*G44, "--")</f>
        <v>60</v>
      </c>
      <c r="O44" s="102">
        <f t="shared" ref="O44:O48" si="57">IFERROR(N44-H44, "--")</f>
        <v>60</v>
      </c>
      <c r="P44" s="102" t="str">
        <f t="shared" ref="P44:P48" si="58">IFERROR(N44-I44, "--")</f>
        <v>--</v>
      </c>
      <c r="Q44" s="102" t="str">
        <f t="shared" ref="Q44:Q48" si="59">IFERROR(N44-K44, "--")</f>
        <v>--</v>
      </c>
      <c r="S44" s="102"/>
      <c r="T44" s="102"/>
      <c r="U44" s="101"/>
      <c r="V44" s="103"/>
      <c r="W44" s="101"/>
      <c r="X44" s="103"/>
      <c r="Y44" s="101"/>
      <c r="Z44" s="104"/>
    </row>
    <row r="45" spans="2:26" x14ac:dyDescent="0.2">
      <c r="B45" t="s">
        <v>387</v>
      </c>
      <c r="C45" s="98">
        <v>0.2</v>
      </c>
      <c r="D45" s="99">
        <f t="shared" si="49"/>
        <v>0</v>
      </c>
      <c r="E45" s="100" t="s">
        <v>518</v>
      </c>
      <c r="F45" s="100">
        <f>$F$2</f>
        <v>24</v>
      </c>
      <c r="G45" s="100">
        <f t="shared" si="50"/>
        <v>300</v>
      </c>
      <c r="H45" s="101">
        <f t="shared" si="51"/>
        <v>0</v>
      </c>
      <c r="I45" s="102" t="str">
        <f t="shared" si="51"/>
        <v>--</v>
      </c>
      <c r="J45" s="102" t="str">
        <f t="shared" si="52"/>
        <v>--</v>
      </c>
      <c r="K45" s="102">
        <f t="shared" si="53"/>
        <v>4.8000000000000007</v>
      </c>
      <c r="L45" s="102">
        <f t="shared" si="54"/>
        <v>4.8000000000000007</v>
      </c>
      <c r="M45" s="102" t="str">
        <f t="shared" si="55"/>
        <v>--</v>
      </c>
      <c r="N45" s="102">
        <f t="shared" si="56"/>
        <v>60</v>
      </c>
      <c r="O45" s="102">
        <f t="shared" si="57"/>
        <v>60</v>
      </c>
      <c r="P45" s="102" t="str">
        <f t="shared" si="58"/>
        <v>--</v>
      </c>
      <c r="Q45" s="102">
        <f t="shared" si="59"/>
        <v>55.2</v>
      </c>
      <c r="S45" s="102"/>
      <c r="T45" s="102"/>
      <c r="U45" s="101"/>
      <c r="V45" s="103"/>
      <c r="W45" s="101"/>
      <c r="X45" s="103"/>
      <c r="Y45" s="101"/>
      <c r="Z45" s="104"/>
    </row>
    <row r="46" spans="2:26" x14ac:dyDescent="0.2">
      <c r="B46" t="s">
        <v>385</v>
      </c>
      <c r="C46" s="98">
        <v>0.2</v>
      </c>
      <c r="D46" s="99">
        <f t="shared" si="49"/>
        <v>0</v>
      </c>
      <c r="E46" s="100" t="s">
        <v>518</v>
      </c>
      <c r="F46" s="100" t="s">
        <v>518</v>
      </c>
      <c r="G46" s="100">
        <f t="shared" si="50"/>
        <v>300</v>
      </c>
      <c r="H46" s="101">
        <f t="shared" si="51"/>
        <v>0</v>
      </c>
      <c r="I46" s="102" t="str">
        <f t="shared" si="51"/>
        <v>--</v>
      </c>
      <c r="J46" s="102" t="str">
        <f t="shared" si="52"/>
        <v>--</v>
      </c>
      <c r="K46" s="102" t="str">
        <f t="shared" si="53"/>
        <v>--</v>
      </c>
      <c r="L46" s="102" t="str">
        <f t="shared" si="54"/>
        <v>--</v>
      </c>
      <c r="M46" s="102" t="str">
        <f t="shared" si="55"/>
        <v>--</v>
      </c>
      <c r="N46" s="102">
        <f t="shared" si="56"/>
        <v>60</v>
      </c>
      <c r="O46" s="102">
        <f t="shared" si="57"/>
        <v>60</v>
      </c>
      <c r="P46" s="102" t="str">
        <f t="shared" si="58"/>
        <v>--</v>
      </c>
      <c r="Q46" s="102" t="str">
        <f t="shared" si="59"/>
        <v>--</v>
      </c>
      <c r="S46" s="102"/>
      <c r="T46" s="102"/>
      <c r="U46" s="101"/>
      <c r="V46" s="103"/>
      <c r="W46" s="101"/>
      <c r="X46" s="103"/>
      <c r="Y46" s="101"/>
      <c r="Z46" s="104"/>
    </row>
    <row r="47" spans="2:26" x14ac:dyDescent="0.2">
      <c r="B47" t="s">
        <v>38</v>
      </c>
      <c r="C47" s="98">
        <v>0.2</v>
      </c>
      <c r="D47" s="99">
        <f t="shared" si="49"/>
        <v>0</v>
      </c>
      <c r="E47" s="100" t="s">
        <v>518</v>
      </c>
      <c r="F47" s="100">
        <f t="shared" ref="F47:F48" si="60">$F$2</f>
        <v>24</v>
      </c>
      <c r="G47" s="100" t="s">
        <v>518</v>
      </c>
      <c r="H47" s="101">
        <f t="shared" si="51"/>
        <v>0</v>
      </c>
      <c r="I47" s="102" t="str">
        <f t="shared" si="51"/>
        <v>--</v>
      </c>
      <c r="J47" s="102" t="str">
        <f t="shared" si="52"/>
        <v>--</v>
      </c>
      <c r="K47" s="102">
        <f t="shared" si="53"/>
        <v>4.8000000000000007</v>
      </c>
      <c r="L47" s="102">
        <f t="shared" si="54"/>
        <v>4.8000000000000007</v>
      </c>
      <c r="M47" s="102" t="str">
        <f t="shared" si="55"/>
        <v>--</v>
      </c>
      <c r="N47" s="102" t="str">
        <f t="shared" si="56"/>
        <v>--</v>
      </c>
      <c r="O47" s="102" t="str">
        <f t="shared" si="57"/>
        <v>--</v>
      </c>
      <c r="P47" s="102" t="str">
        <f t="shared" si="58"/>
        <v>--</v>
      </c>
      <c r="Q47" s="102" t="str">
        <f t="shared" si="59"/>
        <v>--</v>
      </c>
      <c r="S47" s="102"/>
      <c r="T47" s="102"/>
      <c r="U47" s="101"/>
      <c r="V47" s="103"/>
      <c r="W47" s="101"/>
      <c r="X47" s="103"/>
      <c r="Y47" s="101"/>
      <c r="Z47" s="104"/>
    </row>
    <row r="48" spans="2:26" x14ac:dyDescent="0.2">
      <c r="B48" t="s">
        <v>386</v>
      </c>
      <c r="C48" s="98">
        <v>0.2</v>
      </c>
      <c r="D48" s="99">
        <f t="shared" si="49"/>
        <v>0</v>
      </c>
      <c r="E48" s="100" t="s">
        <v>518</v>
      </c>
      <c r="F48" s="100">
        <f t="shared" si="60"/>
        <v>24</v>
      </c>
      <c r="G48" s="100" t="s">
        <v>518</v>
      </c>
      <c r="H48" s="101">
        <f t="shared" si="51"/>
        <v>0</v>
      </c>
      <c r="I48" s="102" t="str">
        <f t="shared" si="51"/>
        <v>--</v>
      </c>
      <c r="J48" s="102" t="str">
        <f t="shared" si="52"/>
        <v>--</v>
      </c>
      <c r="K48" s="102">
        <f t="shared" si="53"/>
        <v>4.8000000000000007</v>
      </c>
      <c r="L48" s="102">
        <f t="shared" si="54"/>
        <v>4.8000000000000007</v>
      </c>
      <c r="M48" s="102" t="str">
        <f t="shared" si="55"/>
        <v>--</v>
      </c>
      <c r="N48" s="102" t="str">
        <f t="shared" si="56"/>
        <v>--</v>
      </c>
      <c r="O48" s="102" t="str">
        <f t="shared" si="57"/>
        <v>--</v>
      </c>
      <c r="P48" s="102" t="str">
        <f t="shared" si="58"/>
        <v>--</v>
      </c>
      <c r="Q48" s="102" t="str">
        <f t="shared" si="59"/>
        <v>--</v>
      </c>
      <c r="S48" s="102"/>
      <c r="T48" s="102"/>
      <c r="U48" s="101"/>
      <c r="V48" s="103"/>
      <c r="W48" s="101"/>
      <c r="X48" s="103"/>
      <c r="Y48" s="101"/>
      <c r="Z48" s="104"/>
    </row>
    <row r="49" spans="2:26" x14ac:dyDescent="0.2">
      <c r="B49" s="105" t="s">
        <v>519</v>
      </c>
      <c r="C49" s="106">
        <f>SUM(C44:C48)</f>
        <v>1</v>
      </c>
      <c r="D49" s="107">
        <f t="shared" ref="D49:G49" si="61">SUM(D44:D48)</f>
        <v>0</v>
      </c>
      <c r="E49" s="108">
        <f t="shared" si="61"/>
        <v>0</v>
      </c>
      <c r="F49" s="108">
        <f t="shared" si="61"/>
        <v>72</v>
      </c>
      <c r="G49" s="108">
        <f t="shared" si="61"/>
        <v>900</v>
      </c>
      <c r="H49" s="109">
        <f>SUM(H44:H48)</f>
        <v>0</v>
      </c>
      <c r="I49" s="110"/>
      <c r="J49" s="110">
        <f>SUM(J44:J48)</f>
        <v>0</v>
      </c>
      <c r="K49" s="110"/>
      <c r="L49" s="110">
        <f>SUM(L44:L48)</f>
        <v>14.400000000000002</v>
      </c>
      <c r="M49" s="110">
        <f>SUM(M44:M48)</f>
        <v>0</v>
      </c>
      <c r="N49" s="110"/>
      <c r="O49" s="110">
        <f>SUM(O44:O48)</f>
        <v>180</v>
      </c>
      <c r="P49" s="110">
        <f>SUM(P44:P48)</f>
        <v>0</v>
      </c>
      <c r="Q49" s="110">
        <f>SUM(Q44:Q48)</f>
        <v>55.2</v>
      </c>
      <c r="S49" s="110"/>
      <c r="T49" s="110"/>
      <c r="U49" s="109"/>
      <c r="V49" s="111"/>
      <c r="W49" s="109"/>
      <c r="X49" s="111"/>
      <c r="Y49" s="109"/>
      <c r="Z49" s="104"/>
    </row>
    <row r="50" spans="2:26" x14ac:dyDescent="0.2">
      <c r="B50" s="105" t="s">
        <v>522</v>
      </c>
      <c r="C50" s="100"/>
      <c r="D50" s="100"/>
      <c r="E50" s="100"/>
      <c r="F50" s="100"/>
      <c r="G50" s="100"/>
      <c r="H50" s="110">
        <f>SUM(H39:H49)</f>
        <v>0.99999999999999989</v>
      </c>
      <c r="I50" s="110"/>
      <c r="J50" s="110"/>
      <c r="K50" s="110"/>
      <c r="L50" s="110"/>
      <c r="M50" s="110"/>
      <c r="N50" s="110"/>
      <c r="O50" s="110"/>
      <c r="P50" s="110"/>
      <c r="Q50" s="110"/>
      <c r="S50" s="110">
        <f>S39+H49</f>
        <v>0.99999999999999989</v>
      </c>
      <c r="T50" s="110">
        <f>T39+H49</f>
        <v>1.2</v>
      </c>
      <c r="U50" s="109">
        <f>U39+H49</f>
        <v>1.4</v>
      </c>
      <c r="V50" s="111">
        <f>V39+H49+J49</f>
        <v>3</v>
      </c>
      <c r="W50" s="109">
        <f>W39+H49</f>
        <v>3.3000000000000003</v>
      </c>
      <c r="X50" s="111">
        <f>X39+MAX(H49+L49, H49+J49+M49)</f>
        <v>27.900000000000006</v>
      </c>
      <c r="Y50" s="109">
        <f>Y39+H49</f>
        <v>30.9</v>
      </c>
      <c r="Z50" s="112">
        <f>Z39+MAX(H49+O49, H49+J49+P49, H49+L49+Q49, H49+J49+M49+Q49)</f>
        <v>276.3</v>
      </c>
    </row>
    <row r="51" spans="2:26" x14ac:dyDescent="0.2">
      <c r="B51" s="105" t="s">
        <v>521</v>
      </c>
      <c r="U51" s="101">
        <f>U50-T50</f>
        <v>0.19999999999999996</v>
      </c>
      <c r="V51" s="103"/>
      <c r="W51" s="101">
        <f>W50-V50</f>
        <v>0.30000000000000027</v>
      </c>
      <c r="X51" s="103"/>
      <c r="Y51" s="101">
        <f>Y50-X50</f>
        <v>2.9999999999999929</v>
      </c>
      <c r="Z51" s="104"/>
    </row>
    <row r="52" spans="2:26" x14ac:dyDescent="0.2">
      <c r="U52" s="101">
        <f>U50-T39</f>
        <v>0.19999999999999996</v>
      </c>
      <c r="V52" s="102"/>
      <c r="W52" s="101">
        <f>W50-V39</f>
        <v>0.30000000000000027</v>
      </c>
      <c r="X52" s="102"/>
      <c r="Y52" s="101">
        <f>Y50-X39</f>
        <v>17.399999999999995</v>
      </c>
      <c r="Z52" s="104"/>
    </row>
    <row r="53" spans="2:26" x14ac:dyDescent="0.2">
      <c r="U53" s="101">
        <f>U50-T12</f>
        <v>1.4</v>
      </c>
      <c r="V53" s="102"/>
      <c r="W53" s="101">
        <f>W50-V12</f>
        <v>0.30000000000000071</v>
      </c>
      <c r="X53" s="102"/>
      <c r="Y53" s="101">
        <f>Y50-X12</f>
        <v>19.499999999999996</v>
      </c>
      <c r="Z53" s="104"/>
    </row>
    <row r="54" spans="2:26" x14ac:dyDescent="0.2">
      <c r="U54" s="101">
        <f>U50-T23</f>
        <v>1.4</v>
      </c>
      <c r="V54" s="102"/>
      <c r="W54" s="101">
        <f>W50-V23</f>
        <v>0.30000000000000071</v>
      </c>
      <c r="X54" s="102"/>
      <c r="Y54" s="101">
        <f>Y50-X23</f>
        <v>5.0999999999999943</v>
      </c>
      <c r="Z54" s="104"/>
    </row>
    <row r="55" spans="2:26" ht="16" thickBot="1" x14ac:dyDescent="0.25"/>
    <row r="56" spans="2:26" ht="16" thickBot="1" x14ac:dyDescent="0.25">
      <c r="B56" s="24" t="s">
        <v>524</v>
      </c>
      <c r="S56" s="116">
        <f>S39</f>
        <v>0.99999999999999989</v>
      </c>
      <c r="T56" s="117">
        <f>T39</f>
        <v>1.2</v>
      </c>
      <c r="U56" s="117">
        <f>MIN(U12,U39)</f>
        <v>1.4</v>
      </c>
      <c r="V56" s="117">
        <f>MAX(V12,V39)</f>
        <v>3</v>
      </c>
      <c r="W56" s="117">
        <f>MIN(W12,W39)</f>
        <v>3.3000000000000003</v>
      </c>
      <c r="X56" s="117">
        <f>MAX(X12,X39)</f>
        <v>13.500000000000004</v>
      </c>
      <c r="Y56" s="117">
        <f>MIN(Y12,Y39)</f>
        <v>30.9</v>
      </c>
      <c r="Z56" s="118">
        <f>MAX(Z12,Z39)</f>
        <v>96.300000000000011</v>
      </c>
    </row>
    <row r="57" spans="2:26" ht="16" thickBot="1" x14ac:dyDescent="0.25">
      <c r="B57" s="24" t="s">
        <v>525</v>
      </c>
      <c r="S57" s="116">
        <f>S50</f>
        <v>0.99999999999999989</v>
      </c>
      <c r="T57" s="117">
        <f>T50</f>
        <v>1.2</v>
      </c>
      <c r="U57" s="117">
        <f>MIN(U23,U50)</f>
        <v>1.4</v>
      </c>
      <c r="V57" s="117">
        <f>MAX(V23,V50)</f>
        <v>3</v>
      </c>
      <c r="W57" s="117">
        <f>MIN(W23,W50)</f>
        <v>3.3000000000000003</v>
      </c>
      <c r="X57" s="117">
        <f>MAX(X23,X50)</f>
        <v>27.900000000000006</v>
      </c>
      <c r="Y57" s="117">
        <f>MIN(Y23,Y50)</f>
        <v>30.9</v>
      </c>
      <c r="Z57" s="118">
        <f>MAX(Z23,Z50)</f>
        <v>276.3</v>
      </c>
    </row>
  </sheetData>
  <conditionalFormatting sqref="U13:U16">
    <cfRule type="cellIs" dxfId="59" priority="59" operator="lessThanOrEqual">
      <formula>0</formula>
    </cfRule>
    <cfRule type="cellIs" dxfId="58" priority="60" operator="lessThan">
      <formula>0</formula>
    </cfRule>
  </conditionalFormatting>
  <conditionalFormatting sqref="W13">
    <cfRule type="cellIs" dxfId="57" priority="57" operator="lessThanOrEqual">
      <formula>0</formula>
    </cfRule>
    <cfRule type="cellIs" dxfId="56" priority="58" operator="lessThan">
      <formula>0</formula>
    </cfRule>
  </conditionalFormatting>
  <conditionalFormatting sqref="Y13">
    <cfRule type="cellIs" dxfId="55" priority="55" operator="lessThanOrEqual">
      <formula>0</formula>
    </cfRule>
    <cfRule type="cellIs" dxfId="54" priority="56" operator="lessThan">
      <formula>0</formula>
    </cfRule>
  </conditionalFormatting>
  <conditionalFormatting sqref="U40">
    <cfRule type="cellIs" dxfId="53" priority="53" operator="lessThanOrEqual">
      <formula>0</formula>
    </cfRule>
    <cfRule type="cellIs" dxfId="52" priority="54" operator="lessThan">
      <formula>0</formula>
    </cfRule>
  </conditionalFormatting>
  <conditionalFormatting sqref="W40">
    <cfRule type="cellIs" dxfId="51" priority="51" operator="lessThanOrEqual">
      <formula>0</formula>
    </cfRule>
    <cfRule type="cellIs" dxfId="50" priority="52" operator="lessThan">
      <formula>0</formula>
    </cfRule>
  </conditionalFormatting>
  <conditionalFormatting sqref="Y40">
    <cfRule type="cellIs" dxfId="49" priority="49" operator="lessThanOrEqual">
      <formula>0</formula>
    </cfRule>
    <cfRule type="cellIs" dxfId="48" priority="50" operator="lessThan">
      <formula>0</formula>
    </cfRule>
  </conditionalFormatting>
  <conditionalFormatting sqref="W14">
    <cfRule type="cellIs" dxfId="47" priority="47" operator="lessThanOrEqual">
      <formula>0</formula>
    </cfRule>
    <cfRule type="cellIs" dxfId="46" priority="48" operator="lessThan">
      <formula>0</formula>
    </cfRule>
  </conditionalFormatting>
  <conditionalFormatting sqref="Y14">
    <cfRule type="cellIs" dxfId="45" priority="45" operator="lessThanOrEqual">
      <formula>0</formula>
    </cfRule>
    <cfRule type="cellIs" dxfId="44" priority="46" operator="lessThan">
      <formula>0</formula>
    </cfRule>
  </conditionalFormatting>
  <conditionalFormatting sqref="U41:U43">
    <cfRule type="cellIs" dxfId="43" priority="43" operator="lessThanOrEqual">
      <formula>0</formula>
    </cfRule>
    <cfRule type="cellIs" dxfId="42" priority="44" operator="lessThan">
      <formula>0</formula>
    </cfRule>
  </conditionalFormatting>
  <conditionalFormatting sqref="W41">
    <cfRule type="cellIs" dxfId="41" priority="41" operator="lessThanOrEqual">
      <formula>0</formula>
    </cfRule>
    <cfRule type="cellIs" dxfId="40" priority="42" operator="lessThan">
      <formula>0</formula>
    </cfRule>
  </conditionalFormatting>
  <conditionalFormatting sqref="Y41">
    <cfRule type="cellIs" dxfId="39" priority="39" operator="lessThanOrEqual">
      <formula>0</formula>
    </cfRule>
    <cfRule type="cellIs" dxfId="38" priority="40" operator="lessThan">
      <formula>0</formula>
    </cfRule>
  </conditionalFormatting>
  <conditionalFormatting sqref="U24:U27">
    <cfRule type="cellIs" dxfId="37" priority="37" operator="lessThanOrEqual">
      <formula>0</formula>
    </cfRule>
    <cfRule type="cellIs" dxfId="36" priority="38" operator="lessThan">
      <formula>0</formula>
    </cfRule>
  </conditionalFormatting>
  <conditionalFormatting sqref="W24">
    <cfRule type="cellIs" dxfId="35" priority="35" operator="lessThanOrEqual">
      <formula>0</formula>
    </cfRule>
    <cfRule type="cellIs" dxfId="34" priority="36" operator="lessThan">
      <formula>0</formula>
    </cfRule>
  </conditionalFormatting>
  <conditionalFormatting sqref="Y24">
    <cfRule type="cellIs" dxfId="33" priority="33" operator="lessThanOrEqual">
      <formula>0</formula>
    </cfRule>
    <cfRule type="cellIs" dxfId="32" priority="34" operator="lessThan">
      <formula>0</formula>
    </cfRule>
  </conditionalFormatting>
  <conditionalFormatting sqref="U51">
    <cfRule type="cellIs" dxfId="31" priority="31" operator="lessThanOrEqual">
      <formula>0</formula>
    </cfRule>
    <cfRule type="cellIs" dxfId="30" priority="32" operator="lessThan">
      <formula>0</formula>
    </cfRule>
  </conditionalFormatting>
  <conditionalFormatting sqref="W51">
    <cfRule type="cellIs" dxfId="29" priority="29" operator="lessThanOrEqual">
      <formula>0</formula>
    </cfRule>
    <cfRule type="cellIs" dxfId="28" priority="30" operator="lessThan">
      <formula>0</formula>
    </cfRule>
  </conditionalFormatting>
  <conditionalFormatting sqref="Y51">
    <cfRule type="cellIs" dxfId="27" priority="27" operator="lessThanOrEqual">
      <formula>0</formula>
    </cfRule>
    <cfRule type="cellIs" dxfId="26" priority="28" operator="lessThan">
      <formula>0</formula>
    </cfRule>
  </conditionalFormatting>
  <conditionalFormatting sqref="W25">
    <cfRule type="cellIs" dxfId="25" priority="25" operator="lessThanOrEqual">
      <formula>0</formula>
    </cfRule>
    <cfRule type="cellIs" dxfId="24" priority="26" operator="lessThan">
      <formula>0</formula>
    </cfRule>
  </conditionalFormatting>
  <conditionalFormatting sqref="Y25">
    <cfRule type="cellIs" dxfId="23" priority="23" operator="lessThanOrEqual">
      <formula>0</formula>
    </cfRule>
    <cfRule type="cellIs" dxfId="22" priority="24" operator="lessThan">
      <formula>0</formula>
    </cfRule>
  </conditionalFormatting>
  <conditionalFormatting sqref="U52:U54">
    <cfRule type="cellIs" dxfId="21" priority="21" operator="lessThanOrEqual">
      <formula>0</formula>
    </cfRule>
    <cfRule type="cellIs" dxfId="20" priority="22" operator="lessThan">
      <formula>0</formula>
    </cfRule>
  </conditionalFormatting>
  <conditionalFormatting sqref="W52">
    <cfRule type="cellIs" dxfId="19" priority="19" operator="lessThanOrEqual">
      <formula>0</formula>
    </cfRule>
    <cfRule type="cellIs" dxfId="18" priority="20" operator="lessThan">
      <formula>0</formula>
    </cfRule>
  </conditionalFormatting>
  <conditionalFormatting sqref="Y52">
    <cfRule type="cellIs" dxfId="17" priority="17" operator="lessThanOrEqual">
      <formula>0</formula>
    </cfRule>
    <cfRule type="cellIs" dxfId="16" priority="18" operator="lessThan">
      <formula>0</formula>
    </cfRule>
  </conditionalFormatting>
  <conditionalFormatting sqref="W15:W16">
    <cfRule type="cellIs" dxfId="15" priority="15" operator="lessThanOrEqual">
      <formula>0</formula>
    </cfRule>
    <cfRule type="cellIs" dxfId="14" priority="16" operator="lessThan">
      <formula>0</formula>
    </cfRule>
  </conditionalFormatting>
  <conditionalFormatting sqref="Y15:Y16">
    <cfRule type="cellIs" dxfId="13" priority="13" operator="lessThanOrEqual">
      <formula>0</formula>
    </cfRule>
    <cfRule type="cellIs" dxfId="12" priority="14" operator="lessThan">
      <formula>0</formula>
    </cfRule>
  </conditionalFormatting>
  <conditionalFormatting sqref="W26:W27">
    <cfRule type="cellIs" dxfId="11" priority="11" operator="lessThanOrEqual">
      <formula>0</formula>
    </cfRule>
    <cfRule type="cellIs" dxfId="10" priority="12" operator="lessThan">
      <formula>0</formula>
    </cfRule>
  </conditionalFormatting>
  <conditionalFormatting sqref="Y26:Y27">
    <cfRule type="cellIs" dxfId="9" priority="9" operator="lessThanOrEqual">
      <formula>0</formula>
    </cfRule>
    <cfRule type="cellIs" dxfId="8" priority="10" operator="lessThan">
      <formula>0</formula>
    </cfRule>
  </conditionalFormatting>
  <conditionalFormatting sqref="W53:W54">
    <cfRule type="cellIs" dxfId="7" priority="7" operator="lessThanOrEqual">
      <formula>0</formula>
    </cfRule>
    <cfRule type="cellIs" dxfId="6" priority="8" operator="lessThan">
      <formula>0</formula>
    </cfRule>
  </conditionalFormatting>
  <conditionalFormatting sqref="Y53:Y54">
    <cfRule type="cellIs" dxfId="5" priority="5" operator="lessThanOrEqual">
      <formula>0</formula>
    </cfRule>
    <cfRule type="cellIs" dxfId="4" priority="6" operator="lessThan">
      <formula>0</formula>
    </cfRule>
  </conditionalFormatting>
  <conditionalFormatting sqref="W42:W43">
    <cfRule type="cellIs" dxfId="3" priority="3" operator="lessThanOrEqual">
      <formula>0</formula>
    </cfRule>
    <cfRule type="cellIs" dxfId="2" priority="4" operator="lessThan">
      <formula>0</formula>
    </cfRule>
  </conditionalFormatting>
  <conditionalFormatting sqref="Y42:Y43">
    <cfRule type="cellIs" dxfId="1" priority="1" operator="lessThanOrEqual">
      <formula>0</formula>
    </cfRule>
    <cfRule type="cellIs" dxfId="0" priority="2"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53D49-87D9-46CE-BDC7-3037C68A03A1}">
  <dimension ref="A2:B41"/>
  <sheetViews>
    <sheetView workbookViewId="0">
      <selection activeCell="B42" sqref="B42"/>
    </sheetView>
  </sheetViews>
  <sheetFormatPr baseColWidth="10" defaultColWidth="8.83203125" defaultRowHeight="15" x14ac:dyDescent="0.2"/>
  <sheetData>
    <row r="2" spans="1:2" s="24" customFormat="1" x14ac:dyDescent="0.2">
      <c r="B2" s="25" t="s">
        <v>274</v>
      </c>
    </row>
    <row r="3" spans="1:2" x14ac:dyDescent="0.2">
      <c r="A3" s="1"/>
      <c r="B3" s="1" t="s">
        <v>41</v>
      </c>
    </row>
    <row r="4" spans="1:2" x14ac:dyDescent="0.2">
      <c r="A4" s="1"/>
      <c r="B4" s="1" t="s">
        <v>45</v>
      </c>
    </row>
    <row r="5" spans="1:2" x14ac:dyDescent="0.2">
      <c r="A5" s="1"/>
      <c r="B5" s="1" t="s">
        <v>46</v>
      </c>
    </row>
    <row r="6" spans="1:2" x14ac:dyDescent="0.2">
      <c r="A6" s="1"/>
      <c r="B6" s="1" t="s">
        <v>53</v>
      </c>
    </row>
    <row r="7" spans="1:2" x14ac:dyDescent="0.2">
      <c r="A7" s="1"/>
      <c r="B7" s="1" t="s">
        <v>62</v>
      </c>
    </row>
    <row r="8" spans="1:2" x14ac:dyDescent="0.2">
      <c r="A8" s="1"/>
      <c r="B8" s="1" t="s">
        <v>70</v>
      </c>
    </row>
    <row r="9" spans="1:2" x14ac:dyDescent="0.2">
      <c r="A9" s="1"/>
      <c r="B9" s="1" t="s">
        <v>5</v>
      </c>
    </row>
    <row r="10" spans="1:2" x14ac:dyDescent="0.2">
      <c r="A10" s="1"/>
      <c r="B10" s="1" t="s">
        <v>91</v>
      </c>
    </row>
    <row r="11" spans="1:2" x14ac:dyDescent="0.2">
      <c r="A11" s="1"/>
      <c r="B11" s="1" t="s">
        <v>282</v>
      </c>
    </row>
    <row r="12" spans="1:2" x14ac:dyDescent="0.2">
      <c r="A12" s="1"/>
      <c r="B12" s="1" t="s">
        <v>105</v>
      </c>
    </row>
    <row r="13" spans="1:2" x14ac:dyDescent="0.2">
      <c r="A13" s="1"/>
      <c r="B13" s="1" t="s">
        <v>106</v>
      </c>
    </row>
    <row r="14" spans="1:2" x14ac:dyDescent="0.2">
      <c r="A14" s="1"/>
      <c r="B14" s="1" t="s">
        <v>113</v>
      </c>
    </row>
    <row r="15" spans="1:2" x14ac:dyDescent="0.2">
      <c r="A15" s="1"/>
      <c r="B15" s="1" t="s">
        <v>116</v>
      </c>
    </row>
    <row r="16" spans="1:2" x14ac:dyDescent="0.2">
      <c r="A16" s="1"/>
      <c r="B16" s="1" t="s">
        <v>283</v>
      </c>
    </row>
    <row r="17" spans="1:2" x14ac:dyDescent="0.2">
      <c r="A17" s="1"/>
      <c r="B17" s="1" t="s">
        <v>284</v>
      </c>
    </row>
    <row r="18" spans="1:2" x14ac:dyDescent="0.2">
      <c r="A18" s="1"/>
      <c r="B18" s="1" t="s">
        <v>130</v>
      </c>
    </row>
    <row r="19" spans="1:2" x14ac:dyDescent="0.2">
      <c r="A19" s="1"/>
      <c r="B19" s="1" t="s">
        <v>131</v>
      </c>
    </row>
    <row r="20" spans="1:2" x14ac:dyDescent="0.2">
      <c r="A20" s="1"/>
      <c r="B20" s="1" t="s">
        <v>135</v>
      </c>
    </row>
    <row r="21" spans="1:2" x14ac:dyDescent="0.2">
      <c r="A21" s="1"/>
      <c r="B21" s="1" t="s">
        <v>137</v>
      </c>
    </row>
    <row r="22" spans="1:2" x14ac:dyDescent="0.2">
      <c r="B22" s="1" t="s">
        <v>138</v>
      </c>
    </row>
    <row r="23" spans="1:2" x14ac:dyDescent="0.2">
      <c r="B23" s="1" t="s">
        <v>141</v>
      </c>
    </row>
    <row r="24" spans="1:2" x14ac:dyDescent="0.2">
      <c r="B24" s="1" t="s">
        <v>285</v>
      </c>
    </row>
    <row r="25" spans="1:2" x14ac:dyDescent="0.2">
      <c r="B25" s="1" t="s">
        <v>160</v>
      </c>
    </row>
    <row r="26" spans="1:2" x14ac:dyDescent="0.2">
      <c r="B26" s="1" t="s">
        <v>165</v>
      </c>
    </row>
    <row r="27" spans="1:2" x14ac:dyDescent="0.2">
      <c r="B27" s="1" t="s">
        <v>174</v>
      </c>
    </row>
    <row r="28" spans="1:2" x14ac:dyDescent="0.2">
      <c r="B28" s="1" t="s">
        <v>286</v>
      </c>
    </row>
    <row r="29" spans="1:2" x14ac:dyDescent="0.2">
      <c r="B29" s="1" t="s">
        <v>190</v>
      </c>
    </row>
    <row r="30" spans="1:2" x14ac:dyDescent="0.2">
      <c r="B30" s="1" t="s">
        <v>197</v>
      </c>
    </row>
    <row r="31" spans="1:2" x14ac:dyDescent="0.2">
      <c r="B31" s="1" t="s">
        <v>209</v>
      </c>
    </row>
    <row r="32" spans="1:2" x14ac:dyDescent="0.2">
      <c r="B32" s="1" t="s">
        <v>214</v>
      </c>
    </row>
    <row r="33" spans="2:2" x14ac:dyDescent="0.2">
      <c r="B33" s="1" t="s">
        <v>218</v>
      </c>
    </row>
    <row r="34" spans="2:2" x14ac:dyDescent="0.2">
      <c r="B34" s="1" t="s">
        <v>21</v>
      </c>
    </row>
    <row r="35" spans="2:2" x14ac:dyDescent="0.2">
      <c r="B35" s="1" t="s">
        <v>228</v>
      </c>
    </row>
    <row r="36" spans="2:2" x14ac:dyDescent="0.2">
      <c r="B36" s="1" t="s">
        <v>230</v>
      </c>
    </row>
    <row r="37" spans="2:2" x14ac:dyDescent="0.2">
      <c r="B37" s="1" t="s">
        <v>241</v>
      </c>
    </row>
    <row r="38" spans="2:2" x14ac:dyDescent="0.2">
      <c r="B38" s="1" t="s">
        <v>242</v>
      </c>
    </row>
    <row r="39" spans="2:2" x14ac:dyDescent="0.2">
      <c r="B39" s="1" t="s">
        <v>254</v>
      </c>
    </row>
    <row r="40" spans="2:2" x14ac:dyDescent="0.2">
      <c r="B40" s="1" t="s">
        <v>261</v>
      </c>
    </row>
    <row r="41" spans="2:2" x14ac:dyDescent="0.2">
      <c r="B41" s="1" t="s">
        <v>287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89FD6-810D-4580-93C8-3C91F5110A1E}">
  <dimension ref="A2:D82"/>
  <sheetViews>
    <sheetView showGridLines="0" workbookViewId="0"/>
  </sheetViews>
  <sheetFormatPr baseColWidth="10" defaultColWidth="9.1640625" defaultRowHeight="15" customHeight="1" x14ac:dyDescent="0.15"/>
  <cols>
    <col min="1" max="16384" width="9.1640625" style="1"/>
  </cols>
  <sheetData>
    <row r="2" spans="1:2" ht="15" customHeight="1" x14ac:dyDescent="0.15">
      <c r="A2" s="1" t="s">
        <v>288</v>
      </c>
    </row>
    <row r="3" spans="1:2" ht="15" customHeight="1" x14ac:dyDescent="0.15">
      <c r="B3" s="1" t="s">
        <v>289</v>
      </c>
    </row>
    <row r="4" spans="1:2" ht="15" customHeight="1" x14ac:dyDescent="0.15">
      <c r="B4" s="1" t="s">
        <v>290</v>
      </c>
    </row>
    <row r="5" spans="1:2" ht="15" customHeight="1" x14ac:dyDescent="0.15">
      <c r="B5" s="1" t="s">
        <v>291</v>
      </c>
    </row>
    <row r="6" spans="1:2" ht="15" customHeight="1" x14ac:dyDescent="0.15">
      <c r="B6" s="1" t="s">
        <v>292</v>
      </c>
    </row>
    <row r="7" spans="1:2" ht="15" customHeight="1" x14ac:dyDescent="0.15">
      <c r="B7" s="1" t="s">
        <v>293</v>
      </c>
    </row>
    <row r="8" spans="1:2" ht="15" customHeight="1" x14ac:dyDescent="0.15">
      <c r="B8" s="1" t="s">
        <v>294</v>
      </c>
    </row>
    <row r="9" spans="1:2" ht="15" customHeight="1" x14ac:dyDescent="0.15">
      <c r="B9" s="1" t="s">
        <v>295</v>
      </c>
    </row>
    <row r="11" spans="1:2" ht="15" customHeight="1" x14ac:dyDescent="0.15">
      <c r="A11" s="1" t="s">
        <v>296</v>
      </c>
    </row>
    <row r="12" spans="1:2" ht="15" customHeight="1" x14ac:dyDescent="0.15">
      <c r="B12" s="1" t="s">
        <v>297</v>
      </c>
    </row>
    <row r="13" spans="1:2" ht="15" customHeight="1" x14ac:dyDescent="0.15">
      <c r="B13" s="1" t="s">
        <v>298</v>
      </c>
    </row>
    <row r="14" spans="1:2" ht="15" customHeight="1" x14ac:dyDescent="0.15">
      <c r="B14" s="1" t="s">
        <v>299</v>
      </c>
    </row>
    <row r="15" spans="1:2" ht="15" customHeight="1" x14ac:dyDescent="0.15">
      <c r="B15" s="1" t="s">
        <v>300</v>
      </c>
    </row>
    <row r="16" spans="1:2" ht="15" customHeight="1" x14ac:dyDescent="0.15">
      <c r="B16" s="1" t="s">
        <v>301</v>
      </c>
    </row>
    <row r="18" spans="1:2" ht="15" customHeight="1" x14ac:dyDescent="0.15">
      <c r="A18" s="1" t="s">
        <v>302</v>
      </c>
    </row>
    <row r="19" spans="1:2" ht="15" customHeight="1" x14ac:dyDescent="0.15">
      <c r="B19" s="1" t="s">
        <v>303</v>
      </c>
    </row>
    <row r="20" spans="1:2" ht="15" customHeight="1" x14ac:dyDescent="0.15">
      <c r="B20" s="1" t="s">
        <v>304</v>
      </c>
    </row>
    <row r="21" spans="1:2" ht="15" customHeight="1" x14ac:dyDescent="0.15">
      <c r="B21" s="1" t="s">
        <v>305</v>
      </c>
    </row>
    <row r="22" spans="1:2" ht="15" customHeight="1" x14ac:dyDescent="0.15">
      <c r="B22" s="1" t="s">
        <v>306</v>
      </c>
    </row>
    <row r="23" spans="1:2" ht="15" customHeight="1" x14ac:dyDescent="0.15">
      <c r="B23" s="1" t="s">
        <v>307</v>
      </c>
    </row>
    <row r="24" spans="1:2" ht="15" customHeight="1" x14ac:dyDescent="0.15">
      <c r="B24" s="1" t="s">
        <v>308</v>
      </c>
    </row>
    <row r="25" spans="1:2" ht="15" customHeight="1" x14ac:dyDescent="0.15">
      <c r="B25" s="1" t="s">
        <v>309</v>
      </c>
    </row>
    <row r="26" spans="1:2" ht="15" customHeight="1" x14ac:dyDescent="0.15">
      <c r="B26" s="1" t="s">
        <v>310</v>
      </c>
    </row>
    <row r="27" spans="1:2" ht="15" customHeight="1" x14ac:dyDescent="0.15">
      <c r="B27" s="1" t="s">
        <v>311</v>
      </c>
    </row>
    <row r="28" spans="1:2" ht="15" customHeight="1" x14ac:dyDescent="0.15">
      <c r="B28" s="1" t="s">
        <v>312</v>
      </c>
    </row>
    <row r="29" spans="1:2" ht="15" customHeight="1" x14ac:dyDescent="0.15">
      <c r="B29" s="1" t="s">
        <v>313</v>
      </c>
    </row>
    <row r="30" spans="1:2" ht="15" customHeight="1" x14ac:dyDescent="0.15">
      <c r="B30" s="1" t="s">
        <v>314</v>
      </c>
    </row>
    <row r="32" spans="1:2" ht="15" customHeight="1" x14ac:dyDescent="0.15">
      <c r="A32" s="1" t="s">
        <v>315</v>
      </c>
    </row>
    <row r="33" spans="1:4" ht="15" customHeight="1" x14ac:dyDescent="0.15">
      <c r="B33" s="1" t="s">
        <v>316</v>
      </c>
    </row>
    <row r="34" spans="1:4" ht="15" customHeight="1" x14ac:dyDescent="0.15">
      <c r="B34" s="1" t="s">
        <v>317</v>
      </c>
    </row>
    <row r="35" spans="1:4" ht="15" customHeight="1" x14ac:dyDescent="0.15">
      <c r="B35" s="1" t="s">
        <v>318</v>
      </c>
    </row>
    <row r="36" spans="1:4" ht="15" customHeight="1" x14ac:dyDescent="0.15">
      <c r="B36" s="1" t="s">
        <v>319</v>
      </c>
    </row>
    <row r="37" spans="1:4" ht="15" customHeight="1" x14ac:dyDescent="0.15">
      <c r="B37" s="1" t="s">
        <v>320</v>
      </c>
    </row>
    <row r="38" spans="1:4" ht="15" customHeight="1" x14ac:dyDescent="0.15">
      <c r="B38" s="1" t="s">
        <v>321</v>
      </c>
    </row>
    <row r="39" spans="1:4" ht="15" customHeight="1" x14ac:dyDescent="0.15">
      <c r="B39" s="1" t="s">
        <v>322</v>
      </c>
    </row>
    <row r="42" spans="1:4" ht="15" customHeight="1" x14ac:dyDescent="0.15">
      <c r="A42" s="1" t="s">
        <v>323</v>
      </c>
    </row>
    <row r="43" spans="1:4" ht="15" customHeight="1" x14ac:dyDescent="0.15">
      <c r="B43" s="1" t="s">
        <v>324</v>
      </c>
      <c r="C43" s="1" t="s">
        <v>325</v>
      </c>
    </row>
    <row r="44" spans="1:4" ht="15" customHeight="1" x14ac:dyDescent="0.15">
      <c r="C44" s="1" t="s">
        <v>326</v>
      </c>
      <c r="D44" s="1" t="s">
        <v>327</v>
      </c>
    </row>
    <row r="45" spans="1:4" ht="15" customHeight="1" x14ac:dyDescent="0.15">
      <c r="C45" s="1" t="s">
        <v>328</v>
      </c>
      <c r="D45" s="1" t="s">
        <v>329</v>
      </c>
    </row>
    <row r="46" spans="1:4" ht="15" customHeight="1" x14ac:dyDescent="0.15">
      <c r="C46" s="1" t="s">
        <v>330</v>
      </c>
      <c r="D46" s="1" t="s">
        <v>331</v>
      </c>
    </row>
    <row r="47" spans="1:4" ht="15" customHeight="1" x14ac:dyDescent="0.15">
      <c r="C47" s="1" t="s">
        <v>332</v>
      </c>
      <c r="D47" s="1" t="s">
        <v>333</v>
      </c>
    </row>
    <row r="48" spans="1:4" ht="15" customHeight="1" x14ac:dyDescent="0.15">
      <c r="B48" s="1" t="s">
        <v>334</v>
      </c>
      <c r="C48" s="1" t="s">
        <v>335</v>
      </c>
    </row>
    <row r="50" spans="1:4" ht="15" customHeight="1" x14ac:dyDescent="0.15">
      <c r="A50" s="1" t="s">
        <v>336</v>
      </c>
    </row>
    <row r="51" spans="1:4" ht="15" customHeight="1" x14ac:dyDescent="0.15">
      <c r="B51" s="1" t="s">
        <v>326</v>
      </c>
      <c r="C51" s="1" t="s">
        <v>337</v>
      </c>
    </row>
    <row r="52" spans="1:4" ht="15" customHeight="1" x14ac:dyDescent="0.15">
      <c r="B52" s="1" t="s">
        <v>328</v>
      </c>
      <c r="C52" s="1" t="s">
        <v>338</v>
      </c>
    </row>
    <row r="53" spans="1:4" ht="15" customHeight="1" x14ac:dyDescent="0.15">
      <c r="C53" s="1" t="s">
        <v>339</v>
      </c>
      <c r="D53" s="1" t="s">
        <v>340</v>
      </c>
    </row>
    <row r="54" spans="1:4" ht="15" customHeight="1" x14ac:dyDescent="0.15">
      <c r="C54" s="1" t="s">
        <v>341</v>
      </c>
      <c r="D54" s="1" t="s">
        <v>342</v>
      </c>
    </row>
    <row r="55" spans="1:4" ht="15" customHeight="1" x14ac:dyDescent="0.15">
      <c r="C55" s="1" t="s">
        <v>343</v>
      </c>
      <c r="D55" s="1" t="s">
        <v>344</v>
      </c>
    </row>
    <row r="56" spans="1:4" ht="15" customHeight="1" x14ac:dyDescent="0.15">
      <c r="C56" s="1" t="s">
        <v>345</v>
      </c>
      <c r="D56" s="1" t="s">
        <v>346</v>
      </c>
    </row>
    <row r="57" spans="1:4" ht="15" customHeight="1" x14ac:dyDescent="0.15">
      <c r="C57" s="1" t="s">
        <v>347</v>
      </c>
      <c r="D57" s="1" t="s">
        <v>348</v>
      </c>
    </row>
    <row r="58" spans="1:4" ht="15" customHeight="1" x14ac:dyDescent="0.15">
      <c r="C58" s="1" t="s">
        <v>347</v>
      </c>
      <c r="D58" s="1" t="s">
        <v>349</v>
      </c>
    </row>
    <row r="59" spans="1:4" ht="15" customHeight="1" x14ac:dyDescent="0.15">
      <c r="B59" s="1" t="s">
        <v>330</v>
      </c>
      <c r="C59" s="1" t="s">
        <v>350</v>
      </c>
    </row>
    <row r="60" spans="1:4" ht="15" customHeight="1" x14ac:dyDescent="0.15">
      <c r="C60" s="1" t="s">
        <v>339</v>
      </c>
      <c r="D60" s="1" t="s">
        <v>351</v>
      </c>
    </row>
    <row r="61" spans="1:4" ht="15" customHeight="1" x14ac:dyDescent="0.15">
      <c r="C61" s="1" t="s">
        <v>341</v>
      </c>
      <c r="D61" s="1" t="s">
        <v>352</v>
      </c>
    </row>
    <row r="62" spans="1:4" ht="15" customHeight="1" x14ac:dyDescent="0.15">
      <c r="C62" s="1" t="s">
        <v>343</v>
      </c>
      <c r="D62" s="1" t="s">
        <v>353</v>
      </c>
    </row>
    <row r="63" spans="1:4" ht="15" customHeight="1" x14ac:dyDescent="0.15">
      <c r="B63" s="1" t="s">
        <v>332</v>
      </c>
      <c r="C63" s="1" t="s">
        <v>354</v>
      </c>
    </row>
    <row r="64" spans="1:4" ht="15" customHeight="1" x14ac:dyDescent="0.15">
      <c r="B64" s="1" t="s">
        <v>355</v>
      </c>
      <c r="C64" s="1" t="s">
        <v>356</v>
      </c>
    </row>
    <row r="65" spans="1:4" ht="15" customHeight="1" x14ac:dyDescent="0.15">
      <c r="B65" s="1" t="s">
        <v>357</v>
      </c>
      <c r="C65" s="1" t="s">
        <v>358</v>
      </c>
    </row>
    <row r="66" spans="1:4" ht="15" customHeight="1" x14ac:dyDescent="0.15">
      <c r="B66" s="1" t="s">
        <v>359</v>
      </c>
      <c r="C66" s="1" t="s">
        <v>360</v>
      </c>
    </row>
    <row r="68" spans="1:4" ht="15" customHeight="1" x14ac:dyDescent="0.15">
      <c r="A68" s="1" t="s">
        <v>361</v>
      </c>
    </row>
    <row r="69" spans="1:4" ht="15" customHeight="1" x14ac:dyDescent="0.15">
      <c r="B69" s="1" t="s">
        <v>324</v>
      </c>
      <c r="C69" s="1" t="s">
        <v>362</v>
      </c>
    </row>
    <row r="70" spans="1:4" ht="15" customHeight="1" x14ac:dyDescent="0.15">
      <c r="C70" s="1" t="s">
        <v>326</v>
      </c>
      <c r="D70" s="1" t="s">
        <v>363</v>
      </c>
    </row>
    <row r="71" spans="1:4" ht="15" customHeight="1" x14ac:dyDescent="0.15">
      <c r="C71" s="1" t="s">
        <v>328</v>
      </c>
      <c r="D71" s="1" t="s">
        <v>364</v>
      </c>
    </row>
    <row r="72" spans="1:4" ht="15" customHeight="1" x14ac:dyDescent="0.15">
      <c r="C72" s="1" t="s">
        <v>330</v>
      </c>
      <c r="D72" s="1" t="s">
        <v>365</v>
      </c>
    </row>
    <row r="73" spans="1:4" ht="15" customHeight="1" x14ac:dyDescent="0.15">
      <c r="C73" s="1" t="s">
        <v>332</v>
      </c>
      <c r="D73" s="1" t="s">
        <v>366</v>
      </c>
    </row>
    <row r="74" spans="1:4" ht="15" customHeight="1" x14ac:dyDescent="0.15">
      <c r="C74" s="1" t="s">
        <v>355</v>
      </c>
      <c r="D74" s="1" t="s">
        <v>367</v>
      </c>
    </row>
    <row r="75" spans="1:4" ht="15" customHeight="1" x14ac:dyDescent="0.15">
      <c r="C75" s="1" t="s">
        <v>357</v>
      </c>
      <c r="D75" s="1" t="s">
        <v>368</v>
      </c>
    </row>
    <row r="76" spans="1:4" ht="15" customHeight="1" x14ac:dyDescent="0.15">
      <c r="C76" s="1" t="s">
        <v>359</v>
      </c>
      <c r="D76" s="1" t="s">
        <v>369</v>
      </c>
    </row>
    <row r="77" spans="1:4" ht="15" customHeight="1" x14ac:dyDescent="0.15">
      <c r="C77" s="1" t="s">
        <v>370</v>
      </c>
      <c r="D77" s="1" t="s">
        <v>371</v>
      </c>
    </row>
    <row r="78" spans="1:4" ht="15" customHeight="1" x14ac:dyDescent="0.15">
      <c r="C78" s="1" t="s">
        <v>339</v>
      </c>
      <c r="D78" s="1" t="s">
        <v>372</v>
      </c>
    </row>
    <row r="79" spans="1:4" ht="15" customHeight="1" x14ac:dyDescent="0.15">
      <c r="B79" s="1" t="s">
        <v>334</v>
      </c>
      <c r="C79" s="1" t="s">
        <v>373</v>
      </c>
    </row>
    <row r="81" spans="1:2" ht="15" customHeight="1" x14ac:dyDescent="0.15">
      <c r="A81" s="1" t="s">
        <v>374</v>
      </c>
    </row>
    <row r="82" spans="1:2" ht="15" customHeight="1" x14ac:dyDescent="0.15">
      <c r="B82" s="1"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RBA</vt:lpstr>
      <vt:lpstr>Mapping</vt:lpstr>
      <vt:lpstr>Risk Rating Calculation</vt:lpstr>
      <vt:lpstr>Dropdown Lists</vt:lpstr>
      <vt:lpstr>RBA Scores &amp; Weights</vt:lpstr>
      <vt:lpstr>FATF</vt:lpstr>
      <vt:lpstr>Risk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SH17</dc:creator>
  <cp:lastModifiedBy>Dongli Zheng</cp:lastModifiedBy>
  <dcterms:created xsi:type="dcterms:W3CDTF">2015-06-05T18:17:20Z</dcterms:created>
  <dcterms:modified xsi:type="dcterms:W3CDTF">2022-02-14T08:38:28Z</dcterms:modified>
</cp:coreProperties>
</file>