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5"/>
  </bookViews>
  <sheets>
    <sheet name="Q5Sheet1" sheetId="1" r:id="rId1"/>
    <sheet name="Q5" sheetId="2" r:id="rId2"/>
    <sheet name="Q7" sheetId="3" r:id="rId3"/>
    <sheet name="Q10" sheetId="4" r:id="rId4"/>
    <sheet name="Q11" sheetId="5" r:id="rId5"/>
    <sheet name="Q14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<sst xmlns="http://schemas.openxmlformats.org/spreadsheetml/2006/main" count="219" uniqueCount="94">
  <si>
    <r>
      <rPr>
        <sz val="11"/>
        <color rgb="FF000000"/>
        <rFont val="Calibri"/>
        <charset val="134"/>
      </rPr>
      <t>Score</t>
    </r>
  </si>
  <si>
    <r>
      <rPr>
        <sz val="11"/>
        <color rgb="FF000000"/>
        <rFont val="Calibri"/>
        <charset val="134"/>
      </rPr>
      <t>Applications</t>
    </r>
  </si>
  <si>
    <r>
      <rPr>
        <sz val="11"/>
        <color rgb="FF000000"/>
        <rFont val="Calibri"/>
        <charset val="134"/>
      </rPr>
      <t>Accepts</t>
    </r>
  </si>
  <si>
    <r>
      <rPr>
        <sz val="11"/>
        <color rgb="FF000000"/>
        <rFont val="Calibri"/>
        <charset val="134"/>
      </rPr>
      <t>Rejects</t>
    </r>
  </si>
  <si>
    <r>
      <rPr>
        <sz val="11"/>
        <color rgb="FF000000"/>
        <rFont val="Calibri"/>
        <charset val="134"/>
      </rPr>
      <t>Accept</t>
    </r>
  </si>
  <si>
    <r>
      <rPr>
        <sz val="11"/>
        <color rgb="FF000000"/>
        <rFont val="Calibri"/>
        <charset val="134"/>
      </rPr>
      <t>Accept Population</t>
    </r>
  </si>
  <si>
    <r>
      <rPr>
        <sz val="11"/>
        <color rgb="FF000000"/>
        <rFont val="Calibri"/>
        <charset val="134"/>
      </rPr>
      <t>Band</t>
    </r>
  </si>
  <si>
    <r>
      <rPr>
        <sz val="11"/>
        <color rgb="FF000000"/>
        <rFont val="Calibri"/>
        <charset val="134"/>
      </rPr>
      <t>#</t>
    </r>
  </si>
  <si>
    <r>
      <rPr>
        <sz val="11"/>
        <color rgb="FF000000"/>
        <rFont val="Calibri"/>
        <charset val="134"/>
      </rPr>
      <t>Col %</t>
    </r>
  </si>
  <si>
    <r>
      <rPr>
        <sz val="11"/>
        <color rgb="FF000000"/>
        <rFont val="Calibri"/>
        <charset val="134"/>
      </rPr>
      <t>Rate %</t>
    </r>
  </si>
  <si>
    <r>
      <rPr>
        <sz val="11"/>
        <color rgb="FF000000"/>
        <rFont val="Calibri"/>
        <charset val="134"/>
      </rPr>
      <t>Goods</t>
    </r>
  </si>
  <si>
    <r>
      <rPr>
        <sz val="11"/>
        <color rgb="FF000000"/>
        <rFont val="Calibri"/>
        <charset val="134"/>
      </rPr>
      <t>Bads</t>
    </r>
  </si>
  <si>
    <r>
      <rPr>
        <sz val="11"/>
        <color rgb="FF000000"/>
        <rFont val="Calibri"/>
        <charset val="134"/>
      </rPr>
      <t>Odds</t>
    </r>
  </si>
  <si>
    <r>
      <rPr>
        <sz val="11"/>
        <color rgb="FF000000"/>
        <rFont val="Calibri"/>
        <charset val="134"/>
      </rPr>
      <t>220-239</t>
    </r>
  </si>
  <si>
    <r>
      <rPr>
        <sz val="11"/>
        <color rgb="FF000000"/>
        <rFont val="Calibri"/>
        <charset val="134"/>
      </rPr>
      <t>240-259</t>
    </r>
  </si>
  <si>
    <r>
      <rPr>
        <sz val="11"/>
        <color rgb="FF000000"/>
        <rFont val="Calibri"/>
        <charset val="134"/>
      </rPr>
      <t>260-279</t>
    </r>
  </si>
  <si>
    <r>
      <rPr>
        <sz val="11"/>
        <color rgb="FF000000"/>
        <rFont val="Calibri"/>
        <charset val="134"/>
      </rPr>
      <t>280-299</t>
    </r>
  </si>
  <si>
    <r>
      <rPr>
        <sz val="11"/>
        <color rgb="FF000000"/>
        <rFont val="Calibri"/>
        <charset val="134"/>
      </rPr>
      <t>Total</t>
    </r>
  </si>
  <si>
    <r>
      <rPr>
        <sz val="11"/>
        <color theme="1"/>
        <rFont val="Calibri"/>
        <charset val="134"/>
      </rPr>
      <t>Odds</t>
    </r>
  </si>
  <si>
    <r>
      <rPr>
        <sz val="11"/>
        <color theme="1"/>
        <rFont val="Calibri"/>
        <charset val="134"/>
      </rPr>
      <t>Inferred Goods</t>
    </r>
  </si>
  <si>
    <r>
      <rPr>
        <sz val="11"/>
        <color theme="1"/>
        <rFont val="Calibri"/>
        <charset val="134"/>
      </rPr>
      <t>Inferred Bads</t>
    </r>
  </si>
  <si>
    <t>Total Goods</t>
  </si>
  <si>
    <r>
      <rPr>
        <sz val="11"/>
        <color theme="1"/>
        <rFont val="Calibri"/>
        <charset val="134"/>
      </rPr>
      <t>Total Bads</t>
    </r>
  </si>
  <si>
    <r>
      <rPr>
        <sz val="11"/>
        <color theme="1"/>
        <rFont val="Calibri"/>
        <charset val="134"/>
      </rPr>
      <t>220-239</t>
    </r>
  </si>
  <si>
    <r>
      <rPr>
        <sz val="11"/>
        <color theme="1"/>
        <rFont val="Calibri"/>
        <charset val="134"/>
      </rPr>
      <t>240-259</t>
    </r>
  </si>
  <si>
    <r>
      <rPr>
        <sz val="11"/>
        <color theme="1"/>
        <rFont val="Calibri"/>
        <charset val="134"/>
      </rPr>
      <t>260-279</t>
    </r>
  </si>
  <si>
    <r>
      <rPr>
        <sz val="11"/>
        <color theme="1"/>
        <rFont val="Calibri"/>
        <charset val="134"/>
      </rPr>
      <t>280-299</t>
    </r>
  </si>
  <si>
    <r>
      <rPr>
        <sz val="11"/>
        <color theme="1"/>
        <rFont val="Calibri"/>
        <charset val="134"/>
      </rPr>
      <t>Total</t>
    </r>
  </si>
  <si>
    <t>Age</t>
  </si>
  <si>
    <t>18-19</t>
  </si>
  <si>
    <t>25-27</t>
  </si>
  <si>
    <t>28-29</t>
  </si>
  <si>
    <t>30-34</t>
  </si>
  <si>
    <t>35-42</t>
  </si>
  <si>
    <t>43-47</t>
  </si>
  <si>
    <t>48-52</t>
  </si>
  <si>
    <t>53-56</t>
  </si>
  <si>
    <t>57-64</t>
  </si>
  <si>
    <t>65+</t>
  </si>
  <si>
    <t>B</t>
  </si>
  <si>
    <t>G</t>
  </si>
  <si>
    <t>Total</t>
  </si>
  <si>
    <t>Cum bad rate</t>
  </si>
  <si>
    <t>Expected</t>
  </si>
  <si>
    <t>Current Sample</t>
  </si>
  <si>
    <t>Score Weight</t>
  </si>
  <si>
    <t>Difference</t>
  </si>
  <si>
    <t>Index</t>
  </si>
  <si>
    <t>Shift</t>
  </si>
  <si>
    <t>Ln(Ratio)</t>
  </si>
  <si>
    <t>PSI</t>
  </si>
  <si>
    <t>Existing Borrowing Customer</t>
  </si>
  <si>
    <t>Existing Non-Borrowing Customer</t>
  </si>
  <si>
    <t>New Customer</t>
  </si>
  <si>
    <t>No Response / Don’t Know</t>
  </si>
  <si>
    <t>Loan Purpose</t>
  </si>
  <si>
    <t>BOT / REF / RES / TAX</t>
  </si>
  <si>
    <t>MED / BUS / FAR</t>
  </si>
  <si>
    <t>All Others</t>
  </si>
  <si>
    <t>Actual Goods</t>
  </si>
  <si>
    <t>Actual Bads</t>
  </si>
  <si>
    <t>Expected Goods</t>
  </si>
  <si>
    <t>Expected Bads</t>
  </si>
  <si>
    <t>Actual % Good</t>
  </si>
  <si>
    <t>Actual % Bad</t>
  </si>
  <si>
    <t>Actual WofE</t>
  </si>
  <si>
    <t>Expected % Good</t>
  </si>
  <si>
    <t>Expected % Bad</t>
  </si>
  <si>
    <t>Expected WofE</t>
  </si>
  <si>
    <t>Attribute</t>
  </si>
  <si>
    <t>Delta Score</t>
  </si>
  <si>
    <t>Excess Goods</t>
  </si>
  <si>
    <t>Possible Attribute Score</t>
  </si>
  <si>
    <t>χ2 Contribution</t>
  </si>
  <si>
    <t>Score</t>
  </si>
  <si>
    <t>Applications</t>
  </si>
  <si>
    <t>Accepts</t>
  </si>
  <si>
    <t>Rejects</t>
  </si>
  <si>
    <t>Accept Rate</t>
  </si>
  <si>
    <t>Up to 209</t>
  </si>
  <si>
    <t>210-214</t>
  </si>
  <si>
    <t>215-219</t>
  </si>
  <si>
    <t>220-224</t>
  </si>
  <si>
    <t>225-229</t>
  </si>
  <si>
    <t>230-239</t>
  </si>
  <si>
    <t>240-249</t>
  </si>
  <si>
    <t>250+</t>
  </si>
  <si>
    <t>Above 220 Cut-off</t>
  </si>
  <si>
    <t>LSO=</t>
  </si>
  <si>
    <t>Below 220 Cut-off</t>
  </si>
  <si>
    <t>Above 215 Cut-off</t>
  </si>
  <si>
    <t>Scorecard Pass Rate=</t>
  </si>
  <si>
    <t>Below 215 Cut-off</t>
  </si>
  <si>
    <t>Cum Bad Rate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</si>
</sst>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%"/>
    <numFmt numFmtId="181" formatCode="0.00_ "/>
    <numFmt numFmtId="182" formatCode="0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80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82" fontId="2" fillId="2" borderId="1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8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82" fontId="1" fillId="0" borderId="1" xfId="0" applyNumberFormat="1" applyFont="1" applyBorder="1" applyAlignment="1">
      <alignment horizontal="center"/>
    </xf>
    <xf numFmtId="0" fontId="1" fillId="0" borderId="1" xfId="0" applyFont="1" applyBorder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8" xfId="0" applyFont="1" applyBorder="1" applyAlignment="1">
      <alignment horizontal="center"/>
    </xf>
    <xf numFmtId="182" fontId="2" fillId="0" borderId="8" xfId="0" applyNumberFormat="1" applyFont="1" applyBorder="1" applyAlignment="1">
      <alignment horizontal="center"/>
    </xf>
    <xf numFmtId="182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/>
    </xf>
    <xf numFmtId="180" fontId="1" fillId="0" borderId="0" xfId="0" applyNumberFormat="1" applyFont="1" applyAlignment="1">
      <alignment horizontal="left"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Table Style 1" pivot="0" count="0" xr9:uid="{732A5AD5-B588-4C92-876B-92D77CE460ED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sh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2010 apps only"/>
      <sheetName val="Lookup Tables"/>
      <sheetName val="Model"/>
      <sheetName val="Applying the Model"/>
      <sheetName val="KS"/>
      <sheetName val="Sheet1"/>
    </sheetNames>
    <sheetDataSet>
      <sheetData sheetId="0"/>
      <sheetData sheetId="1"/>
      <sheetData sheetId="2"/>
      <sheetData sheetId="3"/>
      <sheetData sheetId="4"/>
      <sheetData sheetId="5">
        <row r="12820">
          <cell r="C12820">
            <v>130.551663157895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10"/>
  <sheetViews>
    <sheetView topLeftCell="A66" workbookViewId="0">
      <selection activeCell="B71" sqref="B71:I87"/>
    </sheetView>
  </sheetViews>
  <sheetFormatPr defaultColWidth="9" defaultRowHeight="15"/>
  <cols>
    <col min="2" max="2" width="18.5428571428571" customWidth="1"/>
    <col min="3" max="3" width="8.54285714285714" customWidth="1"/>
    <col min="4" max="4" width="8" customWidth="1"/>
    <col min="5" max="5" width="7.54285714285714" customWidth="1"/>
    <col min="6" max="6" width="7.81904761904762" customWidth="1"/>
    <col min="7" max="7" width="7.72380952380952" customWidth="1"/>
    <col min="8" max="8" width="8.18095238095238" customWidth="1"/>
    <col min="9" max="9" width="8.27619047619048" customWidth="1"/>
    <col min="10" max="10" width="5.81904761904762" customWidth="1"/>
    <col min="11" max="11" width="5.90476190476191" customWidth="1"/>
    <col min="12" max="12" width="6.09523809523809" customWidth="1"/>
    <col min="13" max="13" width="5.81904761904762" customWidth="1"/>
    <col min="14" max="14" width="5.72380952380952" customWidth="1"/>
    <col min="15" max="15" width="5.81904761904762" customWidth="1"/>
    <col min="16" max="16" width="5.90476190476191" customWidth="1"/>
    <col min="17" max="17" width="5.81904761904762" customWidth="1"/>
  </cols>
  <sheetData>
    <row r="1" ht="14.5" customHeight="1" spans="2:12">
      <c r="B1" s="35" t="s">
        <v>0</v>
      </c>
      <c r="C1" s="36" t="s">
        <v>1</v>
      </c>
      <c r="D1" s="36"/>
      <c r="E1" s="37" t="s">
        <v>2</v>
      </c>
      <c r="F1" s="37" t="s">
        <v>3</v>
      </c>
      <c r="G1" s="37" t="s">
        <v>4</v>
      </c>
      <c r="H1" s="37"/>
      <c r="I1" s="38"/>
      <c r="J1" s="38"/>
      <c r="K1" s="36" t="s">
        <v>5</v>
      </c>
      <c r="L1" s="36"/>
    </row>
    <row r="2" ht="14.5" customHeight="1" spans="2:12">
      <c r="B2" s="37" t="s">
        <v>6</v>
      </c>
      <c r="C2" s="37" t="s">
        <v>7</v>
      </c>
      <c r="D2" s="37" t="s">
        <v>8</v>
      </c>
      <c r="E2" s="37" t="s">
        <v>7</v>
      </c>
      <c r="F2" s="37" t="s">
        <v>7</v>
      </c>
      <c r="G2" s="37" t="s">
        <v>9</v>
      </c>
      <c r="H2" s="37"/>
      <c r="I2" s="37" t="s">
        <v>10</v>
      </c>
      <c r="J2" s="37" t="s">
        <v>11</v>
      </c>
      <c r="K2" s="37"/>
      <c r="L2" s="37" t="s">
        <v>12</v>
      </c>
    </row>
    <row r="3" ht="14.5" customHeight="1" spans="2:12">
      <c r="B3" s="37" t="s">
        <v>13</v>
      </c>
      <c r="C3" s="37">
        <v>9802</v>
      </c>
      <c r="D3" s="39">
        <v>0.2959</v>
      </c>
      <c r="E3" s="37">
        <v>1865</v>
      </c>
      <c r="F3" s="37">
        <v>7937</v>
      </c>
      <c r="G3" s="39">
        <v>0.1903</v>
      </c>
      <c r="H3" s="37"/>
      <c r="I3" s="40">
        <v>1731</v>
      </c>
      <c r="J3" s="40">
        <v>134</v>
      </c>
      <c r="K3" s="40"/>
      <c r="L3" s="40">
        <v>12.918</v>
      </c>
    </row>
    <row r="4" ht="14.5" customHeight="1" spans="2:12">
      <c r="B4" s="37" t="s">
        <v>14</v>
      </c>
      <c r="C4" s="37">
        <v>11802</v>
      </c>
      <c r="D4" s="39">
        <v>0.3563</v>
      </c>
      <c r="E4" s="37">
        <v>10662</v>
      </c>
      <c r="F4" s="37">
        <v>1140</v>
      </c>
      <c r="G4" s="39">
        <v>0.9034</v>
      </c>
      <c r="H4" s="37"/>
      <c r="I4" s="40">
        <v>9781</v>
      </c>
      <c r="J4" s="40">
        <v>881</v>
      </c>
      <c r="K4" s="40"/>
      <c r="L4" s="40">
        <v>11.102</v>
      </c>
    </row>
    <row r="5" ht="14.5" customHeight="1" spans="2:12">
      <c r="B5" s="37" t="s">
        <v>15</v>
      </c>
      <c r="C5" s="37">
        <v>10411</v>
      </c>
      <c r="D5" s="39">
        <v>0.3143</v>
      </c>
      <c r="E5" s="37">
        <v>9804</v>
      </c>
      <c r="F5" s="37">
        <v>607</v>
      </c>
      <c r="G5" s="39">
        <v>0.9417</v>
      </c>
      <c r="H5" s="37"/>
      <c r="I5" s="40">
        <v>9357</v>
      </c>
      <c r="J5" s="40">
        <v>447</v>
      </c>
      <c r="K5" s="40"/>
      <c r="L5" s="40">
        <v>20.933</v>
      </c>
    </row>
    <row r="6" ht="14.5" customHeight="1" spans="2:12">
      <c r="B6" s="37" t="s">
        <v>16</v>
      </c>
      <c r="C6" s="37">
        <v>1107</v>
      </c>
      <c r="D6" s="39">
        <v>0.0334</v>
      </c>
      <c r="E6" s="37">
        <v>1054</v>
      </c>
      <c r="F6" s="37">
        <v>53</v>
      </c>
      <c r="G6" s="39">
        <v>0.9521</v>
      </c>
      <c r="H6" s="37"/>
      <c r="I6" s="40">
        <v>1029</v>
      </c>
      <c r="J6" s="40">
        <v>25</v>
      </c>
      <c r="K6" s="40"/>
      <c r="L6" s="40">
        <v>41.16</v>
      </c>
    </row>
    <row r="7" ht="14.5" customHeight="1" spans="2:12">
      <c r="B7" s="40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ht="14.5" customHeight="1" spans="2:12">
      <c r="B8" s="37" t="s">
        <v>17</v>
      </c>
      <c r="C8" s="37">
        <v>33122</v>
      </c>
      <c r="D8" s="41">
        <v>1.03</v>
      </c>
      <c r="E8" s="37">
        <v>23385</v>
      </c>
      <c r="F8" s="37">
        <v>9737</v>
      </c>
      <c r="G8" s="39">
        <v>0.706</v>
      </c>
      <c r="H8" s="37"/>
      <c r="I8" s="37">
        <v>21898</v>
      </c>
      <c r="J8" s="37">
        <v>1487</v>
      </c>
      <c r="K8" s="37"/>
      <c r="L8" s="40">
        <v>14.726</v>
      </c>
    </row>
    <row r="11" spans="3:3">
      <c r="C11" s="44"/>
    </row>
    <row r="12" spans="2:9">
      <c r="B12" s="21"/>
      <c r="C12" s="22" t="s">
        <v>18</v>
      </c>
      <c r="D12" s="22" t="s">
        <v>19</v>
      </c>
      <c r="E12" s="22" t="s">
        <v>20</v>
      </c>
      <c r="F12" s="23"/>
      <c r="G12" s="22" t="s">
        <v>21</v>
      </c>
      <c r="H12" s="22" t="s">
        <v>22</v>
      </c>
      <c r="I12" s="22" t="s">
        <v>18</v>
      </c>
    </row>
    <row r="13" spans="2:9">
      <c r="B13" s="24" t="s">
        <v>23</v>
      </c>
      <c r="C13" s="45">
        <f>0.3*L3</f>
        <v>3.8754</v>
      </c>
      <c r="D13" s="46">
        <f>F3-E13</f>
        <v>6309</v>
      </c>
      <c r="E13" s="46">
        <f>ROUND(F3/(1+C13),0)</f>
        <v>1628</v>
      </c>
      <c r="F13" s="27"/>
      <c r="G13" s="47">
        <f>I3+D13</f>
        <v>8040</v>
      </c>
      <c r="H13" s="47">
        <f>J3+E13</f>
        <v>1762</v>
      </c>
      <c r="I13" s="52">
        <f>G13/H13</f>
        <v>4.56299659477866</v>
      </c>
    </row>
    <row r="14" spans="2:9">
      <c r="B14" s="24" t="s">
        <v>24</v>
      </c>
      <c r="C14" s="45">
        <f>0.3*L4</f>
        <v>3.3306</v>
      </c>
      <c r="D14" s="46">
        <f>F4-E14</f>
        <v>877</v>
      </c>
      <c r="E14" s="46">
        <f>ROUND(F4/(1+C14),0)</f>
        <v>263</v>
      </c>
      <c r="F14" s="27"/>
      <c r="G14" s="47">
        <f>I4+D14</f>
        <v>10658</v>
      </c>
      <c r="H14" s="47">
        <f>J4+E14</f>
        <v>1144</v>
      </c>
      <c r="I14" s="52">
        <f>G14/H14</f>
        <v>9.31643356643357</v>
      </c>
    </row>
    <row r="15" spans="2:9">
      <c r="B15" s="24" t="s">
        <v>25</v>
      </c>
      <c r="C15" s="45">
        <f>0.3*L5</f>
        <v>6.2799</v>
      </c>
      <c r="D15" s="46">
        <f>F5-E15</f>
        <v>524</v>
      </c>
      <c r="E15" s="46">
        <f>ROUND(F5/(1+C15),0)</f>
        <v>83</v>
      </c>
      <c r="F15" s="27"/>
      <c r="G15" s="47">
        <f>I5+D15</f>
        <v>9881</v>
      </c>
      <c r="H15" s="47">
        <f>J5+E15</f>
        <v>530</v>
      </c>
      <c r="I15" s="52">
        <f>G15/H15</f>
        <v>18.6433962264151</v>
      </c>
    </row>
    <row r="16" spans="2:9">
      <c r="B16" s="24" t="s">
        <v>26</v>
      </c>
      <c r="C16" s="45">
        <f>0.3*L6</f>
        <v>12.348</v>
      </c>
      <c r="D16" s="46">
        <f>F6-E16</f>
        <v>49</v>
      </c>
      <c r="E16" s="46">
        <f>ROUND(F6/(1+C16),0)</f>
        <v>4</v>
      </c>
      <c r="F16" s="27"/>
      <c r="G16" s="47">
        <f>I6+D16</f>
        <v>1078</v>
      </c>
      <c r="H16" s="47">
        <f>J6+E16</f>
        <v>29</v>
      </c>
      <c r="I16" s="52">
        <f>G16/H16</f>
        <v>37.1724137931034</v>
      </c>
    </row>
    <row r="17" spans="2:9">
      <c r="B17" s="30"/>
      <c r="C17" s="31"/>
      <c r="D17" s="31"/>
      <c r="E17" s="31"/>
      <c r="F17" s="23"/>
      <c r="G17" s="31"/>
      <c r="H17" s="31"/>
      <c r="I17" s="31"/>
    </row>
    <row r="18" spans="2:9">
      <c r="B18" s="30" t="s">
        <v>27</v>
      </c>
      <c r="C18" s="23">
        <f>SUM(C13:C17)</f>
        <v>25.8339</v>
      </c>
      <c r="D18" s="33">
        <f>SUM(D13:D16)</f>
        <v>7759</v>
      </c>
      <c r="E18" s="33">
        <f>SUM(E13:E17)</f>
        <v>1978</v>
      </c>
      <c r="F18" s="23"/>
      <c r="G18" s="33">
        <f>SUM(G13:G17)</f>
        <v>29657</v>
      </c>
      <c r="H18" s="33">
        <f>SUM(H13:H17)</f>
        <v>3465</v>
      </c>
      <c r="I18" s="34">
        <f>G18/H18</f>
        <v>8.55901875901876</v>
      </c>
    </row>
    <row r="21" s="42" customFormat="1" spans="2:17">
      <c r="B21" s="48" t="s">
        <v>28</v>
      </c>
      <c r="C21" s="49" t="s">
        <v>29</v>
      </c>
      <c r="D21" s="49">
        <v>20</v>
      </c>
      <c r="E21" s="49">
        <v>21</v>
      </c>
      <c r="F21" s="49">
        <v>22</v>
      </c>
      <c r="G21" s="49">
        <v>23</v>
      </c>
      <c r="H21" s="49">
        <v>24</v>
      </c>
      <c r="I21" s="49" t="s">
        <v>30</v>
      </c>
      <c r="J21" s="49" t="s">
        <v>31</v>
      </c>
      <c r="K21" s="49" t="s">
        <v>32</v>
      </c>
      <c r="L21" s="49" t="s">
        <v>33</v>
      </c>
      <c r="M21" s="49" t="s">
        <v>34</v>
      </c>
      <c r="N21" s="49" t="s">
        <v>35</v>
      </c>
      <c r="O21" s="49" t="s">
        <v>36</v>
      </c>
      <c r="P21" s="49" t="s">
        <v>37</v>
      </c>
      <c r="Q21" s="49" t="s">
        <v>38</v>
      </c>
    </row>
    <row r="22" s="42" customFormat="1" spans="2:17">
      <c r="B22" s="48" t="s">
        <v>39</v>
      </c>
      <c r="C22" s="49">
        <v>2</v>
      </c>
      <c r="D22" s="49">
        <v>4</v>
      </c>
      <c r="E22" s="49">
        <v>3</v>
      </c>
      <c r="F22" s="49">
        <v>4</v>
      </c>
      <c r="G22" s="49">
        <v>8</v>
      </c>
      <c r="H22" s="49">
        <v>15</v>
      </c>
      <c r="I22" s="49">
        <v>32</v>
      </c>
      <c r="J22" s="49">
        <v>17</v>
      </c>
      <c r="K22" s="49">
        <v>92</v>
      </c>
      <c r="L22" s="49">
        <v>101</v>
      </c>
      <c r="M22" s="49">
        <v>73</v>
      </c>
      <c r="N22" s="49">
        <v>50</v>
      </c>
      <c r="O22" s="49">
        <v>45</v>
      </c>
      <c r="P22" s="49">
        <v>47</v>
      </c>
      <c r="Q22" s="49">
        <v>7</v>
      </c>
    </row>
    <row r="23" s="42" customFormat="1" spans="2:17">
      <c r="B23" s="48" t="s">
        <v>40</v>
      </c>
      <c r="C23" s="49">
        <v>7</v>
      </c>
      <c r="D23" s="49">
        <v>23</v>
      </c>
      <c r="E23" s="49">
        <v>28</v>
      </c>
      <c r="F23" s="49">
        <v>54</v>
      </c>
      <c r="G23" s="49">
        <v>55</v>
      </c>
      <c r="H23" s="49">
        <v>64</v>
      </c>
      <c r="I23" s="49">
        <v>339</v>
      </c>
      <c r="J23" s="49">
        <v>331</v>
      </c>
      <c r="K23" s="49">
        <v>914</v>
      </c>
      <c r="L23" s="49">
        <v>1417</v>
      </c>
      <c r="M23" s="49">
        <v>784</v>
      </c>
      <c r="N23" s="49">
        <v>770</v>
      </c>
      <c r="O23" s="49">
        <v>534</v>
      </c>
      <c r="P23" s="49">
        <v>605</v>
      </c>
      <c r="Q23" s="49">
        <v>175</v>
      </c>
    </row>
    <row r="24" s="42" customFormat="1" spans="2:17">
      <c r="B24" s="2" t="s">
        <v>41</v>
      </c>
      <c r="C24" s="2">
        <f>C22+C23</f>
        <v>9</v>
      </c>
      <c r="D24" s="2">
        <f t="shared" ref="D24:Q24" si="0">D22+D23</f>
        <v>27</v>
      </c>
      <c r="E24" s="2">
        <f t="shared" si="0"/>
        <v>31</v>
      </c>
      <c r="F24" s="2">
        <f t="shared" si="0"/>
        <v>58</v>
      </c>
      <c r="G24" s="2">
        <f t="shared" si="0"/>
        <v>63</v>
      </c>
      <c r="H24" s="2">
        <f t="shared" si="0"/>
        <v>79</v>
      </c>
      <c r="I24" s="2">
        <f t="shared" si="0"/>
        <v>371</v>
      </c>
      <c r="J24" s="2">
        <f t="shared" si="0"/>
        <v>348</v>
      </c>
      <c r="K24" s="2">
        <f t="shared" si="0"/>
        <v>1006</v>
      </c>
      <c r="L24" s="2">
        <f t="shared" si="0"/>
        <v>1518</v>
      </c>
      <c r="M24" s="2">
        <f t="shared" si="0"/>
        <v>857</v>
      </c>
      <c r="N24" s="2">
        <f t="shared" si="0"/>
        <v>820</v>
      </c>
      <c r="O24" s="2">
        <f t="shared" si="0"/>
        <v>579</v>
      </c>
      <c r="P24" s="2">
        <f t="shared" si="0"/>
        <v>652</v>
      </c>
      <c r="Q24" s="2">
        <f t="shared" si="0"/>
        <v>182</v>
      </c>
    </row>
    <row r="25" s="43" customFormat="1" spans="2:17">
      <c r="B25" s="43" t="s">
        <v>42</v>
      </c>
      <c r="C25" s="43">
        <f>C32/C33</f>
        <v>0.222222222222222</v>
      </c>
      <c r="D25" s="43">
        <f t="shared" ref="D25:Q25" si="1">D32/D33</f>
        <v>0.166666666666667</v>
      </c>
      <c r="E25" s="43">
        <f t="shared" si="1"/>
        <v>0.134328358208955</v>
      </c>
      <c r="F25" s="43">
        <f t="shared" si="1"/>
        <v>0.104</v>
      </c>
      <c r="G25" s="43">
        <f t="shared" si="1"/>
        <v>0.111702127659574</v>
      </c>
      <c r="H25" s="43">
        <f t="shared" si="1"/>
        <v>0.134831460674157</v>
      </c>
      <c r="I25" s="43">
        <f t="shared" si="1"/>
        <v>0.106583072100313</v>
      </c>
      <c r="J25" s="43">
        <f t="shared" si="1"/>
        <v>0.0862068965517241</v>
      </c>
      <c r="K25" s="43">
        <f t="shared" si="1"/>
        <v>0.088855421686747</v>
      </c>
      <c r="L25" s="43">
        <f t="shared" si="1"/>
        <v>0.0792022792022792</v>
      </c>
      <c r="M25" s="43">
        <f t="shared" si="1"/>
        <v>0.0803755438516144</v>
      </c>
      <c r="N25" s="43">
        <f t="shared" si="1"/>
        <v>0.0773086562560247</v>
      </c>
      <c r="O25" s="43">
        <f t="shared" si="1"/>
        <v>0.0773499826569546</v>
      </c>
      <c r="P25" s="43">
        <f t="shared" si="1"/>
        <v>0.0768152072296666</v>
      </c>
      <c r="Q25" s="43">
        <f t="shared" si="1"/>
        <v>0.0757575757575758</v>
      </c>
    </row>
    <row r="26" s="43" customFormat="1" spans="8:17">
      <c r="H26" s="43">
        <f>H34/H35</f>
        <v>0.189873417721519</v>
      </c>
      <c r="I26" s="43">
        <f t="shared" ref="I26:Q26" si="2">I34/I35</f>
        <v>0.104444444444444</v>
      </c>
      <c r="J26" s="43">
        <f t="shared" si="2"/>
        <v>0.0802005012531328</v>
      </c>
      <c r="K26" s="43">
        <f t="shared" si="2"/>
        <v>0.0864745011086474</v>
      </c>
      <c r="L26" s="43">
        <f t="shared" si="2"/>
        <v>0.0773630343166767</v>
      </c>
      <c r="M26" s="43">
        <f t="shared" si="2"/>
        <v>0.0789662598707825</v>
      </c>
      <c r="N26" s="43">
        <f t="shared" si="2"/>
        <v>0.0760152030406081</v>
      </c>
      <c r="O26" s="43">
        <f t="shared" si="2"/>
        <v>0.0761921835783435</v>
      </c>
      <c r="P26" s="43">
        <f t="shared" si="2"/>
        <v>0.0757624398073836</v>
      </c>
      <c r="Q26" s="43">
        <f t="shared" si="2"/>
        <v>0.0747036805988771</v>
      </c>
    </row>
    <row r="27" s="43" customFormat="1" spans="12:17">
      <c r="L27" s="43">
        <f t="shared" ref="L27:Q27" si="3">L36/L37</f>
        <v>0.0665349143610013</v>
      </c>
      <c r="M27" s="43">
        <f t="shared" si="3"/>
        <v>0.0732631578947368</v>
      </c>
      <c r="N27" s="43">
        <f t="shared" si="3"/>
        <v>0.0701095461658842</v>
      </c>
      <c r="O27" s="43">
        <f t="shared" si="3"/>
        <v>0.0712771595124536</v>
      </c>
      <c r="P27" s="43">
        <f t="shared" si="3"/>
        <v>0.0713962946226841</v>
      </c>
      <c r="Q27" s="43">
        <f t="shared" si="3"/>
        <v>0.0700954861111111</v>
      </c>
    </row>
    <row r="28" s="43" customFormat="1" spans="16:17">
      <c r="P28" s="43">
        <f>P38/P39</f>
        <v>0.0720858895705521</v>
      </c>
      <c r="Q28" s="43">
        <f>Q38/Q39</f>
        <v>0.0647482014388489</v>
      </c>
    </row>
    <row r="32" spans="3:17">
      <c r="C32">
        <f>C22</f>
        <v>2</v>
      </c>
      <c r="D32">
        <f>C22+D22</f>
        <v>6</v>
      </c>
      <c r="E32">
        <f>C22+D22+E22</f>
        <v>9</v>
      </c>
      <c r="F32">
        <f>E32+F22</f>
        <v>13</v>
      </c>
      <c r="G32">
        <f>F32+G22</f>
        <v>21</v>
      </c>
      <c r="H32">
        <f>G32+H22</f>
        <v>36</v>
      </c>
      <c r="I32">
        <f t="shared" ref="I32:Q32" si="4">H32+I22</f>
        <v>68</v>
      </c>
      <c r="J32">
        <f t="shared" si="4"/>
        <v>85</v>
      </c>
      <c r="K32">
        <f t="shared" si="4"/>
        <v>177</v>
      </c>
      <c r="L32">
        <f t="shared" si="4"/>
        <v>278</v>
      </c>
      <c r="M32">
        <f t="shared" si="4"/>
        <v>351</v>
      </c>
      <c r="N32">
        <f t="shared" si="4"/>
        <v>401</v>
      </c>
      <c r="O32">
        <f t="shared" si="4"/>
        <v>446</v>
      </c>
      <c r="P32">
        <f t="shared" si="4"/>
        <v>493</v>
      </c>
      <c r="Q32">
        <f t="shared" si="4"/>
        <v>500</v>
      </c>
    </row>
    <row r="33" spans="3:17">
      <c r="C33">
        <f>C24</f>
        <v>9</v>
      </c>
      <c r="D33">
        <f>C33+D24</f>
        <v>36</v>
      </c>
      <c r="E33">
        <f t="shared" ref="E33:Q33" si="5">D33+E24</f>
        <v>67</v>
      </c>
      <c r="F33">
        <f t="shared" si="5"/>
        <v>125</v>
      </c>
      <c r="G33">
        <f t="shared" si="5"/>
        <v>188</v>
      </c>
      <c r="H33">
        <f t="shared" si="5"/>
        <v>267</v>
      </c>
      <c r="I33">
        <f t="shared" si="5"/>
        <v>638</v>
      </c>
      <c r="J33">
        <f t="shared" si="5"/>
        <v>986</v>
      </c>
      <c r="K33">
        <f t="shared" si="5"/>
        <v>1992</v>
      </c>
      <c r="L33">
        <f t="shared" si="5"/>
        <v>3510</v>
      </c>
      <c r="M33">
        <f t="shared" si="5"/>
        <v>4367</v>
      </c>
      <c r="N33">
        <f t="shared" si="5"/>
        <v>5187</v>
      </c>
      <c r="O33">
        <f t="shared" si="5"/>
        <v>5766</v>
      </c>
      <c r="P33">
        <f t="shared" si="5"/>
        <v>6418</v>
      </c>
      <c r="Q33">
        <f t="shared" si="5"/>
        <v>6600</v>
      </c>
    </row>
    <row r="34" spans="8:17">
      <c r="H34">
        <f>H22</f>
        <v>15</v>
      </c>
      <c r="I34">
        <f>H34+I22</f>
        <v>47</v>
      </c>
      <c r="J34">
        <f t="shared" ref="J34:Q34" si="6">I34+J22</f>
        <v>64</v>
      </c>
      <c r="K34">
        <f t="shared" si="6"/>
        <v>156</v>
      </c>
      <c r="L34">
        <f t="shared" si="6"/>
        <v>257</v>
      </c>
      <c r="M34">
        <f t="shared" si="6"/>
        <v>330</v>
      </c>
      <c r="N34">
        <f t="shared" si="6"/>
        <v>380</v>
      </c>
      <c r="O34">
        <f t="shared" si="6"/>
        <v>425</v>
      </c>
      <c r="P34">
        <f t="shared" si="6"/>
        <v>472</v>
      </c>
      <c r="Q34">
        <f t="shared" si="6"/>
        <v>479</v>
      </c>
    </row>
    <row r="35" spans="8:17">
      <c r="H35">
        <f>H24</f>
        <v>79</v>
      </c>
      <c r="I35">
        <f>H35+I24</f>
        <v>450</v>
      </c>
      <c r="J35">
        <f t="shared" ref="J35:Q35" si="7">I35+J24</f>
        <v>798</v>
      </c>
      <c r="K35">
        <f t="shared" si="7"/>
        <v>1804</v>
      </c>
      <c r="L35">
        <f t="shared" si="7"/>
        <v>3322</v>
      </c>
      <c r="M35">
        <f t="shared" si="7"/>
        <v>4179</v>
      </c>
      <c r="N35">
        <f t="shared" si="7"/>
        <v>4999</v>
      </c>
      <c r="O35">
        <f t="shared" si="7"/>
        <v>5578</v>
      </c>
      <c r="P35">
        <f t="shared" si="7"/>
        <v>6230</v>
      </c>
      <c r="Q35">
        <f t="shared" si="7"/>
        <v>6412</v>
      </c>
    </row>
    <row r="36" spans="12:17">
      <c r="L36">
        <f>L22</f>
        <v>101</v>
      </c>
      <c r="M36">
        <f>L36+M22</f>
        <v>174</v>
      </c>
      <c r="N36">
        <f>M36+N22</f>
        <v>224</v>
      </c>
      <c r="O36">
        <f>N36+O22</f>
        <v>269</v>
      </c>
      <c r="P36">
        <f>O36+P22</f>
        <v>316</v>
      </c>
      <c r="Q36">
        <f>P36+Q22</f>
        <v>323</v>
      </c>
    </row>
    <row r="37" spans="12:17">
      <c r="L37">
        <f>L24</f>
        <v>1518</v>
      </c>
      <c r="M37">
        <f>L37+M24</f>
        <v>2375</v>
      </c>
      <c r="N37">
        <f>M37+N24</f>
        <v>3195</v>
      </c>
      <c r="O37">
        <f>N37+O24</f>
        <v>3774</v>
      </c>
      <c r="P37">
        <f>O37+P24</f>
        <v>4426</v>
      </c>
      <c r="Q37">
        <f>P37+Q24</f>
        <v>4608</v>
      </c>
    </row>
    <row r="38" spans="16:17">
      <c r="P38">
        <f>P22</f>
        <v>47</v>
      </c>
      <c r="Q38">
        <f>P38+Q22</f>
        <v>54</v>
      </c>
    </row>
    <row r="39" spans="16:17">
      <c r="P39">
        <f>P24</f>
        <v>652</v>
      </c>
      <c r="Q39">
        <f>P39+Q24</f>
        <v>834</v>
      </c>
    </row>
    <row r="42" spans="2:10">
      <c r="B42" s="2"/>
      <c r="C42" s="2" t="s">
        <v>43</v>
      </c>
      <c r="D42" s="2" t="s">
        <v>44</v>
      </c>
      <c r="E42" s="2" t="s">
        <v>45</v>
      </c>
      <c r="F42" s="2" t="s">
        <v>46</v>
      </c>
      <c r="G42" s="2" t="s">
        <v>47</v>
      </c>
      <c r="H42" s="44" t="s">
        <v>48</v>
      </c>
      <c r="I42" s="44" t="s">
        <v>49</v>
      </c>
      <c r="J42" s="44" t="s">
        <v>50</v>
      </c>
    </row>
    <row r="43" spans="2:10">
      <c r="B43" s="2" t="s">
        <v>51</v>
      </c>
      <c r="C43" s="2">
        <v>0.42</v>
      </c>
      <c r="D43" s="2">
        <v>0.486</v>
      </c>
      <c r="E43" s="2">
        <v>27</v>
      </c>
      <c r="F43" s="2">
        <v>0.066</v>
      </c>
      <c r="G43" s="2">
        <v>1.782</v>
      </c>
      <c r="H43" s="44">
        <f>D43-C43</f>
        <v>0.066</v>
      </c>
      <c r="I43" s="44">
        <f>LN(D43/C43)</f>
        <v>0.14595391262308</v>
      </c>
      <c r="J43" s="44">
        <f>H43*I43</f>
        <v>0.00963295823312327</v>
      </c>
    </row>
    <row r="44" spans="2:10">
      <c r="B44" s="2" t="s">
        <v>52</v>
      </c>
      <c r="C44" s="2">
        <v>0.33</v>
      </c>
      <c r="D44" s="2">
        <v>0.272</v>
      </c>
      <c r="E44" s="2">
        <v>17</v>
      </c>
      <c r="F44" s="2">
        <v>-0.058</v>
      </c>
      <c r="G44" s="2">
        <v>-0.986</v>
      </c>
      <c r="H44" s="44">
        <f>D44-C44</f>
        <v>-0.058</v>
      </c>
      <c r="I44" s="44">
        <f>LN(D44/C44)</f>
        <v>-0.193290588164529</v>
      </c>
      <c r="J44" s="44">
        <f>H44*I44</f>
        <v>0.0112108541135427</v>
      </c>
    </row>
    <row r="45" spans="2:10">
      <c r="B45" s="2" t="s">
        <v>53</v>
      </c>
      <c r="C45" s="2">
        <v>0.22</v>
      </c>
      <c r="D45" s="2">
        <v>0.152</v>
      </c>
      <c r="E45" s="2">
        <v>6</v>
      </c>
      <c r="F45" s="2">
        <v>-0.068</v>
      </c>
      <c r="G45" s="2">
        <v>-0.408</v>
      </c>
      <c r="H45" s="44">
        <f>D45-C45</f>
        <v>-0.068</v>
      </c>
      <c r="I45" s="44">
        <f>LN(D45/C45)</f>
        <v>-0.369747025506085</v>
      </c>
      <c r="J45" s="44">
        <f>H45*I45</f>
        <v>0.0251427977344138</v>
      </c>
    </row>
    <row r="46" spans="2:10">
      <c r="B46" s="2" t="s">
        <v>54</v>
      </c>
      <c r="C46" s="2">
        <v>0.03</v>
      </c>
      <c r="D46" s="2">
        <v>0.09</v>
      </c>
      <c r="E46" s="2">
        <v>15</v>
      </c>
      <c r="F46" s="2">
        <v>0.06</v>
      </c>
      <c r="G46" s="2">
        <v>0.9</v>
      </c>
      <c r="H46" s="44">
        <f>D46-C46</f>
        <v>0.06</v>
      </c>
      <c r="I46" s="44">
        <f>LN(D46/C46)</f>
        <v>1.09861228866811</v>
      </c>
      <c r="J46" s="44">
        <f>H46*I46</f>
        <v>0.0659167373200866</v>
      </c>
    </row>
    <row r="47" spans="2:10">
      <c r="B47" s="2"/>
      <c r="C47" s="2"/>
      <c r="D47" s="2"/>
      <c r="E47" s="2"/>
      <c r="F47" s="2"/>
      <c r="G47" s="2"/>
      <c r="H47" s="44"/>
      <c r="I47" s="44"/>
      <c r="J47" s="44"/>
    </row>
    <row r="48" spans="2:10">
      <c r="B48" s="2"/>
      <c r="C48" s="2"/>
      <c r="D48" s="2"/>
      <c r="E48" s="2"/>
      <c r="F48" s="2"/>
      <c r="G48" s="2">
        <v>1.288</v>
      </c>
      <c r="H48" s="44"/>
      <c r="I48" s="44"/>
      <c r="J48" s="44">
        <f>SUM(J43:J47)</f>
        <v>0.111903347401166</v>
      </c>
    </row>
    <row r="51" spans="2:6">
      <c r="B51" s="2" t="s">
        <v>55</v>
      </c>
      <c r="C51" s="2" t="s">
        <v>56</v>
      </c>
      <c r="D51" s="2" t="s">
        <v>57</v>
      </c>
      <c r="E51" s="2" t="s">
        <v>58</v>
      </c>
      <c r="F51" s="2" t="s">
        <v>41</v>
      </c>
    </row>
    <row r="52" spans="2:6">
      <c r="B52" s="2" t="s">
        <v>59</v>
      </c>
      <c r="C52" s="2">
        <v>1694</v>
      </c>
      <c r="D52" s="2">
        <f>5979-E52-C52</f>
        <v>189</v>
      </c>
      <c r="E52" s="2">
        <v>4096</v>
      </c>
      <c r="F52" s="2">
        <f>SUM(C52:E52)</f>
        <v>5979</v>
      </c>
    </row>
    <row r="53" spans="2:6">
      <c r="B53" s="2" t="s">
        <v>60</v>
      </c>
      <c r="C53" s="2">
        <v>394</v>
      </c>
      <c r="D53" s="2">
        <v>12</v>
      </c>
      <c r="E53" s="2">
        <f>495-D53-C53</f>
        <v>89</v>
      </c>
      <c r="F53" s="2">
        <f>SUM(C53:E53)</f>
        <v>495</v>
      </c>
    </row>
    <row r="54" spans="2:6">
      <c r="B54" s="2" t="s">
        <v>61</v>
      </c>
      <c r="C54" s="2">
        <v>1731.1</v>
      </c>
      <c r="D54" s="2">
        <v>192.4</v>
      </c>
      <c r="E54" s="2">
        <v>4060.2</v>
      </c>
      <c r="F54" s="2">
        <f>SUM(C54:E54)</f>
        <v>5983.7</v>
      </c>
    </row>
    <row r="55" spans="2:6">
      <c r="B55" s="2" t="s">
        <v>62</v>
      </c>
      <c r="C55" s="2">
        <v>357.1</v>
      </c>
      <c r="D55" s="2">
        <v>8.9</v>
      </c>
      <c r="E55" s="2">
        <v>124.3</v>
      </c>
      <c r="F55" s="2">
        <f>SUM(C55:E55)</f>
        <v>490.3</v>
      </c>
    </row>
    <row r="56" spans="2:6">
      <c r="B56" s="2" t="s">
        <v>41</v>
      </c>
      <c r="C56" s="2">
        <f>SUM(C52:C55)</f>
        <v>4176.2</v>
      </c>
      <c r="D56" s="2">
        <f>SUM(D52:D55)</f>
        <v>402.3</v>
      </c>
      <c r="E56" s="2">
        <f>SUM(E52:E55)</f>
        <v>8369.5</v>
      </c>
      <c r="F56" s="2">
        <f ca="1">SUM(F52:F56)</f>
        <v>12948</v>
      </c>
    </row>
    <row r="57" spans="2:6">
      <c r="B57" s="2"/>
      <c r="C57" s="2"/>
      <c r="D57" s="2"/>
      <c r="E57" s="2"/>
      <c r="F57" s="42"/>
    </row>
    <row r="58" spans="2:6">
      <c r="B58" s="50" t="s">
        <v>63</v>
      </c>
      <c r="C58" s="50">
        <f>C52/$F52*100</f>
        <v>28.3324970730891</v>
      </c>
      <c r="D58" s="50">
        <f>D52/$F52*100</f>
        <v>3.16106372303061</v>
      </c>
      <c r="E58" s="50">
        <f>E52/$F52*100</f>
        <v>68.5064392038802</v>
      </c>
      <c r="F58" s="51">
        <f>SUM(C58:E58)</f>
        <v>100</v>
      </c>
    </row>
    <row r="59" spans="2:6">
      <c r="B59" s="50" t="s">
        <v>64</v>
      </c>
      <c r="C59" s="50">
        <f>C53/$F53*100</f>
        <v>79.5959595959596</v>
      </c>
      <c r="D59" s="50">
        <f>D53/$F53*100</f>
        <v>2.42424242424242</v>
      </c>
      <c r="E59" s="50">
        <f>E53/$F53*100</f>
        <v>17.979797979798</v>
      </c>
      <c r="F59" s="51">
        <f>SUM(C59:E59)</f>
        <v>100</v>
      </c>
    </row>
    <row r="60" spans="2:6">
      <c r="B60" s="50" t="s">
        <v>65</v>
      </c>
      <c r="C60" s="50">
        <f>LN((C58/F58)/(C59/F59))</f>
        <v>-1.03295388039815</v>
      </c>
      <c r="D60" s="50">
        <f>LN((D58/F58)/(D59/F59))</f>
        <v>0.265389518959428</v>
      </c>
      <c r="E60" s="50">
        <f>LN((E58/F58)/(E59/F59))</f>
        <v>1.33767895067499</v>
      </c>
      <c r="F60" s="51"/>
    </row>
    <row r="61" spans="2:6">
      <c r="B61" s="50" t="s">
        <v>66</v>
      </c>
      <c r="C61" s="50">
        <f>C54/$F54*100</f>
        <v>28.9302605411368</v>
      </c>
      <c r="D61" s="50">
        <f>D54/$F54*100</f>
        <v>3.21540184166987</v>
      </c>
      <c r="E61" s="50">
        <f>E54/$F54*100</f>
        <v>67.8543376171934</v>
      </c>
      <c r="F61" s="51">
        <f>SUM(C61:E61)</f>
        <v>100</v>
      </c>
    </row>
    <row r="62" spans="2:6">
      <c r="B62" s="50" t="s">
        <v>67</v>
      </c>
      <c r="C62" s="50">
        <f>C55/$F55*100</f>
        <v>72.8329594126045</v>
      </c>
      <c r="D62" s="50">
        <f>D55/$F55*100</f>
        <v>1.81521517438303</v>
      </c>
      <c r="E62" s="50">
        <f>E55/$F55*100</f>
        <v>25.3518254130124</v>
      </c>
      <c r="F62" s="51">
        <f>SUM(C62:E62)</f>
        <v>100</v>
      </c>
    </row>
    <row r="63" spans="2:6">
      <c r="B63" s="50" t="s">
        <v>68</v>
      </c>
      <c r="C63" s="50">
        <f>LN(C61*$F61/(C62*$F62))</f>
        <v>-0.923280467068269</v>
      </c>
      <c r="D63" s="50">
        <f>LN(D61*$F61/(D62*$F62))</f>
        <v>0.571748325442962</v>
      </c>
      <c r="E63" s="50">
        <f>LN(E61*$F61/(E62*$F62))</f>
        <v>0.984512577899019</v>
      </c>
      <c r="F63" s="50"/>
    </row>
    <row r="64" spans="2:6">
      <c r="B64" s="2"/>
      <c r="C64" s="2"/>
      <c r="D64" s="2"/>
      <c r="E64" s="2"/>
      <c r="F64" s="2"/>
    </row>
    <row r="65" spans="2:6">
      <c r="B65" s="2" t="s">
        <v>69</v>
      </c>
      <c r="C65" s="2" t="s">
        <v>70</v>
      </c>
      <c r="D65" s="2" t="s">
        <v>71</v>
      </c>
      <c r="E65" s="2" t="s">
        <v>72</v>
      </c>
      <c r="F65" s="2" t="s">
        <v>73</v>
      </c>
    </row>
    <row r="66" spans="2:6">
      <c r="B66" s="2" t="s">
        <v>56</v>
      </c>
      <c r="C66" s="2">
        <f>(C60-C63)*20/LN(2)</f>
        <v>-3.16450579056764</v>
      </c>
      <c r="D66" s="2">
        <v>-37.1</v>
      </c>
      <c r="E66" s="2">
        <f>[1]Sheet1!$C$12820+C66</f>
        <v>127.387157367327</v>
      </c>
      <c r="F66" s="2">
        <v>4.09</v>
      </c>
    </row>
    <row r="67" spans="2:6">
      <c r="B67" s="2" t="s">
        <v>57</v>
      </c>
      <c r="C67" s="2">
        <f>(D60-D63)*20/LN(2)</f>
        <v>-8.83964661692911</v>
      </c>
      <c r="D67" s="2">
        <f>D52-D54</f>
        <v>-3.40000000000001</v>
      </c>
      <c r="E67" s="2">
        <f>[1]Sheet1!$C$12820+C67</f>
        <v>121.712016540966</v>
      </c>
      <c r="F67" s="2">
        <v>0.43</v>
      </c>
    </row>
    <row r="68" spans="2:6">
      <c r="B68" s="2" t="s">
        <v>58</v>
      </c>
      <c r="C68" s="2">
        <v>10.19</v>
      </c>
      <c r="D68" s="2">
        <v>35.8</v>
      </c>
      <c r="E68" s="2">
        <f>[1]Sheet1!$C$12820+C68</f>
        <v>140.741663157895</v>
      </c>
      <c r="F68" s="2">
        <f>2*((E52*LN(E52/E54))+(E53*LN(E53/E55)))</f>
        <v>12.4517657178232</v>
      </c>
    </row>
    <row r="69" spans="2:6">
      <c r="B69" s="44"/>
      <c r="C69" s="44"/>
      <c r="D69" s="44"/>
      <c r="E69" s="44"/>
      <c r="F69" s="44"/>
    </row>
    <row r="71" spans="2:9">
      <c r="B71" s="2" t="s">
        <v>74</v>
      </c>
      <c r="C71" s="2" t="s">
        <v>75</v>
      </c>
      <c r="D71" s="2" t="s">
        <v>76</v>
      </c>
      <c r="E71" s="2" t="s">
        <v>77</v>
      </c>
      <c r="F71" s="2" t="s">
        <v>78</v>
      </c>
      <c r="G71" s="2"/>
      <c r="H71" s="2"/>
      <c r="I71" s="2"/>
    </row>
    <row r="72" spans="2:9">
      <c r="B72" s="2" t="s">
        <v>79</v>
      </c>
      <c r="C72" s="2">
        <v>8117</v>
      </c>
      <c r="D72" s="2">
        <v>84</v>
      </c>
      <c r="E72" s="2">
        <v>8033</v>
      </c>
      <c r="F72" s="53">
        <f>D72/$C72</f>
        <v>0.0103486509794259</v>
      </c>
      <c r="G72" s="2"/>
      <c r="H72" s="2"/>
      <c r="I72" s="2"/>
    </row>
    <row r="73" spans="2:9">
      <c r="B73" s="2" t="s">
        <v>80</v>
      </c>
      <c r="C73" s="2">
        <v>6432</v>
      </c>
      <c r="D73" s="2">
        <v>134</v>
      </c>
      <c r="E73" s="2">
        <v>6298</v>
      </c>
      <c r="F73" s="53">
        <f t="shared" ref="F73:F79" si="8">D73/$C73</f>
        <v>0.0208333333333333</v>
      </c>
      <c r="G73" s="2"/>
      <c r="H73" s="2"/>
      <c r="I73" s="2"/>
    </row>
    <row r="74" spans="2:9">
      <c r="B74" s="2" t="s">
        <v>81</v>
      </c>
      <c r="C74" s="2">
        <v>7897</v>
      </c>
      <c r="D74" s="2">
        <v>795</v>
      </c>
      <c r="E74" s="2">
        <v>7102</v>
      </c>
      <c r="F74" s="53">
        <f t="shared" si="8"/>
        <v>0.100671140939597</v>
      </c>
      <c r="G74" s="2"/>
      <c r="H74" s="2"/>
      <c r="I74" s="2"/>
    </row>
    <row r="75" spans="2:9">
      <c r="B75" s="2" t="s">
        <v>82</v>
      </c>
      <c r="C75" s="2">
        <v>6737</v>
      </c>
      <c r="D75" s="2">
        <v>6535</v>
      </c>
      <c r="E75" s="2">
        <v>202</v>
      </c>
      <c r="F75" s="53">
        <f t="shared" si="8"/>
        <v>0.970016327742318</v>
      </c>
      <c r="G75" s="2"/>
      <c r="H75" s="2"/>
      <c r="I75" s="2"/>
    </row>
    <row r="76" spans="2:9">
      <c r="B76" s="2" t="s">
        <v>83</v>
      </c>
      <c r="C76" s="2">
        <v>5984</v>
      </c>
      <c r="D76" s="2">
        <v>5893</v>
      </c>
      <c r="E76" s="2">
        <v>91</v>
      </c>
      <c r="F76" s="53">
        <f t="shared" si="8"/>
        <v>0.984792780748663</v>
      </c>
      <c r="G76" s="2"/>
      <c r="H76" s="2"/>
      <c r="I76" s="2"/>
    </row>
    <row r="77" spans="2:9">
      <c r="B77" s="2" t="s">
        <v>84</v>
      </c>
      <c r="C77" s="2">
        <v>9791</v>
      </c>
      <c r="D77" s="2">
        <v>9687</v>
      </c>
      <c r="E77" s="2">
        <v>104</v>
      </c>
      <c r="F77" s="53">
        <f t="shared" si="8"/>
        <v>0.989378000204269</v>
      </c>
      <c r="G77" s="2"/>
      <c r="H77" s="2"/>
      <c r="I77" s="2"/>
    </row>
    <row r="78" spans="2:9">
      <c r="B78" s="2" t="s">
        <v>85</v>
      </c>
      <c r="C78" s="2">
        <v>8479</v>
      </c>
      <c r="D78" s="2">
        <v>8403</v>
      </c>
      <c r="E78" s="2">
        <v>76</v>
      </c>
      <c r="F78" s="53">
        <f t="shared" si="8"/>
        <v>0.991036678853638</v>
      </c>
      <c r="G78" s="2"/>
      <c r="H78" s="2"/>
      <c r="I78" s="2"/>
    </row>
    <row r="79" spans="2:9">
      <c r="B79" s="2" t="s">
        <v>86</v>
      </c>
      <c r="C79" s="2">
        <v>16841</v>
      </c>
      <c r="D79" s="2">
        <v>16770</v>
      </c>
      <c r="E79" s="2">
        <v>71</v>
      </c>
      <c r="F79" s="53">
        <f t="shared" si="8"/>
        <v>0.995784098331453</v>
      </c>
      <c r="G79" s="2"/>
      <c r="H79" s="2"/>
      <c r="I79" s="2"/>
    </row>
    <row r="80" spans="2:9">
      <c r="B80" s="2"/>
      <c r="C80" s="2"/>
      <c r="D80" s="2"/>
      <c r="E80" s="2"/>
      <c r="F80" s="53"/>
      <c r="G80" s="2"/>
      <c r="H80" s="2"/>
      <c r="I80" s="2"/>
    </row>
    <row r="81" spans="2:9">
      <c r="B81" s="2" t="s">
        <v>41</v>
      </c>
      <c r="C81" s="2">
        <v>70278</v>
      </c>
      <c r="D81" s="2">
        <v>48301</v>
      </c>
      <c r="E81" s="2">
        <v>21977</v>
      </c>
      <c r="F81" s="53">
        <f>D81/C81</f>
        <v>0.687284783289223</v>
      </c>
      <c r="G81" s="2"/>
      <c r="H81" s="2"/>
      <c r="I81" s="2"/>
    </row>
    <row r="82" spans="2:9">
      <c r="B82" s="2"/>
      <c r="C82" s="2"/>
      <c r="D82" s="2"/>
      <c r="E82" s="2"/>
      <c r="F82" s="53"/>
      <c r="G82" s="2"/>
      <c r="H82" s="2"/>
      <c r="I82" s="2"/>
    </row>
    <row r="83" spans="2:9">
      <c r="B83" s="2" t="s">
        <v>87</v>
      </c>
      <c r="C83" s="2">
        <f>SUM(C75:C79)</f>
        <v>47832</v>
      </c>
      <c r="D83" s="2">
        <f>SUM(D75:D79)</f>
        <v>47288</v>
      </c>
      <c r="E83" s="2">
        <f>SUM(E75:E79)</f>
        <v>544</v>
      </c>
      <c r="F83" s="53">
        <f>D83/C83</f>
        <v>0.988626860679043</v>
      </c>
      <c r="G83" s="2"/>
      <c r="H83" s="2" t="s">
        <v>88</v>
      </c>
      <c r="I83" s="2"/>
    </row>
    <row r="84" spans="2:9">
      <c r="B84" s="2" t="s">
        <v>89</v>
      </c>
      <c r="C84" s="2">
        <f>C81-C83</f>
        <v>22446</v>
      </c>
      <c r="D84" s="2">
        <f>D81-D83</f>
        <v>1013</v>
      </c>
      <c r="E84" s="2">
        <f>E81-E83</f>
        <v>21433</v>
      </c>
      <c r="F84" s="53">
        <f>D84/C84</f>
        <v>0.0451305355074401</v>
      </c>
      <c r="G84" s="2"/>
      <c r="H84" s="53">
        <f>D84/C84</f>
        <v>0.0451305355074401</v>
      </c>
      <c r="I84" s="2"/>
    </row>
    <row r="85" spans="2:9">
      <c r="B85" s="2"/>
      <c r="C85" s="2"/>
      <c r="D85" s="2"/>
      <c r="E85" s="2"/>
      <c r="F85" s="53"/>
      <c r="G85" s="2"/>
      <c r="H85" s="2"/>
      <c r="I85" s="2"/>
    </row>
    <row r="86" spans="2:9">
      <c r="B86" s="2" t="s">
        <v>90</v>
      </c>
      <c r="C86" s="2">
        <f>SUM(C74:C79)</f>
        <v>55729</v>
      </c>
      <c r="D86" s="2">
        <f>SUM(D74:D79)</f>
        <v>48083</v>
      </c>
      <c r="E86" s="2">
        <f>SUM(E74:E79)</f>
        <v>7646</v>
      </c>
      <c r="F86" s="53">
        <f>D86/C86</f>
        <v>0.862800337346803</v>
      </c>
      <c r="G86" s="2"/>
      <c r="H86" s="2" t="s">
        <v>91</v>
      </c>
      <c r="I86" s="2"/>
    </row>
    <row r="87" spans="2:9">
      <c r="B87" s="2" t="s">
        <v>92</v>
      </c>
      <c r="C87" s="2">
        <f>C81-C86</f>
        <v>14549</v>
      </c>
      <c r="D87" s="2">
        <f>D81-D86</f>
        <v>218</v>
      </c>
      <c r="E87" s="2">
        <f>E81-E86</f>
        <v>14331</v>
      </c>
      <c r="F87" s="53">
        <f>D87/C87</f>
        <v>0.0149838476871263</v>
      </c>
      <c r="G87" s="2"/>
      <c r="H87" s="53">
        <f>C86/C81</f>
        <v>0.792979310737357</v>
      </c>
      <c r="I87" s="2"/>
    </row>
    <row r="90" spans="2:17">
      <c r="B90" t="s">
        <v>28</v>
      </c>
      <c r="C90" t="s">
        <v>29</v>
      </c>
      <c r="D90">
        <v>20</v>
      </c>
      <c r="E90">
        <v>21</v>
      </c>
      <c r="F90">
        <v>22</v>
      </c>
      <c r="G90">
        <v>23</v>
      </c>
      <c r="H90">
        <v>24</v>
      </c>
      <c r="I90" t="s">
        <v>30</v>
      </c>
      <c r="J90" t="s">
        <v>31</v>
      </c>
      <c r="K90" t="s">
        <v>32</v>
      </c>
      <c r="L90" t="s">
        <v>33</v>
      </c>
      <c r="M90" t="s">
        <v>34</v>
      </c>
      <c r="N90" t="s">
        <v>35</v>
      </c>
      <c r="O90" t="s">
        <v>36</v>
      </c>
      <c r="P90" t="s">
        <v>37</v>
      </c>
      <c r="Q90" t="s">
        <v>38</v>
      </c>
    </row>
    <row r="91" spans="2:17">
      <c r="B91" t="s">
        <v>39</v>
      </c>
      <c r="C91">
        <v>2</v>
      </c>
      <c r="D91">
        <v>4</v>
      </c>
      <c r="E91">
        <v>3</v>
      </c>
      <c r="F91">
        <v>4</v>
      </c>
      <c r="G91">
        <v>8</v>
      </c>
      <c r="H91">
        <v>15</v>
      </c>
      <c r="I91">
        <v>32</v>
      </c>
      <c r="J91">
        <v>17</v>
      </c>
      <c r="K91">
        <v>92</v>
      </c>
      <c r="L91">
        <v>101</v>
      </c>
      <c r="M91">
        <v>73</v>
      </c>
      <c r="N91">
        <v>50</v>
      </c>
      <c r="O91">
        <v>45</v>
      </c>
      <c r="P91">
        <v>47</v>
      </c>
      <c r="Q91">
        <v>7</v>
      </c>
    </row>
    <row r="92" spans="2:17">
      <c r="B92" t="s">
        <v>40</v>
      </c>
      <c r="C92">
        <v>7</v>
      </c>
      <c r="D92">
        <v>23</v>
      </c>
      <c r="E92">
        <v>28</v>
      </c>
      <c r="F92">
        <v>54</v>
      </c>
      <c r="G92">
        <v>55</v>
      </c>
      <c r="H92">
        <v>64</v>
      </c>
      <c r="I92">
        <v>339</v>
      </c>
      <c r="J92">
        <v>331</v>
      </c>
      <c r="K92">
        <v>914</v>
      </c>
      <c r="L92">
        <v>1417</v>
      </c>
      <c r="M92">
        <v>784</v>
      </c>
      <c r="N92">
        <v>770</v>
      </c>
      <c r="O92">
        <v>534</v>
      </c>
      <c r="P92">
        <v>605</v>
      </c>
      <c r="Q92">
        <v>175</v>
      </c>
    </row>
    <row r="93" spans="2:17">
      <c r="B93" t="s">
        <v>41</v>
      </c>
      <c r="C93">
        <v>9</v>
      </c>
      <c r="D93">
        <v>27</v>
      </c>
      <c r="E93">
        <v>31</v>
      </c>
      <c r="F93">
        <v>58</v>
      </c>
      <c r="G93">
        <v>63</v>
      </c>
      <c r="H93">
        <v>79</v>
      </c>
      <c r="I93">
        <v>371</v>
      </c>
      <c r="J93">
        <v>348</v>
      </c>
      <c r="K93">
        <v>1006</v>
      </c>
      <c r="L93">
        <v>1518</v>
      </c>
      <c r="M93">
        <v>857</v>
      </c>
      <c r="N93">
        <v>820</v>
      </c>
      <c r="O93">
        <v>579</v>
      </c>
      <c r="P93">
        <v>652</v>
      </c>
      <c r="Q93">
        <v>182</v>
      </c>
    </row>
    <row r="94" spans="2:17">
      <c r="B94" t="s">
        <v>42</v>
      </c>
      <c r="C94" s="54">
        <v>0.222222222222222</v>
      </c>
      <c r="D94" s="54">
        <v>0.166666666666667</v>
      </c>
      <c r="E94" s="54">
        <v>0.134328358208955</v>
      </c>
      <c r="F94" s="54">
        <v>0.104</v>
      </c>
      <c r="G94" s="54">
        <v>0.111702127659574</v>
      </c>
      <c r="H94" s="54">
        <v>0.134831460674157</v>
      </c>
      <c r="I94" s="54">
        <v>0.106583072100313</v>
      </c>
      <c r="J94" s="54">
        <v>0.0862068965517241</v>
      </c>
      <c r="K94" s="54">
        <v>0.088855421686747</v>
      </c>
      <c r="L94" s="54">
        <v>0.0792022792022792</v>
      </c>
      <c r="M94" s="54">
        <v>0.0803755438516144</v>
      </c>
      <c r="N94" s="54">
        <v>0.0773086562560247</v>
      </c>
      <c r="O94" s="54">
        <v>0.0773499826569546</v>
      </c>
      <c r="P94" s="54">
        <v>0.0768152072296666</v>
      </c>
      <c r="Q94" s="54">
        <v>0.0757575757575758</v>
      </c>
    </row>
    <row r="95" spans="3:17">
      <c r="C95" s="54"/>
      <c r="D95" s="54"/>
      <c r="E95" s="54">
        <f t="shared" ref="E95:Q95" si="9">E103/E104</f>
        <v>0.0967741935483871</v>
      </c>
      <c r="F95" s="54">
        <f t="shared" si="9"/>
        <v>0.0786516853932584</v>
      </c>
      <c r="G95" s="54">
        <f t="shared" si="9"/>
        <v>0.0986842105263158</v>
      </c>
      <c r="H95" s="54">
        <f t="shared" si="9"/>
        <v>0.12987012987013</v>
      </c>
      <c r="I95" s="54">
        <f t="shared" si="9"/>
        <v>0.102990033222591</v>
      </c>
      <c r="J95" s="54">
        <f t="shared" si="9"/>
        <v>0.0831578947368421</v>
      </c>
      <c r="K95" s="54">
        <f t="shared" si="9"/>
        <v>0.0874233128834356</v>
      </c>
      <c r="L95" s="54">
        <f t="shared" si="9"/>
        <v>0.0782959124928037</v>
      </c>
      <c r="M95" s="54">
        <f t="shared" si="9"/>
        <v>0.0796582775340568</v>
      </c>
      <c r="N95" s="54">
        <f t="shared" si="9"/>
        <v>0.0766841390021355</v>
      </c>
      <c r="O95" s="54">
        <f t="shared" si="9"/>
        <v>0.0767888307155323</v>
      </c>
      <c r="P95" s="54">
        <f t="shared" si="9"/>
        <v>0.0763083672829834</v>
      </c>
      <c r="Q95" s="54">
        <f t="shared" si="9"/>
        <v>0.0752589884216941</v>
      </c>
    </row>
    <row r="96" spans="3:17">
      <c r="C96" s="54"/>
      <c r="D96" s="54"/>
      <c r="E96" s="54"/>
      <c r="F96" s="54"/>
      <c r="G96" s="54"/>
      <c r="H96" s="54"/>
      <c r="I96" s="54">
        <f>I105/I106</f>
        <v>0.0862533692722372</v>
      </c>
      <c r="J96" s="54">
        <f t="shared" ref="J96:Q96" si="10">J105/J106</f>
        <v>0.0681502086230876</v>
      </c>
      <c r="K96" s="54">
        <f t="shared" si="10"/>
        <v>0.0817391304347826</v>
      </c>
      <c r="L96" s="54">
        <f t="shared" si="10"/>
        <v>0.0746222633364169</v>
      </c>
      <c r="M96" s="54">
        <f t="shared" si="10"/>
        <v>0.0768292682926829</v>
      </c>
      <c r="N96" s="54">
        <f t="shared" si="10"/>
        <v>0.0741869918699187</v>
      </c>
      <c r="O96" s="54">
        <f t="shared" si="10"/>
        <v>0.0745590107292235</v>
      </c>
      <c r="P96" s="54">
        <f t="shared" si="10"/>
        <v>0.0742968622988132</v>
      </c>
      <c r="Q96" s="54">
        <f t="shared" si="10"/>
        <v>0.0732670140533712</v>
      </c>
    </row>
    <row r="97" spans="3:17">
      <c r="C97" s="54"/>
      <c r="D97" s="54"/>
      <c r="E97" s="54"/>
      <c r="F97" s="54"/>
      <c r="G97" s="54"/>
      <c r="H97" s="54"/>
      <c r="I97" s="54"/>
      <c r="J97" s="54"/>
      <c r="K97" s="54"/>
      <c r="L97" s="54">
        <f t="shared" ref="L97:Q97" si="11">L107/L108</f>
        <v>0.0665349143610013</v>
      </c>
      <c r="M97" s="54">
        <f t="shared" si="11"/>
        <v>0.0732631578947368</v>
      </c>
      <c r="N97" s="54">
        <f t="shared" si="11"/>
        <v>0.0701095461658842</v>
      </c>
      <c r="O97" s="54">
        <f t="shared" si="11"/>
        <v>0.0712771595124536</v>
      </c>
      <c r="P97" s="54">
        <f t="shared" si="11"/>
        <v>0.0713962946226841</v>
      </c>
      <c r="Q97" s="54">
        <f t="shared" si="11"/>
        <v>0.0700954861111111</v>
      </c>
    </row>
    <row r="98" spans="3:17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>
        <f>N109/N110</f>
        <v>0.0609756097560976</v>
      </c>
      <c r="O98" s="54">
        <f>O109/O110</f>
        <v>0.0679056468906362</v>
      </c>
      <c r="P98" s="54">
        <f>P109/P110</f>
        <v>0.0692345197464651</v>
      </c>
      <c r="Q98" s="54">
        <f>Q109/Q110</f>
        <v>0.0667263770712047</v>
      </c>
    </row>
    <row r="99" spans="3:17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>
        <f>Q91/Q93</f>
        <v>0.0384615384615385</v>
      </c>
    </row>
    <row r="103" spans="5:17">
      <c r="E103">
        <f>E91</f>
        <v>3</v>
      </c>
      <c r="F103">
        <f t="shared" ref="F103:Q103" si="12">F91+E103</f>
        <v>7</v>
      </c>
      <c r="G103">
        <f t="shared" si="12"/>
        <v>15</v>
      </c>
      <c r="H103">
        <f t="shared" si="12"/>
        <v>30</v>
      </c>
      <c r="I103">
        <f t="shared" si="12"/>
        <v>62</v>
      </c>
      <c r="J103">
        <f t="shared" si="12"/>
        <v>79</v>
      </c>
      <c r="K103">
        <f t="shared" si="12"/>
        <v>171</v>
      </c>
      <c r="L103">
        <f t="shared" si="12"/>
        <v>272</v>
      </c>
      <c r="M103">
        <f t="shared" si="12"/>
        <v>345</v>
      </c>
      <c r="N103">
        <f t="shared" si="12"/>
        <v>395</v>
      </c>
      <c r="O103">
        <f t="shared" si="12"/>
        <v>440</v>
      </c>
      <c r="P103">
        <f t="shared" si="12"/>
        <v>487</v>
      </c>
      <c r="Q103">
        <f t="shared" si="12"/>
        <v>494</v>
      </c>
    </row>
    <row r="104" spans="5:17">
      <c r="E104">
        <f>E93+D104</f>
        <v>31</v>
      </c>
      <c r="F104">
        <f t="shared" ref="F104:Q104" si="13">F93+E104</f>
        <v>89</v>
      </c>
      <c r="G104">
        <f t="shared" si="13"/>
        <v>152</v>
      </c>
      <c r="H104">
        <f t="shared" si="13"/>
        <v>231</v>
      </c>
      <c r="I104">
        <f t="shared" si="13"/>
        <v>602</v>
      </c>
      <c r="J104">
        <f t="shared" si="13"/>
        <v>950</v>
      </c>
      <c r="K104">
        <f t="shared" si="13"/>
        <v>1956</v>
      </c>
      <c r="L104">
        <f t="shared" si="13"/>
        <v>3474</v>
      </c>
      <c r="M104">
        <f t="shared" si="13"/>
        <v>4331</v>
      </c>
      <c r="N104">
        <f t="shared" si="13"/>
        <v>5151</v>
      </c>
      <c r="O104">
        <f t="shared" si="13"/>
        <v>5730</v>
      </c>
      <c r="P104">
        <f t="shared" si="13"/>
        <v>6382</v>
      </c>
      <c r="Q104">
        <f t="shared" si="13"/>
        <v>6564</v>
      </c>
    </row>
    <row r="105" spans="9:17">
      <c r="I105">
        <f>I91+H105</f>
        <v>32</v>
      </c>
      <c r="J105">
        <f t="shared" ref="J105:Q105" si="14">J91+I105</f>
        <v>49</v>
      </c>
      <c r="K105">
        <f t="shared" si="14"/>
        <v>141</v>
      </c>
      <c r="L105">
        <f t="shared" si="14"/>
        <v>242</v>
      </c>
      <c r="M105">
        <f t="shared" si="14"/>
        <v>315</v>
      </c>
      <c r="N105">
        <f t="shared" si="14"/>
        <v>365</v>
      </c>
      <c r="O105">
        <f t="shared" si="14"/>
        <v>410</v>
      </c>
      <c r="P105">
        <f t="shared" si="14"/>
        <v>457</v>
      </c>
      <c r="Q105">
        <f t="shared" si="14"/>
        <v>464</v>
      </c>
    </row>
    <row r="106" spans="9:17">
      <c r="I106">
        <f>I93+H106</f>
        <v>371</v>
      </c>
      <c r="J106">
        <f t="shared" ref="J106:Q106" si="15">J93+I106</f>
        <v>719</v>
      </c>
      <c r="K106">
        <f t="shared" si="15"/>
        <v>1725</v>
      </c>
      <c r="L106">
        <f t="shared" si="15"/>
        <v>3243</v>
      </c>
      <c r="M106">
        <f t="shared" si="15"/>
        <v>4100</v>
      </c>
      <c r="N106">
        <f t="shared" si="15"/>
        <v>4920</v>
      </c>
      <c r="O106">
        <f t="shared" si="15"/>
        <v>5499</v>
      </c>
      <c r="P106">
        <f t="shared" si="15"/>
        <v>6151</v>
      </c>
      <c r="Q106">
        <f t="shared" si="15"/>
        <v>6333</v>
      </c>
    </row>
    <row r="107" spans="12:17">
      <c r="L107">
        <f>L91</f>
        <v>101</v>
      </c>
      <c r="M107">
        <f>M91+L107</f>
        <v>174</v>
      </c>
      <c r="N107">
        <f>N91+M107</f>
        <v>224</v>
      </c>
      <c r="O107">
        <f>O91+N107</f>
        <v>269</v>
      </c>
      <c r="P107">
        <f>P91+O107</f>
        <v>316</v>
      </c>
      <c r="Q107">
        <f>Q91+P107</f>
        <v>323</v>
      </c>
    </row>
    <row r="108" spans="12:17">
      <c r="L108">
        <f>L93</f>
        <v>1518</v>
      </c>
      <c r="M108">
        <f>M93+L108</f>
        <v>2375</v>
      </c>
      <c r="N108">
        <f>N93+M108</f>
        <v>3195</v>
      </c>
      <c r="O108">
        <f>O93+N108</f>
        <v>3774</v>
      </c>
      <c r="P108">
        <f>P93+O108</f>
        <v>4426</v>
      </c>
      <c r="Q108">
        <f>Q93+P108</f>
        <v>4608</v>
      </c>
    </row>
    <row r="109" spans="14:17">
      <c r="N109">
        <f>N91</f>
        <v>50</v>
      </c>
      <c r="O109">
        <f>O91+N109</f>
        <v>95</v>
      </c>
      <c r="P109">
        <f>P91+O109</f>
        <v>142</v>
      </c>
      <c r="Q109">
        <f>Q91+P109</f>
        <v>149</v>
      </c>
    </row>
    <row r="110" spans="14:17">
      <c r="N110">
        <f>N93</f>
        <v>820</v>
      </c>
      <c r="O110">
        <f>O93+N110</f>
        <v>1399</v>
      </c>
      <c r="P110">
        <f>P93+O110</f>
        <v>2051</v>
      </c>
      <c r="Q110">
        <f>Q93+P110</f>
        <v>2233</v>
      </c>
    </row>
  </sheetData>
  <mergeCells count="9">
    <mergeCell ref="C1:D1"/>
    <mergeCell ref="I1:J1"/>
    <mergeCell ref="J2:K2"/>
    <mergeCell ref="J3:K3"/>
    <mergeCell ref="J4:K4"/>
    <mergeCell ref="J5:K5"/>
    <mergeCell ref="J6:K6"/>
    <mergeCell ref="J7:K7"/>
    <mergeCell ref="J8:K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T27" sqref="T27"/>
    </sheetView>
  </sheetViews>
  <sheetFormatPr defaultColWidth="9" defaultRowHeight="15"/>
  <cols>
    <col min="3" max="3" width="13.8571428571429" customWidth="1"/>
    <col min="4" max="4" width="12.7142857142857" customWidth="1"/>
    <col min="6" max="6" width="11.4285714285714" customWidth="1"/>
    <col min="7" max="7" width="10.2857142857143" customWidth="1"/>
    <col min="8" max="8" width="12.8571428571429"/>
  </cols>
  <sheetData>
    <row r="1" spans="1:8">
      <c r="A1" s="21"/>
      <c r="B1" s="22" t="s">
        <v>18</v>
      </c>
      <c r="C1" s="22" t="s">
        <v>19</v>
      </c>
      <c r="D1" s="22" t="s">
        <v>20</v>
      </c>
      <c r="E1" s="23"/>
      <c r="F1" s="22" t="s">
        <v>21</v>
      </c>
      <c r="G1" s="22" t="s">
        <v>22</v>
      </c>
      <c r="H1" s="22" t="s">
        <v>18</v>
      </c>
    </row>
    <row r="2" spans="1:8">
      <c r="A2" s="24" t="s">
        <v>23</v>
      </c>
      <c r="B2" s="25">
        <f t="shared" ref="B2:B5" si="0">0.3*K15</f>
        <v>3.8754</v>
      </c>
      <c r="C2" s="26">
        <f t="shared" ref="C2:C5" si="1">E15-D2</f>
        <v>6309</v>
      </c>
      <c r="D2" s="26">
        <f t="shared" ref="D2:D5" si="2">ROUND(E15/(1+B2),0)</f>
        <v>1628</v>
      </c>
      <c r="E2" s="27"/>
      <c r="F2" s="28">
        <f t="shared" ref="F2:F5" si="3">H15+C2</f>
        <v>8040</v>
      </c>
      <c r="G2" s="28">
        <f t="shared" ref="G2:G5" si="4">I15+D2</f>
        <v>1762</v>
      </c>
      <c r="H2" s="29">
        <f t="shared" ref="H2:H5" si="5">F2/G2</f>
        <v>4.56299659477866</v>
      </c>
    </row>
    <row r="3" spans="1:8">
      <c r="A3" s="24" t="s">
        <v>24</v>
      </c>
      <c r="B3" s="25">
        <f t="shared" si="0"/>
        <v>3.3306</v>
      </c>
      <c r="C3" s="26">
        <f t="shared" si="1"/>
        <v>877</v>
      </c>
      <c r="D3" s="26">
        <f t="shared" si="2"/>
        <v>263</v>
      </c>
      <c r="E3" s="27"/>
      <c r="F3" s="28">
        <f t="shared" si="3"/>
        <v>10658</v>
      </c>
      <c r="G3" s="28">
        <f t="shared" si="4"/>
        <v>1144</v>
      </c>
      <c r="H3" s="29">
        <f t="shared" si="5"/>
        <v>9.31643356643357</v>
      </c>
    </row>
    <row r="4" spans="1:8">
      <c r="A4" s="24" t="s">
        <v>25</v>
      </c>
      <c r="B4" s="25">
        <f t="shared" si="0"/>
        <v>6.2799</v>
      </c>
      <c r="C4" s="26">
        <f t="shared" si="1"/>
        <v>524</v>
      </c>
      <c r="D4" s="26">
        <f t="shared" si="2"/>
        <v>83</v>
      </c>
      <c r="E4" s="27"/>
      <c r="F4" s="28">
        <f t="shared" si="3"/>
        <v>9881</v>
      </c>
      <c r="G4" s="28">
        <f t="shared" si="4"/>
        <v>530</v>
      </c>
      <c r="H4" s="29">
        <f t="shared" si="5"/>
        <v>18.6433962264151</v>
      </c>
    </row>
    <row r="5" spans="1:8">
      <c r="A5" s="24" t="s">
        <v>26</v>
      </c>
      <c r="B5" s="25">
        <f t="shared" si="0"/>
        <v>12.348</v>
      </c>
      <c r="C5" s="26">
        <f t="shared" si="1"/>
        <v>49</v>
      </c>
      <c r="D5" s="26">
        <f t="shared" si="2"/>
        <v>4</v>
      </c>
      <c r="E5" s="27"/>
      <c r="F5" s="28">
        <f t="shared" si="3"/>
        <v>1078</v>
      </c>
      <c r="G5" s="28">
        <f t="shared" si="4"/>
        <v>29</v>
      </c>
      <c r="H5" s="29">
        <f t="shared" si="5"/>
        <v>37.1724137931034</v>
      </c>
    </row>
    <row r="6" spans="1:8">
      <c r="A6" s="30"/>
      <c r="B6" s="31"/>
      <c r="C6" s="31"/>
      <c r="D6" s="31"/>
      <c r="E6" s="23"/>
      <c r="F6" s="31"/>
      <c r="G6" s="31"/>
      <c r="H6" s="31"/>
    </row>
    <row r="7" spans="1:8">
      <c r="A7" s="30" t="s">
        <v>27</v>
      </c>
      <c r="B7" s="32">
        <f>SUM(B2:B6)</f>
        <v>25.8339</v>
      </c>
      <c r="C7" s="33">
        <f>SUM(C2:C6)</f>
        <v>7759</v>
      </c>
      <c r="D7" s="33">
        <f>SUM(D2:D6)</f>
        <v>1978</v>
      </c>
      <c r="E7" s="23"/>
      <c r="F7" s="33">
        <f>SUM(F2:F6)</f>
        <v>29657</v>
      </c>
      <c r="G7" s="33">
        <f>SUM(G2:G6)</f>
        <v>3465</v>
      </c>
      <c r="H7" s="34">
        <f>F7/G7</f>
        <v>8.55901875901876</v>
      </c>
    </row>
    <row r="13" spans="1:11">
      <c r="A13" s="35" t="s">
        <v>0</v>
      </c>
      <c r="B13" s="36" t="s">
        <v>1</v>
      </c>
      <c r="C13" s="36"/>
      <c r="D13" s="37" t="s">
        <v>2</v>
      </c>
      <c r="E13" s="37" t="s">
        <v>3</v>
      </c>
      <c r="F13" s="37" t="s">
        <v>4</v>
      </c>
      <c r="G13" s="37"/>
      <c r="H13" s="38"/>
      <c r="I13" s="38"/>
      <c r="J13" s="36" t="s">
        <v>5</v>
      </c>
      <c r="K13" s="36"/>
    </row>
    <row r="14" spans="1:11">
      <c r="A14" s="37" t="s">
        <v>6</v>
      </c>
      <c r="B14" s="37" t="s">
        <v>7</v>
      </c>
      <c r="C14" s="37" t="s">
        <v>8</v>
      </c>
      <c r="D14" s="37" t="s">
        <v>7</v>
      </c>
      <c r="E14" s="37" t="s">
        <v>7</v>
      </c>
      <c r="F14" s="37" t="s">
        <v>9</v>
      </c>
      <c r="G14" s="37"/>
      <c r="H14" s="37" t="s">
        <v>10</v>
      </c>
      <c r="I14" s="37" t="s">
        <v>11</v>
      </c>
      <c r="J14" s="37"/>
      <c r="K14" s="37" t="s">
        <v>12</v>
      </c>
    </row>
    <row r="15" spans="1:11">
      <c r="A15" s="37" t="s">
        <v>13</v>
      </c>
      <c r="B15" s="37">
        <v>9802</v>
      </c>
      <c r="C15" s="39">
        <v>0.2959</v>
      </c>
      <c r="D15" s="37">
        <v>1865</v>
      </c>
      <c r="E15" s="37">
        <v>7937</v>
      </c>
      <c r="F15" s="39">
        <v>0.1903</v>
      </c>
      <c r="G15" s="37"/>
      <c r="H15" s="40">
        <v>1731</v>
      </c>
      <c r="I15" s="40">
        <v>134</v>
      </c>
      <c r="J15" s="40"/>
      <c r="K15" s="40">
        <v>12.918</v>
      </c>
    </row>
    <row r="16" spans="1:11">
      <c r="A16" s="37" t="s">
        <v>14</v>
      </c>
      <c r="B16" s="37">
        <v>11802</v>
      </c>
      <c r="C16" s="39">
        <v>0.3563</v>
      </c>
      <c r="D16" s="37">
        <v>10662</v>
      </c>
      <c r="E16" s="37">
        <v>1140</v>
      </c>
      <c r="F16" s="39">
        <v>0.9034</v>
      </c>
      <c r="G16" s="37"/>
      <c r="H16" s="40">
        <v>9781</v>
      </c>
      <c r="I16" s="40">
        <v>881</v>
      </c>
      <c r="J16" s="40"/>
      <c r="K16" s="40">
        <v>11.102</v>
      </c>
    </row>
    <row r="17" spans="1:11">
      <c r="A17" s="37" t="s">
        <v>15</v>
      </c>
      <c r="B17" s="37">
        <v>10411</v>
      </c>
      <c r="C17" s="39">
        <v>0.3143</v>
      </c>
      <c r="D17" s="37">
        <v>9804</v>
      </c>
      <c r="E17" s="37">
        <v>607</v>
      </c>
      <c r="F17" s="39">
        <v>0.9417</v>
      </c>
      <c r="G17" s="37"/>
      <c r="H17" s="40">
        <v>9357</v>
      </c>
      <c r="I17" s="40">
        <v>447</v>
      </c>
      <c r="J17" s="40"/>
      <c r="K17" s="40">
        <v>20.933</v>
      </c>
    </row>
    <row r="18" spans="1:11">
      <c r="A18" s="37" t="s">
        <v>16</v>
      </c>
      <c r="B18" s="37">
        <v>1107</v>
      </c>
      <c r="C18" s="39">
        <v>0.0334</v>
      </c>
      <c r="D18" s="37">
        <v>1054</v>
      </c>
      <c r="E18" s="37">
        <v>53</v>
      </c>
      <c r="F18" s="39">
        <v>0.9521</v>
      </c>
      <c r="G18" s="37"/>
      <c r="H18" s="40">
        <v>1029</v>
      </c>
      <c r="I18" s="40">
        <v>25</v>
      </c>
      <c r="J18" s="40"/>
      <c r="K18" s="40">
        <v>41.16</v>
      </c>
    </row>
    <row r="19" spans="1:11">
      <c r="A19" s="40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>
      <c r="A20" s="37" t="s">
        <v>17</v>
      </c>
      <c r="B20" s="37">
        <v>33122</v>
      </c>
      <c r="C20" s="41">
        <v>1.03</v>
      </c>
      <c r="D20" s="37">
        <v>23385</v>
      </c>
      <c r="E20" s="37">
        <v>9737</v>
      </c>
      <c r="F20" s="39">
        <v>0.706</v>
      </c>
      <c r="G20" s="37"/>
      <c r="H20" s="37">
        <v>21898</v>
      </c>
      <c r="I20" s="37">
        <v>1487</v>
      </c>
      <c r="J20" s="37"/>
      <c r="K20" s="40">
        <v>14.726</v>
      </c>
    </row>
  </sheetData>
  <mergeCells count="9">
    <mergeCell ref="B13:C13"/>
    <mergeCell ref="H13:I13"/>
    <mergeCell ref="I14:J14"/>
    <mergeCell ref="I15:J15"/>
    <mergeCell ref="I16:J16"/>
    <mergeCell ref="I17:J17"/>
    <mergeCell ref="I18:J18"/>
    <mergeCell ref="I19:J19"/>
    <mergeCell ref="I20:J2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Z23" sqref="Z23"/>
    </sheetView>
  </sheetViews>
  <sheetFormatPr defaultColWidth="9" defaultRowHeight="15"/>
  <cols>
    <col min="1" max="1" width="12.5714285714286" customWidth="1"/>
  </cols>
  <sheetData>
    <row r="1" spans="1:16">
      <c r="A1" s="14" t="s">
        <v>28</v>
      </c>
      <c r="B1" s="14" t="s">
        <v>29</v>
      </c>
      <c r="C1" s="14">
        <v>20</v>
      </c>
      <c r="D1" s="14">
        <v>21</v>
      </c>
      <c r="E1" s="14">
        <v>22</v>
      </c>
      <c r="F1" s="14">
        <v>23</v>
      </c>
      <c r="G1" s="14">
        <v>24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  <c r="M1" s="14" t="s">
        <v>35</v>
      </c>
      <c r="N1" s="14" t="s">
        <v>36</v>
      </c>
      <c r="O1" s="14" t="s">
        <v>37</v>
      </c>
      <c r="P1" s="14" t="s">
        <v>38</v>
      </c>
    </row>
    <row r="2" spans="1:16">
      <c r="A2" s="14" t="s">
        <v>39</v>
      </c>
      <c r="B2" s="14">
        <v>2</v>
      </c>
      <c r="C2" s="14">
        <v>4</v>
      </c>
      <c r="D2" s="14">
        <v>3</v>
      </c>
      <c r="E2" s="14">
        <v>4</v>
      </c>
      <c r="F2" s="14">
        <v>8</v>
      </c>
      <c r="G2" s="14">
        <v>15</v>
      </c>
      <c r="H2" s="14">
        <v>32</v>
      </c>
      <c r="I2" s="14">
        <v>17</v>
      </c>
      <c r="J2" s="14">
        <v>92</v>
      </c>
      <c r="K2" s="14">
        <v>101</v>
      </c>
      <c r="L2" s="14">
        <v>73</v>
      </c>
      <c r="M2" s="14">
        <v>50</v>
      </c>
      <c r="N2" s="14">
        <v>45</v>
      </c>
      <c r="O2" s="14">
        <v>47</v>
      </c>
      <c r="P2" s="14">
        <v>7</v>
      </c>
    </row>
    <row r="3" spans="1:16">
      <c r="A3" s="14" t="s">
        <v>40</v>
      </c>
      <c r="B3" s="14">
        <v>7</v>
      </c>
      <c r="C3" s="14">
        <v>23</v>
      </c>
      <c r="D3" s="14">
        <v>28</v>
      </c>
      <c r="E3" s="14">
        <v>54</v>
      </c>
      <c r="F3" s="14">
        <v>55</v>
      </c>
      <c r="G3" s="14">
        <v>64</v>
      </c>
      <c r="H3" s="14">
        <v>339</v>
      </c>
      <c r="I3" s="14">
        <v>331</v>
      </c>
      <c r="J3" s="14">
        <v>914</v>
      </c>
      <c r="K3" s="14">
        <v>1417</v>
      </c>
      <c r="L3" s="14">
        <v>784</v>
      </c>
      <c r="M3" s="14">
        <v>770</v>
      </c>
      <c r="N3" s="14">
        <v>534</v>
      </c>
      <c r="O3" s="14">
        <v>605</v>
      </c>
      <c r="P3" s="14">
        <v>175</v>
      </c>
    </row>
    <row r="4" spans="1:16">
      <c r="A4" s="14" t="s">
        <v>41</v>
      </c>
      <c r="B4" s="14">
        <v>9</v>
      </c>
      <c r="C4" s="14">
        <v>27</v>
      </c>
      <c r="D4" s="14">
        <v>31</v>
      </c>
      <c r="E4" s="14">
        <v>58</v>
      </c>
      <c r="F4" s="14">
        <v>63</v>
      </c>
      <c r="G4" s="14">
        <v>79</v>
      </c>
      <c r="H4" s="14">
        <v>371</v>
      </c>
      <c r="I4" s="14">
        <v>348</v>
      </c>
      <c r="J4" s="14">
        <v>1006</v>
      </c>
      <c r="K4" s="14">
        <v>1518</v>
      </c>
      <c r="L4" s="14">
        <v>857</v>
      </c>
      <c r="M4" s="14">
        <v>820</v>
      </c>
      <c r="N4" s="14">
        <v>579</v>
      </c>
      <c r="O4" s="14">
        <v>652</v>
      </c>
      <c r="P4" s="14">
        <v>182</v>
      </c>
    </row>
    <row r="5" spans="1:16">
      <c r="A5" s="14" t="s">
        <v>93</v>
      </c>
      <c r="B5" s="15">
        <v>0.222222222222222</v>
      </c>
      <c r="C5" s="15">
        <v>0.166666666666667</v>
      </c>
      <c r="D5" s="15">
        <v>0.134328358208955</v>
      </c>
      <c r="E5" s="15">
        <v>0.104</v>
      </c>
      <c r="F5" s="15">
        <v>0.111702127659574</v>
      </c>
      <c r="G5" s="15">
        <v>0.134831460674157</v>
      </c>
      <c r="H5" s="15">
        <v>0.106583072100313</v>
      </c>
      <c r="I5" s="15">
        <v>0.0862068965517241</v>
      </c>
      <c r="J5" s="15">
        <v>0.088855421686747</v>
      </c>
      <c r="K5" s="15">
        <v>0.0792022792022792</v>
      </c>
      <c r="L5" s="15">
        <v>0.0803755438516144</v>
      </c>
      <c r="M5" s="15">
        <v>0.0773086562560247</v>
      </c>
      <c r="N5" s="15">
        <v>0.0773499826569546</v>
      </c>
      <c r="O5" s="15">
        <v>0.0768152072296666</v>
      </c>
      <c r="P5" s="15">
        <v>0.0757575757575758</v>
      </c>
    </row>
    <row r="6" spans="1:16">
      <c r="A6" s="16"/>
      <c r="B6" s="17"/>
      <c r="C6" s="18"/>
      <c r="D6" s="15">
        <v>0.0967741935483871</v>
      </c>
      <c r="E6" s="15">
        <v>0.0786516853932584</v>
      </c>
      <c r="F6" s="15">
        <v>0.0986842105263158</v>
      </c>
      <c r="G6" s="15">
        <v>0.12987012987013</v>
      </c>
      <c r="H6" s="15">
        <v>0.102990033222591</v>
      </c>
      <c r="I6" s="15">
        <v>0.0831578947368421</v>
      </c>
      <c r="J6" s="15">
        <v>0.0874233128834356</v>
      </c>
      <c r="K6" s="15">
        <v>0.0782959124928037</v>
      </c>
      <c r="L6" s="15">
        <v>0.0796582775340568</v>
      </c>
      <c r="M6" s="15">
        <v>0.0766841390021355</v>
      </c>
      <c r="N6" s="15">
        <v>0.0767888307155323</v>
      </c>
      <c r="O6" s="15">
        <v>0.0763083672829834</v>
      </c>
      <c r="P6" s="15">
        <v>0.0752589884216941</v>
      </c>
    </row>
    <row r="7" spans="1:16">
      <c r="A7" s="19"/>
      <c r="B7" s="20"/>
      <c r="C7" s="20"/>
      <c r="D7" s="20"/>
      <c r="E7" s="20"/>
      <c r="F7" s="20"/>
      <c r="G7" s="20"/>
      <c r="H7" s="15">
        <v>0.0862533692722372</v>
      </c>
      <c r="I7" s="15">
        <v>0.0681502086230876</v>
      </c>
      <c r="J7" s="15">
        <v>0.0817391304347826</v>
      </c>
      <c r="K7" s="15">
        <v>0.0746222633364169</v>
      </c>
      <c r="L7" s="15">
        <v>0.0768292682926829</v>
      </c>
      <c r="M7" s="15">
        <v>0.0741869918699187</v>
      </c>
      <c r="N7" s="15">
        <v>0.0745590107292235</v>
      </c>
      <c r="O7" s="15">
        <v>0.0742968622988132</v>
      </c>
      <c r="P7" s="15">
        <v>0.0732670140533712</v>
      </c>
    </row>
    <row r="8" spans="1:16">
      <c r="A8" s="19"/>
      <c r="B8" s="20"/>
      <c r="C8" s="20"/>
      <c r="D8" s="20"/>
      <c r="E8" s="20"/>
      <c r="F8" s="20"/>
      <c r="G8" s="20"/>
      <c r="H8" s="20"/>
      <c r="I8" s="20"/>
      <c r="J8" s="20"/>
      <c r="K8" s="15">
        <v>0.0665349143610013</v>
      </c>
      <c r="L8" s="15">
        <v>0.0732631578947368</v>
      </c>
      <c r="M8" s="15">
        <v>0.0701095461658842</v>
      </c>
      <c r="N8" s="15">
        <v>0.0712771595124536</v>
      </c>
      <c r="O8" s="15">
        <v>0.0713962946226841</v>
      </c>
      <c r="P8" s="15">
        <v>0.0700954861111111</v>
      </c>
    </row>
    <row r="9" spans="1:1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15">
        <v>0.0609756097560976</v>
      </c>
      <c r="N9" s="15">
        <v>0.0679056468906362</v>
      </c>
      <c r="O9" s="15">
        <v>0.0692345197464651</v>
      </c>
      <c r="P9" s="15">
        <v>0.0667263770712047</v>
      </c>
    </row>
    <row r="10" spans="1:1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5">
        <v>0.0384615384615385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U30" sqref="U30"/>
    </sheetView>
  </sheetViews>
  <sheetFormatPr defaultColWidth="9.14285714285714" defaultRowHeight="15" outlineLevelRow="6"/>
  <cols>
    <col min="1" max="1" width="30.7142857142857" customWidth="1"/>
    <col min="3" max="3" width="14.8571428571429" customWidth="1"/>
    <col min="4" max="4" width="12.8571428571429" customWidth="1"/>
    <col min="5" max="5" width="10.1428571428571" customWidth="1"/>
    <col min="6" max="6" width="6.85714285714286" customWidth="1"/>
    <col min="7" max="7" width="6.42857142857143" customWidth="1"/>
    <col min="8" max="8" width="14"/>
    <col min="9" max="9" width="12.8571428571429"/>
  </cols>
  <sheetData>
    <row r="1" spans="1:9">
      <c r="A1" s="1"/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2" t="s">
        <v>48</v>
      </c>
      <c r="H1" s="12" t="s">
        <v>49</v>
      </c>
      <c r="I1" s="12" t="s">
        <v>50</v>
      </c>
    </row>
    <row r="2" spans="1:9">
      <c r="A2" s="1" t="s">
        <v>51</v>
      </c>
      <c r="B2" s="1">
        <v>0.42</v>
      </c>
      <c r="C2" s="1">
        <v>0.486</v>
      </c>
      <c r="D2" s="1">
        <v>27</v>
      </c>
      <c r="E2" s="1">
        <v>0.066</v>
      </c>
      <c r="F2" s="1">
        <v>1.782</v>
      </c>
      <c r="G2" s="13">
        <f t="shared" ref="G2:G5" si="0">C2-B2</f>
        <v>0.066</v>
      </c>
      <c r="H2" s="13">
        <f t="shared" ref="H2:H5" si="1">LN(C2/B2)</f>
        <v>0.14595391262308</v>
      </c>
      <c r="I2" s="13">
        <f t="shared" ref="I2:I5" si="2">G2*H2</f>
        <v>0.00963295823312327</v>
      </c>
    </row>
    <row r="3" spans="1:9">
      <c r="A3" s="1" t="s">
        <v>52</v>
      </c>
      <c r="B3" s="1">
        <v>0.33</v>
      </c>
      <c r="C3" s="1">
        <v>0.272</v>
      </c>
      <c r="D3" s="1">
        <v>17</v>
      </c>
      <c r="E3" s="1">
        <v>-0.058</v>
      </c>
      <c r="F3" s="1">
        <v>-0.986</v>
      </c>
      <c r="G3" s="13">
        <f t="shared" si="0"/>
        <v>-0.058</v>
      </c>
      <c r="H3" s="13">
        <f t="shared" si="1"/>
        <v>-0.193290588164529</v>
      </c>
      <c r="I3" s="13">
        <f t="shared" si="2"/>
        <v>0.0112108541135427</v>
      </c>
    </row>
    <row r="4" spans="1:9">
      <c r="A4" s="1" t="s">
        <v>53</v>
      </c>
      <c r="B4" s="1">
        <v>0.22</v>
      </c>
      <c r="C4" s="1">
        <v>0.152</v>
      </c>
      <c r="D4" s="1">
        <v>6</v>
      </c>
      <c r="E4" s="1">
        <v>-0.068</v>
      </c>
      <c r="F4" s="1">
        <v>-0.408</v>
      </c>
      <c r="G4" s="13">
        <f t="shared" si="0"/>
        <v>-0.068</v>
      </c>
      <c r="H4" s="13">
        <f t="shared" si="1"/>
        <v>-0.369747025506085</v>
      </c>
      <c r="I4" s="13">
        <f t="shared" si="2"/>
        <v>0.0251427977344138</v>
      </c>
    </row>
    <row r="5" spans="1:9">
      <c r="A5" s="1" t="s">
        <v>54</v>
      </c>
      <c r="B5" s="1">
        <v>0.03</v>
      </c>
      <c r="C5" s="1">
        <v>0.09</v>
      </c>
      <c r="D5" s="1">
        <v>15</v>
      </c>
      <c r="E5" s="1">
        <v>0.06</v>
      </c>
      <c r="F5" s="1">
        <v>0.9</v>
      </c>
      <c r="G5" s="13">
        <f t="shared" si="0"/>
        <v>0.06</v>
      </c>
      <c r="H5" s="13">
        <f t="shared" si="1"/>
        <v>1.09861228866811</v>
      </c>
      <c r="I5" s="13">
        <f t="shared" si="2"/>
        <v>0.0659167373200866</v>
      </c>
    </row>
    <row r="6" spans="1:9">
      <c r="A6" s="1"/>
      <c r="B6" s="1"/>
      <c r="C6" s="1"/>
      <c r="D6" s="1"/>
      <c r="E6" s="1"/>
      <c r="F6" s="1"/>
      <c r="G6" s="12"/>
      <c r="H6" s="12"/>
      <c r="I6" s="12"/>
    </row>
    <row r="7" spans="1:9">
      <c r="A7" s="1"/>
      <c r="B7" s="1"/>
      <c r="C7" s="1"/>
      <c r="D7" s="1"/>
      <c r="E7" s="1"/>
      <c r="F7" s="1">
        <v>1.288</v>
      </c>
      <c r="G7" s="12"/>
      <c r="H7" s="12"/>
      <c r="I7" s="13">
        <f>SUM(I2:I6)</f>
        <v>0.111903347401166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L33" sqref="L33"/>
    </sheetView>
  </sheetViews>
  <sheetFormatPr defaultColWidth="9.14285714285714" defaultRowHeight="15" outlineLevelCol="4"/>
  <cols>
    <col min="1" max="1" width="20.1428571428571" customWidth="1"/>
    <col min="2" max="2" width="21.1428571428571" customWidth="1"/>
    <col min="3" max="3" width="16.5714285714286" customWidth="1"/>
    <col min="4" max="4" width="23.5714285714286" customWidth="1"/>
    <col min="5" max="5" width="16.5714285714286" customWidth="1"/>
  </cols>
  <sheetData>
    <row r="1" spans="1:5">
      <c r="A1" s="1" t="s">
        <v>55</v>
      </c>
      <c r="B1" s="1" t="s">
        <v>56</v>
      </c>
      <c r="C1" s="1" t="s">
        <v>57</v>
      </c>
      <c r="D1" s="1" t="s">
        <v>58</v>
      </c>
      <c r="E1" s="1" t="s">
        <v>41</v>
      </c>
    </row>
    <row r="2" spans="1:5">
      <c r="A2" s="1" t="s">
        <v>59</v>
      </c>
      <c r="B2" s="1">
        <v>1694</v>
      </c>
      <c r="C2" s="5">
        <f>5979-D2-B2</f>
        <v>189</v>
      </c>
      <c r="D2" s="1">
        <v>4096</v>
      </c>
      <c r="E2" s="1">
        <f t="shared" ref="E2:E5" si="0">SUM(B2:D2)</f>
        <v>5979</v>
      </c>
    </row>
    <row r="3" spans="1:5">
      <c r="A3" s="1" t="s">
        <v>60</v>
      </c>
      <c r="B3" s="5">
        <v>394</v>
      </c>
      <c r="C3" s="5">
        <v>12</v>
      </c>
      <c r="D3" s="5">
        <f>495-C3-B3</f>
        <v>89</v>
      </c>
      <c r="E3" s="1">
        <f t="shared" si="0"/>
        <v>495</v>
      </c>
    </row>
    <row r="4" spans="1:5">
      <c r="A4" s="1" t="s">
        <v>61</v>
      </c>
      <c r="B4" s="1">
        <v>1731.1</v>
      </c>
      <c r="C4" s="1">
        <v>192.4</v>
      </c>
      <c r="D4" s="1">
        <v>4060.2</v>
      </c>
      <c r="E4" s="1">
        <f t="shared" si="0"/>
        <v>5983.7</v>
      </c>
    </row>
    <row r="5" spans="1:5">
      <c r="A5" s="1" t="s">
        <v>62</v>
      </c>
      <c r="B5" s="1">
        <v>357.1</v>
      </c>
      <c r="C5" s="1">
        <v>8.9</v>
      </c>
      <c r="D5" s="1">
        <v>124.3</v>
      </c>
      <c r="E5" s="1">
        <f t="shared" si="0"/>
        <v>490.3</v>
      </c>
    </row>
    <row r="6" spans="1:5">
      <c r="A6" s="1" t="s">
        <v>41</v>
      </c>
      <c r="B6" s="1">
        <f>SUM(B2:B5)</f>
        <v>4176.2</v>
      </c>
      <c r="C6" s="1">
        <f>SUM(C2:C5)</f>
        <v>402.3</v>
      </c>
      <c r="D6" s="1">
        <f>SUM(D2:D5)</f>
        <v>8369.5</v>
      </c>
      <c r="E6" s="1">
        <f ca="1">SUM(E2:E6)</f>
        <v>12948</v>
      </c>
    </row>
    <row r="7" spans="1:5">
      <c r="A7" s="1"/>
      <c r="B7" s="1"/>
      <c r="C7" s="1"/>
      <c r="D7" s="1"/>
      <c r="E7" s="9"/>
    </row>
    <row r="8" spans="1:5">
      <c r="A8" s="10" t="s">
        <v>63</v>
      </c>
      <c r="B8" s="10">
        <f>B2/$E2*100</f>
        <v>28.3324970730891</v>
      </c>
      <c r="C8" s="10">
        <f>C2/$E2*100</f>
        <v>3.16106372303061</v>
      </c>
      <c r="D8" s="10">
        <f>D2/$E2*100</f>
        <v>68.5064392038802</v>
      </c>
      <c r="E8" s="11">
        <f t="shared" ref="E8:E12" si="1">SUM(B8:D8)</f>
        <v>100</v>
      </c>
    </row>
    <row r="9" spans="1:5">
      <c r="A9" s="10" t="s">
        <v>64</v>
      </c>
      <c r="B9" s="10">
        <f>B3/$E3*100</f>
        <v>79.5959595959596</v>
      </c>
      <c r="C9" s="10">
        <f>C3/$E3*100</f>
        <v>2.42424242424242</v>
      </c>
      <c r="D9" s="10">
        <f>D3/$E3*100</f>
        <v>17.979797979798</v>
      </c>
      <c r="E9" s="11">
        <f t="shared" si="1"/>
        <v>100</v>
      </c>
    </row>
    <row r="10" spans="1:5">
      <c r="A10" s="10" t="s">
        <v>65</v>
      </c>
      <c r="B10" s="10">
        <f>LN((B8/E8)/(B9/E9))</f>
        <v>-1.03295388039815</v>
      </c>
      <c r="C10" s="10">
        <f>LN((C8/E8)/(C9/E9))</f>
        <v>0.265389518959428</v>
      </c>
      <c r="D10" s="10">
        <f>LN((D8/E8)/(D9/E9))</f>
        <v>1.33767895067499</v>
      </c>
      <c r="E10" s="11"/>
    </row>
    <row r="11" spans="1:5">
      <c r="A11" s="10" t="s">
        <v>66</v>
      </c>
      <c r="B11" s="10">
        <f>B4/$E4*100</f>
        <v>28.9302605411368</v>
      </c>
      <c r="C11" s="10">
        <f>C4/$E4*100</f>
        <v>3.21540184166987</v>
      </c>
      <c r="D11" s="10">
        <f>D4/$E4*100</f>
        <v>67.8543376171934</v>
      </c>
      <c r="E11" s="11">
        <f t="shared" si="1"/>
        <v>100</v>
      </c>
    </row>
    <row r="12" spans="1:5">
      <c r="A12" s="10" t="s">
        <v>67</v>
      </c>
      <c r="B12" s="10">
        <f>B5/$E5*100</f>
        <v>72.8329594126045</v>
      </c>
      <c r="C12" s="10">
        <f>C5/$E5*100</f>
        <v>1.81521517438303</v>
      </c>
      <c r="D12" s="10">
        <f>D5/$E5*100</f>
        <v>25.3518254130124</v>
      </c>
      <c r="E12" s="11">
        <f t="shared" si="1"/>
        <v>100</v>
      </c>
    </row>
    <row r="13" spans="1:5">
      <c r="A13" s="10" t="s">
        <v>68</v>
      </c>
      <c r="B13" s="10">
        <f>LN(B11*$E11/(B12*$E12))</f>
        <v>-0.923280467068269</v>
      </c>
      <c r="C13" s="10">
        <f>LN(C11*$E11/(C12*$E12))</f>
        <v>0.571748325442962</v>
      </c>
      <c r="D13" s="10">
        <f>LN(D11*$E11/(D12*$E12))</f>
        <v>0.984512577899019</v>
      </c>
      <c r="E13" s="10"/>
    </row>
    <row r="14" spans="1:5">
      <c r="A14" s="1"/>
      <c r="B14" s="1"/>
      <c r="C14" s="1"/>
      <c r="D14" s="1"/>
      <c r="E14" s="1"/>
    </row>
    <row r="15" spans="1:5">
      <c r="A15" s="1" t="s">
        <v>69</v>
      </c>
      <c r="B15" s="1" t="s">
        <v>70</v>
      </c>
      <c r="C15" s="1" t="s">
        <v>71</v>
      </c>
      <c r="D15" s="1" t="s">
        <v>72</v>
      </c>
      <c r="E15" s="1" t="s">
        <v>73</v>
      </c>
    </row>
    <row r="16" spans="1:5">
      <c r="A16" s="1" t="s">
        <v>56</v>
      </c>
      <c r="B16" s="5">
        <f>(B10-B13)*20/LN(2)</f>
        <v>-3.16450579056764</v>
      </c>
      <c r="C16" s="1">
        <v>-37.1</v>
      </c>
      <c r="D16" s="5">
        <f>[1]Sheet1!$C$12820+B16</f>
        <v>127.387157367327</v>
      </c>
      <c r="E16" s="1">
        <v>4.09</v>
      </c>
    </row>
    <row r="17" spans="1:5">
      <c r="A17" s="1" t="s">
        <v>57</v>
      </c>
      <c r="B17" s="5">
        <f>(C10-C13)*20/LN(2)</f>
        <v>-8.83964661692911</v>
      </c>
      <c r="C17" s="5">
        <f>C2-C4</f>
        <v>-3.40000000000001</v>
      </c>
      <c r="D17" s="5">
        <f>[1]Sheet1!$C$12820+B17</f>
        <v>121.712016540966</v>
      </c>
      <c r="E17" s="1">
        <v>0.43</v>
      </c>
    </row>
    <row r="18" spans="1:5">
      <c r="A18" s="1" t="s">
        <v>58</v>
      </c>
      <c r="B18" s="1">
        <v>10.19</v>
      </c>
      <c r="C18" s="1">
        <v>35.8</v>
      </c>
      <c r="D18" s="5">
        <f>[1]Sheet1!$C$12820+B18</f>
        <v>140.741663157895</v>
      </c>
      <c r="E18" s="5">
        <f>2*((D2*LN(D2/D4))+(D3*LN(D3/D5)))</f>
        <v>12.4517657178232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Q27" sqref="Q27:R27"/>
    </sheetView>
  </sheetViews>
  <sheetFormatPr defaultColWidth="9.14285714285714" defaultRowHeight="15" outlineLevelCol="7"/>
  <cols>
    <col min="1" max="1" width="17.8571428571429" customWidth="1"/>
    <col min="2" max="2" width="12.8571428571429" customWidth="1"/>
    <col min="3" max="3" width="8.28571428571429" customWidth="1"/>
    <col min="5" max="5" width="12.1428571428571" customWidth="1"/>
    <col min="7" max="7" width="20" customWidth="1"/>
  </cols>
  <sheetData>
    <row r="1" spans="1:8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2"/>
      <c r="G1" s="2"/>
      <c r="H1" s="2"/>
    </row>
    <row r="2" spans="1:8">
      <c r="A2" s="1" t="s">
        <v>79</v>
      </c>
      <c r="B2" s="1">
        <v>8117</v>
      </c>
      <c r="C2" s="1">
        <v>84</v>
      </c>
      <c r="D2" s="1">
        <v>8033</v>
      </c>
      <c r="E2" s="3">
        <f t="shared" ref="E2:E9" si="0">C2/$B2</f>
        <v>0.0103486509794259</v>
      </c>
      <c r="F2" s="2"/>
      <c r="G2" s="2"/>
      <c r="H2" s="2"/>
    </row>
    <row r="3" spans="1:8">
      <c r="A3" s="1" t="s">
        <v>80</v>
      </c>
      <c r="B3" s="1">
        <v>6432</v>
      </c>
      <c r="C3" s="1">
        <v>134</v>
      </c>
      <c r="D3" s="1">
        <v>6298</v>
      </c>
      <c r="E3" s="3">
        <f t="shared" si="0"/>
        <v>0.0208333333333333</v>
      </c>
      <c r="F3" s="2"/>
      <c r="G3" s="2"/>
      <c r="H3" s="2"/>
    </row>
    <row r="4" spans="1:8">
      <c r="A4" s="1" t="s">
        <v>81</v>
      </c>
      <c r="B4" s="1">
        <v>7897</v>
      </c>
      <c r="C4" s="1">
        <v>795</v>
      </c>
      <c r="D4" s="1">
        <v>7102</v>
      </c>
      <c r="E4" s="3">
        <f t="shared" si="0"/>
        <v>0.100671140939597</v>
      </c>
      <c r="F4" s="2"/>
      <c r="G4" s="2"/>
      <c r="H4" s="2"/>
    </row>
    <row r="5" spans="1:8">
      <c r="A5" s="1" t="s">
        <v>82</v>
      </c>
      <c r="B5" s="1">
        <v>6737</v>
      </c>
      <c r="C5" s="1">
        <v>6535</v>
      </c>
      <c r="D5" s="1">
        <v>202</v>
      </c>
      <c r="E5" s="3">
        <f t="shared" si="0"/>
        <v>0.970016327742318</v>
      </c>
      <c r="F5" s="2"/>
      <c r="G5" s="2"/>
      <c r="H5" s="2"/>
    </row>
    <row r="6" spans="1:8">
      <c r="A6" s="1" t="s">
        <v>83</v>
      </c>
      <c r="B6" s="1">
        <v>5984</v>
      </c>
      <c r="C6" s="1">
        <v>5893</v>
      </c>
      <c r="D6" s="1">
        <v>91</v>
      </c>
      <c r="E6" s="3">
        <f t="shared" si="0"/>
        <v>0.984792780748663</v>
      </c>
      <c r="F6" s="2"/>
      <c r="G6" s="2"/>
      <c r="H6" s="2"/>
    </row>
    <row r="7" spans="1:8">
      <c r="A7" s="1" t="s">
        <v>84</v>
      </c>
      <c r="B7" s="1">
        <v>9791</v>
      </c>
      <c r="C7" s="1">
        <v>9687</v>
      </c>
      <c r="D7" s="1">
        <v>104</v>
      </c>
      <c r="E7" s="3">
        <f t="shared" si="0"/>
        <v>0.989378000204269</v>
      </c>
      <c r="F7" s="2"/>
      <c r="G7" s="2"/>
      <c r="H7" s="2"/>
    </row>
    <row r="8" spans="1:8">
      <c r="A8" s="1" t="s">
        <v>85</v>
      </c>
      <c r="B8" s="1">
        <v>8479</v>
      </c>
      <c r="C8" s="1">
        <v>8403</v>
      </c>
      <c r="D8" s="1">
        <v>76</v>
      </c>
      <c r="E8" s="3">
        <f t="shared" si="0"/>
        <v>0.991036678853638</v>
      </c>
      <c r="F8" s="2"/>
      <c r="G8" s="2"/>
      <c r="H8" s="2"/>
    </row>
    <row r="9" spans="1:8">
      <c r="A9" s="1" t="s">
        <v>86</v>
      </c>
      <c r="B9" s="1">
        <v>16841</v>
      </c>
      <c r="C9" s="1">
        <v>16770</v>
      </c>
      <c r="D9" s="1">
        <v>71</v>
      </c>
      <c r="E9" s="3">
        <f t="shared" si="0"/>
        <v>0.995784098331453</v>
      </c>
      <c r="F9" s="2"/>
      <c r="G9" s="2"/>
      <c r="H9" s="2"/>
    </row>
    <row r="10" spans="1:8">
      <c r="A10" s="1"/>
      <c r="B10" s="1"/>
      <c r="C10" s="1"/>
      <c r="D10" s="1"/>
      <c r="E10" s="4"/>
      <c r="F10" s="2"/>
      <c r="G10" s="2"/>
      <c r="H10" s="2"/>
    </row>
    <row r="11" spans="1:8">
      <c r="A11" s="1" t="s">
        <v>41</v>
      </c>
      <c r="B11" s="1">
        <v>70278</v>
      </c>
      <c r="C11" s="1">
        <v>48301</v>
      </c>
      <c r="D11" s="1">
        <v>21977</v>
      </c>
      <c r="E11" s="4">
        <f t="shared" ref="E11:E14" si="1">C11/B11</f>
        <v>0.687284783289223</v>
      </c>
      <c r="F11" s="2"/>
      <c r="G11" s="2"/>
      <c r="H11" s="2"/>
    </row>
    <row r="12" spans="1:8">
      <c r="A12" s="1"/>
      <c r="B12" s="1"/>
      <c r="C12" s="1"/>
      <c r="D12" s="1"/>
      <c r="E12" s="4"/>
      <c r="F12" s="2"/>
      <c r="G12" s="2"/>
      <c r="H12" s="2"/>
    </row>
    <row r="13" spans="1:8">
      <c r="A13" s="1" t="s">
        <v>87</v>
      </c>
      <c r="B13" s="5">
        <f>SUM(B5:B9)</f>
        <v>47832</v>
      </c>
      <c r="C13" s="5">
        <f>SUM(C5:C9)</f>
        <v>47288</v>
      </c>
      <c r="D13" s="5">
        <f>SUM(D5:D9)</f>
        <v>544</v>
      </c>
      <c r="E13" s="6">
        <f t="shared" si="1"/>
        <v>0.988626860679043</v>
      </c>
      <c r="F13" s="2"/>
      <c r="G13" s="7" t="s">
        <v>88</v>
      </c>
      <c r="H13" s="2"/>
    </row>
    <row r="14" spans="1:8">
      <c r="A14" s="1" t="s">
        <v>89</v>
      </c>
      <c r="B14" s="5">
        <f>B11-B13</f>
        <v>22446</v>
      </c>
      <c r="C14" s="5">
        <f>C11-C13</f>
        <v>1013</v>
      </c>
      <c r="D14" s="5">
        <f>D11-D13</f>
        <v>21433</v>
      </c>
      <c r="E14" s="6">
        <f t="shared" si="1"/>
        <v>0.0451305355074401</v>
      </c>
      <c r="F14" s="2"/>
      <c r="G14" s="8">
        <f>C14/B14</f>
        <v>0.0451305355074401</v>
      </c>
      <c r="H14" s="2"/>
    </row>
    <row r="15" spans="1:8">
      <c r="A15" s="1"/>
      <c r="B15" s="1"/>
      <c r="C15" s="1"/>
      <c r="D15" s="1"/>
      <c r="E15" s="4"/>
      <c r="F15" s="2"/>
      <c r="G15" s="2"/>
      <c r="H15" s="2"/>
    </row>
    <row r="16" spans="1:8">
      <c r="A16" s="1" t="s">
        <v>90</v>
      </c>
      <c r="B16" s="5">
        <f>SUM(B4:B9)</f>
        <v>55729</v>
      </c>
      <c r="C16" s="5">
        <f>SUM(C4:C9)</f>
        <v>48083</v>
      </c>
      <c r="D16" s="5">
        <f>SUM(D4:D9)</f>
        <v>7646</v>
      </c>
      <c r="E16" s="6">
        <f>C16/B16</f>
        <v>0.862800337346803</v>
      </c>
      <c r="F16" s="2"/>
      <c r="G16" s="7" t="s">
        <v>91</v>
      </c>
      <c r="H16" s="2"/>
    </row>
    <row r="17" spans="1:8">
      <c r="A17" s="1" t="s">
        <v>92</v>
      </c>
      <c r="B17" s="5">
        <f>B11-B16</f>
        <v>14549</v>
      </c>
      <c r="C17" s="5">
        <f>C11-C16</f>
        <v>218</v>
      </c>
      <c r="D17" s="5">
        <f>D11-D16</f>
        <v>14331</v>
      </c>
      <c r="E17" s="6">
        <f>C17/B17</f>
        <v>0.0149838476871263</v>
      </c>
      <c r="F17" s="2"/>
      <c r="G17" s="8">
        <f>B16/B11</f>
        <v>0.792979310737357</v>
      </c>
      <c r="H17" s="2"/>
    </row>
  </sheetData>
  <pageMargins left="0.75" right="0.75" top="1" bottom="1" header="0.5" footer="0.5"/>
  <headerFooter/>
  <ignoredErrors>
    <ignoredError sqref="B13:D13 B16:D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Q5Sheet1</vt:lpstr>
      <vt:lpstr>Q5</vt:lpstr>
      <vt:lpstr>Q7</vt:lpstr>
      <vt:lpstr>Q10</vt:lpstr>
      <vt:lpstr>Q11</vt:lpstr>
      <vt:lpstr>Q14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Xinran Zhu</cp:lastModifiedBy>
  <dcterms:created xsi:type="dcterms:W3CDTF">2023-05-12T11:15:00Z</dcterms:created>
  <dcterms:modified xsi:type="dcterms:W3CDTF">2024-03-27T22:49:24Z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382952C68C3949BFAC7A6503E7CD81C0_12</vt:lpwstr>
  </property>
</Properties>
</file>