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6"/>
  <workbookPr defaultThemeVersion="166925"/>
  <mc:AlternateContent xmlns:mc="http://schemas.openxmlformats.org/markup-compatibility/2006">
    <mc:Choice Requires="x15">
      <x15ac:absPath xmlns:x15ac="http://schemas.microsoft.com/office/spreadsheetml/2010/11/ac" url="https://michiganstate-my.sharepoint.com/personal/basso_msu_edu/Documents/Bulk Density paper/"/>
    </mc:Choice>
  </mc:AlternateContent>
  <xr:revisionPtr revIDLastSave="0" documentId="8_{42F366A5-BE4A-DF4B-A34E-ECF41C3322FE}" xr6:coauthVersionLast="47" xr6:coauthVersionMax="47" xr10:uidLastSave="{00000000-0000-0000-0000-000000000000}"/>
  <bookViews>
    <workbookView xWindow="0" yWindow="760" windowWidth="34560" windowHeight="20260" xr2:uid="{1128A16A-1232-4E2C-8563-136C1100F90E}"/>
  </bookViews>
  <sheets>
    <sheet name="S1 simple correction example" sheetId="1" r:id="rId1"/>
    <sheet name="S2 15cm depth interval example "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8" i="2" l="1"/>
  <c r="L14" i="2"/>
  <c r="L13" i="2" s="1"/>
  <c r="G9" i="1"/>
  <c r="G8" i="2"/>
  <c r="H13" i="2"/>
  <c r="G13" i="2"/>
  <c r="H12" i="2"/>
  <c r="H14" i="2" s="1"/>
  <c r="G12" i="2"/>
  <c r="F13" i="2"/>
  <c r="F12" i="2"/>
  <c r="I12" i="2" s="1"/>
  <c r="F9" i="2"/>
  <c r="H8" i="2"/>
  <c r="H10" i="2" s="1"/>
  <c r="H9" i="2"/>
  <c r="G9" i="2"/>
  <c r="G10" i="2" s="1"/>
  <c r="I8" i="1"/>
  <c r="H9" i="1"/>
  <c r="I9" i="1" s="1"/>
  <c r="G8" i="1"/>
  <c r="H8" i="1"/>
  <c r="F9" i="1"/>
  <c r="F8" i="1"/>
  <c r="E9" i="1"/>
  <c r="E8" i="1"/>
  <c r="G14" i="2" l="1"/>
  <c r="I13" i="2" s="1"/>
  <c r="I14" i="2" s="1"/>
</calcChain>
</file>

<file path=xl/sharedStrings.xml><?xml version="1.0" encoding="utf-8"?>
<sst xmlns="http://schemas.openxmlformats.org/spreadsheetml/2006/main" count="52" uniqueCount="32">
  <si>
    <t>Color Key</t>
  </si>
  <si>
    <t xml:space="preserve">Constants </t>
  </si>
  <si>
    <t>Value</t>
  </si>
  <si>
    <t xml:space="preserve">Observed </t>
  </si>
  <si>
    <t xml:space="preserve">van Bemmelen factor </t>
  </si>
  <si>
    <t xml:space="preserve">Calculated </t>
  </si>
  <si>
    <t xml:space="preserve">Correction </t>
  </si>
  <si>
    <t>SOC_%</t>
  </si>
  <si>
    <t>T0</t>
  </si>
  <si>
    <t>T1</t>
  </si>
  <si>
    <t>Mg_ha to g_cm2</t>
  </si>
  <si>
    <t>TOTAL</t>
  </si>
  <si>
    <t>Soil_Mass_Mg/ha</t>
  </si>
  <si>
    <t>Eq. 3</t>
  </si>
  <si>
    <t>Eq. 2c</t>
  </si>
  <si>
    <t>Eq. 1</t>
  </si>
  <si>
    <t>BD_g/cm3</t>
  </si>
  <si>
    <t>Time</t>
  </si>
  <si>
    <t>Interval_cm</t>
  </si>
  <si>
    <t>Bottom Depth_cm</t>
  </si>
  <si>
    <t>Mineral_mass_Mg/ha</t>
  </si>
  <si>
    <t>Corrected SOC stock _Mg/ha</t>
  </si>
  <si>
    <t>Da* _cm</t>
  </si>
  <si>
    <t>Depth _cm</t>
  </si>
  <si>
    <t>Mineral mass _Mg/ha</t>
  </si>
  <si>
    <t>Soil Mass_Mg/ha</t>
  </si>
  <si>
    <t>BD _g/cm3</t>
  </si>
  <si>
    <t>Fixed depth SOC stock _Mg/ha</t>
  </si>
  <si>
    <t>ΔD _cm</t>
  </si>
  <si>
    <t>&lt;- Eq. 6</t>
  </si>
  <si>
    <t>&lt;- Eq. 5</t>
  </si>
  <si>
    <t>&lt;- Eq. 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</si>
</sst>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4" x14ac:knownFonts="1">
    <font>
      <sz val="11"/>
      <color theme="1"/>
      <name val="Calibri"/>
      <family val="2"/>
      <scheme val="minor"/>
    </font>
    <font>
      <sz val="11"/>
      <color theme="1"/>
      <name val="Calibri"/>
      <family val="2"/>
      <scheme val="minor"/>
    </font>
    <font>
      <b/>
      <sz val="11"/>
      <color theme="1"/>
      <name val="Calibri"/>
      <family val="2"/>
      <scheme val="minor"/>
    </font>
    <font>
      <sz val="12"/>
      <color theme="1"/>
      <name val="Calibri"/>
      <family val="2"/>
      <scheme val="minor"/>
    </font>
  </fonts>
  <fills count="5">
    <fill>
      <patternFill patternType="none"/>
    </fill>
    <fill>
      <patternFill patternType="gray125"/>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s>
  <borders count="15">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cellStyleXfs>
  <cellXfs count="60">
    <xf numFmtId="0" fontId="0" fillId="0" borderId="0" xfId="0"/>
    <xf numFmtId="0" fontId="1" fillId="4" borderId="8" xfId="3" applyBorder="1"/>
    <xf numFmtId="0" fontId="1" fillId="3" borderId="7" xfId="2" applyBorder="1"/>
    <xf numFmtId="0" fontId="1" fillId="2" borderId="9" xfId="1" applyBorder="1"/>
    <xf numFmtId="0" fontId="1" fillId="2" borderId="4" xfId="1" applyBorder="1"/>
    <xf numFmtId="2" fontId="1" fillId="2" borderId="9" xfId="1" applyNumberFormat="1" applyBorder="1"/>
    <xf numFmtId="0" fontId="0" fillId="0" borderId="1" xfId="0" applyBorder="1" applyAlignment="1">
      <alignment horizontal="left"/>
    </xf>
    <xf numFmtId="0" fontId="0" fillId="0" borderId="4" xfId="0" applyBorder="1" applyAlignment="1">
      <alignment horizontal="left"/>
    </xf>
    <xf numFmtId="0" fontId="1" fillId="3" borderId="1" xfId="2" applyBorder="1" applyAlignment="1">
      <alignment horizontal="left"/>
    </xf>
    <xf numFmtId="0" fontId="1" fillId="3" borderId="4" xfId="2" applyBorder="1" applyAlignment="1">
      <alignment horizontal="left"/>
    </xf>
    <xf numFmtId="0" fontId="0" fillId="0" borderId="2" xfId="0" applyBorder="1" applyAlignment="1">
      <alignment horizontal="left"/>
    </xf>
    <xf numFmtId="0" fontId="0" fillId="0" borderId="3" xfId="0" applyBorder="1" applyAlignment="1">
      <alignment horizontal="left"/>
    </xf>
    <xf numFmtId="0" fontId="0" fillId="0" borderId="5" xfId="0" applyBorder="1" applyAlignment="1">
      <alignment horizontal="left"/>
    </xf>
    <xf numFmtId="0" fontId="0" fillId="0" borderId="6" xfId="0" applyBorder="1" applyAlignment="1">
      <alignment horizontal="left"/>
    </xf>
    <xf numFmtId="0" fontId="1" fillId="3" borderId="2" xfId="2" applyBorder="1" applyAlignment="1">
      <alignment horizontal="left"/>
    </xf>
    <xf numFmtId="0" fontId="1" fillId="4" borderId="2" xfId="3" applyBorder="1" applyAlignment="1">
      <alignment horizontal="left"/>
    </xf>
    <xf numFmtId="164" fontId="1" fillId="4" borderId="3" xfId="3" applyNumberFormat="1" applyBorder="1" applyAlignment="1">
      <alignment horizontal="left"/>
    </xf>
    <xf numFmtId="0" fontId="1" fillId="3" borderId="5" xfId="2" applyBorder="1" applyAlignment="1">
      <alignment horizontal="left"/>
    </xf>
    <xf numFmtId="0" fontId="1" fillId="4" borderId="5" xfId="3" applyBorder="1" applyAlignment="1">
      <alignment horizontal="left"/>
    </xf>
    <xf numFmtId="164" fontId="1" fillId="2" borderId="5" xfId="1" applyNumberFormat="1" applyBorder="1" applyAlignment="1">
      <alignment horizontal="left"/>
    </xf>
    <xf numFmtId="164" fontId="1" fillId="2" borderId="6" xfId="1" applyNumberFormat="1" applyBorder="1" applyAlignment="1">
      <alignment horizontal="left"/>
    </xf>
    <xf numFmtId="1" fontId="1" fillId="4" borderId="2" xfId="3" applyNumberFormat="1" applyBorder="1" applyAlignment="1">
      <alignment horizontal="left"/>
    </xf>
    <xf numFmtId="1" fontId="1" fillId="4" borderId="5" xfId="3" applyNumberFormat="1" applyBorder="1" applyAlignment="1">
      <alignment horizontal="left"/>
    </xf>
    <xf numFmtId="2" fontId="1" fillId="4" borderId="2" xfId="3" applyNumberFormat="1" applyBorder="1" applyAlignment="1">
      <alignment horizontal="left"/>
    </xf>
    <xf numFmtId="164" fontId="1" fillId="4" borderId="2" xfId="3" applyNumberFormat="1" applyBorder="1" applyAlignment="1">
      <alignment horizontal="left"/>
    </xf>
    <xf numFmtId="164" fontId="1" fillId="4" borderId="5" xfId="3" applyNumberFormat="1" applyBorder="1" applyAlignment="1">
      <alignment horizontal="left"/>
    </xf>
    <xf numFmtId="0" fontId="0" fillId="0" borderId="12" xfId="0" applyBorder="1" applyAlignment="1">
      <alignment horizontal="left"/>
    </xf>
    <xf numFmtId="0" fontId="0" fillId="0" borderId="0" xfId="0" applyAlignment="1">
      <alignment horizontal="left"/>
    </xf>
    <xf numFmtId="0" fontId="0" fillId="0" borderId="13" xfId="0" applyBorder="1" applyAlignment="1">
      <alignment horizontal="left"/>
    </xf>
    <xf numFmtId="0" fontId="0" fillId="3" borderId="12" xfId="2" applyFont="1" applyBorder="1" applyAlignment="1">
      <alignment horizontal="left"/>
    </xf>
    <xf numFmtId="0" fontId="1" fillId="3" borderId="0" xfId="2" applyBorder="1" applyAlignment="1">
      <alignment horizontal="left"/>
    </xf>
    <xf numFmtId="2" fontId="1" fillId="4" borderId="0" xfId="3" applyNumberFormat="1" applyBorder="1" applyAlignment="1">
      <alignment horizontal="left"/>
    </xf>
    <xf numFmtId="2" fontId="2" fillId="4" borderId="5" xfId="3" applyNumberFormat="1" applyFont="1" applyBorder="1" applyAlignment="1">
      <alignment horizontal="left"/>
    </xf>
    <xf numFmtId="2" fontId="1" fillId="3" borderId="2" xfId="2" applyNumberFormat="1" applyBorder="1" applyAlignment="1">
      <alignment horizontal="left"/>
    </xf>
    <xf numFmtId="2" fontId="1" fillId="4" borderId="3" xfId="3" applyNumberFormat="1" applyBorder="1" applyAlignment="1">
      <alignment horizontal="left"/>
    </xf>
    <xf numFmtId="0" fontId="1" fillId="3" borderId="12" xfId="2" applyBorder="1" applyAlignment="1">
      <alignment horizontal="left"/>
    </xf>
    <xf numFmtId="2" fontId="1" fillId="3" borderId="0" xfId="2" applyNumberFormat="1" applyBorder="1" applyAlignment="1">
      <alignment horizontal="left"/>
    </xf>
    <xf numFmtId="2" fontId="1" fillId="2" borderId="13" xfId="1" applyNumberFormat="1" applyBorder="1" applyAlignment="1">
      <alignment horizontal="left"/>
    </xf>
    <xf numFmtId="2" fontId="2" fillId="2" borderId="6" xfId="1" applyNumberFormat="1" applyFont="1" applyBorder="1" applyAlignment="1">
      <alignment horizontal="left"/>
    </xf>
    <xf numFmtId="1" fontId="1" fillId="3" borderId="2" xfId="2" applyNumberFormat="1" applyBorder="1" applyAlignment="1">
      <alignment horizontal="left"/>
    </xf>
    <xf numFmtId="1" fontId="1" fillId="3" borderId="0" xfId="2" applyNumberFormat="1" applyBorder="1" applyAlignment="1">
      <alignment horizontal="left"/>
    </xf>
    <xf numFmtId="1" fontId="1" fillId="3" borderId="5" xfId="2" applyNumberFormat="1" applyBorder="1" applyAlignment="1">
      <alignment horizontal="left"/>
    </xf>
    <xf numFmtId="1" fontId="0" fillId="0" borderId="0" xfId="0" applyNumberFormat="1" applyAlignment="1">
      <alignment horizontal="left"/>
    </xf>
    <xf numFmtId="2" fontId="1" fillId="3" borderId="5" xfId="2" applyNumberFormat="1" applyBorder="1" applyAlignment="1">
      <alignment horizontal="left"/>
    </xf>
    <xf numFmtId="2" fontId="0" fillId="0" borderId="0" xfId="0" applyNumberFormat="1" applyAlignment="1">
      <alignment horizontal="left"/>
    </xf>
    <xf numFmtId="164" fontId="1" fillId="4" borderId="0" xfId="3" applyNumberFormat="1" applyBorder="1" applyAlignment="1">
      <alignment horizontal="left"/>
    </xf>
    <xf numFmtId="164" fontId="2" fillId="4" borderId="5" xfId="3" applyNumberFormat="1" applyFont="1" applyBorder="1" applyAlignment="1">
      <alignment horizontal="left"/>
    </xf>
    <xf numFmtId="164" fontId="0" fillId="0" borderId="0" xfId="0" applyNumberFormat="1" applyAlignment="1">
      <alignment horizontal="left"/>
    </xf>
    <xf numFmtId="0" fontId="2" fillId="3" borderId="4" xfId="2" applyFont="1" applyBorder="1" applyAlignment="1">
      <alignment horizontal="left"/>
    </xf>
    <xf numFmtId="0" fontId="2" fillId="3" borderId="5" xfId="2" applyFont="1" applyBorder="1" applyAlignment="1">
      <alignment horizontal="left"/>
    </xf>
    <xf numFmtId="0" fontId="0" fillId="0" borderId="10" xfId="0" applyBorder="1" applyAlignment="1">
      <alignment horizontal="left"/>
    </xf>
    <xf numFmtId="0" fontId="0" fillId="0" borderId="11" xfId="0" applyBorder="1" applyAlignment="1">
      <alignment horizontal="left"/>
    </xf>
    <xf numFmtId="0" fontId="3" fillId="0" borderId="4" xfId="0" applyFont="1" applyBorder="1" applyAlignment="1">
      <alignment horizontal="left"/>
    </xf>
    <xf numFmtId="0" fontId="2" fillId="0" borderId="10" xfId="0" applyFont="1" applyBorder="1" applyAlignment="1">
      <alignment horizontal="left"/>
    </xf>
    <xf numFmtId="0" fontId="2" fillId="0" borderId="11" xfId="0" applyFont="1" applyBorder="1" applyAlignment="1">
      <alignment horizontal="left"/>
    </xf>
    <xf numFmtId="0" fontId="2" fillId="0" borderId="7" xfId="0" applyFont="1" applyBorder="1"/>
    <xf numFmtId="2" fontId="1" fillId="2" borderId="6" xfId="1" applyNumberFormat="1" applyBorder="1"/>
    <xf numFmtId="0" fontId="1" fillId="2" borderId="10" xfId="1" applyBorder="1"/>
    <xf numFmtId="2" fontId="1" fillId="2" borderId="14" xfId="1" applyNumberFormat="1" applyBorder="1"/>
    <xf numFmtId="0" fontId="1" fillId="2" borderId="11" xfId="1" applyBorder="1"/>
  </cellXfs>
  <cellStyles count="4">
    <cellStyle name="20% - Accent4" xfId="1" builtinId="42"/>
    <cellStyle name="20% - Accent5" xfId="2" builtinId="46"/>
    <cellStyle name="20% - Accent6" xfId="3" builtinId="5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drawings/drawing1.xml><?xml version="1.0" encoding="utf-8"?>
<xdr:wsDr xmlns:xdr="http://schemas.openxmlformats.org/drawingml/2006/spreadsheetDrawing" xmlns:a="http://schemas.openxmlformats.org/drawingml/2006/main">
  <xdr:twoCellAnchor>
    <xdr:from>
      <xdr:col>0</xdr:col>
      <xdr:colOff>647277</xdr:colOff>
      <xdr:row>11</xdr:row>
      <xdr:rowOff>423</xdr:rowOff>
    </xdr:from>
    <xdr:to>
      <xdr:col>6</xdr:col>
      <xdr:colOff>423</xdr:colOff>
      <xdr:row>17</xdr:row>
      <xdr:rowOff>123825</xdr:rowOff>
    </xdr:to>
    <xdr:sp macro="" textlink="">
      <xdr:nvSpPr>
        <xdr:cNvPr id="2" name="TextBox 1">
          <a:extLst>
            <a:ext uri="{FF2B5EF4-FFF2-40B4-BE49-F238E27FC236}">
              <a16:creationId xmlns:a16="http://schemas.microsoft.com/office/drawing/2014/main" id="{66C49763-C826-CB97-B195-4A2F543ACBE8}"/>
            </a:ext>
          </a:extLst>
        </xdr:cNvPr>
        <xdr:cNvSpPr txBox="1"/>
      </xdr:nvSpPr>
      <xdr:spPr>
        <a:xfrm>
          <a:off x="647277" y="2010198"/>
          <a:ext cx="4991946" cy="120925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For soil that is assumed to be homogenous in bulk density and</a:t>
          </a:r>
          <a:r>
            <a:rPr lang="en-US" sz="1100" baseline="0"/>
            <a:t> SOC, Eq 2c can be used to caulated the apparent depth directly. Then the corrected SOC stock may be calculated.</a:t>
          </a:r>
        </a:p>
        <a:p>
          <a:r>
            <a:rPr lang="en-US" sz="1100" baseline="0"/>
            <a:t> </a:t>
          </a:r>
        </a:p>
        <a:p>
          <a:r>
            <a:rPr lang="en-US" sz="1100" baseline="0"/>
            <a:t>* Adjusted soil surface depth</a:t>
          </a:r>
        </a:p>
        <a:p>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0</xdr:colOff>
      <xdr:row>15</xdr:row>
      <xdr:rowOff>0</xdr:rowOff>
    </xdr:from>
    <xdr:to>
      <xdr:col>6</xdr:col>
      <xdr:colOff>257174</xdr:colOff>
      <xdr:row>25</xdr:row>
      <xdr:rowOff>0</xdr:rowOff>
    </xdr:to>
    <xdr:sp macro="" textlink="">
      <xdr:nvSpPr>
        <xdr:cNvPr id="2" name="TextBox 1">
          <a:extLst>
            <a:ext uri="{FF2B5EF4-FFF2-40B4-BE49-F238E27FC236}">
              <a16:creationId xmlns:a16="http://schemas.microsoft.com/office/drawing/2014/main" id="{03970BBB-3533-4468-9CC0-A9BA15767DF7}"/>
            </a:ext>
          </a:extLst>
        </xdr:cNvPr>
        <xdr:cNvSpPr txBox="1"/>
      </xdr:nvSpPr>
      <xdr:spPr>
        <a:xfrm>
          <a:off x="647700" y="2747433"/>
          <a:ext cx="3876674" cy="182033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For soil</a:t>
          </a:r>
          <a:r>
            <a:rPr lang="en-US" sz="1100" baseline="0"/>
            <a:t> with multiple sample depth intervals the total change in depth is calculated with the change in mineral mass at the rate of the sample depth interval using Eq 7. Then the difference in depth (delta [</a:t>
          </a:r>
          <a:r>
            <a:rPr lang="el-GR" sz="1100" baseline="0"/>
            <a:t>Δ</a:t>
          </a:r>
          <a:r>
            <a:rPr lang="en-US" sz="1100" baseline="0"/>
            <a:t>]D) is calculated with Eq 5. Finally the SOC stock of each sample depth interval is calcualted and delta D is added to the depth of the last interval to correct for the change in sampled mineral mass using Eq 6 and the layer values are summed. </a:t>
          </a:r>
        </a:p>
        <a:p>
          <a:endParaRPr lang="en-US" sz="1100" baseline="0"/>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solidFill>
                <a:schemeClr val="dk1"/>
              </a:solidFill>
              <a:effectLst/>
              <a:latin typeface="+mn-lt"/>
              <a:ea typeface="+mn-ea"/>
              <a:cs typeface="+mn-cs"/>
            </a:rPr>
            <a:t>* Adjusted soil surface depth</a:t>
          </a:r>
          <a:endParaRPr lang="en-US">
            <a:effectLst/>
          </a:endParaRPr>
        </a:p>
        <a:p>
          <a:r>
            <a:rPr lang="en-US" sz="1100" baseline="0"/>
            <a:t>  </a:t>
          </a:r>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7652BA-6103-424E-9C5A-5BDCF5A4A98B}">
  <dimension ref="A1:I9"/>
  <sheetViews>
    <sheetView tabSelected="1" workbookViewId="0">
      <selection activeCell="I24" sqref="I24:I25"/>
    </sheetView>
  </sheetViews>
  <sheetFormatPr baseColWidth="10" defaultColWidth="8.83203125" defaultRowHeight="15" x14ac:dyDescent="0.2"/>
  <cols>
    <col min="1" max="1" width="21" customWidth="1"/>
    <col min="2" max="2" width="9.83203125" customWidth="1"/>
    <col min="3" max="3" width="14.5" bestFit="1" customWidth="1"/>
    <col min="4" max="4" width="10.1640625" customWidth="1"/>
    <col min="6" max="6" width="19.5" customWidth="1"/>
    <col min="7" max="7" width="26.33203125" customWidth="1"/>
    <col min="8" max="8" width="9.6640625" bestFit="1" customWidth="1"/>
    <col min="9" max="9" width="24.83203125" customWidth="1"/>
  </cols>
  <sheetData>
    <row r="1" spans="1:9" x14ac:dyDescent="0.2">
      <c r="D1" s="55" t="s">
        <v>0</v>
      </c>
    </row>
    <row r="2" spans="1:9" x14ac:dyDescent="0.2">
      <c r="A2" s="53" t="s">
        <v>1</v>
      </c>
      <c r="B2" s="54" t="s">
        <v>2</v>
      </c>
      <c r="D2" s="2" t="s">
        <v>3</v>
      </c>
    </row>
    <row r="3" spans="1:9" ht="16" x14ac:dyDescent="0.2">
      <c r="A3" s="52" t="s">
        <v>4</v>
      </c>
      <c r="B3" s="13">
        <v>1.9</v>
      </c>
      <c r="D3" s="1" t="s">
        <v>5</v>
      </c>
    </row>
    <row r="4" spans="1:9" x14ac:dyDescent="0.2">
      <c r="D4" s="3" t="s">
        <v>6</v>
      </c>
    </row>
    <row r="6" spans="1:9" x14ac:dyDescent="0.2">
      <c r="A6" s="6" t="s">
        <v>17</v>
      </c>
      <c r="B6" s="10" t="s">
        <v>23</v>
      </c>
      <c r="C6" s="10" t="s">
        <v>25</v>
      </c>
      <c r="D6" s="10" t="s">
        <v>7</v>
      </c>
      <c r="E6" s="10" t="s">
        <v>26</v>
      </c>
      <c r="F6" s="10" t="s">
        <v>24</v>
      </c>
      <c r="G6" s="10" t="s">
        <v>27</v>
      </c>
      <c r="H6" s="10" t="s">
        <v>22</v>
      </c>
      <c r="I6" s="11" t="s">
        <v>21</v>
      </c>
    </row>
    <row r="7" spans="1:9" x14ac:dyDescent="0.2">
      <c r="A7" s="7"/>
      <c r="B7" s="12"/>
      <c r="C7" s="12"/>
      <c r="D7" s="12"/>
      <c r="E7" s="12"/>
      <c r="F7" s="12" t="s">
        <v>15</v>
      </c>
      <c r="G7" s="12"/>
      <c r="H7" s="12" t="s">
        <v>14</v>
      </c>
      <c r="I7" s="13" t="s">
        <v>13</v>
      </c>
    </row>
    <row r="8" spans="1:9" x14ac:dyDescent="0.2">
      <c r="A8" s="8" t="s">
        <v>8</v>
      </c>
      <c r="B8" s="14">
        <v>30</v>
      </c>
      <c r="C8" s="14">
        <v>4500</v>
      </c>
      <c r="D8" s="14">
        <v>1.4</v>
      </c>
      <c r="E8" s="15">
        <f>C8/B8/100</f>
        <v>1.5</v>
      </c>
      <c r="F8" s="21">
        <f>C8*(1-$B$3*D8/100)</f>
        <v>4380.3</v>
      </c>
      <c r="G8" s="24">
        <f>D8*C8/100</f>
        <v>63</v>
      </c>
      <c r="H8" s="24">
        <f>B8</f>
        <v>30</v>
      </c>
      <c r="I8" s="16">
        <f>H8*E8*D8</f>
        <v>62.999999999999993</v>
      </c>
    </row>
    <row r="9" spans="1:9" x14ac:dyDescent="0.2">
      <c r="A9" s="9" t="s">
        <v>9</v>
      </c>
      <c r="B9" s="17">
        <v>30</v>
      </c>
      <c r="C9" s="17">
        <v>3900</v>
      </c>
      <c r="D9" s="17">
        <v>1.5</v>
      </c>
      <c r="E9" s="18">
        <f>C9/B9/100</f>
        <v>1.3</v>
      </c>
      <c r="F9" s="22">
        <f>C9*(1-$B$3*D9/100)</f>
        <v>3788.85</v>
      </c>
      <c r="G9" s="25">
        <f>D9*C9/100</f>
        <v>58.5</v>
      </c>
      <c r="H9" s="19">
        <f>H8*(E8/E9)*((1-B3*D8/100)/(1-B3*D9/100))</f>
        <v>34.683083257452786</v>
      </c>
      <c r="I9" s="20">
        <f>H9*E9*D9</f>
        <v>67.63201235203293</v>
      </c>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02A299-935F-4DC7-AF2D-EB331A598834}">
  <dimension ref="A1:M14"/>
  <sheetViews>
    <sheetView workbookViewId="0">
      <selection activeCell="H18" sqref="H18"/>
    </sheetView>
  </sheetViews>
  <sheetFormatPr baseColWidth="10" defaultColWidth="8.83203125" defaultRowHeight="15" x14ac:dyDescent="0.2"/>
  <cols>
    <col min="1" max="1" width="19.5" customWidth="1"/>
    <col min="2" max="2" width="10.6640625" customWidth="1"/>
    <col min="3" max="3" width="16.5" customWidth="1"/>
    <col min="4" max="4" width="15.33203125" customWidth="1"/>
    <col min="5" max="5" width="8.33203125" bestFit="1" customWidth="1"/>
    <col min="6" max="6" width="12" bestFit="1" customWidth="1"/>
    <col min="7" max="7" width="22.5" bestFit="1" customWidth="1"/>
    <col min="8" max="8" width="27.1640625" customWidth="1"/>
    <col min="9" max="9" width="24.33203125" customWidth="1"/>
    <col min="11" max="11" width="11.6640625" bestFit="1" customWidth="1"/>
    <col min="12" max="12" width="9.6640625" bestFit="1" customWidth="1"/>
    <col min="14" max="14" width="9.6640625" bestFit="1" customWidth="1"/>
  </cols>
  <sheetData>
    <row r="1" spans="1:13" x14ac:dyDescent="0.2">
      <c r="D1" s="55" t="s">
        <v>0</v>
      </c>
    </row>
    <row r="2" spans="1:13" x14ac:dyDescent="0.2">
      <c r="A2" s="53" t="s">
        <v>1</v>
      </c>
      <c r="B2" s="54" t="s">
        <v>2</v>
      </c>
      <c r="D2" s="2" t="s">
        <v>3</v>
      </c>
    </row>
    <row r="3" spans="1:13" ht="16" x14ac:dyDescent="0.2">
      <c r="A3" s="52" t="s">
        <v>4</v>
      </c>
      <c r="B3" s="13">
        <v>1.9</v>
      </c>
      <c r="D3" s="1" t="s">
        <v>5</v>
      </c>
    </row>
    <row r="4" spans="1:13" x14ac:dyDescent="0.2">
      <c r="A4" s="50" t="s">
        <v>10</v>
      </c>
      <c r="B4" s="51">
        <v>100</v>
      </c>
      <c r="D4" s="3" t="s">
        <v>6</v>
      </c>
    </row>
    <row r="6" spans="1:13" x14ac:dyDescent="0.2">
      <c r="A6" s="6" t="s">
        <v>17</v>
      </c>
      <c r="B6" s="10" t="s">
        <v>18</v>
      </c>
      <c r="C6" s="10" t="s">
        <v>19</v>
      </c>
      <c r="D6" s="10" t="s">
        <v>12</v>
      </c>
      <c r="E6" s="10" t="s">
        <v>7</v>
      </c>
      <c r="F6" s="10" t="s">
        <v>16</v>
      </c>
      <c r="G6" s="10" t="s">
        <v>20</v>
      </c>
      <c r="H6" s="10" t="s">
        <v>27</v>
      </c>
      <c r="I6" s="11" t="s">
        <v>21</v>
      </c>
    </row>
    <row r="7" spans="1:13" x14ac:dyDescent="0.2">
      <c r="A7" s="26"/>
      <c r="B7" s="27"/>
      <c r="C7" s="27"/>
      <c r="D7" s="27"/>
      <c r="E7" s="27"/>
      <c r="F7" s="27"/>
      <c r="G7" s="27" t="s">
        <v>15</v>
      </c>
      <c r="H7" s="27"/>
      <c r="I7" s="28"/>
    </row>
    <row r="8" spans="1:13" x14ac:dyDescent="0.2">
      <c r="A8" s="8" t="s">
        <v>8</v>
      </c>
      <c r="B8" s="14">
        <v>15</v>
      </c>
      <c r="C8" s="14">
        <v>15</v>
      </c>
      <c r="D8" s="39">
        <v>2133.6</v>
      </c>
      <c r="E8" s="33">
        <v>1.835</v>
      </c>
      <c r="F8" s="23">
        <f>D8/B8/100</f>
        <v>1.4223999999999999</v>
      </c>
      <c r="G8" s="24">
        <f>D8*(1-$B$3*E8/100)</f>
        <v>2059.2120359999999</v>
      </c>
      <c r="H8" s="23">
        <f>E8*D8/100</f>
        <v>39.151559999999996</v>
      </c>
      <c r="I8" s="11"/>
    </row>
    <row r="9" spans="1:13" x14ac:dyDescent="0.2">
      <c r="A9" s="29" t="s">
        <v>8</v>
      </c>
      <c r="B9" s="30">
        <v>15</v>
      </c>
      <c r="C9" s="30">
        <v>30</v>
      </c>
      <c r="D9" s="40">
        <v>2366.37</v>
      </c>
      <c r="E9" s="36">
        <v>1.0069999999999999</v>
      </c>
      <c r="F9" s="31">
        <f>D9/B9/100</f>
        <v>1.5775799999999998</v>
      </c>
      <c r="G9" s="45">
        <f>D9*(1-$B$3*E9/100)</f>
        <v>2321.09424279</v>
      </c>
      <c r="H9" s="31">
        <f>E9*D9/100</f>
        <v>23.8293459</v>
      </c>
      <c r="I9" s="28"/>
    </row>
    <row r="10" spans="1:13" x14ac:dyDescent="0.2">
      <c r="A10" s="48" t="s">
        <v>8</v>
      </c>
      <c r="B10" s="49" t="s">
        <v>11</v>
      </c>
      <c r="C10" s="17"/>
      <c r="D10" s="41"/>
      <c r="E10" s="43"/>
      <c r="F10" s="18"/>
      <c r="G10" s="46">
        <f>SUM(G8:G9)</f>
        <v>4380.3062787899999</v>
      </c>
      <c r="H10" s="32">
        <f>SUM(H8:H9)</f>
        <v>62.980905899999996</v>
      </c>
      <c r="I10" s="13"/>
    </row>
    <row r="11" spans="1:13" x14ac:dyDescent="0.2">
      <c r="A11" s="26"/>
      <c r="B11" s="27"/>
      <c r="C11" s="27"/>
      <c r="D11" s="42"/>
      <c r="E11" s="44"/>
      <c r="F11" s="27"/>
      <c r="G11" s="47"/>
      <c r="H11" s="27"/>
      <c r="I11" s="28"/>
    </row>
    <row r="12" spans="1:13" x14ac:dyDescent="0.2">
      <c r="A12" s="8" t="s">
        <v>9</v>
      </c>
      <c r="B12" s="14">
        <v>15</v>
      </c>
      <c r="C12" s="14">
        <v>15</v>
      </c>
      <c r="D12" s="39">
        <v>1780.7940000000001</v>
      </c>
      <c r="E12" s="33">
        <v>1.9276</v>
      </c>
      <c r="F12" s="23">
        <f>D12/B12/100</f>
        <v>1.1871959999999999</v>
      </c>
      <c r="G12" s="24">
        <f>D12*(1-$B$3*E12/100)</f>
        <v>1715.5734882264001</v>
      </c>
      <c r="H12" s="23">
        <f>E12*D12/100</f>
        <v>34.326585143999999</v>
      </c>
      <c r="I12" s="34">
        <f>B12*F12*E12/100*B4</f>
        <v>34.326585143999999</v>
      </c>
    </row>
    <row r="13" spans="1:13" x14ac:dyDescent="0.2">
      <c r="A13" s="35" t="s">
        <v>9</v>
      </c>
      <c r="B13" s="30">
        <v>15</v>
      </c>
      <c r="C13" s="30">
        <v>30</v>
      </c>
      <c r="D13" s="40">
        <v>2083.1120000000001</v>
      </c>
      <c r="E13" s="36">
        <v>1.1344000000000001</v>
      </c>
      <c r="F13" s="31">
        <f>D13/B13/100</f>
        <v>1.3887413333333334</v>
      </c>
      <c r="G13" s="45">
        <f>D13*(1-$B$3*E13/100)</f>
        <v>2038.2134371968002</v>
      </c>
      <c r="H13" s="31">
        <f>E13*D13/100</f>
        <v>23.630822528000003</v>
      </c>
      <c r="I13" s="37">
        <f>(B13+L13)*E13*F13/100*B4</f>
        <v>30.894619037030012</v>
      </c>
      <c r="J13" t="s">
        <v>29</v>
      </c>
      <c r="K13" s="57" t="s">
        <v>28</v>
      </c>
      <c r="L13" s="58">
        <f>L14-C9</f>
        <v>4.610797931656748</v>
      </c>
      <c r="M13" s="59" t="s">
        <v>30</v>
      </c>
    </row>
    <row r="14" spans="1:13" x14ac:dyDescent="0.2">
      <c r="A14" s="48" t="s">
        <v>9</v>
      </c>
      <c r="B14" s="49" t="s">
        <v>11</v>
      </c>
      <c r="C14" s="17"/>
      <c r="D14" s="17"/>
      <c r="E14" s="17"/>
      <c r="F14" s="18"/>
      <c r="G14" s="46">
        <f>SUM(G12:G13)</f>
        <v>3753.7869254232</v>
      </c>
      <c r="H14" s="32">
        <f>SUM(H12:H13)</f>
        <v>57.957407672000002</v>
      </c>
      <c r="I14" s="38">
        <f>SUM(I12:I13)</f>
        <v>65.221204181030004</v>
      </c>
      <c r="K14" s="4" t="s">
        <v>22</v>
      </c>
      <c r="L14" s="5">
        <f>30+((G10-G14)/B4)/(F13*(1-B3*E13/100))</f>
        <v>34.610797931656748</v>
      </c>
      <c r="M14" s="56" t="s">
        <v>31</v>
      </c>
    </row>
  </sheetData>
  <pageMargins left="0.7" right="0.7" top="0.75" bottom="0.75" header="0.3" footer="0.3"/>
  <pageSetup orientation="portrait" horizontalDpi="360" verticalDpi="360"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9E54084AB8F80E4C8A4276FFD4DAC853" ma:contentTypeVersion="16" ma:contentTypeDescription="Create a new document." ma:contentTypeScope="" ma:versionID="bb2a2f028beaa08c3cf6162ce7f70530">
  <xsd:schema xmlns:xsd="http://www.w3.org/2001/XMLSchema" xmlns:xs="http://www.w3.org/2001/XMLSchema" xmlns:p="http://schemas.microsoft.com/office/2006/metadata/properties" xmlns:ns2="84ac638a-c3d9-43aa-aa61-6c5af3b319da" xmlns:ns3="7851ceed-ad85-4e2e-9f23-fd55f83c4fe7" targetNamespace="http://schemas.microsoft.com/office/2006/metadata/properties" ma:root="true" ma:fieldsID="0748b41e0b9861aceff514f62ea33d4a" ns2:_="" ns3:_="">
    <xsd:import namespace="84ac638a-c3d9-43aa-aa61-6c5af3b319da"/>
    <xsd:import namespace="7851ceed-ad85-4e2e-9f23-fd55f83c4fe7"/>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EventHashCode" minOccurs="0"/>
                <xsd:element ref="ns2:MediaServiceGenerationTime" minOccurs="0"/>
                <xsd:element ref="ns2:MediaServiceDateTaken" minOccurs="0"/>
                <xsd:element ref="ns3:SharedWithUsers" minOccurs="0"/>
                <xsd:element ref="ns3:SharedWithDetails" minOccurs="0"/>
                <xsd:element ref="ns2:MediaServiceAutoKeyPoints" minOccurs="0"/>
                <xsd:element ref="ns2:MediaServiceKeyPoints" minOccurs="0"/>
                <xsd:element ref="ns2:MediaServiceLocation"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4ac638a-c3d9-43aa-aa61-6c5af3b319d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MediaServiceAutoTags" ma:internalName="MediaServiceAutoTags" ma:readOnly="true">
      <xsd:simpleType>
        <xsd:restriction base="dms:Text"/>
      </xsd:simpleType>
    </xsd:element>
    <xsd:element name="MediaServiceOCR" ma:index="11" nillable="true" ma:displayName="MediaServiceOCR" ma:internalName="MediaServiceOCR" ma:readOnly="true">
      <xsd:simpleType>
        <xsd:restriction base="dms:Note">
          <xsd:maxLength value="255"/>
        </xsd:restriction>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MediaServiceLocation" ma:index="19" nillable="true" ma:displayName="Location" ma:internalName="MediaServiceLocation" ma:readOnly="true">
      <xsd:simpleType>
        <xsd:restriction base="dms:Text"/>
      </xsd:simpleType>
    </xsd:element>
    <xsd:element name="MediaLengthInSeconds" ma:index="20" nillable="true" ma:displayName="Length (seconds)"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0ad816ea-8460-453a-b1af-cd753e23c00d"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7851ceed-ad85-4e2e-9f23-fd55f83c4fe7" elementFormDefault="qualified">
    <xsd:import namespace="http://schemas.microsoft.com/office/2006/documentManagement/types"/>
    <xsd:import namespace="http://schemas.microsoft.com/office/infopath/2007/PartnerControls"/>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6a747415-f333-4e94-a301-c4274adf5e8d}" ma:internalName="TaxCatchAll" ma:showField="CatchAllData" ma:web="7851ceed-ad85-4e2e-9f23-fd55f83c4fe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7851ceed-ad85-4e2e-9f23-fd55f83c4fe7" xsi:nil="true"/>
    <lcf76f155ced4ddcb4097134ff3c332f xmlns="84ac638a-c3d9-43aa-aa61-6c5af3b319da">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CC9983B4-7B51-4715-8FFD-040DCB7547B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4ac638a-c3d9-43aa-aa61-6c5af3b319da"/>
    <ds:schemaRef ds:uri="7851ceed-ad85-4e2e-9f23-fd55f83c4fe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B7605476-657C-4599-BFA3-33C4F831A179}">
  <ds:schemaRefs>
    <ds:schemaRef ds:uri="http://schemas.microsoft.com/sharepoint/v3/contenttype/forms"/>
  </ds:schemaRefs>
</ds:datastoreItem>
</file>

<file path=customXml/itemProps3.xml><?xml version="1.0" encoding="utf-8"?>
<ds:datastoreItem xmlns:ds="http://schemas.openxmlformats.org/officeDocument/2006/customXml" ds:itemID="{C1AA5C91-3166-40A2-B31D-E69CE683B701}">
  <ds:schemaRefs>
    <ds:schemaRef ds:uri="http://purl.org/dc/dcmitype/"/>
    <ds:schemaRef ds:uri="http://schemas.microsoft.com/office/2006/documentManagement/types"/>
    <ds:schemaRef ds:uri="http://purl.org/dc/elements/1.1/"/>
    <ds:schemaRef ds:uri="7851ceed-ad85-4e2e-9f23-fd55f83c4fe7"/>
    <ds:schemaRef ds:uri="http://schemas.microsoft.com/office/infopath/2007/PartnerControls"/>
    <ds:schemaRef ds:uri="http://schemas.microsoft.com/office/2006/metadata/properties"/>
    <ds:schemaRef ds:uri="http://www.w3.org/XML/1998/namespace"/>
    <ds:schemaRef ds:uri="http://schemas.openxmlformats.org/package/2006/metadata/core-properties"/>
    <ds:schemaRef ds:uri="84ac638a-c3d9-43aa-aa61-6c5af3b319da"/>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S1 simple correction example</vt:lpstr>
      <vt:lpstr>S2 15cm depth interval example </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fowler53</dc:creator>
  <cp:keywords/>
  <dc:description/>
  <cp:lastModifiedBy>Basso, Bruno</cp:lastModifiedBy>
  <cp:revision/>
  <dcterms:created xsi:type="dcterms:W3CDTF">2022-09-27T18:45:05Z</dcterms:created>
  <dcterms:modified xsi:type="dcterms:W3CDTF">2023-02-13T15:38:58Z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0x0101009E54084AB8F80E4C8A4276FFD4DAC853</vt:lpwstr>
  </property>
  <property fmtid="{D5CDD505-2E9C-101B-9397-08002B2CF9AE}" pid="3" name="MediaServiceImageTags">
    <vt:lpwstr/>
  </property>
</Properties>
</file>